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fileSharing readOnlyRecommended="1"/>
  <workbookPr codeName="ThisWorkbook"/>
  <mc:AlternateContent xmlns:mc="http://schemas.openxmlformats.org/markup-compatibility/2006">
    <mc:Choice Requires="x15">
      <x15ac:absPath xmlns:x15ac="http://schemas.microsoft.com/office/spreadsheetml/2010/11/ac" url="https://skymx-my.sharepoint.com/personal/rruezga_sky_com_mx/Documents/escritorio respaldo/"/>
    </mc:Choice>
  </mc:AlternateContent>
  <xr:revisionPtr revIDLastSave="36" documentId="13_ncr:1_{542B379A-E5CB-44CF-934E-299837536182}" xr6:coauthVersionLast="44" xr6:coauthVersionMax="44" xr10:uidLastSave="{85AB8FFA-77ED-4ACF-A544-949685A161A6}"/>
  <workbookProtection workbookAlgorithmName="SHA-512" workbookHashValue="HD6AjCBJbpB1s+Kk+2KLD8rzCEn6KmkyOxjJz+gjp/T/tQZahipo/68QhwxwUMuso6FQxOtQENvPkpXVLQxkLg==" workbookSaltValue="OnpoV1oBy0lF3t2D8+zCNA==" workbookSpinCount="100000" lockStructure="1"/>
  <bookViews>
    <workbookView showHorizontalScroll="0" showVerticalScroll="0" showSheetTabs="0" xWindow="3330" yWindow="3330" windowWidth="21600" windowHeight="11385" firstSheet="1" activeTab="1" xr2:uid="{00000000-000D-0000-FFFF-FFFF00000000}"/>
  </bookViews>
  <sheets>
    <sheet name="V" sheetId="13" state="hidden" r:id="rId1"/>
    <sheet name="P" sheetId="1" r:id="rId2"/>
    <sheet name="1" sheetId="2" r:id="rId3"/>
    <sheet name="1.1" sheetId="14" r:id="rId4"/>
    <sheet name="1.1.1" sheetId="15" r:id="rId5"/>
    <sheet name="1.1.2" sheetId="16" r:id="rId6"/>
    <sheet name="1.2" sheetId="17" r:id="rId7"/>
    <sheet name="2" sheetId="3" r:id="rId8"/>
    <sheet name="2.1" sheetId="18" r:id="rId9"/>
    <sheet name="Crec" sheetId="20" r:id="rId10"/>
    <sheet name="Reem" sheetId="27" r:id="rId11"/>
    <sheet name="Mig CrecReem" sheetId="22" r:id="rId12"/>
    <sheet name="Mig Reem" sheetId="21" r:id="rId13"/>
    <sheet name="2.2" sheetId="19" r:id="rId14"/>
    <sheet name="2.2.1 " sheetId="24" r:id="rId15"/>
    <sheet name="2.2.2" sheetId="25" r:id="rId16"/>
    <sheet name="2.2.3" sheetId="26" r:id="rId17"/>
    <sheet name="2.2.4" sheetId="28" r:id="rId18"/>
    <sheet name="3" sheetId="4" r:id="rId19"/>
    <sheet name="3.1" sheetId="29" r:id="rId20"/>
    <sheet name="3.1.1" sheetId="31" r:id="rId21"/>
    <sheet name="3.1.2" sheetId="32" r:id="rId22"/>
    <sheet name="3.1.3" sheetId="33" r:id="rId23"/>
    <sheet name="3.1.4" sheetId="34" r:id="rId24"/>
    <sheet name="3.2" sheetId="39" r:id="rId25"/>
    <sheet name="3.2.1" sheetId="30" r:id="rId26"/>
    <sheet name="3.2.1.1" sheetId="35" r:id="rId27"/>
    <sheet name="3.2.1.2" sheetId="36" r:id="rId28"/>
    <sheet name="3.2.1.3" sheetId="37" r:id="rId29"/>
    <sheet name="3.2.1.4" sheetId="38" r:id="rId30"/>
    <sheet name="3.2.2" sheetId="41" r:id="rId31"/>
    <sheet name="3.2.2.1" sheetId="42" r:id="rId32"/>
    <sheet name="3.2.2.2" sheetId="43" r:id="rId33"/>
    <sheet name="3.2.2.3" sheetId="44" r:id="rId34"/>
    <sheet name="3.2.2.4" sheetId="45" r:id="rId35"/>
    <sheet name="4" sheetId="5" r:id="rId36"/>
    <sheet name="4.1" sheetId="46" r:id="rId37"/>
    <sheet name="4.2" sheetId="51" r:id="rId38"/>
    <sheet name="4.2.2" sheetId="52" r:id="rId39"/>
    <sheet name="4.2.1" sheetId="47" r:id="rId40"/>
    <sheet name="4.2.1.1" sheetId="48" r:id="rId41"/>
    <sheet name="4.2.1.2" sheetId="50" r:id="rId42"/>
    <sheet name="5" sheetId="6" r:id="rId43"/>
    <sheet name="5.1" sheetId="53" r:id="rId44"/>
    <sheet name="5.2" sheetId="54" r:id="rId45"/>
    <sheet name="7" sheetId="8" r:id="rId46"/>
    <sheet name="8" sheetId="9" state="hidden" r:id="rId47"/>
    <sheet name="9" sheetId="10" r:id="rId48"/>
    <sheet name="9.1" sheetId="56" r:id="rId49"/>
    <sheet name="9.2" sheetId="57" r:id="rId50"/>
    <sheet name="10" sheetId="11" r:id="rId51"/>
    <sheet name="11" sheetId="12" r:id="rId52"/>
  </sheets>
  <externalReferences>
    <externalReference r:id="rId53"/>
  </externalReferences>
  <definedNames>
    <definedName name="FotoPrecio">INDIRECT([1]CPr!$R$1)</definedName>
    <definedName name="Fotos">INDEX([1]BDD!$C$2:$C$14,MATCH([1]BDD!$B$2:$B$14,0))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Z22" i="54" l="1"/>
  <c r="Z20" i="54"/>
  <c r="Z18" i="54"/>
  <c r="Z16" i="54"/>
  <c r="X22" i="54"/>
  <c r="X20" i="54"/>
  <c r="X18" i="54"/>
  <c r="X16" i="54"/>
  <c r="AA18" i="53"/>
  <c r="AA16" i="53"/>
  <c r="Y18" i="53"/>
  <c r="Y16" i="53"/>
  <c r="AA22" i="53"/>
  <c r="AA20" i="53"/>
  <c r="Y22" i="53"/>
  <c r="Y20" i="53"/>
  <c r="X22" i="50"/>
  <c r="V22" i="50"/>
  <c r="X20" i="50"/>
  <c r="V20" i="50"/>
  <c r="X18" i="50"/>
  <c r="V18" i="50"/>
  <c r="X16" i="50"/>
  <c r="V16" i="50"/>
  <c r="X22" i="48"/>
  <c r="V22" i="48"/>
  <c r="X20" i="48"/>
  <c r="V20" i="48"/>
  <c r="X18" i="48"/>
  <c r="V18" i="48"/>
  <c r="X16" i="48"/>
  <c r="V16" i="48"/>
  <c r="X22" i="52"/>
  <c r="X20" i="52"/>
  <c r="X18" i="52"/>
  <c r="X16" i="52"/>
  <c r="V22" i="52"/>
  <c r="V20" i="52"/>
  <c r="V18" i="52"/>
  <c r="V16" i="52"/>
  <c r="V18" i="46"/>
  <c r="V16" i="46"/>
  <c r="T18" i="46"/>
  <c r="T16" i="46"/>
  <c r="X22" i="45"/>
  <c r="V22" i="45"/>
  <c r="X20" i="45"/>
  <c r="V20" i="45"/>
  <c r="X18" i="45"/>
  <c r="V18" i="45"/>
  <c r="X16" i="45"/>
  <c r="V16" i="45"/>
  <c r="X22" i="44"/>
  <c r="V22" i="44"/>
  <c r="X20" i="44"/>
  <c r="V20" i="44"/>
  <c r="X18" i="44"/>
  <c r="V18" i="44"/>
  <c r="X16" i="44"/>
  <c r="V16" i="44"/>
  <c r="X22" i="43"/>
  <c r="V22" i="43"/>
  <c r="X20" i="43"/>
  <c r="V20" i="43"/>
  <c r="X18" i="43"/>
  <c r="V18" i="43"/>
  <c r="X16" i="43"/>
  <c r="V16" i="43"/>
  <c r="X22" i="42"/>
  <c r="V22" i="42"/>
  <c r="X20" i="42"/>
  <c r="V20" i="42"/>
  <c r="X18" i="42"/>
  <c r="V18" i="42"/>
  <c r="X16" i="42"/>
  <c r="V16" i="42"/>
  <c r="X22" i="38"/>
  <c r="V22" i="38"/>
  <c r="X20" i="38"/>
  <c r="V20" i="38"/>
  <c r="X18" i="38"/>
  <c r="V18" i="38"/>
  <c r="X16" i="38"/>
  <c r="V16" i="38"/>
  <c r="X22" i="36"/>
  <c r="V22" i="36"/>
  <c r="X20" i="36"/>
  <c r="V20" i="36"/>
  <c r="X18" i="36"/>
  <c r="V18" i="36"/>
  <c r="X16" i="36"/>
  <c r="V16" i="36"/>
  <c r="X22" i="37"/>
  <c r="V22" i="37"/>
  <c r="X20" i="37"/>
  <c r="V20" i="37"/>
  <c r="X18" i="37"/>
  <c r="V18" i="37"/>
  <c r="X16" i="37"/>
  <c r="V16" i="37"/>
  <c r="X22" i="35"/>
  <c r="X20" i="35"/>
  <c r="X18" i="35"/>
  <c r="X16" i="35"/>
  <c r="V22" i="35"/>
  <c r="V20" i="35"/>
  <c r="V18" i="35"/>
  <c r="V16" i="35"/>
  <c r="V18" i="34"/>
  <c r="T18" i="34"/>
  <c r="V16" i="34"/>
  <c r="T16" i="34"/>
  <c r="V18" i="33"/>
  <c r="T18" i="33"/>
  <c r="V16" i="33"/>
  <c r="T16" i="33"/>
  <c r="V18" i="32"/>
  <c r="T18" i="32"/>
  <c r="V16" i="32"/>
  <c r="T16" i="32"/>
  <c r="V18" i="31"/>
  <c r="V16" i="31"/>
  <c r="T18" i="31"/>
  <c r="T16" i="31"/>
  <c r="F40" i="12" l="1"/>
  <c r="F30" i="12"/>
  <c r="F20" i="12"/>
  <c r="X8" i="54" l="1"/>
  <c r="Y108" i="13" l="1"/>
  <c r="Y9" i="53" l="1"/>
  <c r="Z7" i="53"/>
  <c r="Z6" i="53"/>
  <c r="Z5" i="53"/>
  <c r="Z4" i="53"/>
  <c r="Z3" i="53"/>
  <c r="X8" i="50"/>
  <c r="X8" i="48"/>
  <c r="R18" i="46"/>
  <c r="R16" i="46"/>
  <c r="X8" i="38"/>
  <c r="X8" i="37"/>
  <c r="X8" i="36"/>
  <c r="X8" i="42"/>
  <c r="X8" i="43"/>
  <c r="X8" i="44"/>
  <c r="X8" i="45"/>
  <c r="C13" i="13"/>
  <c r="C17" i="13"/>
  <c r="C19" i="13"/>
  <c r="Z6" i="17" l="1"/>
  <c r="Z5" i="17"/>
  <c r="Z4" i="17"/>
  <c r="Z3" i="17"/>
  <c r="Y6" i="54" l="1"/>
  <c r="Y5" i="54"/>
  <c r="Y4" i="54"/>
  <c r="Y3" i="54"/>
  <c r="E57" i="13"/>
  <c r="D56" i="13"/>
  <c r="D57" i="13"/>
  <c r="C57" i="13"/>
  <c r="V22" i="54"/>
  <c r="T22" i="54"/>
  <c r="V20" i="54"/>
  <c r="T20" i="54"/>
  <c r="V18" i="54"/>
  <c r="T18" i="54"/>
  <c r="V16" i="54"/>
  <c r="T16" i="54"/>
  <c r="U3" i="54"/>
  <c r="W22" i="53"/>
  <c r="W20" i="53"/>
  <c r="W18" i="53"/>
  <c r="W16" i="53"/>
  <c r="U22" i="53"/>
  <c r="U20" i="53"/>
  <c r="U18" i="53"/>
  <c r="U16" i="53"/>
  <c r="Y118" i="13"/>
  <c r="Y117" i="13"/>
  <c r="Y116" i="13"/>
  <c r="Y115" i="13"/>
  <c r="Y114" i="13"/>
  <c r="Y113" i="13"/>
  <c r="Y112" i="13"/>
  <c r="Y111" i="13"/>
  <c r="Y110" i="13"/>
  <c r="Y109" i="13"/>
  <c r="Y105" i="13"/>
  <c r="E56" i="13"/>
  <c r="C56" i="13"/>
  <c r="S18" i="53"/>
  <c r="S16" i="53"/>
  <c r="Y106" i="13"/>
  <c r="Y104" i="13"/>
  <c r="Y103" i="13"/>
  <c r="Y102" i="13"/>
  <c r="V3" i="53"/>
  <c r="L4" i="53" l="1"/>
  <c r="G57" i="13"/>
  <c r="R26" i="54" s="1"/>
  <c r="D10" i="53"/>
  <c r="D4" i="53"/>
  <c r="F4" i="53"/>
  <c r="H4" i="53"/>
  <c r="J4" i="53"/>
  <c r="G56" i="13"/>
  <c r="S26" i="53" l="1"/>
  <c r="C55" i="13" l="1"/>
  <c r="F55" i="13"/>
  <c r="D54" i="13"/>
  <c r="C54" i="13"/>
  <c r="T22" i="50"/>
  <c r="R22" i="50"/>
  <c r="T20" i="50"/>
  <c r="R20" i="50"/>
  <c r="T18" i="50"/>
  <c r="R18" i="50"/>
  <c r="T16" i="50"/>
  <c r="R16" i="50"/>
  <c r="R7" i="50"/>
  <c r="R9" i="50" s="1"/>
  <c r="Y6" i="50"/>
  <c r="Y5" i="50"/>
  <c r="Y4" i="50"/>
  <c r="Y3" i="50"/>
  <c r="F53" i="13"/>
  <c r="C53" i="13"/>
  <c r="D52" i="13"/>
  <c r="C52" i="13"/>
  <c r="C50" i="13"/>
  <c r="C51" i="13"/>
  <c r="F51" i="13"/>
  <c r="D50" i="13"/>
  <c r="T22" i="52"/>
  <c r="T20" i="52"/>
  <c r="T18" i="52"/>
  <c r="T16" i="52"/>
  <c r="R22" i="52"/>
  <c r="R20" i="52"/>
  <c r="R18" i="52"/>
  <c r="R16" i="52"/>
  <c r="U3" i="52"/>
  <c r="AB75" i="13"/>
  <c r="AB74" i="13"/>
  <c r="AB73" i="13"/>
  <c r="AB72" i="13"/>
  <c r="AB71" i="13"/>
  <c r="AB70" i="13"/>
  <c r="Y6" i="52"/>
  <c r="Y5" i="52"/>
  <c r="Y4" i="52"/>
  <c r="Y3" i="52"/>
  <c r="T22" i="48"/>
  <c r="R22" i="48"/>
  <c r="T20" i="48"/>
  <c r="R20" i="48"/>
  <c r="T18" i="48"/>
  <c r="R18" i="48"/>
  <c r="T16" i="48"/>
  <c r="R16" i="48"/>
  <c r="R7" i="48"/>
  <c r="R9" i="48" s="1"/>
  <c r="Y6" i="48"/>
  <c r="Y5" i="48"/>
  <c r="Y4" i="48"/>
  <c r="Y3" i="48"/>
  <c r="Y7" i="46"/>
  <c r="Y6" i="46"/>
  <c r="Y5" i="46"/>
  <c r="Y4" i="46"/>
  <c r="Y3" i="46"/>
  <c r="D48" i="13"/>
  <c r="G48" i="13" s="1"/>
  <c r="F49" i="13"/>
  <c r="C49" i="13"/>
  <c r="C45" i="13"/>
  <c r="C47" i="13"/>
  <c r="F47" i="13"/>
  <c r="F46" i="13"/>
  <c r="D46" i="13"/>
  <c r="E46" i="13" s="1"/>
  <c r="T22" i="45"/>
  <c r="R22" i="45"/>
  <c r="T20" i="45"/>
  <c r="R20" i="45"/>
  <c r="T18" i="45"/>
  <c r="R18" i="45"/>
  <c r="T16" i="45"/>
  <c r="R16" i="45"/>
  <c r="Y6" i="45"/>
  <c r="Y5" i="45"/>
  <c r="Y4" i="45"/>
  <c r="U4" i="45"/>
  <c r="R9" i="45" s="1"/>
  <c r="R11" i="45" s="1"/>
  <c r="Y3" i="45"/>
  <c r="F45" i="13"/>
  <c r="F44" i="13"/>
  <c r="D44" i="13"/>
  <c r="R7" i="44"/>
  <c r="R9" i="44" s="1"/>
  <c r="C41" i="13"/>
  <c r="D42" i="13"/>
  <c r="C42" i="13"/>
  <c r="F43" i="13"/>
  <c r="C43" i="13"/>
  <c r="T22" i="44"/>
  <c r="R22" i="44"/>
  <c r="T20" i="44"/>
  <c r="R20" i="44"/>
  <c r="T18" i="44"/>
  <c r="R18" i="44"/>
  <c r="T16" i="44"/>
  <c r="R16" i="44"/>
  <c r="Y6" i="44"/>
  <c r="Y5" i="44"/>
  <c r="Y4" i="44"/>
  <c r="Y3" i="44"/>
  <c r="F41" i="13"/>
  <c r="F40" i="13"/>
  <c r="D40" i="13"/>
  <c r="E40" i="13" s="1"/>
  <c r="T22" i="43"/>
  <c r="R22" i="43"/>
  <c r="T20" i="43"/>
  <c r="R20" i="43"/>
  <c r="T18" i="43"/>
  <c r="R18" i="43"/>
  <c r="T16" i="43"/>
  <c r="R16" i="43"/>
  <c r="R7" i="43"/>
  <c r="R9" i="43" s="1"/>
  <c r="Y6" i="43"/>
  <c r="Y5" i="43"/>
  <c r="Y4" i="43"/>
  <c r="Y3" i="43"/>
  <c r="F39" i="13"/>
  <c r="D38" i="13"/>
  <c r="G38" i="13" s="1"/>
  <c r="R26" i="42" s="1"/>
  <c r="C39" i="13"/>
  <c r="T22" i="42"/>
  <c r="R22" i="42"/>
  <c r="T20" i="42"/>
  <c r="R20" i="42"/>
  <c r="T18" i="42"/>
  <c r="R18" i="42"/>
  <c r="T16" i="42"/>
  <c r="R16" i="42"/>
  <c r="Y6" i="42"/>
  <c r="Y5" i="42"/>
  <c r="Y4" i="42"/>
  <c r="Y3" i="42"/>
  <c r="F37" i="13"/>
  <c r="C37" i="13"/>
  <c r="F36" i="13"/>
  <c r="D36" i="13"/>
  <c r="E36" i="13" s="1"/>
  <c r="U4" i="38"/>
  <c r="R9" i="38" s="1"/>
  <c r="R11" i="38" s="1"/>
  <c r="G40" i="13" l="1"/>
  <c r="R26" i="43" s="1"/>
  <c r="G43" i="13"/>
  <c r="R9" i="52"/>
  <c r="R11" i="52" s="1"/>
  <c r="R26" i="46"/>
  <c r="G54" i="13"/>
  <c r="R26" i="50" s="1"/>
  <c r="G55" i="13"/>
  <c r="R35" i="50" s="1"/>
  <c r="G52" i="13"/>
  <c r="R26" i="48" s="1"/>
  <c r="G53" i="13"/>
  <c r="R35" i="48" s="1"/>
  <c r="G51" i="13"/>
  <c r="R35" i="52" s="1"/>
  <c r="G50" i="13"/>
  <c r="R26" i="52" s="1"/>
  <c r="G39" i="13"/>
  <c r="R35" i="42" s="1"/>
  <c r="G49" i="13"/>
  <c r="G47" i="13"/>
  <c r="R35" i="45" s="1"/>
  <c r="G46" i="13"/>
  <c r="R26" i="45" s="1"/>
  <c r="G45" i="13"/>
  <c r="R35" i="44" s="1"/>
  <c r="E44" i="13"/>
  <c r="G44" i="13" s="1"/>
  <c r="R26" i="44" s="1"/>
  <c r="G42" i="13"/>
  <c r="G41" i="13"/>
  <c r="G37" i="13"/>
  <c r="R35" i="38" s="1"/>
  <c r="G36" i="13"/>
  <c r="R26" i="38" s="1"/>
  <c r="R35" i="46" l="1"/>
  <c r="R35" i="43"/>
  <c r="T22" i="38"/>
  <c r="R22" i="38"/>
  <c r="T20" i="38"/>
  <c r="R20" i="38"/>
  <c r="T18" i="38"/>
  <c r="R18" i="38"/>
  <c r="T16" i="38"/>
  <c r="R16" i="38"/>
  <c r="Y6" i="38"/>
  <c r="Y5" i="38"/>
  <c r="Y4" i="38"/>
  <c r="Y3" i="38"/>
  <c r="F35" i="13"/>
  <c r="C35" i="13"/>
  <c r="F34" i="13"/>
  <c r="D34" i="13"/>
  <c r="E34" i="13" s="1"/>
  <c r="R7" i="37"/>
  <c r="R9" i="37" s="1"/>
  <c r="R7" i="36"/>
  <c r="F33" i="13"/>
  <c r="C33" i="13"/>
  <c r="F32" i="13"/>
  <c r="D32" i="13"/>
  <c r="E32" i="13" s="1"/>
  <c r="G35" i="13" l="1"/>
  <c r="R35" i="37" s="1"/>
  <c r="G34" i="13"/>
  <c r="R26" i="37" s="1"/>
  <c r="G33" i="13"/>
  <c r="R35" i="36" s="1"/>
  <c r="G32" i="13"/>
  <c r="R26" i="36" s="1"/>
  <c r="C30" i="13" l="1"/>
  <c r="C31" i="13"/>
  <c r="D30" i="13"/>
  <c r="F31" i="13"/>
  <c r="T22" i="37"/>
  <c r="R22" i="37"/>
  <c r="T20" i="37"/>
  <c r="R20" i="37"/>
  <c r="T18" i="37"/>
  <c r="R18" i="37"/>
  <c r="T16" i="37"/>
  <c r="R16" i="37"/>
  <c r="Y6" i="37"/>
  <c r="Y5" i="37"/>
  <c r="Y4" i="37"/>
  <c r="Y3" i="37"/>
  <c r="R9" i="36"/>
  <c r="T22" i="36"/>
  <c r="R22" i="36"/>
  <c r="T20" i="36"/>
  <c r="R20" i="36"/>
  <c r="T18" i="36"/>
  <c r="R18" i="36"/>
  <c r="T16" i="36"/>
  <c r="R16" i="36"/>
  <c r="Y6" i="36"/>
  <c r="Y5" i="36"/>
  <c r="Y4" i="36"/>
  <c r="Y3" i="36"/>
  <c r="F29" i="13"/>
  <c r="D28" i="13"/>
  <c r="G28" i="13" s="1"/>
  <c r="R26" i="35" s="1"/>
  <c r="C29" i="13"/>
  <c r="G31" i="13" l="1"/>
  <c r="G30" i="13"/>
  <c r="G29" i="13"/>
  <c r="R35" i="35" l="1"/>
  <c r="Y6" i="35" l="1"/>
  <c r="Y5" i="35"/>
  <c r="Y4" i="35"/>
  <c r="Y3" i="35"/>
  <c r="T22" i="35"/>
  <c r="T20" i="35"/>
  <c r="T18" i="35"/>
  <c r="T16" i="35"/>
  <c r="R22" i="35"/>
  <c r="R20" i="35"/>
  <c r="R18" i="35"/>
  <c r="R16" i="35"/>
  <c r="F27" i="13"/>
  <c r="C27" i="13"/>
  <c r="D26" i="13"/>
  <c r="C26" i="13"/>
  <c r="R18" i="34"/>
  <c r="R16" i="34"/>
  <c r="Y7" i="34"/>
  <c r="Y6" i="34"/>
  <c r="Y5" i="34"/>
  <c r="Y4" i="34"/>
  <c r="Y3" i="34"/>
  <c r="G27" i="13" l="1"/>
  <c r="R35" i="34" s="1"/>
  <c r="G26" i="13"/>
  <c r="R26" i="34" s="1"/>
  <c r="C25" i="13" l="1"/>
  <c r="D24" i="13"/>
  <c r="F25" i="13"/>
  <c r="D22" i="13"/>
  <c r="C24" i="13"/>
  <c r="G25" i="13" l="1"/>
  <c r="R35" i="33" s="1"/>
  <c r="G24" i="13"/>
  <c r="R26" i="33" s="1"/>
  <c r="R18" i="33"/>
  <c r="R16" i="33"/>
  <c r="Y7" i="33"/>
  <c r="Y6" i="33"/>
  <c r="Y5" i="33"/>
  <c r="Y4" i="33"/>
  <c r="Y3" i="33"/>
  <c r="C23" i="13"/>
  <c r="F23" i="13"/>
  <c r="C22" i="13"/>
  <c r="R18" i="32"/>
  <c r="R16" i="32"/>
  <c r="Y7" i="32"/>
  <c r="Y6" i="32"/>
  <c r="Y5" i="32"/>
  <c r="Y4" i="32"/>
  <c r="Y3" i="32"/>
  <c r="Y7" i="31"/>
  <c r="Y6" i="31"/>
  <c r="Y5" i="31"/>
  <c r="Y4" i="31"/>
  <c r="Y3" i="31"/>
  <c r="F21" i="13"/>
  <c r="C21" i="13"/>
  <c r="D20" i="13"/>
  <c r="G20" i="13" s="1"/>
  <c r="R26" i="31" s="1"/>
  <c r="R18" i="31"/>
  <c r="R16" i="31"/>
  <c r="G21" i="13" l="1"/>
  <c r="R35" i="31" s="1"/>
  <c r="G23" i="13"/>
  <c r="R35" i="32" s="1"/>
  <c r="G22" i="13"/>
  <c r="R26" i="32" l="1"/>
  <c r="F19" i="13"/>
  <c r="F18" i="13"/>
  <c r="D18" i="13"/>
  <c r="E18" i="13" s="1"/>
  <c r="U22" i="28"/>
  <c r="S22" i="28"/>
  <c r="U20" i="28"/>
  <c r="S20" i="28"/>
  <c r="U18" i="28"/>
  <c r="S18" i="28"/>
  <c r="U16" i="28"/>
  <c r="S16" i="28"/>
  <c r="Z6" i="28"/>
  <c r="Z5" i="28"/>
  <c r="Z4" i="28"/>
  <c r="V4" i="28"/>
  <c r="S9" i="28" s="1"/>
  <c r="S11" i="28" s="1"/>
  <c r="Z3" i="28"/>
  <c r="F15" i="13"/>
  <c r="C15" i="13"/>
  <c r="F14" i="13"/>
  <c r="D14" i="13"/>
  <c r="E14" i="13" s="1"/>
  <c r="U22" i="26"/>
  <c r="S22" i="26"/>
  <c r="U20" i="26"/>
  <c r="S20" i="26"/>
  <c r="U18" i="26"/>
  <c r="S18" i="26"/>
  <c r="U16" i="26"/>
  <c r="S16" i="26"/>
  <c r="Z6" i="26"/>
  <c r="Z5" i="26"/>
  <c r="Z4" i="26"/>
  <c r="V4" i="26"/>
  <c r="S9" i="26" s="1"/>
  <c r="S11" i="26" s="1"/>
  <c r="Z3" i="26"/>
  <c r="C11" i="13"/>
  <c r="C9" i="13"/>
  <c r="S9" i="20"/>
  <c r="F17" i="13"/>
  <c r="F16" i="13"/>
  <c r="D16" i="13"/>
  <c r="E16" i="13" s="1"/>
  <c r="V4" i="27"/>
  <c r="S9" i="27" s="1"/>
  <c r="G19" i="13" l="1"/>
  <c r="S35" i="28" s="1"/>
  <c r="G18" i="13"/>
  <c r="S26" i="28" s="1"/>
  <c r="G15" i="13"/>
  <c r="S35" i="26" s="1"/>
  <c r="G14" i="13"/>
  <c r="S26" i="26" s="1"/>
  <c r="G17" i="13"/>
  <c r="S35" i="27" s="1"/>
  <c r="G16" i="13"/>
  <c r="S26" i="27" s="1"/>
  <c r="U22" i="27"/>
  <c r="S22" i="27"/>
  <c r="U20" i="27"/>
  <c r="S20" i="27"/>
  <c r="U18" i="27"/>
  <c r="S18" i="27"/>
  <c r="U16" i="27"/>
  <c r="S16" i="27"/>
  <c r="S11" i="27"/>
  <c r="Z6" i="27"/>
  <c r="Z5" i="27"/>
  <c r="Z4" i="27"/>
  <c r="Z3" i="27"/>
  <c r="S9" i="24"/>
  <c r="S9" i="15"/>
  <c r="S7" i="16"/>
  <c r="S9" i="16" s="1"/>
  <c r="F12" i="13" l="1"/>
  <c r="F13" i="13"/>
  <c r="D12" i="13"/>
  <c r="E12" i="13" s="1"/>
  <c r="Z6" i="25"/>
  <c r="Z5" i="25"/>
  <c r="Z4" i="25"/>
  <c r="Z3" i="25"/>
  <c r="U22" i="25"/>
  <c r="S22" i="25"/>
  <c r="U20" i="25"/>
  <c r="S20" i="25"/>
  <c r="U18" i="25"/>
  <c r="S18" i="25"/>
  <c r="U16" i="25"/>
  <c r="S16" i="25"/>
  <c r="S7" i="25"/>
  <c r="S9" i="25" s="1"/>
  <c r="F11" i="13"/>
  <c r="F10" i="13"/>
  <c r="D10" i="13"/>
  <c r="G13" i="13" l="1"/>
  <c r="S35" i="22" s="1"/>
  <c r="G12" i="13"/>
  <c r="S26" i="22" s="1"/>
  <c r="F8" i="13" l="1"/>
  <c r="D8" i="13"/>
  <c r="E8" i="13" s="1"/>
  <c r="G11" i="13"/>
  <c r="S35" i="25" s="1"/>
  <c r="E10" i="13"/>
  <c r="F9" i="13"/>
  <c r="G9" i="13" s="1"/>
  <c r="U22" i="24"/>
  <c r="S22" i="24"/>
  <c r="U20" i="24"/>
  <c r="S20" i="24"/>
  <c r="U18" i="24"/>
  <c r="S18" i="24"/>
  <c r="U16" i="24"/>
  <c r="S16" i="24"/>
  <c r="Z6" i="24"/>
  <c r="Z5" i="24"/>
  <c r="Z4" i="24"/>
  <c r="Z3" i="24"/>
  <c r="V4" i="22"/>
  <c r="S9" i="22" s="1"/>
  <c r="S11" i="22" s="1"/>
  <c r="C7" i="13"/>
  <c r="C5" i="13"/>
  <c r="F7" i="13"/>
  <c r="F6" i="13"/>
  <c r="D6" i="13"/>
  <c r="E6" i="13" s="1"/>
  <c r="U22" i="22"/>
  <c r="S22" i="22"/>
  <c r="U20" i="22"/>
  <c r="S20" i="22"/>
  <c r="U18" i="22"/>
  <c r="S18" i="22"/>
  <c r="U16" i="22"/>
  <c r="S16" i="22"/>
  <c r="Z6" i="22"/>
  <c r="Z5" i="22"/>
  <c r="Z4" i="22"/>
  <c r="Z3" i="22"/>
  <c r="S35" i="24" l="1"/>
  <c r="G10" i="13"/>
  <c r="S26" i="25" s="1"/>
  <c r="G8" i="13"/>
  <c r="G7" i="13"/>
  <c r="S35" i="21" s="1"/>
  <c r="G6" i="13"/>
  <c r="S26" i="21" s="1"/>
  <c r="S7" i="21"/>
  <c r="S9" i="21" s="1"/>
  <c r="U22" i="21"/>
  <c r="S22" i="21"/>
  <c r="U20" i="21"/>
  <c r="S20" i="21"/>
  <c r="U18" i="21"/>
  <c r="S18" i="21"/>
  <c r="U16" i="21"/>
  <c r="S16" i="21"/>
  <c r="Z6" i="21"/>
  <c r="Z5" i="21"/>
  <c r="Z4" i="21"/>
  <c r="Z3" i="21"/>
  <c r="U22" i="20"/>
  <c r="U20" i="20"/>
  <c r="U18" i="20"/>
  <c r="U16" i="20"/>
  <c r="S22" i="20"/>
  <c r="S20" i="20"/>
  <c r="S18" i="20"/>
  <c r="S16" i="20"/>
  <c r="F5" i="13"/>
  <c r="F4" i="13"/>
  <c r="D4" i="13"/>
  <c r="E4" i="13" s="1"/>
  <c r="S26" i="24" l="1"/>
  <c r="G5" i="13"/>
  <c r="G4" i="13"/>
  <c r="S26" i="20" s="1"/>
  <c r="S35" i="20" l="1"/>
  <c r="Z6" i="20"/>
  <c r="Z5" i="20"/>
  <c r="Z4" i="20"/>
  <c r="Z3" i="20"/>
  <c r="E3" i="13"/>
  <c r="D3" i="13"/>
  <c r="W22" i="17"/>
  <c r="W20" i="17"/>
  <c r="W18" i="17"/>
  <c r="W16" i="17"/>
  <c r="U22" i="17"/>
  <c r="U20" i="17"/>
  <c r="U18" i="17"/>
  <c r="U16" i="17"/>
  <c r="T22" i="17"/>
  <c r="T20" i="17"/>
  <c r="T18" i="17"/>
  <c r="S22" i="17"/>
  <c r="S20" i="17"/>
  <c r="S18" i="17"/>
  <c r="T16" i="17"/>
  <c r="S16" i="17"/>
  <c r="Y16" i="17" l="1"/>
  <c r="Y18" i="17"/>
  <c r="Y20" i="17"/>
  <c r="Y22" i="17"/>
  <c r="S16" i="16" l="1"/>
  <c r="W18" i="16"/>
  <c r="U18" i="16"/>
  <c r="S18" i="16"/>
  <c r="W16" i="16"/>
  <c r="U16" i="16"/>
  <c r="E2" i="13"/>
  <c r="D2" i="13"/>
  <c r="Z7" i="16"/>
  <c r="Z6" i="16"/>
  <c r="Z5" i="16"/>
  <c r="Z4" i="16"/>
  <c r="Z3" i="16"/>
  <c r="E1" i="13"/>
  <c r="D1" i="13"/>
  <c r="W17" i="15"/>
  <c r="W15" i="15"/>
  <c r="U17" i="15"/>
  <c r="U15" i="15"/>
  <c r="S17" i="15"/>
  <c r="S15" i="15"/>
  <c r="G1" i="13" l="1"/>
  <c r="S24" i="15" s="1"/>
  <c r="G2" i="13"/>
  <c r="S23" i="16" s="1"/>
  <c r="Y18" i="16"/>
  <c r="Y16" i="16"/>
  <c r="Y15" i="15"/>
  <c r="Y17" i="15"/>
  <c r="Z7" i="15" l="1"/>
  <c r="Z6" i="15"/>
  <c r="Z5" i="15"/>
  <c r="Z4" i="15"/>
  <c r="Z3" i="15"/>
  <c r="G3" i="13" l="1"/>
  <c r="S27" i="17" s="1"/>
</calcChain>
</file>

<file path=xl/sharedStrings.xml><?xml version="1.0" encoding="utf-8"?>
<sst xmlns="http://schemas.openxmlformats.org/spreadsheetml/2006/main" count="1182" uniqueCount="272">
  <si>
    <t>Clasificación Siebel</t>
  </si>
  <si>
    <t>Paquete</t>
  </si>
  <si>
    <t>Resumen LineUp</t>
  </si>
  <si>
    <t>Velocidad</t>
  </si>
  <si>
    <t>video HD</t>
  </si>
  <si>
    <t>video SD</t>
  </si>
  <si>
    <t>Canal de Venta</t>
  </si>
  <si>
    <t>mosaicos</t>
  </si>
  <si>
    <t>audio</t>
  </si>
  <si>
    <t>Validación de Venta</t>
  </si>
  <si>
    <t>Deducible</t>
  </si>
  <si>
    <t>PPV HD(premiere y adultos)</t>
  </si>
  <si>
    <t>COMENTARIO EN CLASIFICACION DE LLAMADA</t>
  </si>
  <si>
    <t xml:space="preserve">DECISOR DE LA CUENTA ACEPTA COMBO BTI RED MORADA </t>
  </si>
  <si>
    <t xml:space="preserve"> CONTRATO:  ENTERADO DE COSTOS Y POLITICAS</t>
  </si>
  <si>
    <t>CPr1</t>
  </si>
  <si>
    <t>CPr2</t>
  </si>
  <si>
    <t>CPr3</t>
  </si>
  <si>
    <t>VeTV SD</t>
  </si>
  <si>
    <t>5 Mbps</t>
  </si>
  <si>
    <t>Entrada</t>
  </si>
  <si>
    <t xml:space="preserve">Habilitación Blue Combo de Prepago SD A Prepago SD </t>
  </si>
  <si>
    <t>BASICO</t>
  </si>
  <si>
    <t>GOLD</t>
  </si>
  <si>
    <t>VeTV Plus SD</t>
  </si>
  <si>
    <t>10 Mbps</t>
  </si>
  <si>
    <t>Salida</t>
  </si>
  <si>
    <t xml:space="preserve"> Habilitación Blue Combo de Prepago HD A Prepago HD</t>
  </si>
  <si>
    <t>FUN</t>
  </si>
  <si>
    <t>PLATINUM</t>
  </si>
  <si>
    <t>VeTV HD</t>
  </si>
  <si>
    <t>WhatsApp</t>
  </si>
  <si>
    <t>HBO SD</t>
  </si>
  <si>
    <t>HBO HD</t>
  </si>
  <si>
    <t>VeTV Plus HD</t>
  </si>
  <si>
    <t>Chat</t>
  </si>
  <si>
    <t>UNIVERSE</t>
  </si>
  <si>
    <t>BLACK</t>
  </si>
  <si>
    <t>ACCESS</t>
  </si>
  <si>
    <t>VIDEO</t>
  </si>
  <si>
    <t>SERVICIOS</t>
  </si>
  <si>
    <t>PPE / EVENTOS</t>
  </si>
  <si>
    <t xml:space="preserve">AUDIO </t>
  </si>
  <si>
    <t>1  Equipo</t>
  </si>
  <si>
    <t>2 Equipos</t>
  </si>
  <si>
    <t>Recarga Actual</t>
  </si>
  <si>
    <t>1  Equipo Recarga</t>
  </si>
  <si>
    <t>2 Equipos Recarga</t>
  </si>
  <si>
    <t>1  Equipo 5M</t>
  </si>
  <si>
    <t>2 Equipos 5M</t>
  </si>
  <si>
    <t>1  Equipo 10M</t>
  </si>
  <si>
    <t>2 Equipos 10M</t>
  </si>
  <si>
    <t>Diferencia</t>
  </si>
  <si>
    <t>1.1.1</t>
  </si>
  <si>
    <t>1.1.2</t>
  </si>
  <si>
    <t xml:space="preserve">DECISOR DE LA CUENTA ACEPTA PROMO MKT BTI </t>
  </si>
  <si>
    <t>SILVER</t>
  </si>
  <si>
    <t>SE INGRESA AUTOMÁTICAMENTE</t>
  </si>
  <si>
    <t>PO</t>
  </si>
  <si>
    <t>PL</t>
  </si>
  <si>
    <t>3 Equipos</t>
  </si>
  <si>
    <t>4 Equipos</t>
  </si>
  <si>
    <t>1  Equipo PO</t>
  </si>
  <si>
    <t>2 Equipos PO</t>
  </si>
  <si>
    <t>3  Equipo PO</t>
  </si>
  <si>
    <t>4 Equipos PO</t>
  </si>
  <si>
    <t>1  Equipo PL</t>
  </si>
  <si>
    <t>2 Equipos PL</t>
  </si>
  <si>
    <t>3  Equipo PL</t>
  </si>
  <si>
    <t>4 Equipos PL</t>
  </si>
  <si>
    <t>3  Equipo 5M</t>
  </si>
  <si>
    <t>4 Equipos 5M</t>
  </si>
  <si>
    <t>3  Equipo 10M</t>
  </si>
  <si>
    <t>4 Equipos 10M</t>
  </si>
  <si>
    <t>Crecimientos</t>
  </si>
  <si>
    <t>PO Ultra</t>
  </si>
  <si>
    <t>PL Ultra</t>
  </si>
  <si>
    <t>COMENTARIO EN SOLICITUD DE SERVICIO</t>
  </si>
  <si>
    <t>1  Equipo Ultra PO</t>
  </si>
  <si>
    <t>2 Equipos Ultra PO</t>
  </si>
  <si>
    <t>3  Equipo Ultra PO</t>
  </si>
  <si>
    <t>4 Equipos Ultra PO</t>
  </si>
  <si>
    <t>1  Equipo Ultra PL</t>
  </si>
  <si>
    <t>2 Equipos Ultra PL</t>
  </si>
  <si>
    <t>3  Equipo Ultra PL</t>
  </si>
  <si>
    <t>4 Equipos Ultra PL</t>
  </si>
  <si>
    <t>Instalación 1 ext de SKY Ultra</t>
  </si>
  <si>
    <t xml:space="preserve">DECISOR DE LA CUENTA ACEPTA  </t>
  </si>
  <si>
    <t>2.1.1.A</t>
  </si>
  <si>
    <t>2.1.1.B</t>
  </si>
  <si>
    <t xml:space="preserve"> RECIBE </t>
  </si>
  <si>
    <t xml:space="preserve">TELEFONO 1 = TELEFONO 2=  REFERENCIA 1= REFERENCIA 2=  CANAL DE VENTA </t>
  </si>
  <si>
    <t>Comparativo Paquete Vs Combo</t>
  </si>
  <si>
    <t>Migración Nuevo HD 1 SKY Ultra</t>
  </si>
  <si>
    <t>Migración Nuevo HD 2 SKY Ultra</t>
  </si>
  <si>
    <t>Migración Nuevo HD 3 SKY Ultra</t>
  </si>
  <si>
    <t>Migración Nuevo HD 4 SKY Ultra</t>
  </si>
  <si>
    <t>Migración Nuevo HD 1 SKY Ultra Promo</t>
  </si>
  <si>
    <t>Migración Nuevo HD 2 SKY Ultra Promo</t>
  </si>
  <si>
    <t>Migración Nuevo HD 3 SKY Ultra Promo</t>
  </si>
  <si>
    <t>Migración Nuevo HD 4 SKY Ultra Promo</t>
  </si>
  <si>
    <t>Reemplazos</t>
  </si>
  <si>
    <t>Paquete al que Migra</t>
  </si>
  <si>
    <t>2.1.2.A</t>
  </si>
  <si>
    <t>2.1.2.B</t>
  </si>
  <si>
    <t xml:space="preserve">DECISOR DE LA CUENTA ACEPTA  MIGRACION ULTRA CON </t>
  </si>
  <si>
    <t>2.2.1.A</t>
  </si>
  <si>
    <t>2.2.1.B</t>
  </si>
  <si>
    <t>2.2.2.A</t>
  </si>
  <si>
    <t>2.2.2.B</t>
  </si>
  <si>
    <t>2.1.3A</t>
  </si>
  <si>
    <t>2.2.3A</t>
  </si>
  <si>
    <t>2.1.3B</t>
  </si>
  <si>
    <t>2.2.3B</t>
  </si>
  <si>
    <t xml:space="preserve">$                            798.00 </t>
  </si>
  <si>
    <t xml:space="preserve">$                            898.00 </t>
  </si>
  <si>
    <t xml:space="preserve">$                        1,098.00 </t>
  </si>
  <si>
    <t xml:space="preserve">$                        1,498.00 </t>
  </si>
  <si>
    <t xml:space="preserve">$                            398.00 </t>
  </si>
  <si>
    <t xml:space="preserve">$                            498.00 </t>
  </si>
  <si>
    <t xml:space="preserve">$                            698.00 </t>
  </si>
  <si>
    <t xml:space="preserve">$                            199.00 </t>
  </si>
  <si>
    <t>Instalación 1 Equipo Ultra</t>
  </si>
  <si>
    <t>Instalación 2 Equipo Ultra</t>
  </si>
  <si>
    <t>Instalación 3 Equipo Ultra</t>
  </si>
  <si>
    <t>Instalación 4 Equipo Ultra</t>
  </si>
  <si>
    <t>Instalación 1 Equipo Ultra Promo</t>
  </si>
  <si>
    <t>Instalación 2 Equipo Ultra Promo</t>
  </si>
  <si>
    <t>Instalación 3 Equipo Ultra Promo</t>
  </si>
  <si>
    <t>Instalación 4 Equipo Ultra Promo</t>
  </si>
  <si>
    <t xml:space="preserve">$                            599.00 </t>
  </si>
  <si>
    <t xml:space="preserve">$                            699.00 </t>
  </si>
  <si>
    <t xml:space="preserve">$                            799.00 </t>
  </si>
  <si>
    <t xml:space="preserve">$                            899.00 </t>
  </si>
  <si>
    <t xml:space="preserve">$                            199.00 </t>
  </si>
  <si>
    <t xml:space="preserve">$                            299.00 </t>
  </si>
  <si>
    <t xml:space="preserve">$                            399.00 </t>
  </si>
  <si>
    <t xml:space="preserve">$                            499.00 </t>
  </si>
  <si>
    <t>Habilitación Blue Combo de Prepago SD A Prepago SD</t>
  </si>
  <si>
    <t>Habilitación Blue Combo de Prepago HD A Prepago HD</t>
  </si>
  <si>
    <t>¿Cuánto Pagará?</t>
  </si>
  <si>
    <t xml:space="preserve">Paquete </t>
  </si>
  <si>
    <t>2.1.4A</t>
  </si>
  <si>
    <t>2.1.4B</t>
  </si>
  <si>
    <t xml:space="preserve">DECISOR DE LA CUENTA ACEPTA   ULTRA CON </t>
  </si>
  <si>
    <t>2.2.4A</t>
  </si>
  <si>
    <t>2.2.4B</t>
  </si>
  <si>
    <t>Recarga 30 días</t>
  </si>
  <si>
    <t>PAGAR AL TÉCNICO EN EFECTIVO</t>
  </si>
  <si>
    <t>3.1.1A</t>
  </si>
  <si>
    <t>ENTERADO DE COSTOS Y POLITICAS</t>
  </si>
  <si>
    <t xml:space="preserve">DECISOR DE LA CUENTA SOLICITA MIGRACIÓN FLAT </t>
  </si>
  <si>
    <t>3.1.1B</t>
  </si>
  <si>
    <t>3.1.2A</t>
  </si>
  <si>
    <t>3.1.2B</t>
  </si>
  <si>
    <t>Crecimiento</t>
  </si>
  <si>
    <t>3.1.3A</t>
  </si>
  <si>
    <t>3.1.3B</t>
  </si>
  <si>
    <t>Reemplazo</t>
  </si>
  <si>
    <t>3.1.4A</t>
  </si>
  <si>
    <t>3.1.4B</t>
  </si>
  <si>
    <t>P.O</t>
  </si>
  <si>
    <t>P.L</t>
  </si>
  <si>
    <t>Migracion Nuevo HD 1 Zapper_promo</t>
  </si>
  <si>
    <t>3.2.1A</t>
  </si>
  <si>
    <t>3.2.1B</t>
  </si>
  <si>
    <t xml:space="preserve">DECISOR DE LA CUENTA SOLICITA MIGRACIÓN PP </t>
  </si>
  <si>
    <t> $             99.00 </t>
  </si>
  <si>
    <t>SKYHD 1 eq $99</t>
  </si>
  <si>
    <t> $           199.00 </t>
  </si>
  <si>
    <t>SKYHD 2 eq $199</t>
  </si>
  <si>
    <t> $           299.00 </t>
  </si>
  <si>
    <t>SKYHD 3 eq $299</t>
  </si>
  <si>
    <t>3.2.2A</t>
  </si>
  <si>
    <t>3.2.2B</t>
  </si>
  <si>
    <t>Habilitación Migración Combo Prepago</t>
  </si>
  <si>
    <t xml:space="preserve">Recuerda ingresar el deducible por "Actividades" con el tipo de actividad "Aplicar deducibles y servicios" </t>
  </si>
  <si>
    <t xml:space="preserve">DECISOR DE LA CUENTA ACEPTA  MIGRACION  CON </t>
  </si>
  <si>
    <t>3.2.1.2A</t>
  </si>
  <si>
    <t>3.2.1.2B</t>
  </si>
  <si>
    <t>Migracion Nuevo HD 4 Zapper_promo</t>
  </si>
  <si>
    <t>3.2.1.3A</t>
  </si>
  <si>
    <t>3.2.1.3B</t>
  </si>
  <si>
    <t>3.2.1.4A</t>
  </si>
  <si>
    <t>3.2.1.4B</t>
  </si>
  <si>
    <t>3.2.2.1A</t>
  </si>
  <si>
    <t>3.2.2.1B</t>
  </si>
  <si>
    <t>3.2.2.3A</t>
  </si>
  <si>
    <t>3.2.2.3B</t>
  </si>
  <si>
    <t>4.1A</t>
  </si>
  <si>
    <t>4.1B</t>
  </si>
  <si>
    <t>DECISOR DE LA CUENTA SOLICITA EQ ADICIONAL VETV2</t>
  </si>
  <si>
    <t>Forma de Pago</t>
  </si>
  <si>
    <t>Efectivo</t>
  </si>
  <si>
    <t>Tarjeta Domiciliada</t>
  </si>
  <si>
    <t>1EQ Adicional EFE $349</t>
  </si>
  <si>
    <t>2 EQ Adicionales EFE $649</t>
  </si>
  <si>
    <t>3 EQ Adicionales EFE $949</t>
  </si>
  <si>
    <t>1 EQ Adicional TC$149</t>
  </si>
  <si>
    <t>2EQ Adicionales TC $299</t>
  </si>
  <si>
    <t>3 EQ Adicionales TC $449</t>
  </si>
  <si>
    <t> $           349.00 </t>
  </si>
  <si>
    <t> $           649.00 </t>
  </si>
  <si>
    <t> $           949.00 </t>
  </si>
  <si>
    <t> $           149.00 </t>
  </si>
  <si>
    <t> $           449.00 </t>
  </si>
  <si>
    <t>4.2.2A</t>
  </si>
  <si>
    <t>4.2.2B</t>
  </si>
  <si>
    <t>4.2.1.1A</t>
  </si>
  <si>
    <t>4.2.1.1B</t>
  </si>
  <si>
    <t>4.2.1.2A</t>
  </si>
  <si>
    <t>4.2.1.2B</t>
  </si>
  <si>
    <t>Paquete Actual</t>
  </si>
  <si>
    <t>Paquete Vendido</t>
  </si>
  <si>
    <t>VeTV Mini</t>
  </si>
  <si>
    <t>Escenario</t>
  </si>
  <si>
    <t>Acción</t>
  </si>
  <si>
    <t>Area</t>
  </si>
  <si>
    <t>Clasificación</t>
  </si>
  <si>
    <t>Subclasificación</t>
  </si>
  <si>
    <t>Detalle</t>
  </si>
  <si>
    <t>Área</t>
  </si>
  <si>
    <t>SubClasificación</t>
  </si>
  <si>
    <t>Up VeTV HD a VeTV Plus HD</t>
  </si>
  <si>
    <t>Operaciones VeTV</t>
  </si>
  <si>
    <t>Cambio Esquema Prepago</t>
  </si>
  <si>
    <t>Cambio VETV HD  a VETV PLUS HD</t>
  </si>
  <si>
    <t>Sin detalle</t>
  </si>
  <si>
    <t xml:space="preserve">Up VeTV MINI a VeTV </t>
  </si>
  <si>
    <t>Cambio MINI a VETV</t>
  </si>
  <si>
    <t xml:space="preserve">Up VeTV MINI a VeTV PLUS </t>
  </si>
  <si>
    <t>Cambio MINI a VETV PLUS</t>
  </si>
  <si>
    <t>Up grade Vetv a
Básico (Paso para venta Combo BTI)</t>
  </si>
  <si>
    <t>VAS</t>
  </si>
  <si>
    <t>Up VeTV a BASICO</t>
  </si>
  <si>
    <t>Up Vetv a Vetv Plus</t>
  </si>
  <si>
    <t>Cambio VETV a VETV PLUS</t>
  </si>
  <si>
    <t>Up grade VeTV HD/VETV Plus HD  a Nueva Era</t>
  </si>
  <si>
    <t>Up a Tradicional</t>
  </si>
  <si>
    <t>Upgrade NE</t>
  </si>
  <si>
    <t>Programacion</t>
  </si>
  <si>
    <t>Up grade clientes Nueva Era</t>
  </si>
  <si>
    <t>VETV</t>
  </si>
  <si>
    <t>POSTPAGO</t>
  </si>
  <si>
    <t>“El número de cuenta en la que se efectúa el cambio de programación es xxxxx” 
“Está a nombre del Sr. Sra. Srita.    (nombre completo con los apellidos) “ 
Sr / Sra.____ para poder activar su nuevo paquete de programación VETV PLUS HD / VETV PLUS SD a partir de momento se grabará la llamada, por la anterior le agradezco me confirme al final de cada término, con la frase “Sí acepto”. 
A partir de éste momento se realizará el cambio de programación VETV Plus HD/ VETV PLUS SD y perderá su ULTIMA RECARGA $___ por tal motivo, deberá realizar el pago correspondiente a su nueva programación por la cantidad de $____ en un período no mayor a 5 días ¿Si acepta?
Le recuerdo que la recarga por 30 días es por la cantidad de $___ ¿Si acepta?
Se renovará su permanencia mínima de 12 recargas, ¿Si acepta?
Le recuerdo que sus recargas no incluyen canales a la carta ni PPE (en caso de requerirlo, éste deberá ser contratado con tarjeta de crédito).
• Disfrutará de su nueva programación de la siguiente forma. (Se deberá Indicar el detalle del total de la programación (video, mosaicos, interactivos, eventos, películas PPV, Canales a la carta y audio de acuerdo al line up correspondiente) 
Sr / Sra. _____ concluimos con la validación de la venta, agradecemos su preferencia, en 5;00 minutos podrá disfrutar de su nueva programación.</t>
  </si>
  <si>
    <t>Sr / Sra.____ para poder activar su nuevo paquete de programación_______(BASICO) a partir de momento se grabará la llamada, por la anterior le agradezco me confirme al final de cada término, con la palabra “Sí acepto”. 
 “El número de cuenta en la que se efectúa el cambio de programación es xxxxx” 
 “Está a nombre del Sr. Sra. Srita.    (nombre completo con los apellidos) “ 
Las condiciones de Su paquete (BASICO) son: 
• La forma de pago de su paquete anterior era de Prepago, es decir, los pagos los realizaba usted en cualquier fecha y una vez reflejado el pago, tenía programación por 30 días. Con este nuevo paquete____(BASICO) usted tiene una fecha de facturación fija la cual corresponde los días (DD/MM) de cada mes. A partir de este momento usted cuenta con 12 días posteriores para realizar su pago por la cantidad de $____y aprovechar el beneficio de pago oportuno, de lo contrario usted pagará $____ mensuales con 
Precio de Lista para liquidar su mensualidad a más tardar 5 días antes de su siguiente fecha de corte que es el (DD/MM). 
Aplicar sólo en cuentas con saldo a favor:   Actualmente tiene un saldo a favor de $_____ derivado de su recarga actual, el cual se le ajustará por única ocasión en su próximo pago que es el (DD/MM), por la cantidad de $_____. Le reitero que a partir del (DD/MM) la cantidad a pagar es de $______ en pago oportuno y de $_____ en precio de lista. ¿Sí acepta? 
• Una Permanencia Mínima de 18 Meses, ¿Sí acepta? 
• A partir del mes 13, con su nueva programación tendrá el beneficio de la Asistencia SKY el cual le incluye lo siguiente: 
 * Reinstalación gratuita del equipo si cambia de domicilio a partir del día 121 de la activación de su cuenta (cubre un servicio parcial o total por año de suscripción). * Garantía en la reparación del Receptor Digital, sólo en fallas no imputables al mal uso. * La protección del equipo en caso de robo o daño por siniestro, para tal caso se deberá realizar la denuncia correspondiente ante la autoridad competente y aplicará deducible dependiendo del caso.  El primer año, cuenta con este servicio sin costo. A partir del segundo año el cargo de Asistencia SKY será anual y se realizará en 4 pagos parciales adicionales a su programación el costo   será dividido en 4 mensualidades de $68.00 ¿Sí acepta? 
• Le recuerdo que su renta Mensual, no incluye canales a la Carta ni Canales para Adultos 
• Disfrutará de su nueva programación de la siguiente forma. (Se deberá Indicar el detalle del total de la programación (video, mosaicos, interactivos, eventos, películas PPV, Canales a la carta y audio de acuerdo con el escenario abajo mencionado) "
Sr / Sra _____ concluimos con la validación de la venta, agradecemos su preferencia, en 5;00 minutos podrá disfrutar de su nueva programación</t>
  </si>
  <si>
    <t>Sr / Sra____ para poder activar su nuevo paquete de programación_______( GOLD, PLATINUM, BLACK) a partir de momento se grabará la llamada, por la anterior le agradezco me confirme al final de cada término, con la palabra “Sí acepto”
Su número de cuenta es:_____
“Del día de hoy a la siguiente fecha de corte que es el día ___(DD/MM) se generará la parte proporcional de su nuevo paquete de programación por la cantidad de $____ (indicar prorrateo) adicional al precio de su nuevo paquete por la cantidad de $___ siendo un total de $____ en P.O y de $___ en P.L (No aplica cuando el cambio de programación se realiza en la fecha de corte), acepta?
A partir del segundo mes (mencionar 2da fecha de corte DD/MM) se normalizarán sus pagos en P.O por la cantidad de $__ y P.L por la cantidad de $__, acepta?
“Le recuerdo que los servicios adicionales como la revista SKY, canales a la carta y PPE son servicios adicionales, acepta?
Si desea realizar cambio de paquete de programación, este aplicará, 30 días posteriores a su siguiente fecha de corte, acepta?
Su nuevo paquete de programación contiene el siguiente detalle de canales (ver número de canales en el line up México, publicado en la intranet operativa):
Video: 
Mosaicos:
Interactivos:
Eventos:
Películas PPV:
Adultos PPV:
A la carta.
Audio:____
Acepta?</t>
  </si>
  <si>
    <t>"Sr / Sra____ para poder activar su nuevo paquete de programación_______( SILVER,GOLD, PLATINUM, BLACK) a partir de momento se grabará la llamada, por la anterior le agradezco me confirme al final de cada término, con la palabra “Sí acepto”
Su número de cuenta es:_____
 La forma de pago de su paquete anterior era de Prepago, es decir, los pagos los realizaba usted en cualquier fecha y una vez reflejado el pago, tenía programación por 30 días. Con este nuevo paquete____(SILVER,GOLD, PLATINUM, BLACK) usted tiene una fecha de facturación fija la cual corresponde los días (DD/MM) de cada mes. A partir de este momento usted cuenta con 12 días posteriores para realizar su pago por la cantidad de $____y aprovechar el beneficio de pago oportuno, de lo contrario usted pagará $____ mensuales con 
Precio de Lista para liquidar su mensualidad a más tardar 5 días antes de su siguiente fecha de corte que es el (DD/MM). 
Una Permanencia Mínima de 18 Meses, ¿Sí acepta? 
• A partir del mes 13, con su nueva programación tendrá el beneficio de la Asistencia SKY el cual le incluye lo siguiente: 
 * Reinstalación gratuita del equipo si cambia de domicilio a partir del día 121 de la activación de su cuenta (cubre un servicio parcial o total por año de suscripción). * Garantía en la reparación del Receptor Digital, sólo en fallas no imputables al mal uso. * La protección del equipo en caso de robo o daño por siniestro, para tal caso se deberá realizar la denuncia correspondiente ante la autoridad competente y aplicará deducible dependiendo del caso.
• Disfrutará de su nueva programación de la siguiente forma. (Se deberá Indicar el detalle del total de la programación (video, mosaicos, interactivos, eventos, películas PPV, Canales a la carta y audio de acuerdo con el escenario abajo mencionado) "
A partir del segundo mes (mencionar 2da fecha de corte DD/MM) se normalizarán sus pagos en P.O por la cantidad de $__ y P.L por la cantidad de $__, acepta?
“Le recuerdo que los servicios adicionales como la revista SKY, canales a la carta y PPE son servicios adicionales, acepta?
Si desea realizar cambio de paquete de programación, este aplicará, 30 días posteriores a su siguiente fecha de corte, acepta?
Su nuevo paquete de programación contiene el siguiente detalle de canales (ver número de canales en el line up México, publicado en la intranet operativa):
Video: 
Mosaicos:
Interactivos:
Eventos:
Películas PPV:
Adultos PPV:
A la carta.
Audio:____
Acepta?"
Sr / Sra _____ concluimos con la validación de la venta, agradecemos su preferencia, en 5;00 minutos podrá disfrutar de su nueva programación</t>
  </si>
  <si>
    <t>RECUERDA QUE AL NO CUMPLIR CON SU PLAZO MINIMO DE PERMANENCIA (18 MESES) DEBES GENERAR EL ADENDUM EN SICOSE Y DEJAR EN PROCESO LA SOLICITUD DE SERVICIO.</t>
  </si>
  <si>
    <r>
      <t xml:space="preserve">RECUERDA QUE AL  CUMPLIR CON SU PLAZO MINIMO DE PERMANENCIA (18 MESES) NO ES NECESARIO GENERAR ADENDUM EN SICOSE Y DEBES SUBIR A </t>
    </r>
    <r>
      <rPr>
        <b/>
        <sz val="20"/>
        <color theme="1"/>
        <rFont val="Arial"/>
        <family val="2"/>
      </rPr>
      <t>HEAT</t>
    </r>
    <r>
      <rPr>
        <b/>
        <sz val="15"/>
        <color theme="1"/>
        <rFont val="Arial"/>
        <family val="2"/>
      </rPr>
      <t xml:space="preserve"> LA SOLICITUD DE SERVICIO</t>
    </r>
  </si>
  <si>
    <t>RECUERDA QUE POR SER UNA CUENTA PREPAGO  DEBES GENERAR EL ADENDUM EN SICOSE Y DEJAR EN PROCESO LA SOLICITUD DE SERVICIO.</t>
  </si>
  <si>
    <r>
      <t xml:space="preserve">RECUERDA QUE AL  SER SOLO CAMBIO DE ANTENA NO ES NECESARIO GENERAR ADENDUM EN SICOSE Y DEBES SUBIR A </t>
    </r>
    <r>
      <rPr>
        <b/>
        <sz val="20"/>
        <color theme="1"/>
        <rFont val="Arial"/>
        <family val="2"/>
      </rPr>
      <t>HEAT</t>
    </r>
    <r>
      <rPr>
        <b/>
        <sz val="15"/>
        <color theme="1"/>
        <rFont val="Arial"/>
        <family val="2"/>
      </rPr>
      <t xml:space="preserve"> LA SOLICITUD DE SERVICIO</t>
    </r>
  </si>
  <si>
    <t>RECUERDA QUE AL SER PREPAGO DEBES GENERAR EL ADENDUM EN SICOSE Y DEJAR EN PROCESO LA SOLICITUD DE SERVICIO.</t>
  </si>
  <si>
    <r>
      <t xml:space="preserve">RECUERDA QUE AL SER UNA CUENTA </t>
    </r>
    <r>
      <rPr>
        <b/>
        <sz val="18"/>
        <color theme="1"/>
        <rFont val="Arial"/>
        <family val="2"/>
      </rPr>
      <t xml:space="preserve">SD </t>
    </r>
    <r>
      <rPr>
        <b/>
        <sz val="15"/>
        <color theme="1"/>
        <rFont val="Arial"/>
        <family val="2"/>
      </rPr>
      <t>DEBES GENERAR EL ADENDUM EN SICOSE Y DEJAR EN PROCESO LA SOLICITUD DE SERVICIO.</t>
    </r>
  </si>
  <si>
    <r>
      <t xml:space="preserve">RECUERDA QUE AL NO CUMPLIR SU PLAZO MINIMO DE PERMANENCIA (18 MESES) </t>
    </r>
    <r>
      <rPr>
        <b/>
        <sz val="18"/>
        <color theme="1"/>
        <rFont val="Arial"/>
        <family val="2"/>
      </rPr>
      <t xml:space="preserve"> </t>
    </r>
    <r>
      <rPr>
        <b/>
        <sz val="15"/>
        <color theme="1"/>
        <rFont val="Arial"/>
        <family val="2"/>
      </rPr>
      <t>DEBES GENERAR EL ADENDUM EN SICOSE Y DEJAR EN PROCESO LA SOLICITUD DE SERVICIO.</t>
    </r>
  </si>
  <si>
    <t>Combo BTI</t>
  </si>
  <si>
    <t>Ultra</t>
  </si>
  <si>
    <t>Migración</t>
  </si>
  <si>
    <t>Eq Adicional</t>
  </si>
  <si>
    <t>Upgrade</t>
  </si>
  <si>
    <t>SONDEO</t>
  </si>
  <si>
    <t>OBJECIONES</t>
  </si>
  <si>
    <t>CIERRES</t>
  </si>
  <si>
    <t>1- ¿Sus Pantallas son HD?  2- ¿Cuál es su programación favorita?  3-¿Quiénes son las personas que utilizan el servicio?</t>
  </si>
  <si>
    <t>1- ¿Cuál es su proveedor actual de internet?  2- ¿Qué uso le da a su servicio de internet? ¿Escuela, trabajo….?    3-¿Cuánto invierte actualmente en su servicio de internet?   4-¿Quiénes son las personas que utilizan el servicio?  5- ¿Cuántos equipos conecta al mismo tiempo?</t>
  </si>
  <si>
    <t>1- ¿Sus Pantallas son HD?  2- ¿Cuál es su programación favorita?  3-¿Quiénes son las personas que utilizan el servicio? 4-¿Cuántas pantallas tiene en casa?</t>
  </si>
  <si>
    <t>1- ¿Le gustaría comenzar con 5Mbps  o con 10 Mbps?  2-El modem…¿Llegará a su domicilio O a su sucursal de estafeta mas cercana? 3-¿Le enviaremos la guia de su modem a este correo o a este otro?</t>
  </si>
  <si>
    <r>
      <rPr>
        <b/>
        <sz val="11"/>
        <color theme="1"/>
        <rFont val="Calibri"/>
        <family val="2"/>
        <scheme val="minor"/>
      </rPr>
      <t>1-Prospecto se encuentra en zona de difícil acceso</t>
    </r>
    <r>
      <rPr>
        <sz val="11"/>
        <color theme="1"/>
        <rFont val="Calibri"/>
        <family val="2"/>
        <scheme val="minor"/>
      </rPr>
      <t xml:space="preserve"> :Blue Telecomm Inalámbrico es ideal para usted, ya que su zona no requiere contar con la infraestructura de fibra óptica; nuestro servicio es sin instalaciones, sin cables y cuenta con un diseño estético y pequeño para que pueda colocarlo en cualquier lugar ¡sin que estorbe!. </t>
    </r>
    <r>
      <rPr>
        <b/>
        <sz val="11"/>
        <color theme="1"/>
        <rFont val="Calibri"/>
        <family val="2"/>
        <scheme val="minor"/>
      </rPr>
      <t>2-Prospecto ya cuenta con servicio de internet</t>
    </r>
    <r>
      <rPr>
        <sz val="11"/>
        <color theme="1"/>
        <rFont val="Calibri"/>
        <family val="2"/>
        <scheme val="minor"/>
      </rPr>
      <t>: Blue Telecomm Inalámbrico podrá servirle como respaldo ya que con la cantidad de dispositivos que se conectan, o el uso que se brinda, es muy probable que su internet actual sufra intermitencias constantes o su velocidad de navegación disminuya considerablemente terminándose sus datos antes del corte.</t>
    </r>
  </si>
  <si>
    <t>1-¿Está bien que lo visitemos el sabado o prefiere entre semana?  2-¿Prefiere que sea por la mañama o por la tarde? 3-¿Quién recibirá al técnico, usted o alguien mas?</t>
  </si>
  <si>
    <t>1- ¿Sus Pantallas son Ultra HD?  2- ¿Cuál es su programación favorita?  3-¿Quiénes son las personas que utilizan el servicio?</t>
  </si>
  <si>
    <t>1- ¿Le gustaría comenzar con este paquete o con el siguiente en precio?</t>
  </si>
  <si>
    <t>premiere y adultos)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</si>
</sst>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Red]\-&quot;$&quot;#,##0"/>
    <numFmt numFmtId="44" formatCode="_-&quot;$&quot;* #,##0.00_-;\-&quot;$&quot;* #,##0.00_-;_-&quot;$&quot;* &quot;-&quot;??_-;_-@_-"/>
  </numFmts>
  <fonts count="30" x14ac:knownFonts="1">
    <font>
      <sz val="11"/>
      <color theme="1"/>
      <name val="Calibri"/>
      <family val="2"/>
      <scheme val="minor"/>
    </font>
    <font>
      <sz val="11"/>
      <color theme="1"/>
      <name val="Calibri"/>
      <family val="2"/>
      <scheme val="minor"/>
    </font>
    <font>
      <b/>
      <sz val="16"/>
      <color theme="0"/>
      <name val="Arial"/>
      <family val="2"/>
    </font>
    <font>
      <i/>
      <sz val="16"/>
      <color theme="1"/>
      <name val="Arial"/>
      <family val="2"/>
    </font>
    <font>
      <b/>
      <sz val="16"/>
      <color indexed="62"/>
      <name val="Arial"/>
      <family val="2"/>
    </font>
    <font>
      <sz val="16"/>
      <color theme="0"/>
      <name val="Arial"/>
      <family val="2"/>
    </font>
    <font>
      <sz val="16"/>
      <color theme="1"/>
      <name val="Arial"/>
      <family val="2"/>
    </font>
    <font>
      <b/>
      <sz val="11"/>
      <color indexed="62"/>
      <name val="Calibri"/>
      <family val="2"/>
      <scheme val="minor"/>
    </font>
    <font>
      <sz val="10"/>
      <name val="Arial"/>
      <family val="2"/>
    </font>
    <font>
      <b/>
      <sz val="10"/>
      <color rgb="FF002060"/>
      <name val="Calibri"/>
      <family val="2"/>
      <scheme val="minor"/>
    </font>
    <font>
      <b/>
      <sz val="10"/>
      <name val="Arial"/>
      <family val="2"/>
    </font>
    <font>
      <b/>
      <sz val="10"/>
      <name val="Calibri"/>
      <family val="2"/>
      <scheme val="minor"/>
    </font>
    <font>
      <sz val="8"/>
      <name val="Calibri"/>
      <family val="2"/>
      <scheme val="minor"/>
    </font>
    <font>
      <b/>
      <sz val="16"/>
      <color theme="1"/>
      <name val="Arial"/>
      <family val="2"/>
    </font>
    <font>
      <u/>
      <sz val="11"/>
      <color theme="10"/>
      <name val="Calibri"/>
      <family val="2"/>
      <scheme val="minor"/>
    </font>
    <font>
      <u/>
      <sz val="22"/>
      <color theme="10"/>
      <name val="Arial"/>
      <family val="2"/>
    </font>
    <font>
      <b/>
      <sz val="11"/>
      <color theme="0"/>
      <name val="Calibri"/>
      <family val="2"/>
      <scheme val="minor"/>
    </font>
    <font>
      <sz val="11"/>
      <color theme="0"/>
      <name val="Calibri"/>
      <family val="2"/>
      <scheme val="minor"/>
    </font>
    <font>
      <sz val="14"/>
      <color theme="1"/>
      <name val="Arial"/>
      <family val="2"/>
    </font>
    <font>
      <b/>
      <sz val="12"/>
      <color theme="0"/>
      <name val="Calibri"/>
      <family val="2"/>
      <scheme val="minor"/>
    </font>
    <font>
      <b/>
      <sz val="16"/>
      <color theme="0"/>
      <name val="Calibri"/>
      <family val="2"/>
      <scheme val="minor"/>
    </font>
    <font>
      <b/>
      <sz val="12"/>
      <color rgb="FF000000"/>
      <name val="Calibri"/>
      <family val="2"/>
    </font>
    <font>
      <b/>
      <sz val="12"/>
      <name val="Calibri"/>
      <family val="2"/>
      <scheme val="minor"/>
    </font>
    <font>
      <b/>
      <sz val="16"/>
      <color theme="1"/>
      <name val="Calibri"/>
      <family val="2"/>
      <scheme val="minor"/>
    </font>
    <font>
      <b/>
      <sz val="15"/>
      <color theme="1"/>
      <name val="Arial"/>
      <family val="2"/>
    </font>
    <font>
      <b/>
      <sz val="18"/>
      <color theme="1"/>
      <name val="Arial"/>
      <family val="2"/>
    </font>
    <font>
      <b/>
      <sz val="20"/>
      <color theme="1"/>
      <name val="Arial"/>
      <family val="2"/>
    </font>
    <font>
      <sz val="16"/>
      <color rgb="FFC00000"/>
      <name val="Arial"/>
      <family val="2"/>
    </font>
    <font>
      <b/>
      <sz val="11"/>
      <color theme="1"/>
      <name val="Calibri"/>
      <family val="2"/>
      <scheme val="minor"/>
    </font>
    <font>
      <sz val="20"/>
      <color theme="1"/>
      <name val="Arial"/>
      <family val="2"/>
    </font>
  </fonts>
  <fills count="11">
    <fill>
      <patternFill patternType="none"/>
    </fill>
    <fill>
      <patternFill patternType="gray125"/>
    </fill>
    <fill>
      <patternFill patternType="solid">
        <fgColor rgb="FF002060"/>
        <bgColor indexed="64"/>
      </patternFill>
    </fill>
    <fill>
      <patternFill patternType="solid">
        <fgColor indexed="22"/>
        <bgColor indexed="8"/>
      </patternFill>
    </fill>
    <fill>
      <patternFill patternType="solid">
        <fgColor theme="7" tint="0.59999389629810485"/>
        <bgColor indexed="64"/>
      </patternFill>
    </fill>
    <fill>
      <patternFill patternType="solid">
        <fgColor theme="6" tint="0.39997558519241921"/>
        <bgColor indexed="64"/>
      </patternFill>
    </fill>
    <fill>
      <patternFill patternType="solid">
        <fgColor theme="1" tint="0.249977111117893"/>
        <bgColor indexed="64"/>
      </patternFill>
    </fill>
    <fill>
      <patternFill patternType="solid">
        <fgColor rgb="FFEDEDED"/>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1"/>
        <bgColor indexed="64"/>
      </patternFill>
    </fill>
  </fills>
  <borders count="44">
    <border>
      <left/>
      <right/>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medium">
        <color indexed="64"/>
      </bottom>
      <diagonal/>
    </border>
    <border>
      <left style="medium">
        <color rgb="FF002060"/>
      </left>
      <right/>
      <top style="medium">
        <color rgb="FF002060"/>
      </top>
      <bottom/>
      <diagonal/>
    </border>
    <border>
      <left/>
      <right/>
      <top style="medium">
        <color rgb="FF002060"/>
      </top>
      <bottom/>
      <diagonal/>
    </border>
    <border>
      <left/>
      <right style="medium">
        <color rgb="FF002060"/>
      </right>
      <top style="medium">
        <color rgb="FF002060"/>
      </top>
      <bottom/>
      <diagonal/>
    </border>
    <border>
      <left style="medium">
        <color rgb="FF002060"/>
      </left>
      <right/>
      <top/>
      <bottom/>
      <diagonal/>
    </border>
    <border>
      <left/>
      <right style="medium">
        <color rgb="FF002060"/>
      </right>
      <top/>
      <bottom/>
      <diagonal/>
    </border>
    <border>
      <left style="medium">
        <color rgb="FF002060"/>
      </left>
      <right/>
      <top/>
      <bottom style="medium">
        <color rgb="FF002060"/>
      </bottom>
      <diagonal/>
    </border>
    <border>
      <left/>
      <right/>
      <top/>
      <bottom style="medium">
        <color rgb="FF002060"/>
      </bottom>
      <diagonal/>
    </border>
    <border>
      <left/>
      <right style="medium">
        <color rgb="FF002060"/>
      </right>
      <top/>
      <bottom style="medium">
        <color rgb="FF002060"/>
      </bottom>
      <diagonal/>
    </border>
  </borders>
  <cellStyleXfs count="4">
    <xf numFmtId="0" fontId="0" fillId="0" borderId="0"/>
    <xf numFmtId="44" fontId="1" fillId="0" borderId="0" applyFont="0" applyFill="0" applyBorder="0" applyAlignment="0" applyProtection="0"/>
    <xf numFmtId="0" fontId="8" fillId="0" borderId="0"/>
    <xf numFmtId="0" fontId="14" fillId="0" borderId="0" applyNumberFormat="0" applyFill="0" applyBorder="0" applyAlignment="0" applyProtection="0"/>
  </cellStyleXfs>
  <cellXfs count="219">
    <xf numFmtId="0" fontId="0" fillId="0" borderId="0" xfId="0"/>
    <xf numFmtId="0" fontId="0" fillId="0" borderId="0" xfId="0" applyFill="1"/>
    <xf numFmtId="0" fontId="4" fillId="3" borderId="2" xfId="0" applyFont="1" applyFill="1" applyBorder="1" applyAlignment="1">
      <alignment horizontal="right" vertical="center"/>
    </xf>
    <xf numFmtId="0" fontId="4" fillId="3" borderId="6" xfId="0" applyFont="1" applyFill="1" applyBorder="1" applyAlignment="1">
      <alignment horizontal="right" vertical="center"/>
    </xf>
    <xf numFmtId="0" fontId="4" fillId="3" borderId="7" xfId="0" applyFont="1" applyFill="1" applyBorder="1" applyAlignment="1">
      <alignment horizontal="right" vertical="center"/>
    </xf>
    <xf numFmtId="0" fontId="4" fillId="3" borderId="8" xfId="0" applyFont="1" applyFill="1" applyBorder="1" applyAlignment="1">
      <alignment horizontal="right" vertical="center"/>
    </xf>
    <xf numFmtId="0" fontId="4" fillId="3" borderId="4" xfId="0" applyFont="1" applyFill="1" applyBorder="1" applyAlignment="1">
      <alignment horizontal="right" vertical="center"/>
    </xf>
    <xf numFmtId="0" fontId="4" fillId="3" borderId="10" xfId="0" applyFont="1" applyFill="1" applyBorder="1" applyAlignment="1">
      <alignment horizontal="right" vertical="center"/>
    </xf>
    <xf numFmtId="0" fontId="0" fillId="0" borderId="0" xfId="0" applyAlignment="1"/>
    <xf numFmtId="0" fontId="7" fillId="3" borderId="9" xfId="0" applyFont="1" applyFill="1" applyBorder="1" applyAlignment="1">
      <alignment horizontal="right" vertical="center"/>
    </xf>
    <xf numFmtId="0" fontId="7" fillId="3" borderId="6" xfId="0" applyFont="1" applyFill="1" applyBorder="1" applyAlignment="1">
      <alignment horizontal="center" vertical="center" wrapText="1"/>
    </xf>
    <xf numFmtId="0" fontId="7" fillId="3" borderId="0" xfId="0" applyFont="1" applyFill="1" applyAlignment="1">
      <alignment horizontal="right" vertical="center"/>
    </xf>
    <xf numFmtId="0" fontId="7" fillId="3" borderId="8"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7" fillId="3" borderId="11" xfId="0" applyFont="1" applyFill="1" applyBorder="1" applyAlignment="1">
      <alignment horizontal="right" vertical="center"/>
    </xf>
    <xf numFmtId="0" fontId="7" fillId="3" borderId="10" xfId="0" applyFont="1" applyFill="1" applyBorder="1" applyAlignment="1">
      <alignment horizontal="center" vertical="center" wrapText="1"/>
    </xf>
    <xf numFmtId="0" fontId="7" fillId="3" borderId="5" xfId="0" applyFont="1" applyFill="1" applyBorder="1" applyAlignment="1">
      <alignment horizontal="center" vertical="center" wrapText="1"/>
    </xf>
    <xf numFmtId="0" fontId="9" fillId="3" borderId="12" xfId="2" applyFont="1" applyFill="1" applyBorder="1" applyAlignment="1">
      <alignment horizontal="center" vertical="center"/>
    </xf>
    <xf numFmtId="0" fontId="9" fillId="3" borderId="13" xfId="2" applyFont="1" applyFill="1" applyBorder="1" applyAlignment="1">
      <alignment horizontal="center" vertical="center"/>
    </xf>
    <xf numFmtId="2" fontId="10" fillId="3" borderId="14" xfId="2" applyNumberFormat="1" applyFont="1" applyFill="1" applyBorder="1" applyAlignment="1">
      <alignment horizontal="center" vertical="center"/>
    </xf>
    <xf numFmtId="2" fontId="10" fillId="3" borderId="12" xfId="2" applyNumberFormat="1" applyFont="1" applyFill="1" applyBorder="1" applyAlignment="1">
      <alignment horizontal="center" vertical="center"/>
    </xf>
    <xf numFmtId="0" fontId="10" fillId="3" borderId="6" xfId="2" applyFont="1" applyFill="1" applyBorder="1" applyAlignment="1">
      <alignment horizontal="right" vertical="center"/>
    </xf>
    <xf numFmtId="0" fontId="11" fillId="3" borderId="6" xfId="2" applyFont="1" applyFill="1" applyBorder="1" applyAlignment="1">
      <alignment horizontal="center" vertical="center" wrapText="1"/>
    </xf>
    <xf numFmtId="0" fontId="10" fillId="3" borderId="6" xfId="2" applyFont="1" applyFill="1" applyBorder="1" applyAlignment="1">
      <alignment horizontal="center" vertical="center" wrapText="1"/>
    </xf>
    <xf numFmtId="0" fontId="10" fillId="3" borderId="8" xfId="2" applyFont="1" applyFill="1" applyBorder="1" applyAlignment="1">
      <alignment horizontal="right" vertical="center"/>
    </xf>
    <xf numFmtId="0" fontId="10" fillId="3" borderId="8" xfId="2" applyFont="1" applyFill="1" applyBorder="1" applyAlignment="1">
      <alignment horizontal="center" vertical="center" wrapText="1"/>
    </xf>
    <xf numFmtId="0" fontId="11" fillId="3" borderId="8" xfId="2" applyFont="1" applyFill="1" applyBorder="1" applyAlignment="1">
      <alignment horizontal="center" vertical="center" wrapText="1"/>
    </xf>
    <xf numFmtId="0" fontId="10" fillId="3" borderId="10" xfId="2" applyFont="1" applyFill="1" applyBorder="1" applyAlignment="1">
      <alignment horizontal="right" vertical="center"/>
    </xf>
    <xf numFmtId="0" fontId="11" fillId="3" borderId="10" xfId="2" applyFont="1" applyFill="1" applyBorder="1" applyAlignment="1">
      <alignment horizontal="center" vertical="center" wrapText="1"/>
    </xf>
    <xf numFmtId="0" fontId="0" fillId="0" borderId="15" xfId="0" applyBorder="1" applyAlignment="1"/>
    <xf numFmtId="0" fontId="0" fillId="0" borderId="15" xfId="0" applyBorder="1"/>
    <xf numFmtId="0" fontId="2" fillId="2" borderId="0" xfId="0" applyFont="1" applyFill="1" applyAlignment="1">
      <alignment vertical="center"/>
    </xf>
    <xf numFmtId="0" fontId="2" fillId="2" borderId="0" xfId="0" applyFont="1" applyFill="1" applyBorder="1" applyAlignment="1">
      <alignment vertical="center"/>
    </xf>
    <xf numFmtId="0" fontId="2" fillId="2" borderId="15" xfId="0" applyFont="1" applyFill="1" applyBorder="1" applyAlignment="1">
      <alignment vertical="center"/>
    </xf>
    <xf numFmtId="44" fontId="0" fillId="0" borderId="0" xfId="0" applyNumberFormat="1" applyAlignment="1"/>
    <xf numFmtId="0" fontId="0" fillId="0" borderId="0" xfId="0" applyAlignment="1">
      <alignment horizontal="left"/>
    </xf>
    <xf numFmtId="0" fontId="13" fillId="4" borderId="15" xfId="0" applyFont="1" applyFill="1" applyBorder="1" applyAlignment="1">
      <alignment vertical="center"/>
    </xf>
    <xf numFmtId="0" fontId="0" fillId="4" borderId="15" xfId="0" applyFont="1" applyFill="1" applyBorder="1"/>
    <xf numFmtId="0" fontId="9" fillId="3" borderId="6" xfId="2" applyFont="1" applyFill="1" applyBorder="1" applyAlignment="1">
      <alignment horizontal="center" vertical="center"/>
    </xf>
    <xf numFmtId="0" fontId="9" fillId="3" borderId="3" xfId="2" applyFont="1" applyFill="1" applyBorder="1" applyAlignment="1">
      <alignment horizontal="center" vertical="center"/>
    </xf>
    <xf numFmtId="0" fontId="9" fillId="3" borderId="9" xfId="2" applyFont="1" applyFill="1" applyBorder="1" applyAlignment="1">
      <alignment horizontal="center" vertical="center"/>
    </xf>
    <xf numFmtId="2" fontId="10" fillId="3" borderId="2" xfId="2" applyNumberFormat="1" applyFont="1" applyFill="1" applyBorder="1" applyAlignment="1">
      <alignment horizontal="center" vertical="center"/>
    </xf>
    <xf numFmtId="2" fontId="10" fillId="3" borderId="6" xfId="2" applyNumberFormat="1" applyFont="1" applyFill="1" applyBorder="1" applyAlignment="1">
      <alignment horizontal="center" vertical="center"/>
    </xf>
    <xf numFmtId="0" fontId="13" fillId="5" borderId="15" xfId="0" applyFont="1" applyFill="1" applyBorder="1" applyAlignment="1">
      <alignment vertical="center"/>
    </xf>
    <xf numFmtId="0" fontId="0" fillId="5" borderId="15" xfId="0" applyFont="1" applyFill="1" applyBorder="1"/>
    <xf numFmtId="44" fontId="0" fillId="0" borderId="0" xfId="0" applyNumberFormat="1"/>
    <xf numFmtId="0" fontId="0" fillId="0" borderId="18" xfId="0" applyBorder="1"/>
    <xf numFmtId="44" fontId="0" fillId="0" borderId="19" xfId="1" applyFont="1" applyBorder="1" applyAlignment="1">
      <alignment horizontal="center" vertical="center"/>
    </xf>
    <xf numFmtId="44" fontId="0" fillId="0" borderId="0" xfId="1" applyFont="1"/>
    <xf numFmtId="0" fontId="2" fillId="2" borderId="0" xfId="0" applyFont="1" applyFill="1" applyAlignment="1">
      <alignment horizontal="center" vertical="center"/>
    </xf>
    <xf numFmtId="0" fontId="5" fillId="2" borderId="0" xfId="0" applyFont="1" applyFill="1" applyAlignment="1">
      <alignment horizontal="center"/>
    </xf>
    <xf numFmtId="2" fontId="10" fillId="3" borderId="1" xfId="2" applyNumberFormat="1" applyFont="1" applyFill="1" applyBorder="1" applyAlignment="1">
      <alignment horizontal="center" vertical="center"/>
    </xf>
    <xf numFmtId="0" fontId="10" fillId="3" borderId="0" xfId="2" applyFont="1" applyFill="1" applyBorder="1" applyAlignment="1">
      <alignment horizontal="center" vertical="center" wrapText="1"/>
    </xf>
    <xf numFmtId="2" fontId="10" fillId="3" borderId="8" xfId="2" applyNumberFormat="1" applyFont="1" applyFill="1" applyBorder="1" applyAlignment="1">
      <alignment horizontal="center" vertical="center"/>
    </xf>
    <xf numFmtId="6" fontId="0" fillId="0" borderId="0" xfId="0" applyNumberFormat="1"/>
    <xf numFmtId="0" fontId="6" fillId="0" borderId="0" xfId="0" applyFont="1" applyBorder="1" applyAlignment="1">
      <alignment vertical="center"/>
    </xf>
    <xf numFmtId="0" fontId="17" fillId="0" borderId="0" xfId="0" applyFont="1"/>
    <xf numFmtId="0" fontId="2" fillId="0" borderId="0" xfId="0" applyFont="1" applyFill="1" applyBorder="1" applyAlignment="1">
      <alignment vertical="center"/>
    </xf>
    <xf numFmtId="0" fontId="6" fillId="0" borderId="0" xfId="0" applyFont="1" applyFill="1" applyBorder="1" applyAlignment="1">
      <alignment vertical="center"/>
    </xf>
    <xf numFmtId="44" fontId="6" fillId="0" borderId="0" xfId="1" applyFont="1" applyFill="1" applyBorder="1" applyAlignment="1">
      <alignment vertical="center"/>
    </xf>
    <xf numFmtId="0" fontId="19" fillId="6" borderId="21" xfId="0" applyFont="1" applyFill="1" applyBorder="1" applyAlignment="1">
      <alignment horizontal="center" vertical="center" wrapText="1"/>
    </xf>
    <xf numFmtId="0" fontId="16" fillId="6" borderId="22" xfId="0" applyFont="1" applyFill="1" applyBorder="1" applyAlignment="1">
      <alignment horizontal="center" vertical="center" wrapText="1"/>
    </xf>
    <xf numFmtId="0" fontId="16" fillId="6" borderId="23" xfId="0" applyFont="1" applyFill="1" applyBorder="1" applyAlignment="1">
      <alignment horizontal="center" vertical="center" wrapText="1"/>
    </xf>
    <xf numFmtId="0" fontId="21" fillId="7" borderId="21" xfId="0" applyFont="1" applyFill="1" applyBorder="1" applyAlignment="1">
      <alignment horizontal="center" vertical="center"/>
    </xf>
    <xf numFmtId="0" fontId="0" fillId="8" borderId="22" xfId="0" applyFill="1" applyBorder="1" applyAlignment="1">
      <alignment horizontal="center" vertical="center"/>
    </xf>
    <xf numFmtId="0" fontId="0" fillId="8" borderId="23" xfId="0" applyFill="1" applyBorder="1" applyAlignment="1">
      <alignment horizontal="center" vertical="center"/>
    </xf>
    <xf numFmtId="0" fontId="21" fillId="7" borderId="18" xfId="0" applyFont="1" applyFill="1" applyBorder="1" applyAlignment="1">
      <alignment horizontal="center" vertical="center"/>
    </xf>
    <xf numFmtId="0" fontId="0" fillId="8" borderId="15" xfId="0" applyFill="1" applyBorder="1" applyAlignment="1">
      <alignment horizontal="center" vertical="center"/>
    </xf>
    <xf numFmtId="0" fontId="0" fillId="8" borderId="19" xfId="0" applyFill="1" applyBorder="1" applyAlignment="1">
      <alignment horizontal="center" vertical="center"/>
    </xf>
    <xf numFmtId="0" fontId="22" fillId="9" borderId="18" xfId="0" applyFont="1" applyFill="1" applyBorder="1" applyAlignment="1">
      <alignment horizontal="center" vertical="center"/>
    </xf>
    <xf numFmtId="0" fontId="22" fillId="9" borderId="26" xfId="0" applyFont="1" applyFill="1" applyBorder="1" applyAlignment="1">
      <alignment horizontal="center" vertical="center"/>
    </xf>
    <xf numFmtId="0" fontId="0" fillId="8" borderId="27" xfId="0" applyFill="1" applyBorder="1" applyAlignment="1">
      <alignment horizontal="center" vertical="center"/>
    </xf>
    <xf numFmtId="0" fontId="0" fillId="8" borderId="28" xfId="0" applyFill="1" applyBorder="1" applyAlignment="1">
      <alignment horizontal="center" vertical="center"/>
    </xf>
    <xf numFmtId="0" fontId="18" fillId="0" borderId="0" xfId="0" applyFont="1" applyBorder="1" applyAlignment="1">
      <alignment vertical="top" wrapText="1"/>
    </xf>
    <xf numFmtId="0" fontId="0" fillId="0" borderId="0" xfId="0" applyBorder="1"/>
    <xf numFmtId="0" fontId="24" fillId="0" borderId="0" xfId="0" applyFont="1" applyBorder="1" applyAlignment="1">
      <alignment vertical="center" wrapText="1"/>
    </xf>
    <xf numFmtId="0" fontId="27" fillId="0" borderId="0" xfId="0" applyFont="1" applyAlignment="1">
      <alignment horizontal="center" vertical="center" wrapText="1"/>
    </xf>
    <xf numFmtId="0" fontId="0" fillId="0" borderId="15" xfId="0" applyBorder="1" applyAlignment="1">
      <alignment horizontal="center" vertical="center"/>
    </xf>
    <xf numFmtId="0" fontId="0" fillId="0" borderId="15" xfId="0"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0" xfId="0" applyFont="1" applyBorder="1" applyAlignment="1">
      <alignment horizontal="center" vertical="center" wrapText="1"/>
    </xf>
    <xf numFmtId="0" fontId="2" fillId="2" borderId="0" xfId="0" applyFont="1" applyFill="1" applyAlignment="1">
      <alignment horizontal="center" vertical="center"/>
    </xf>
    <xf numFmtId="0" fontId="2" fillId="2" borderId="1" xfId="0" applyFont="1" applyFill="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3" fillId="0" borderId="7" xfId="0" applyFont="1" applyBorder="1" applyAlignment="1">
      <alignment horizontal="center" vertical="center"/>
    </xf>
    <xf numFmtId="0" fontId="3" fillId="0" borderId="1" xfId="0" applyFont="1" applyBorder="1" applyAlignment="1">
      <alignment horizontal="center" vertical="center"/>
    </xf>
    <xf numFmtId="0" fontId="2" fillId="2" borderId="0" xfId="0" applyFont="1" applyFill="1" applyAlignment="1">
      <alignment horizontal="center"/>
    </xf>
    <xf numFmtId="0" fontId="5" fillId="2" borderId="0" xfId="0" applyFont="1" applyFill="1" applyAlignment="1">
      <alignment horizontal="center"/>
    </xf>
    <xf numFmtId="0" fontId="6" fillId="0" borderId="2" xfId="0" applyFont="1" applyBorder="1" applyAlignment="1">
      <alignment horizontal="center" vertical="center"/>
    </xf>
    <xf numFmtId="0" fontId="6" fillId="0" borderId="9" xfId="0" applyFont="1" applyBorder="1" applyAlignment="1">
      <alignment horizontal="center" vertical="center"/>
    </xf>
    <xf numFmtId="0" fontId="6" fillId="0" borderId="3" xfId="0" applyFont="1" applyBorder="1" applyAlignment="1">
      <alignment horizontal="center" vertical="center"/>
    </xf>
    <xf numFmtId="0" fontId="6" fillId="0" borderId="4" xfId="0" applyFont="1" applyBorder="1" applyAlignment="1">
      <alignment horizontal="center" vertical="center"/>
    </xf>
    <xf numFmtId="0" fontId="6" fillId="0" borderId="11" xfId="0" applyFont="1" applyBorder="1" applyAlignment="1">
      <alignment horizontal="center" vertical="center"/>
    </xf>
    <xf numFmtId="0" fontId="6" fillId="0" borderId="5" xfId="0" applyFont="1" applyBorder="1" applyAlignment="1">
      <alignment horizontal="center" vertical="center"/>
    </xf>
    <xf numFmtId="44" fontId="6" fillId="0" borderId="2" xfId="1" applyFont="1" applyBorder="1" applyAlignment="1">
      <alignment horizontal="left" vertical="center"/>
    </xf>
    <xf numFmtId="44" fontId="6" fillId="0" borderId="9" xfId="1" applyFont="1" applyBorder="1" applyAlignment="1">
      <alignment horizontal="left" vertical="center"/>
    </xf>
    <xf numFmtId="44" fontId="6" fillId="0" borderId="3" xfId="1" applyFont="1" applyBorder="1" applyAlignment="1">
      <alignment horizontal="left" vertical="center"/>
    </xf>
    <xf numFmtId="44" fontId="6" fillId="0" borderId="4" xfId="1" applyFont="1" applyBorder="1" applyAlignment="1">
      <alignment horizontal="left" vertical="center"/>
    </xf>
    <xf numFmtId="44" fontId="6" fillId="0" borderId="11" xfId="1" applyFont="1" applyBorder="1" applyAlignment="1">
      <alignment horizontal="left" vertical="center"/>
    </xf>
    <xf numFmtId="44" fontId="6" fillId="0" borderId="5" xfId="1" applyFont="1" applyBorder="1" applyAlignment="1">
      <alignment horizontal="left" vertical="center"/>
    </xf>
    <xf numFmtId="0" fontId="2" fillId="2" borderId="2" xfId="0" applyFont="1" applyFill="1" applyBorder="1" applyAlignment="1">
      <alignment horizontal="center" vertical="center" wrapText="1"/>
    </xf>
    <xf numFmtId="0" fontId="2" fillId="2" borderId="3"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2" borderId="4" xfId="0" applyFont="1" applyFill="1" applyBorder="1" applyAlignment="1">
      <alignment horizontal="center" vertical="center" wrapText="1"/>
    </xf>
    <xf numFmtId="0" fontId="2" fillId="2" borderId="5" xfId="0" applyFont="1" applyFill="1" applyBorder="1" applyAlignment="1">
      <alignment horizontal="center" vertical="center" wrapText="1"/>
    </xf>
    <xf numFmtId="0" fontId="6" fillId="0" borderId="2" xfId="0" applyFont="1" applyBorder="1" applyAlignment="1">
      <alignment horizontal="center" vertical="center" wrapText="1"/>
    </xf>
    <xf numFmtId="0" fontId="6" fillId="0" borderId="9" xfId="0" applyFont="1" applyBorder="1" applyAlignment="1">
      <alignment horizontal="center" vertical="center" wrapText="1"/>
    </xf>
    <xf numFmtId="0" fontId="6" fillId="0" borderId="3" xfId="0" applyFont="1" applyBorder="1" applyAlignment="1">
      <alignment horizontal="center" vertical="center" wrapText="1"/>
    </xf>
    <xf numFmtId="0" fontId="6" fillId="0" borderId="7" xfId="0" applyFont="1" applyBorder="1" applyAlignment="1">
      <alignment horizontal="center" vertical="center" wrapText="1"/>
    </xf>
    <xf numFmtId="0" fontId="6" fillId="0" borderId="0" xfId="0" applyFont="1" applyAlignment="1">
      <alignment horizontal="center" vertical="center" wrapText="1"/>
    </xf>
    <xf numFmtId="0" fontId="6" fillId="0" borderId="1" xfId="0" applyFont="1" applyBorder="1" applyAlignment="1">
      <alignment horizontal="center" vertical="center" wrapText="1"/>
    </xf>
    <xf numFmtId="0" fontId="6" fillId="0" borderId="4" xfId="0" applyFont="1" applyBorder="1" applyAlignment="1">
      <alignment horizontal="center" vertical="center" wrapText="1"/>
    </xf>
    <xf numFmtId="0" fontId="6" fillId="0" borderId="11" xfId="0" applyFont="1" applyBorder="1" applyAlignment="1">
      <alignment horizontal="center" vertical="center" wrapText="1"/>
    </xf>
    <xf numFmtId="0" fontId="6" fillId="0" borderId="5" xfId="0" applyFont="1" applyBorder="1" applyAlignment="1">
      <alignment horizontal="center" vertical="center" wrapText="1"/>
    </xf>
    <xf numFmtId="0" fontId="2" fillId="2" borderId="15" xfId="0" applyFont="1" applyFill="1" applyBorder="1" applyAlignment="1">
      <alignment horizontal="center" vertical="center"/>
    </xf>
    <xf numFmtId="44" fontId="3" fillId="0" borderId="6" xfId="1" applyFont="1" applyBorder="1" applyAlignment="1">
      <alignment horizontal="center" vertical="center"/>
    </xf>
    <xf numFmtId="44" fontId="3" fillId="0" borderId="10" xfId="1" applyFont="1" applyBorder="1" applyAlignment="1">
      <alignment horizontal="center" vertical="center"/>
    </xf>
    <xf numFmtId="0" fontId="2" fillId="2" borderId="0" xfId="0" applyFont="1" applyFill="1" applyBorder="1" applyAlignment="1">
      <alignment horizontal="center" vertical="center"/>
    </xf>
    <xf numFmtId="44" fontId="3" fillId="0" borderId="2" xfId="1" applyFont="1" applyBorder="1" applyAlignment="1">
      <alignment horizontal="center" vertical="center"/>
    </xf>
    <xf numFmtId="44" fontId="3" fillId="0" borderId="3" xfId="1" applyFont="1" applyBorder="1" applyAlignment="1">
      <alignment horizontal="center" vertical="center"/>
    </xf>
    <xf numFmtId="44" fontId="3" fillId="0" borderId="4" xfId="1" applyFont="1" applyBorder="1" applyAlignment="1">
      <alignment horizontal="center" vertical="center"/>
    </xf>
    <xf numFmtId="44" fontId="3" fillId="0" borderId="5" xfId="1" applyFont="1" applyBorder="1" applyAlignment="1">
      <alignment horizontal="center" vertical="center"/>
    </xf>
    <xf numFmtId="0" fontId="2" fillId="2" borderId="16" xfId="0" applyFont="1" applyFill="1" applyBorder="1" applyAlignment="1">
      <alignment horizontal="center" vertical="center"/>
    </xf>
    <xf numFmtId="0" fontId="2" fillId="2" borderId="17" xfId="0" applyFont="1" applyFill="1" applyBorder="1" applyAlignment="1">
      <alignment horizontal="center" vertical="center"/>
    </xf>
    <xf numFmtId="0" fontId="6" fillId="0" borderId="0" xfId="0" applyFont="1" applyBorder="1" applyAlignment="1">
      <alignment horizontal="center" vertical="center" wrapText="1"/>
    </xf>
    <xf numFmtId="0" fontId="24" fillId="0" borderId="36" xfId="0" applyFont="1" applyBorder="1" applyAlignment="1">
      <alignment horizontal="center" vertical="center" wrapText="1"/>
    </xf>
    <xf numFmtId="0" fontId="24" fillId="0" borderId="37" xfId="0" applyFont="1" applyBorder="1" applyAlignment="1">
      <alignment horizontal="center" vertical="center" wrapText="1"/>
    </xf>
    <xf numFmtId="0" fontId="24" fillId="0" borderId="38" xfId="0" applyFont="1" applyBorder="1" applyAlignment="1">
      <alignment horizontal="center" vertical="center" wrapText="1"/>
    </xf>
    <xf numFmtId="0" fontId="24" fillId="0" borderId="39" xfId="0" applyFont="1" applyBorder="1" applyAlignment="1">
      <alignment horizontal="center" vertical="center" wrapText="1"/>
    </xf>
    <xf numFmtId="0" fontId="24" fillId="0" borderId="0" xfId="0" applyFont="1" applyBorder="1" applyAlignment="1">
      <alignment horizontal="center" vertical="center" wrapText="1"/>
    </xf>
    <xf numFmtId="0" fontId="24" fillId="0" borderId="40" xfId="0" applyFont="1" applyBorder="1" applyAlignment="1">
      <alignment horizontal="center" vertical="center" wrapText="1"/>
    </xf>
    <xf numFmtId="0" fontId="24" fillId="0" borderId="41" xfId="0" applyFont="1" applyBorder="1" applyAlignment="1">
      <alignment horizontal="center" vertical="center" wrapText="1"/>
    </xf>
    <xf numFmtId="0" fontId="24" fillId="0" borderId="42" xfId="0" applyFont="1" applyBorder="1" applyAlignment="1">
      <alignment horizontal="center" vertical="center" wrapText="1"/>
    </xf>
    <xf numFmtId="0" fontId="24" fillId="0" borderId="43" xfId="0" applyFont="1" applyBorder="1" applyAlignment="1">
      <alignment horizontal="center" vertical="center" wrapText="1"/>
    </xf>
    <xf numFmtId="0" fontId="15" fillId="0" borderId="0" xfId="3" applyFont="1" applyBorder="1" applyAlignment="1">
      <alignment horizontal="center" vertical="center"/>
    </xf>
    <xf numFmtId="0" fontId="2" fillId="0" borderId="0" xfId="0" applyFont="1" applyFill="1" applyBorder="1" applyAlignment="1">
      <alignment horizontal="center" vertical="center"/>
    </xf>
    <xf numFmtId="0" fontId="3" fillId="0" borderId="0" xfId="0" applyFont="1" applyFill="1" applyBorder="1" applyAlignment="1">
      <alignment horizontal="center" vertical="center"/>
    </xf>
    <xf numFmtId="0" fontId="2" fillId="2" borderId="20" xfId="0" applyFont="1" applyFill="1" applyBorder="1" applyAlignment="1">
      <alignment horizontal="center" vertical="center"/>
    </xf>
    <xf numFmtId="44" fontId="3" fillId="0" borderId="9" xfId="1" applyFont="1" applyBorder="1" applyAlignment="1">
      <alignment horizontal="center" vertical="center"/>
    </xf>
    <xf numFmtId="44" fontId="3" fillId="0" borderId="11" xfId="1" applyFont="1" applyBorder="1" applyAlignment="1">
      <alignment horizontal="center" vertical="center"/>
    </xf>
    <xf numFmtId="0" fontId="2" fillId="2" borderId="6" xfId="0" applyFont="1" applyFill="1" applyBorder="1" applyAlignment="1">
      <alignment horizontal="center" vertical="center"/>
    </xf>
    <xf numFmtId="0" fontId="2" fillId="2" borderId="10" xfId="0" applyFont="1" applyFill="1" applyBorder="1" applyAlignment="1">
      <alignment horizontal="center" vertical="center"/>
    </xf>
    <xf numFmtId="44" fontId="3" fillId="0" borderId="0" xfId="1" applyFont="1" applyFill="1" applyBorder="1" applyAlignment="1">
      <alignment horizontal="center" vertical="center"/>
    </xf>
    <xf numFmtId="0" fontId="3" fillId="0" borderId="0" xfId="0" applyFont="1" applyBorder="1" applyAlignment="1">
      <alignment horizontal="center" vertical="center"/>
    </xf>
    <xf numFmtId="0" fontId="24" fillId="0" borderId="2" xfId="0" applyFont="1" applyBorder="1" applyAlignment="1">
      <alignment horizontal="center" vertical="center" wrapText="1"/>
    </xf>
    <xf numFmtId="0" fontId="24" fillId="0" borderId="9" xfId="0" applyFont="1" applyBorder="1" applyAlignment="1">
      <alignment horizontal="center" vertical="center" wrapText="1"/>
    </xf>
    <xf numFmtId="0" fontId="24" fillId="0" borderId="3" xfId="0" applyFont="1" applyBorder="1" applyAlignment="1">
      <alignment horizontal="center" vertical="center" wrapText="1"/>
    </xf>
    <xf numFmtId="0" fontId="24" fillId="0" borderId="7" xfId="0" applyFont="1" applyBorder="1" applyAlignment="1">
      <alignment horizontal="center" vertical="center" wrapText="1"/>
    </xf>
    <xf numFmtId="0" fontId="24" fillId="0" borderId="1" xfId="0" applyFont="1" applyBorder="1" applyAlignment="1">
      <alignment horizontal="center" vertical="center" wrapText="1"/>
    </xf>
    <xf numFmtId="0" fontId="24" fillId="0" borderId="4" xfId="0" applyFont="1" applyBorder="1" applyAlignment="1">
      <alignment horizontal="center" vertical="center" wrapText="1"/>
    </xf>
    <xf numFmtId="0" fontId="24" fillId="0" borderId="11" xfId="0" applyFont="1" applyBorder="1" applyAlignment="1">
      <alignment horizontal="center" vertical="center" wrapText="1"/>
    </xf>
    <xf numFmtId="0" fontId="24" fillId="0" borderId="5" xfId="0" applyFont="1" applyBorder="1" applyAlignment="1">
      <alignment horizontal="center" vertical="center" wrapText="1"/>
    </xf>
    <xf numFmtId="0" fontId="27" fillId="0" borderId="0" xfId="0" applyFont="1" applyAlignment="1">
      <alignment horizontal="center" vertical="center" wrapText="1"/>
    </xf>
    <xf numFmtId="44" fontId="6" fillId="0" borderId="2" xfId="1" applyFont="1" applyBorder="1" applyAlignment="1">
      <alignment horizontal="center" vertical="center"/>
    </xf>
    <xf numFmtId="44" fontId="6" fillId="0" borderId="9" xfId="1" applyFont="1" applyBorder="1" applyAlignment="1">
      <alignment horizontal="center" vertical="center"/>
    </xf>
    <xf numFmtId="44" fontId="6" fillId="0" borderId="3" xfId="1" applyFont="1" applyBorder="1" applyAlignment="1">
      <alignment horizontal="center" vertical="center"/>
    </xf>
    <xf numFmtId="44" fontId="6" fillId="0" borderId="4" xfId="1" applyFont="1" applyBorder="1" applyAlignment="1">
      <alignment horizontal="center" vertical="center"/>
    </xf>
    <xf numFmtId="44" fontId="6" fillId="0" borderId="11" xfId="1" applyFont="1" applyBorder="1" applyAlignment="1">
      <alignment horizontal="center" vertical="center"/>
    </xf>
    <xf numFmtId="44" fontId="6" fillId="0" borderId="5" xfId="1" applyFont="1" applyBorder="1" applyAlignment="1">
      <alignment horizontal="center" vertical="center"/>
    </xf>
    <xf numFmtId="0" fontId="18" fillId="0" borderId="36" xfId="0" applyFont="1" applyBorder="1" applyAlignment="1">
      <alignment horizontal="center" vertical="top" wrapText="1"/>
    </xf>
    <xf numFmtId="0" fontId="18" fillId="0" borderId="37" xfId="0" applyFont="1" applyBorder="1" applyAlignment="1">
      <alignment horizontal="center" vertical="top" wrapText="1"/>
    </xf>
    <xf numFmtId="0" fontId="18" fillId="0" borderId="38" xfId="0" applyFont="1" applyBorder="1" applyAlignment="1">
      <alignment horizontal="center" vertical="top" wrapText="1"/>
    </xf>
    <xf numFmtId="0" fontId="18" fillId="0" borderId="39" xfId="0" applyFont="1" applyBorder="1" applyAlignment="1">
      <alignment horizontal="center" vertical="top" wrapText="1"/>
    </xf>
    <xf numFmtId="0" fontId="18" fillId="0" borderId="0" xfId="0" applyFont="1" applyBorder="1" applyAlignment="1">
      <alignment horizontal="center" vertical="top" wrapText="1"/>
    </xf>
    <xf numFmtId="0" fontId="18" fillId="0" borderId="40" xfId="0" applyFont="1" applyBorder="1" applyAlignment="1">
      <alignment horizontal="center" vertical="top" wrapText="1"/>
    </xf>
    <xf numFmtId="0" fontId="18" fillId="0" borderId="41" xfId="0" applyFont="1" applyBorder="1" applyAlignment="1">
      <alignment horizontal="center" vertical="top" wrapText="1"/>
    </xf>
    <xf numFmtId="0" fontId="18" fillId="0" borderId="42" xfId="0" applyFont="1" applyBorder="1" applyAlignment="1">
      <alignment horizontal="center" vertical="top" wrapText="1"/>
    </xf>
    <xf numFmtId="0" fontId="18" fillId="0" borderId="43" xfId="0" applyFont="1" applyBorder="1" applyAlignment="1">
      <alignment horizontal="center" vertical="top" wrapText="1"/>
    </xf>
    <xf numFmtId="0" fontId="2" fillId="10" borderId="31" xfId="0" applyFont="1" applyFill="1" applyBorder="1" applyAlignment="1">
      <alignment horizontal="center" vertical="center"/>
    </xf>
    <xf numFmtId="0" fontId="2" fillId="10" borderId="29" xfId="0" applyFont="1" applyFill="1" applyBorder="1" applyAlignment="1">
      <alignment horizontal="center" vertical="center"/>
    </xf>
    <xf numFmtId="0" fontId="2" fillId="10" borderId="32" xfId="0" applyFont="1" applyFill="1" applyBorder="1" applyAlignment="1">
      <alignment horizontal="center" vertical="center"/>
    </xf>
    <xf numFmtId="0" fontId="2" fillId="10" borderId="30" xfId="0" applyFont="1" applyFill="1" applyBorder="1" applyAlignment="1">
      <alignment horizontal="center" vertical="center"/>
    </xf>
    <xf numFmtId="0" fontId="23" fillId="0" borderId="15" xfId="0" applyFont="1" applyBorder="1" applyAlignment="1">
      <alignment horizontal="center" vertical="center" wrapText="1"/>
    </xf>
    <xf numFmtId="0" fontId="2" fillId="10" borderId="15" xfId="0" applyFont="1" applyFill="1" applyBorder="1" applyAlignment="1">
      <alignment horizontal="center" vertical="center"/>
    </xf>
    <xf numFmtId="0" fontId="2" fillId="10" borderId="20" xfId="0" applyFont="1" applyFill="1" applyBorder="1" applyAlignment="1">
      <alignment horizontal="center" vertical="center"/>
    </xf>
    <xf numFmtId="0" fontId="20" fillId="6" borderId="24" xfId="0" applyFont="1" applyFill="1" applyBorder="1" applyAlignment="1">
      <alignment horizontal="center" vertical="center" wrapText="1"/>
    </xf>
    <xf numFmtId="0" fontId="20" fillId="6" borderId="25" xfId="0" applyFont="1" applyFill="1" applyBorder="1" applyAlignment="1">
      <alignment horizontal="center" vertical="center" wrapText="1"/>
    </xf>
    <xf numFmtId="0" fontId="2" fillId="2" borderId="18" xfId="0" applyFont="1" applyFill="1" applyBorder="1" applyAlignment="1">
      <alignment horizontal="center" vertical="center"/>
    </xf>
    <xf numFmtId="0" fontId="2" fillId="2" borderId="26" xfId="0" applyFont="1" applyFill="1" applyBorder="1" applyAlignment="1">
      <alignment horizontal="center" vertical="center"/>
    </xf>
    <xf numFmtId="0" fontId="2" fillId="2" borderId="35" xfId="0" applyFont="1" applyFill="1" applyBorder="1" applyAlignment="1">
      <alignment horizontal="center" vertical="center"/>
    </xf>
    <xf numFmtId="0" fontId="2" fillId="2" borderId="19" xfId="0" applyFont="1" applyFill="1" applyBorder="1" applyAlignment="1">
      <alignment horizontal="center" vertical="center"/>
    </xf>
    <xf numFmtId="0" fontId="2" fillId="2" borderId="27" xfId="0" applyFont="1" applyFill="1" applyBorder="1" applyAlignment="1">
      <alignment horizontal="center" vertical="center"/>
    </xf>
    <xf numFmtId="0" fontId="2" fillId="2" borderId="28" xfId="0" applyFont="1" applyFill="1" applyBorder="1" applyAlignment="1">
      <alignment horizontal="center" vertical="center"/>
    </xf>
    <xf numFmtId="0" fontId="5" fillId="2" borderId="0" xfId="0" applyFont="1" applyFill="1" applyAlignment="1">
      <alignment horizontal="center" vertical="center"/>
    </xf>
    <xf numFmtId="0" fontId="2" fillId="10" borderId="2" xfId="0" applyFont="1" applyFill="1" applyBorder="1" applyAlignment="1">
      <alignment horizontal="center" vertical="center"/>
    </xf>
    <xf numFmtId="0" fontId="2" fillId="10" borderId="9" xfId="0" applyFont="1" applyFill="1" applyBorder="1" applyAlignment="1">
      <alignment horizontal="center" vertical="center"/>
    </xf>
    <xf numFmtId="0" fontId="2" fillId="10" borderId="3" xfId="0" applyFont="1" applyFill="1" applyBorder="1" applyAlignment="1">
      <alignment horizontal="center" vertical="center"/>
    </xf>
    <xf numFmtId="0" fontId="2" fillId="10" borderId="33" xfId="0" applyFont="1" applyFill="1" applyBorder="1" applyAlignment="1">
      <alignment horizontal="center" vertical="center"/>
    </xf>
    <xf numFmtId="0" fontId="2" fillId="10" borderId="34" xfId="0" applyFont="1" applyFill="1" applyBorder="1" applyAlignment="1">
      <alignment horizontal="center" vertical="center"/>
    </xf>
    <xf numFmtId="0" fontId="29" fillId="0" borderId="2" xfId="0" applyFont="1" applyBorder="1" applyAlignment="1">
      <alignment horizontal="center" vertical="center"/>
    </xf>
    <xf numFmtId="0" fontId="29" fillId="0" borderId="9" xfId="0" applyFont="1" applyBorder="1" applyAlignment="1">
      <alignment horizontal="center" vertical="center"/>
    </xf>
    <xf numFmtId="0" fontId="29" fillId="0" borderId="3" xfId="0" applyFont="1" applyBorder="1" applyAlignment="1">
      <alignment horizontal="center" vertical="center"/>
    </xf>
    <xf numFmtId="0" fontId="29" fillId="0" borderId="7" xfId="0" applyFont="1" applyBorder="1" applyAlignment="1">
      <alignment horizontal="center" vertical="center"/>
    </xf>
    <xf numFmtId="0" fontId="29" fillId="0" borderId="0" xfId="0" applyFont="1" applyBorder="1" applyAlignment="1">
      <alignment horizontal="center" vertical="center"/>
    </xf>
    <xf numFmtId="0" fontId="29" fillId="0" borderId="1" xfId="0" applyFont="1" applyBorder="1" applyAlignment="1">
      <alignment horizontal="center" vertical="center"/>
    </xf>
    <xf numFmtId="0" fontId="29" fillId="0" borderId="4" xfId="0" applyFont="1" applyBorder="1" applyAlignment="1">
      <alignment horizontal="center" vertical="center"/>
    </xf>
    <xf numFmtId="0" fontId="29" fillId="0" borderId="11" xfId="0" applyFont="1" applyBorder="1" applyAlignment="1">
      <alignment horizontal="center" vertical="center"/>
    </xf>
    <xf numFmtId="0" fontId="29" fillId="0" borderId="5" xfId="0" applyFont="1" applyBorder="1" applyAlignment="1">
      <alignment horizontal="center" vertical="center"/>
    </xf>
    <xf numFmtId="0" fontId="2" fillId="2" borderId="2"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7"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5" xfId="0" applyFont="1" applyFill="1" applyBorder="1" applyAlignment="1">
      <alignment horizontal="center" vertical="center"/>
    </xf>
    <xf numFmtId="0" fontId="6" fillId="0" borderId="2" xfId="0" applyFont="1" applyFill="1" applyBorder="1" applyAlignment="1">
      <alignment vertical="center" wrapText="1"/>
    </xf>
    <xf numFmtId="0" fontId="6" fillId="0" borderId="9" xfId="0" applyFont="1" applyFill="1" applyBorder="1" applyAlignment="1">
      <alignment vertical="center" wrapText="1"/>
    </xf>
    <xf numFmtId="0" fontId="6" fillId="0" borderId="3" xfId="0" applyFont="1" applyFill="1" applyBorder="1" applyAlignment="1">
      <alignment vertical="center" wrapText="1"/>
    </xf>
    <xf numFmtId="0" fontId="6" fillId="0" borderId="7" xfId="0" applyFont="1" applyFill="1" applyBorder="1" applyAlignment="1">
      <alignment vertical="center" wrapText="1"/>
    </xf>
    <xf numFmtId="0" fontId="6" fillId="0" borderId="0" xfId="0" applyFont="1" applyFill="1" applyBorder="1" applyAlignment="1">
      <alignment vertical="center" wrapText="1"/>
    </xf>
    <xf numFmtId="0" fontId="6" fillId="0" borderId="1" xfId="0" applyFont="1" applyFill="1" applyBorder="1" applyAlignment="1">
      <alignment vertical="center" wrapText="1"/>
    </xf>
    <xf numFmtId="0" fontId="6" fillId="0" borderId="4" xfId="0" applyFont="1" applyFill="1" applyBorder="1" applyAlignment="1">
      <alignment vertical="center" wrapText="1"/>
    </xf>
    <xf numFmtId="0" fontId="6" fillId="0" borderId="11" xfId="0" applyFont="1" applyFill="1" applyBorder="1" applyAlignment="1">
      <alignment vertical="center" wrapText="1"/>
    </xf>
    <xf numFmtId="0" fontId="6" fillId="0" borderId="5" xfId="0" applyFont="1" applyFill="1" applyBorder="1" applyAlignment="1">
      <alignment vertical="center" wrapText="1"/>
    </xf>
  </cellXfs>
  <cellStyles count="4">
    <cellStyle name="Hipervínculo" xfId="3" builtinId="8"/>
    <cellStyle name="Moneda" xfId="1" builtinId="4"/>
    <cellStyle name="Normal" xfId="0" builtinId="0"/>
    <cellStyle name="Normal 2" xfId="2" xr:uid="{24D93EB2-9698-45CE-8DDD-6A3C0803620E}"/>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openxmlformats.org/officeDocument/2006/relationships/customXml" Target="../customXml/item1.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hyperlink" Target="https://sec.sky.com.mx/scpv/faces/login;jsessionid=lST9UYR3GIv7Y8Cs2F3xC0fzc2dx3UjTBtsLCKviY3MVuKZuuGuM!-151258648?_adf.ctrl-state=80uawbylb_4" TargetMode="External"/><Relationship Id="rId13" Type="http://schemas.openxmlformats.org/officeDocument/2006/relationships/hyperlink" Target="#'9'!A8"/><Relationship Id="rId3" Type="http://schemas.openxmlformats.org/officeDocument/2006/relationships/hyperlink" Target="#'3'!A8"/><Relationship Id="rId7" Type="http://schemas.openxmlformats.org/officeDocument/2006/relationships/hyperlink" Target="https://ventas.btinalambrico.mx/login" TargetMode="External"/><Relationship Id="rId12" Type="http://schemas.openxmlformats.org/officeDocument/2006/relationships/hyperlink" Target="https://skyintranetoperativa.sky.com.mx/sites/IntranetOperativa/_layouts/15/WopiFrame.aspx?sourcedoc=%7b6A7C60C7-C2D8-4000-AAEF-9B95ACE6AB6D%7d&amp;file=Bolet%C3%ADn%20Procesos%20de%20Ajustes%20Clientes%20Activos.docx&amp;action=default&amp;DefaultItemOpen=1" TargetMode="External"/><Relationship Id="rId2" Type="http://schemas.openxmlformats.org/officeDocument/2006/relationships/hyperlink" Target="#'2'!A8"/><Relationship Id="rId16" Type="http://schemas.openxmlformats.org/officeDocument/2006/relationships/hyperlink" Target="#'7'!A1"/><Relationship Id="rId1" Type="http://schemas.openxmlformats.org/officeDocument/2006/relationships/hyperlink" Target="#'1'!A8"/><Relationship Id="rId6" Type="http://schemas.openxmlformats.org/officeDocument/2006/relationships/hyperlink" Target="https://www.estafeta.com/Herramientas/Rastreo" TargetMode="External"/><Relationship Id="rId11" Type="http://schemas.openxmlformats.org/officeDocument/2006/relationships/hyperlink" Target="#'10'!B4"/><Relationship Id="rId5" Type="http://schemas.openxmlformats.org/officeDocument/2006/relationships/hyperlink" Target="#'5'!A8"/><Relationship Id="rId15" Type="http://schemas.openxmlformats.org/officeDocument/2006/relationships/hyperlink" Target="#'11'!A8"/><Relationship Id="rId10" Type="http://schemas.openxmlformats.org/officeDocument/2006/relationships/hyperlink" Target="https://skyintranetoperativa.sky.com.mx/sites/IntranetOperativa/_layouts/15/WopiFrame.aspx?sourcedoc=%7bD575A00F-DB93-42DC-AC8A-A351DA8B9CC6%7d&amp;file=Comparativo%20Paquete%20VS%20Combo%2004032022_.xlsx&amp;action=default&amp;DefaultItemOpen=1" TargetMode="External"/><Relationship Id="rId4" Type="http://schemas.openxmlformats.org/officeDocument/2006/relationships/hyperlink" Target="#'4'!A8"/><Relationship Id="rId9" Type="http://schemas.openxmlformats.org/officeDocument/2006/relationships/hyperlink" Target="https://skyvideo.custhelp.com/cgi-bin/skyvideo.cfg/php/admin/launch.php" TargetMode="External"/><Relationship Id="rId14" Type="http://schemas.openxmlformats.org/officeDocument/2006/relationships/hyperlink" Target="https://skyintranetoperativa.sky.com.mx/sites/IntranetOperativa/_layouts/15/WopiFrame.aspx?sourcedoc=%7bf6011439-632f-4b3d-8e52-dd1d1bcce7c7%7d&amp;action=default"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P!U8"/><Relationship Id="rId2" Type="http://schemas.openxmlformats.org/officeDocument/2006/relationships/hyperlink" Target="#'1.1'!A8"/><Relationship Id="rId1" Type="http://schemas.openxmlformats.org/officeDocument/2006/relationships/hyperlink" Target="#'1.2'!A8"/><Relationship Id="rId4" Type="http://schemas.openxmlformats.org/officeDocument/2006/relationships/hyperlink" Target="#'1'!A8"/></Relationships>
</file>

<file path=xl/drawings/_rels/drawing3.xml.rels><?xml version="1.0" encoding="UTF-8" standalone="yes"?>
<Relationships xmlns="http://schemas.openxmlformats.org/package/2006/relationships"><Relationship Id="rId3" Type="http://schemas.openxmlformats.org/officeDocument/2006/relationships/hyperlink" Target="#P!U8"/><Relationship Id="rId2" Type="http://schemas.openxmlformats.org/officeDocument/2006/relationships/hyperlink" Target="#'1.1'!A8"/><Relationship Id="rId1" Type="http://schemas.openxmlformats.org/officeDocument/2006/relationships/hyperlink" Target="#'1.2'!A8"/><Relationship Id="rId6" Type="http://schemas.openxmlformats.org/officeDocument/2006/relationships/hyperlink" Target="#'1.1.1'!A8"/><Relationship Id="rId5" Type="http://schemas.openxmlformats.org/officeDocument/2006/relationships/hyperlink" Target="#'1.1.2'!A8"/><Relationship Id="rId4" Type="http://schemas.openxmlformats.org/officeDocument/2006/relationships/hyperlink" Target="#'1'!A8"/></Relationships>
</file>

<file path=xl/drawings/_rels/drawing4.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hyperlink" Target="#P!U8"/><Relationship Id="rId7" Type="http://schemas.openxmlformats.org/officeDocument/2006/relationships/hyperlink" Target="https://skyintranetoperativa.sky.com.mx/sites/IntranetOperativa/_layouts/15/WopiFrame.aspx?sourcedoc=%7b9A03AD48-B43E-4198-830F-632744CBA0E4%7d&amp;file=PDVS%20Y%20CONCESIONES2020.xlsx&amp;action=default&amp;DefaultItemOpen=1" TargetMode="External"/><Relationship Id="rId2" Type="http://schemas.openxmlformats.org/officeDocument/2006/relationships/hyperlink" Target="#'1.1'!A8"/><Relationship Id="rId1" Type="http://schemas.openxmlformats.org/officeDocument/2006/relationships/hyperlink" Target="#'1.2'!A8"/><Relationship Id="rId6" Type="http://schemas.openxmlformats.org/officeDocument/2006/relationships/hyperlink" Target="#'1.1.1'!A8"/><Relationship Id="rId5" Type="http://schemas.openxmlformats.org/officeDocument/2006/relationships/hyperlink" Target="#'1.1.2'!A8"/><Relationship Id="rId10" Type="http://schemas.openxmlformats.org/officeDocument/2006/relationships/image" Target="../media/image3.png"/><Relationship Id="rId4" Type="http://schemas.openxmlformats.org/officeDocument/2006/relationships/hyperlink" Target="#'1'!A8"/><Relationship Id="rId9" Type="http://schemas.openxmlformats.org/officeDocument/2006/relationships/image" Target="../media/image2.svg"/></Relationships>
</file>

<file path=xl/drawings/_rels/drawing5.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hyperlink" Target="#P!U8"/><Relationship Id="rId7" Type="http://schemas.openxmlformats.org/officeDocument/2006/relationships/hyperlink" Target="https://skyintranetoperativa.sky.com.mx/sites/IntranetOperativa/_layouts/15/WopiFrame.aspx?sourcedoc=%7b9A03AD48-B43E-4198-830F-632744CBA0E4%7d&amp;file=PDVS%20Y%20CONCESIONES2020.xlsx&amp;action=default&amp;DefaultItemOpen=1" TargetMode="External"/><Relationship Id="rId2" Type="http://schemas.openxmlformats.org/officeDocument/2006/relationships/hyperlink" Target="#'1.1'!A8"/><Relationship Id="rId1" Type="http://schemas.openxmlformats.org/officeDocument/2006/relationships/hyperlink" Target="#'1.2'!A8"/><Relationship Id="rId6" Type="http://schemas.openxmlformats.org/officeDocument/2006/relationships/hyperlink" Target="#'1.1.1'!A8"/><Relationship Id="rId5" Type="http://schemas.openxmlformats.org/officeDocument/2006/relationships/hyperlink" Target="#'1.1.2'!A8"/><Relationship Id="rId10" Type="http://schemas.openxmlformats.org/officeDocument/2006/relationships/image" Target="../media/image3.png"/><Relationship Id="rId4" Type="http://schemas.openxmlformats.org/officeDocument/2006/relationships/hyperlink" Target="#'1'!A8"/><Relationship Id="rId9" Type="http://schemas.openxmlformats.org/officeDocument/2006/relationships/image" Target="../media/image2.svg"/></Relationships>
</file>

<file path=xl/drawings/_rels/drawing6.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hyperlink" Target="#P!U8"/><Relationship Id="rId7" Type="http://schemas.openxmlformats.org/officeDocument/2006/relationships/image" Target="../media/image2.svg"/><Relationship Id="rId2" Type="http://schemas.openxmlformats.org/officeDocument/2006/relationships/hyperlink" Target="#'1.1'!A8"/><Relationship Id="rId1" Type="http://schemas.openxmlformats.org/officeDocument/2006/relationships/hyperlink" Target="#'1.2'!A8"/><Relationship Id="rId6" Type="http://schemas.openxmlformats.org/officeDocument/2006/relationships/image" Target="../media/image1.png"/><Relationship Id="rId5" Type="http://schemas.openxmlformats.org/officeDocument/2006/relationships/hyperlink" Target="https://skyintranetoperativa.sky.com.mx/sites/IntranetOperativa/_layouts/15/WopiFrame.aspx?sourcedoc=%7b9A03AD48-B43E-4198-830F-632744CBA0E4%7d&amp;file=PDVS%20Y%20CONCESIONES2020.xlsx&amp;action=default&amp;DefaultItemOpen=1" TargetMode="External"/><Relationship Id="rId4" Type="http://schemas.openxmlformats.org/officeDocument/2006/relationships/hyperlink" Target="#'1'!A8"/></Relationships>
</file>

<file path=xl/drawings/_rels/drawing7.xml.rels><?xml version="1.0" encoding="UTF-8" standalone="yes"?>
<Relationships xmlns="http://schemas.openxmlformats.org/package/2006/relationships"><Relationship Id="rId3" Type="http://schemas.openxmlformats.org/officeDocument/2006/relationships/hyperlink" Target="#'2.2'!A8"/><Relationship Id="rId2" Type="http://schemas.openxmlformats.org/officeDocument/2006/relationships/hyperlink" Target="#'2'!A8"/><Relationship Id="rId1" Type="http://schemas.openxmlformats.org/officeDocument/2006/relationships/hyperlink" Target="#P!U8"/><Relationship Id="rId4" Type="http://schemas.openxmlformats.org/officeDocument/2006/relationships/hyperlink" Target="#'2.1'!A8"/></Relationships>
</file>

<file path=xl/drawings/_rels/drawing8.xml.rels><?xml version="1.0" encoding="UTF-8" standalone="yes"?>
<Relationships xmlns="http://schemas.openxmlformats.org/package/2006/relationships"><Relationship Id="rId8" Type="http://schemas.openxmlformats.org/officeDocument/2006/relationships/hyperlink" Target="#Crec!A4"/><Relationship Id="rId3" Type="http://schemas.openxmlformats.org/officeDocument/2006/relationships/hyperlink" Target="#'Mig CrecReem'!A1"/><Relationship Id="rId7" Type="http://schemas.openxmlformats.org/officeDocument/2006/relationships/hyperlink" Target="#Reem!A4"/><Relationship Id="rId2" Type="http://schemas.openxmlformats.org/officeDocument/2006/relationships/hyperlink" Target="#'2'!A8"/><Relationship Id="rId1" Type="http://schemas.openxmlformats.org/officeDocument/2006/relationships/hyperlink" Target="#P!U8"/><Relationship Id="rId6" Type="http://schemas.openxmlformats.org/officeDocument/2006/relationships/hyperlink" Target="#'Mig Reem'!A4"/><Relationship Id="rId5" Type="http://schemas.openxmlformats.org/officeDocument/2006/relationships/hyperlink" Target="#'2.2'!A8"/><Relationship Id="rId4" Type="http://schemas.openxmlformats.org/officeDocument/2006/relationships/hyperlink" Target="#'2.1'!A8"/></Relationships>
</file>

<file path=xl/drawings/_rels/drawing9.xml.rels><?xml version="1.0" encoding="UTF-8" standalone="yes"?>
<Relationships xmlns="http://schemas.openxmlformats.org/package/2006/relationships"><Relationship Id="rId8" Type="http://schemas.openxmlformats.org/officeDocument/2006/relationships/hyperlink" Target="#Reem!A4"/><Relationship Id="rId3" Type="http://schemas.openxmlformats.org/officeDocument/2006/relationships/hyperlink" Target="#'2'!A8"/><Relationship Id="rId7" Type="http://schemas.openxmlformats.org/officeDocument/2006/relationships/hyperlink" Target="#'Mig Reem'!A4"/><Relationship Id="rId2" Type="http://schemas.openxmlformats.org/officeDocument/2006/relationships/hyperlink" Target="#P!U8"/><Relationship Id="rId1" Type="http://schemas.openxmlformats.org/officeDocument/2006/relationships/image" Target="../media/image4.png"/><Relationship Id="rId6" Type="http://schemas.openxmlformats.org/officeDocument/2006/relationships/hyperlink" Target="#'2.2'!A8"/><Relationship Id="rId5" Type="http://schemas.openxmlformats.org/officeDocument/2006/relationships/hyperlink" Target="#'2.1'!A8"/><Relationship Id="rId4" Type="http://schemas.openxmlformats.org/officeDocument/2006/relationships/hyperlink" Target="#'Mig CrecReem'!A1"/><Relationship Id="rId9" Type="http://schemas.openxmlformats.org/officeDocument/2006/relationships/hyperlink" Target="#Crec!A4"/></Relationships>
</file>

<file path=xl/drawings/_rels/drawing10.xml.rels><?xml version="1.0" encoding="UTF-8" standalone="yes"?>
<Relationships xmlns="http://schemas.openxmlformats.org/package/2006/relationships"><Relationship Id="rId8" Type="http://schemas.openxmlformats.org/officeDocument/2006/relationships/hyperlink" Target="#Crec!A4"/><Relationship Id="rId3" Type="http://schemas.openxmlformats.org/officeDocument/2006/relationships/hyperlink" Target="#'2'!A8"/><Relationship Id="rId7" Type="http://schemas.openxmlformats.org/officeDocument/2006/relationships/hyperlink" Target="#'Mig Reem'!A4"/><Relationship Id="rId2" Type="http://schemas.openxmlformats.org/officeDocument/2006/relationships/hyperlink" Target="#P!U8"/><Relationship Id="rId1" Type="http://schemas.openxmlformats.org/officeDocument/2006/relationships/image" Target="../media/image5.png"/><Relationship Id="rId6" Type="http://schemas.openxmlformats.org/officeDocument/2006/relationships/hyperlink" Target="#'2.2'!A8"/><Relationship Id="rId5" Type="http://schemas.openxmlformats.org/officeDocument/2006/relationships/hyperlink" Target="#'2.1'!A8"/><Relationship Id="rId4" Type="http://schemas.openxmlformats.org/officeDocument/2006/relationships/hyperlink" Target="#'Mig CrecReem'!A1"/><Relationship Id="rId9" Type="http://schemas.openxmlformats.org/officeDocument/2006/relationships/hyperlink" Target="#Reem!A4"/></Relationships>
</file>

<file path=xl/drawings/_rels/drawing11.xml.rels><?xml version="1.0" encoding="UTF-8" standalone="yes"?>
<Relationships xmlns="http://schemas.openxmlformats.org/package/2006/relationships"><Relationship Id="rId8" Type="http://schemas.openxmlformats.org/officeDocument/2006/relationships/hyperlink" Target="#Crec!A4"/><Relationship Id="rId3" Type="http://schemas.openxmlformats.org/officeDocument/2006/relationships/hyperlink" Target="#'2'!A8"/><Relationship Id="rId7" Type="http://schemas.openxmlformats.org/officeDocument/2006/relationships/hyperlink" Target="#Reem!A4"/><Relationship Id="rId2" Type="http://schemas.openxmlformats.org/officeDocument/2006/relationships/hyperlink" Target="#P!U8"/><Relationship Id="rId1" Type="http://schemas.openxmlformats.org/officeDocument/2006/relationships/image" Target="../media/image6.png"/><Relationship Id="rId6" Type="http://schemas.openxmlformats.org/officeDocument/2006/relationships/hyperlink" Target="#'Mig Reem'!A4"/><Relationship Id="rId5" Type="http://schemas.openxmlformats.org/officeDocument/2006/relationships/hyperlink" Target="#'2.2'!A8"/><Relationship Id="rId4" Type="http://schemas.openxmlformats.org/officeDocument/2006/relationships/hyperlink" Target="#'2.1'!A8"/><Relationship Id="rId9" Type="http://schemas.openxmlformats.org/officeDocument/2006/relationships/hyperlink" Target="#'Mig Reem'!A1"/></Relationships>
</file>

<file path=xl/drawings/_rels/drawing12.xml.rels><?xml version="1.0" encoding="UTF-8" standalone="yes"?>
<Relationships xmlns="http://schemas.openxmlformats.org/package/2006/relationships"><Relationship Id="rId8" Type="http://schemas.openxmlformats.org/officeDocument/2006/relationships/hyperlink" Target="#Crec!A4"/><Relationship Id="rId3" Type="http://schemas.openxmlformats.org/officeDocument/2006/relationships/hyperlink" Target="#'2'!A8"/><Relationship Id="rId7" Type="http://schemas.openxmlformats.org/officeDocument/2006/relationships/hyperlink" Target="#Reem!A4"/><Relationship Id="rId2" Type="http://schemas.openxmlformats.org/officeDocument/2006/relationships/hyperlink" Target="#P!U8"/><Relationship Id="rId1" Type="http://schemas.openxmlformats.org/officeDocument/2006/relationships/image" Target="../media/image7.png"/><Relationship Id="rId6" Type="http://schemas.openxmlformats.org/officeDocument/2006/relationships/hyperlink" Target="#'2.2'!A8"/><Relationship Id="rId5" Type="http://schemas.openxmlformats.org/officeDocument/2006/relationships/hyperlink" Target="#'2.1'!A8"/><Relationship Id="rId4" Type="http://schemas.openxmlformats.org/officeDocument/2006/relationships/hyperlink" Target="#'Mig CrecReem'!A1"/><Relationship Id="rId9" Type="http://schemas.openxmlformats.org/officeDocument/2006/relationships/hyperlink" Target="#'Mig Reem'!A4"/></Relationships>
</file>

<file path=xl/drawings/_rels/drawing13.xml.rels><?xml version="1.0" encoding="UTF-8" standalone="yes"?>
<Relationships xmlns="http://schemas.openxmlformats.org/package/2006/relationships"><Relationship Id="rId8" Type="http://schemas.openxmlformats.org/officeDocument/2006/relationships/hyperlink" Target="#'2.2.1 '!A8"/><Relationship Id="rId3" Type="http://schemas.openxmlformats.org/officeDocument/2006/relationships/hyperlink" Target="#'2.1'!A8"/><Relationship Id="rId7" Type="http://schemas.openxmlformats.org/officeDocument/2006/relationships/hyperlink" Target="#'2.2.4'!A8"/><Relationship Id="rId2" Type="http://schemas.openxmlformats.org/officeDocument/2006/relationships/hyperlink" Target="#'2'!A8"/><Relationship Id="rId1" Type="http://schemas.openxmlformats.org/officeDocument/2006/relationships/hyperlink" Target="#P!U8"/><Relationship Id="rId6" Type="http://schemas.openxmlformats.org/officeDocument/2006/relationships/hyperlink" Target="#'2.2.2'!A8"/><Relationship Id="rId5" Type="http://schemas.openxmlformats.org/officeDocument/2006/relationships/hyperlink" Target="#'2.2.3'!A1"/><Relationship Id="rId4" Type="http://schemas.openxmlformats.org/officeDocument/2006/relationships/hyperlink" Target="#'2.2'!A8"/></Relationships>
</file>

<file path=xl/drawings/_rels/drawing14.xml.rels><?xml version="1.0" encoding="UTF-8" standalone="yes"?>
<Relationships xmlns="http://schemas.openxmlformats.org/package/2006/relationships"><Relationship Id="rId8" Type="http://schemas.openxmlformats.org/officeDocument/2006/relationships/hyperlink" Target="#'2.2.4'!A8"/><Relationship Id="rId3" Type="http://schemas.openxmlformats.org/officeDocument/2006/relationships/hyperlink" Target="#'2'!A8"/><Relationship Id="rId7" Type="http://schemas.openxmlformats.org/officeDocument/2006/relationships/hyperlink" Target="#'2.2.2'!A8"/><Relationship Id="rId2" Type="http://schemas.openxmlformats.org/officeDocument/2006/relationships/hyperlink" Target="#P!U8"/><Relationship Id="rId1" Type="http://schemas.openxmlformats.org/officeDocument/2006/relationships/image" Target="../media/image4.png"/><Relationship Id="rId6" Type="http://schemas.openxmlformats.org/officeDocument/2006/relationships/hyperlink" Target="#'2.2.3'!A1"/><Relationship Id="rId5" Type="http://schemas.openxmlformats.org/officeDocument/2006/relationships/hyperlink" Target="#'2.2'!A8"/><Relationship Id="rId4" Type="http://schemas.openxmlformats.org/officeDocument/2006/relationships/hyperlink" Target="#'2.1'!A8"/><Relationship Id="rId9" Type="http://schemas.openxmlformats.org/officeDocument/2006/relationships/hyperlink" Target="#'2.2.1 '!A8"/></Relationships>
</file>

<file path=xl/drawings/_rels/drawing15.xml.rels><?xml version="1.0" encoding="UTF-8" standalone="yes"?>
<Relationships xmlns="http://schemas.openxmlformats.org/package/2006/relationships"><Relationship Id="rId8" Type="http://schemas.openxmlformats.org/officeDocument/2006/relationships/hyperlink" Target="#'2.2.1 '!A8"/><Relationship Id="rId3" Type="http://schemas.openxmlformats.org/officeDocument/2006/relationships/hyperlink" Target="#'2'!A8"/><Relationship Id="rId7" Type="http://schemas.openxmlformats.org/officeDocument/2006/relationships/hyperlink" Target="#'2.2.4'!A8"/><Relationship Id="rId2" Type="http://schemas.openxmlformats.org/officeDocument/2006/relationships/hyperlink" Target="#P!U8"/><Relationship Id="rId1" Type="http://schemas.openxmlformats.org/officeDocument/2006/relationships/image" Target="../media/image7.png"/><Relationship Id="rId6" Type="http://schemas.openxmlformats.org/officeDocument/2006/relationships/hyperlink" Target="#'2.2.3'!A1"/><Relationship Id="rId5" Type="http://schemas.openxmlformats.org/officeDocument/2006/relationships/hyperlink" Target="#'2.2'!A8"/><Relationship Id="rId4" Type="http://schemas.openxmlformats.org/officeDocument/2006/relationships/hyperlink" Target="#'2.1'!A8"/><Relationship Id="rId9" Type="http://schemas.openxmlformats.org/officeDocument/2006/relationships/hyperlink" Target="#'2.2.2'!A8"/></Relationships>
</file>

<file path=xl/drawings/_rels/drawing16.xml.rels><?xml version="1.0" encoding="UTF-8" standalone="yes"?>
<Relationships xmlns="http://schemas.openxmlformats.org/package/2006/relationships"><Relationship Id="rId8" Type="http://schemas.openxmlformats.org/officeDocument/2006/relationships/hyperlink" Target="#'2.2.1 '!A8"/><Relationship Id="rId3" Type="http://schemas.openxmlformats.org/officeDocument/2006/relationships/hyperlink" Target="#'2'!A8"/><Relationship Id="rId7" Type="http://schemas.openxmlformats.org/officeDocument/2006/relationships/hyperlink" Target="#'2.2.4'!A8"/><Relationship Id="rId2" Type="http://schemas.openxmlformats.org/officeDocument/2006/relationships/hyperlink" Target="#P!U8"/><Relationship Id="rId1" Type="http://schemas.openxmlformats.org/officeDocument/2006/relationships/image" Target="../media/image6.png"/><Relationship Id="rId6" Type="http://schemas.openxmlformats.org/officeDocument/2006/relationships/hyperlink" Target="#'2.2.2'!A8"/><Relationship Id="rId5" Type="http://schemas.openxmlformats.org/officeDocument/2006/relationships/hyperlink" Target="#'2.2'!A8"/><Relationship Id="rId4" Type="http://schemas.openxmlformats.org/officeDocument/2006/relationships/hyperlink" Target="#'2.1'!A8"/><Relationship Id="rId9" Type="http://schemas.openxmlformats.org/officeDocument/2006/relationships/hyperlink" Target="#'2.2.3'!A1"/></Relationships>
</file>

<file path=xl/drawings/_rels/drawing17.xml.rels><?xml version="1.0" encoding="UTF-8" standalone="yes"?>
<Relationships xmlns="http://schemas.openxmlformats.org/package/2006/relationships"><Relationship Id="rId8" Type="http://schemas.openxmlformats.org/officeDocument/2006/relationships/hyperlink" Target="#'2.2.1 '!A8"/><Relationship Id="rId3" Type="http://schemas.openxmlformats.org/officeDocument/2006/relationships/hyperlink" Target="#'2'!A8"/><Relationship Id="rId7" Type="http://schemas.openxmlformats.org/officeDocument/2006/relationships/hyperlink" Target="#'2.2.2'!A8"/><Relationship Id="rId2" Type="http://schemas.openxmlformats.org/officeDocument/2006/relationships/hyperlink" Target="#P!U8"/><Relationship Id="rId1" Type="http://schemas.openxmlformats.org/officeDocument/2006/relationships/image" Target="../media/image5.png"/><Relationship Id="rId6" Type="http://schemas.openxmlformats.org/officeDocument/2006/relationships/hyperlink" Target="#'2.2.3'!A1"/><Relationship Id="rId5" Type="http://schemas.openxmlformats.org/officeDocument/2006/relationships/hyperlink" Target="#'2.2'!A8"/><Relationship Id="rId4" Type="http://schemas.openxmlformats.org/officeDocument/2006/relationships/hyperlink" Target="#'2.1'!A8"/><Relationship Id="rId9" Type="http://schemas.openxmlformats.org/officeDocument/2006/relationships/hyperlink" Target="#'2.2.4'!A8"/></Relationships>
</file>

<file path=xl/drawings/_rels/drawing18.xml.rels><?xml version="1.0" encoding="UTF-8" standalone="yes"?>
<Relationships xmlns="http://schemas.openxmlformats.org/package/2006/relationships"><Relationship Id="rId3" Type="http://schemas.openxmlformats.org/officeDocument/2006/relationships/hyperlink" Target="#P!U8"/><Relationship Id="rId2" Type="http://schemas.openxmlformats.org/officeDocument/2006/relationships/hyperlink" Target="#'3.1'!A8"/><Relationship Id="rId1" Type="http://schemas.openxmlformats.org/officeDocument/2006/relationships/hyperlink" Target="#'3.2'!A8"/><Relationship Id="rId4" Type="http://schemas.openxmlformats.org/officeDocument/2006/relationships/hyperlink" Target="#'3'!A3"/></Relationships>
</file>

<file path=xl/drawings/_rels/drawing19.xml.rels><?xml version="1.0" encoding="UTF-8" standalone="yes"?>
<Relationships xmlns="http://schemas.openxmlformats.org/package/2006/relationships"><Relationship Id="rId3" Type="http://schemas.openxmlformats.org/officeDocument/2006/relationships/hyperlink" Target="#'3.1'!A8"/><Relationship Id="rId7" Type="http://schemas.openxmlformats.org/officeDocument/2006/relationships/hyperlink" Target="#'3.1.4'!A8"/><Relationship Id="rId2" Type="http://schemas.openxmlformats.org/officeDocument/2006/relationships/hyperlink" Target="#P!U8"/><Relationship Id="rId1" Type="http://schemas.openxmlformats.org/officeDocument/2006/relationships/hyperlink" Target="#'3.2'!A8"/><Relationship Id="rId6" Type="http://schemas.openxmlformats.org/officeDocument/2006/relationships/hyperlink" Target="#'3.1.3'!A8"/><Relationship Id="rId5" Type="http://schemas.openxmlformats.org/officeDocument/2006/relationships/hyperlink" Target="#'3.1.2'!A8"/><Relationship Id="rId4" Type="http://schemas.openxmlformats.org/officeDocument/2006/relationships/hyperlink" Target="#'3.1.1'!A8"/></Relationships>
</file>

<file path=xl/drawings/_rels/drawing20.xml.rels><?xml version="1.0" encoding="UTF-8" standalone="yes"?>
<Relationships xmlns="http://schemas.openxmlformats.org/package/2006/relationships"><Relationship Id="rId8" Type="http://schemas.openxmlformats.org/officeDocument/2006/relationships/hyperlink" Target="#'3.1.2'!A8"/><Relationship Id="rId3" Type="http://schemas.openxmlformats.org/officeDocument/2006/relationships/hyperlink" Target="#'3'!A4"/><Relationship Id="rId7" Type="http://schemas.openxmlformats.org/officeDocument/2006/relationships/hyperlink" Target="#'3.1.3'!A8"/><Relationship Id="rId2" Type="http://schemas.openxmlformats.org/officeDocument/2006/relationships/hyperlink" Target="#P!U8"/><Relationship Id="rId1" Type="http://schemas.openxmlformats.org/officeDocument/2006/relationships/hyperlink" Target="#'3.2'!A8"/><Relationship Id="rId6" Type="http://schemas.openxmlformats.org/officeDocument/2006/relationships/hyperlink" Target="#'3.1.4'!A8"/><Relationship Id="rId5" Type="http://schemas.openxmlformats.org/officeDocument/2006/relationships/image" Target="../media/image8.png"/><Relationship Id="rId4" Type="http://schemas.openxmlformats.org/officeDocument/2006/relationships/hyperlink" Target="#'3.1'!A8"/><Relationship Id="rId9" Type="http://schemas.openxmlformats.org/officeDocument/2006/relationships/hyperlink" Target="#'3.1.1'!A8"/></Relationships>
</file>

<file path=xl/drawings/_rels/drawing21.xml.rels><?xml version="1.0" encoding="UTF-8" standalone="yes"?>
<Relationships xmlns="http://schemas.openxmlformats.org/package/2006/relationships"><Relationship Id="rId8" Type="http://schemas.openxmlformats.org/officeDocument/2006/relationships/hyperlink" Target="#'3.1.1'!A8"/><Relationship Id="rId3" Type="http://schemas.openxmlformats.org/officeDocument/2006/relationships/hyperlink" Target="#'3.1'!A8"/><Relationship Id="rId7" Type="http://schemas.openxmlformats.org/officeDocument/2006/relationships/hyperlink" Target="#'3.1.3'!A8"/><Relationship Id="rId2" Type="http://schemas.openxmlformats.org/officeDocument/2006/relationships/hyperlink" Target="#P!U8"/><Relationship Id="rId1" Type="http://schemas.openxmlformats.org/officeDocument/2006/relationships/hyperlink" Target="#'3.2'!A8"/><Relationship Id="rId6" Type="http://schemas.openxmlformats.org/officeDocument/2006/relationships/hyperlink" Target="#'3.1.4'!A8"/><Relationship Id="rId5" Type="http://schemas.openxmlformats.org/officeDocument/2006/relationships/hyperlink" Target="#'3'!A4"/><Relationship Id="rId4" Type="http://schemas.openxmlformats.org/officeDocument/2006/relationships/image" Target="../media/image9.png"/><Relationship Id="rId9" Type="http://schemas.openxmlformats.org/officeDocument/2006/relationships/hyperlink" Target="#'3.1.2'!A8"/></Relationships>
</file>

<file path=xl/drawings/_rels/drawing22.xml.rels><?xml version="1.0" encoding="UTF-8" standalone="yes"?>
<Relationships xmlns="http://schemas.openxmlformats.org/package/2006/relationships"><Relationship Id="rId8" Type="http://schemas.openxmlformats.org/officeDocument/2006/relationships/hyperlink" Target="#'3.1.2'!A8"/><Relationship Id="rId3" Type="http://schemas.openxmlformats.org/officeDocument/2006/relationships/hyperlink" Target="#P!U8"/><Relationship Id="rId7" Type="http://schemas.openxmlformats.org/officeDocument/2006/relationships/hyperlink" Target="#'3.1.1'!A8"/><Relationship Id="rId2" Type="http://schemas.openxmlformats.org/officeDocument/2006/relationships/hyperlink" Target="#'3.2'!A8"/><Relationship Id="rId1" Type="http://schemas.openxmlformats.org/officeDocument/2006/relationships/image" Target="../media/image10.png"/><Relationship Id="rId6" Type="http://schemas.openxmlformats.org/officeDocument/2006/relationships/hyperlink" Target="#'3.1.4'!A8"/><Relationship Id="rId5" Type="http://schemas.openxmlformats.org/officeDocument/2006/relationships/hyperlink" Target="#'3.1'!A8"/><Relationship Id="rId4" Type="http://schemas.openxmlformats.org/officeDocument/2006/relationships/hyperlink" Target="#'3'!A4"/><Relationship Id="rId9" Type="http://schemas.openxmlformats.org/officeDocument/2006/relationships/hyperlink" Target="#'3.1.3'!A8"/></Relationships>
</file>

<file path=xl/drawings/_rels/drawing23.xml.rels><?xml version="1.0" encoding="UTF-8" standalone="yes"?>
<Relationships xmlns="http://schemas.openxmlformats.org/package/2006/relationships"><Relationship Id="rId8" Type="http://schemas.openxmlformats.org/officeDocument/2006/relationships/hyperlink" Target="#'3.1.2'!A8"/><Relationship Id="rId3" Type="http://schemas.openxmlformats.org/officeDocument/2006/relationships/hyperlink" Target="#P!U8"/><Relationship Id="rId7" Type="http://schemas.openxmlformats.org/officeDocument/2006/relationships/hyperlink" Target="#'3.1.1'!A8"/><Relationship Id="rId2" Type="http://schemas.openxmlformats.org/officeDocument/2006/relationships/hyperlink" Target="#'3.2'!A8"/><Relationship Id="rId1" Type="http://schemas.openxmlformats.org/officeDocument/2006/relationships/image" Target="../media/image11.png"/><Relationship Id="rId6" Type="http://schemas.openxmlformats.org/officeDocument/2006/relationships/hyperlink" Target="#'3.1.3'!A8"/><Relationship Id="rId5" Type="http://schemas.openxmlformats.org/officeDocument/2006/relationships/hyperlink" Target="#'3.1'!A8"/><Relationship Id="rId4" Type="http://schemas.openxmlformats.org/officeDocument/2006/relationships/hyperlink" Target="#'3'!A4"/><Relationship Id="rId9" Type="http://schemas.openxmlformats.org/officeDocument/2006/relationships/hyperlink" Target="#'3.1.4'!A8"/></Relationships>
</file>

<file path=xl/drawings/_rels/drawing24.xml.rels><?xml version="1.0" encoding="UTF-8" standalone="yes"?>
<Relationships xmlns="http://schemas.openxmlformats.org/package/2006/relationships"><Relationship Id="rId3" Type="http://schemas.openxmlformats.org/officeDocument/2006/relationships/hyperlink" Target="#'3.1'!A8"/><Relationship Id="rId2" Type="http://schemas.openxmlformats.org/officeDocument/2006/relationships/hyperlink" Target="#P!U8"/><Relationship Id="rId1" Type="http://schemas.openxmlformats.org/officeDocument/2006/relationships/hyperlink" Target="#'3.2'!A8"/><Relationship Id="rId5" Type="http://schemas.openxmlformats.org/officeDocument/2006/relationships/hyperlink" Target="#'3.2.2'!A4"/><Relationship Id="rId4" Type="http://schemas.openxmlformats.org/officeDocument/2006/relationships/hyperlink" Target="#'3.2.1'!A4"/></Relationships>
</file>

<file path=xl/drawings/_rels/drawing25.xml.rels><?xml version="1.0" encoding="UTF-8" standalone="yes"?>
<Relationships xmlns="http://schemas.openxmlformats.org/package/2006/relationships"><Relationship Id="rId8" Type="http://schemas.openxmlformats.org/officeDocument/2006/relationships/hyperlink" Target="#'3.2.1'!A4"/><Relationship Id="rId3" Type="http://schemas.openxmlformats.org/officeDocument/2006/relationships/hyperlink" Target="#'3.1'!A8"/><Relationship Id="rId7" Type="http://schemas.openxmlformats.org/officeDocument/2006/relationships/hyperlink" Target="#'3.2.1.4'!A4"/><Relationship Id="rId2" Type="http://schemas.openxmlformats.org/officeDocument/2006/relationships/hyperlink" Target="#P!U8"/><Relationship Id="rId1" Type="http://schemas.openxmlformats.org/officeDocument/2006/relationships/hyperlink" Target="#'3.2'!A8"/><Relationship Id="rId6" Type="http://schemas.openxmlformats.org/officeDocument/2006/relationships/hyperlink" Target="#'3.2.1.2'!A4"/><Relationship Id="rId5" Type="http://schemas.openxmlformats.org/officeDocument/2006/relationships/hyperlink" Target="#'3.2.1.3'!A4"/><Relationship Id="rId4" Type="http://schemas.openxmlformats.org/officeDocument/2006/relationships/hyperlink" Target="#'3.2.1.1'!A4"/><Relationship Id="rId9" Type="http://schemas.openxmlformats.org/officeDocument/2006/relationships/hyperlink" Target="#'3.2.2'!A4"/></Relationships>
</file>

<file path=xl/drawings/_rels/drawing26.xml.rels><?xml version="1.0" encoding="UTF-8" standalone="yes"?>
<Relationships xmlns="http://schemas.openxmlformats.org/package/2006/relationships"><Relationship Id="rId8" Type="http://schemas.openxmlformats.org/officeDocument/2006/relationships/hyperlink" Target="#'3.2.1'!A4"/><Relationship Id="rId3" Type="http://schemas.openxmlformats.org/officeDocument/2006/relationships/hyperlink" Target="#'3.2'!A8"/><Relationship Id="rId7" Type="http://schemas.openxmlformats.org/officeDocument/2006/relationships/image" Target="../media/image12.png"/><Relationship Id="rId2" Type="http://schemas.openxmlformats.org/officeDocument/2006/relationships/hyperlink" Target="#'3.1'!A8"/><Relationship Id="rId1" Type="http://schemas.openxmlformats.org/officeDocument/2006/relationships/hyperlink" Target="#P!U8"/><Relationship Id="rId6" Type="http://schemas.openxmlformats.org/officeDocument/2006/relationships/hyperlink" Target="#'3.2.1.4'!A1"/><Relationship Id="rId5" Type="http://schemas.openxmlformats.org/officeDocument/2006/relationships/hyperlink" Target="#'3.2.1.2'!A7"/><Relationship Id="rId10" Type="http://schemas.openxmlformats.org/officeDocument/2006/relationships/hyperlink" Target="#'3.2.1.1'!A7"/><Relationship Id="rId4" Type="http://schemas.openxmlformats.org/officeDocument/2006/relationships/hyperlink" Target="#'3.2.1.3'!A7"/><Relationship Id="rId9" Type="http://schemas.openxmlformats.org/officeDocument/2006/relationships/hyperlink" Target="#'3.2.2'!A4"/></Relationships>
</file>

<file path=xl/drawings/_rels/drawing27.xml.rels><?xml version="1.0" encoding="UTF-8" standalone="yes"?>
<Relationships xmlns="http://schemas.openxmlformats.org/package/2006/relationships"><Relationship Id="rId8" Type="http://schemas.openxmlformats.org/officeDocument/2006/relationships/hyperlink" Target="#'3.2.2'!A4"/><Relationship Id="rId3" Type="http://schemas.openxmlformats.org/officeDocument/2006/relationships/hyperlink" Target="#'3.1'!A8"/><Relationship Id="rId7" Type="http://schemas.openxmlformats.org/officeDocument/2006/relationships/hyperlink" Target="#'3.2.1'!A4"/><Relationship Id="rId2" Type="http://schemas.openxmlformats.org/officeDocument/2006/relationships/hyperlink" Target="#P!U8"/><Relationship Id="rId1" Type="http://schemas.openxmlformats.org/officeDocument/2006/relationships/image" Target="../media/image13.png"/><Relationship Id="rId6" Type="http://schemas.openxmlformats.org/officeDocument/2006/relationships/hyperlink" Target="#'3.2.1.4'!A1"/><Relationship Id="rId5" Type="http://schemas.openxmlformats.org/officeDocument/2006/relationships/hyperlink" Target="#'3.2.1.3'!A7"/><Relationship Id="rId10" Type="http://schemas.openxmlformats.org/officeDocument/2006/relationships/hyperlink" Target="#'3.2.1.2'!A7"/><Relationship Id="rId4" Type="http://schemas.openxmlformats.org/officeDocument/2006/relationships/hyperlink" Target="#'3.2'!A8"/><Relationship Id="rId9" Type="http://schemas.openxmlformats.org/officeDocument/2006/relationships/hyperlink" Target="#'3.2.1.1'!A7"/></Relationships>
</file>

<file path=xl/drawings/_rels/drawing28.xml.rels><?xml version="1.0" encoding="UTF-8" standalone="yes"?>
<Relationships xmlns="http://schemas.openxmlformats.org/package/2006/relationships"><Relationship Id="rId8" Type="http://schemas.openxmlformats.org/officeDocument/2006/relationships/hyperlink" Target="#'3.2.2'!A4"/><Relationship Id="rId3" Type="http://schemas.openxmlformats.org/officeDocument/2006/relationships/hyperlink" Target="#'3.1'!A8"/><Relationship Id="rId7" Type="http://schemas.openxmlformats.org/officeDocument/2006/relationships/hyperlink" Target="#'3.2.1'!A4"/><Relationship Id="rId2" Type="http://schemas.openxmlformats.org/officeDocument/2006/relationships/hyperlink" Target="#P!U8"/><Relationship Id="rId1" Type="http://schemas.openxmlformats.org/officeDocument/2006/relationships/image" Target="../media/image14.png"/><Relationship Id="rId6" Type="http://schemas.openxmlformats.org/officeDocument/2006/relationships/hyperlink" Target="#'3.2.1.4'!A1"/><Relationship Id="rId5" Type="http://schemas.openxmlformats.org/officeDocument/2006/relationships/hyperlink" Target="#'3.2.1.2'!A7"/><Relationship Id="rId10" Type="http://schemas.openxmlformats.org/officeDocument/2006/relationships/hyperlink" Target="#'3.2.1.3'!A7"/><Relationship Id="rId4" Type="http://schemas.openxmlformats.org/officeDocument/2006/relationships/hyperlink" Target="#'3.2'!A8"/><Relationship Id="rId9" Type="http://schemas.openxmlformats.org/officeDocument/2006/relationships/hyperlink" Target="#'3.2.1.1'!A7"/></Relationships>
</file>

<file path=xl/drawings/_rels/drawing29.xml.rels><?xml version="1.0" encoding="UTF-8" standalone="yes"?>
<Relationships xmlns="http://schemas.openxmlformats.org/package/2006/relationships"><Relationship Id="rId8" Type="http://schemas.openxmlformats.org/officeDocument/2006/relationships/hyperlink" Target="#'3.2.1'!A4"/><Relationship Id="rId3" Type="http://schemas.openxmlformats.org/officeDocument/2006/relationships/hyperlink" Target="#'3.1'!A8"/><Relationship Id="rId7" Type="http://schemas.openxmlformats.org/officeDocument/2006/relationships/hyperlink" Target="#'3.2.1.4'!A1"/><Relationship Id="rId2" Type="http://schemas.openxmlformats.org/officeDocument/2006/relationships/hyperlink" Target="#P!U8"/><Relationship Id="rId1" Type="http://schemas.openxmlformats.org/officeDocument/2006/relationships/image" Target="../media/image15.png"/><Relationship Id="rId6" Type="http://schemas.openxmlformats.org/officeDocument/2006/relationships/hyperlink" Target="#'3.2.1.2'!A7"/><Relationship Id="rId5" Type="http://schemas.openxmlformats.org/officeDocument/2006/relationships/hyperlink" Target="#'3.2.1.3'!A7"/><Relationship Id="rId10" Type="http://schemas.openxmlformats.org/officeDocument/2006/relationships/hyperlink" Target="#'3.2.1.1'!A7"/><Relationship Id="rId4" Type="http://schemas.openxmlformats.org/officeDocument/2006/relationships/hyperlink" Target="#'3.2'!A8"/><Relationship Id="rId9" Type="http://schemas.openxmlformats.org/officeDocument/2006/relationships/hyperlink" Target="#'3.2.2'!A4"/></Relationships>
</file>

<file path=xl/drawings/_rels/drawing30.xml.rels><?xml version="1.0" encoding="UTF-8" standalone="yes"?>
<Relationships xmlns="http://schemas.openxmlformats.org/package/2006/relationships"><Relationship Id="rId8" Type="http://schemas.openxmlformats.org/officeDocument/2006/relationships/hyperlink" Target="#'3.2.1'!A4"/><Relationship Id="rId3" Type="http://schemas.openxmlformats.org/officeDocument/2006/relationships/hyperlink" Target="#'3.1'!A8"/><Relationship Id="rId7" Type="http://schemas.openxmlformats.org/officeDocument/2006/relationships/hyperlink" Target="#'3.2.2.4'!A4"/><Relationship Id="rId2" Type="http://schemas.openxmlformats.org/officeDocument/2006/relationships/hyperlink" Target="#P!U8"/><Relationship Id="rId1" Type="http://schemas.openxmlformats.org/officeDocument/2006/relationships/hyperlink" Target="#'3.2'!A8"/><Relationship Id="rId6" Type="http://schemas.openxmlformats.org/officeDocument/2006/relationships/hyperlink" Target="#'3.2.2.2'!A4"/><Relationship Id="rId5" Type="http://schemas.openxmlformats.org/officeDocument/2006/relationships/hyperlink" Target="#'3.2.2.3'!A4"/><Relationship Id="rId4" Type="http://schemas.openxmlformats.org/officeDocument/2006/relationships/hyperlink" Target="#'3.2.2.1'!A4"/><Relationship Id="rId9" Type="http://schemas.openxmlformats.org/officeDocument/2006/relationships/hyperlink" Target="#'3.2.2'!A4"/></Relationships>
</file>

<file path=xl/drawings/_rels/drawing31.xml.rels><?xml version="1.0" encoding="UTF-8" standalone="yes"?>
<Relationships xmlns="http://schemas.openxmlformats.org/package/2006/relationships"><Relationship Id="rId8" Type="http://schemas.openxmlformats.org/officeDocument/2006/relationships/hyperlink" Target="#'3.2.2.1'!A7"/><Relationship Id="rId3" Type="http://schemas.openxmlformats.org/officeDocument/2006/relationships/hyperlink" Target="#'3.2'!A8"/><Relationship Id="rId7" Type="http://schemas.openxmlformats.org/officeDocument/2006/relationships/hyperlink" Target="#'3.2.2.3'!A7"/><Relationship Id="rId2" Type="http://schemas.openxmlformats.org/officeDocument/2006/relationships/hyperlink" Target="#'3.1'!A8"/><Relationship Id="rId1" Type="http://schemas.openxmlformats.org/officeDocument/2006/relationships/hyperlink" Target="#P!U8"/><Relationship Id="rId6" Type="http://schemas.openxmlformats.org/officeDocument/2006/relationships/hyperlink" Target="#'3.2.2.2'!A7"/><Relationship Id="rId5" Type="http://schemas.openxmlformats.org/officeDocument/2006/relationships/image" Target="../media/image12.png"/><Relationship Id="rId4" Type="http://schemas.openxmlformats.org/officeDocument/2006/relationships/hyperlink" Target="#'3.2.2.4'!A1"/></Relationships>
</file>

<file path=xl/drawings/_rels/drawing32.xml.rels><?xml version="1.0" encoding="UTF-8" standalone="yes"?>
<Relationships xmlns="http://schemas.openxmlformats.org/package/2006/relationships"><Relationship Id="rId8" Type="http://schemas.openxmlformats.org/officeDocument/2006/relationships/hyperlink" Target="#'3.2.2.2'!A7"/><Relationship Id="rId3" Type="http://schemas.openxmlformats.org/officeDocument/2006/relationships/hyperlink" Target="#'3.1'!A8"/><Relationship Id="rId7" Type="http://schemas.openxmlformats.org/officeDocument/2006/relationships/hyperlink" Target="#'3.2.2.1'!A7"/><Relationship Id="rId2" Type="http://schemas.openxmlformats.org/officeDocument/2006/relationships/hyperlink" Target="#P!U8"/><Relationship Id="rId1" Type="http://schemas.openxmlformats.org/officeDocument/2006/relationships/image" Target="../media/image13.png"/><Relationship Id="rId6" Type="http://schemas.openxmlformats.org/officeDocument/2006/relationships/hyperlink" Target="#'3.2.2.3'!A7"/><Relationship Id="rId5" Type="http://schemas.openxmlformats.org/officeDocument/2006/relationships/hyperlink" Target="#'3.2.2.4'!A1"/><Relationship Id="rId4" Type="http://schemas.openxmlformats.org/officeDocument/2006/relationships/hyperlink" Target="#'3.2'!A8"/></Relationships>
</file>

<file path=xl/drawings/_rels/drawing33.xml.rels><?xml version="1.0" encoding="UTF-8" standalone="yes"?>
<Relationships xmlns="http://schemas.openxmlformats.org/package/2006/relationships"><Relationship Id="rId8" Type="http://schemas.openxmlformats.org/officeDocument/2006/relationships/hyperlink" Target="#'3.2.2.3'!A7"/><Relationship Id="rId3" Type="http://schemas.openxmlformats.org/officeDocument/2006/relationships/hyperlink" Target="#'3.1'!A8"/><Relationship Id="rId7" Type="http://schemas.openxmlformats.org/officeDocument/2006/relationships/hyperlink" Target="#'3.2.2.1'!A7"/><Relationship Id="rId2" Type="http://schemas.openxmlformats.org/officeDocument/2006/relationships/hyperlink" Target="#P!U8"/><Relationship Id="rId1" Type="http://schemas.openxmlformats.org/officeDocument/2006/relationships/image" Target="../media/image14.png"/><Relationship Id="rId6" Type="http://schemas.openxmlformats.org/officeDocument/2006/relationships/hyperlink" Target="#'3.2.2.2'!A7"/><Relationship Id="rId5" Type="http://schemas.openxmlformats.org/officeDocument/2006/relationships/hyperlink" Target="#'3.2.2.4'!A1"/><Relationship Id="rId4" Type="http://schemas.openxmlformats.org/officeDocument/2006/relationships/hyperlink" Target="#'3.2'!A8"/></Relationships>
</file>

<file path=xl/drawings/_rels/drawing34.xml.rels><?xml version="1.0" encoding="UTF-8" standalone="yes"?>
<Relationships xmlns="http://schemas.openxmlformats.org/package/2006/relationships"><Relationship Id="rId8" Type="http://schemas.openxmlformats.org/officeDocument/2006/relationships/hyperlink" Target="#'3.2.2.4'!A1"/><Relationship Id="rId3" Type="http://schemas.openxmlformats.org/officeDocument/2006/relationships/hyperlink" Target="#'3.1'!A8"/><Relationship Id="rId7" Type="http://schemas.openxmlformats.org/officeDocument/2006/relationships/hyperlink" Target="#'3.2.2.1'!A7"/><Relationship Id="rId2" Type="http://schemas.openxmlformats.org/officeDocument/2006/relationships/hyperlink" Target="#P!U8"/><Relationship Id="rId1" Type="http://schemas.openxmlformats.org/officeDocument/2006/relationships/image" Target="../media/image15.png"/><Relationship Id="rId6" Type="http://schemas.openxmlformats.org/officeDocument/2006/relationships/hyperlink" Target="#'3.2.2.3'!A7"/><Relationship Id="rId5" Type="http://schemas.openxmlformats.org/officeDocument/2006/relationships/hyperlink" Target="#'3.2.2.2'!A7"/><Relationship Id="rId4" Type="http://schemas.openxmlformats.org/officeDocument/2006/relationships/hyperlink" Target="#'3.2'!A8"/></Relationships>
</file>

<file path=xl/drawings/_rels/drawing35.xml.rels><?xml version="1.0" encoding="UTF-8" standalone="yes"?>
<Relationships xmlns="http://schemas.openxmlformats.org/package/2006/relationships"><Relationship Id="rId3" Type="http://schemas.openxmlformats.org/officeDocument/2006/relationships/hyperlink" Target="#P!U8"/><Relationship Id="rId2" Type="http://schemas.openxmlformats.org/officeDocument/2006/relationships/hyperlink" Target="#'4.1'!A8"/><Relationship Id="rId1" Type="http://schemas.openxmlformats.org/officeDocument/2006/relationships/hyperlink" Target="#'4.2'!A8"/><Relationship Id="rId4" Type="http://schemas.openxmlformats.org/officeDocument/2006/relationships/hyperlink" Target="#'4'!A1"/></Relationships>
</file>

<file path=xl/drawings/_rels/drawing36.xml.rels><?xml version="1.0" encoding="UTF-8" standalone="yes"?>
<Relationships xmlns="http://schemas.openxmlformats.org/package/2006/relationships"><Relationship Id="rId3" Type="http://schemas.openxmlformats.org/officeDocument/2006/relationships/hyperlink" Target="#P!U8"/><Relationship Id="rId2" Type="http://schemas.openxmlformats.org/officeDocument/2006/relationships/hyperlink" Target="#'4.1'!A8"/><Relationship Id="rId1" Type="http://schemas.openxmlformats.org/officeDocument/2006/relationships/hyperlink" Target="#'4.2'!A8"/><Relationship Id="rId5" Type="http://schemas.openxmlformats.org/officeDocument/2006/relationships/image" Target="../media/image16.png"/><Relationship Id="rId4" Type="http://schemas.openxmlformats.org/officeDocument/2006/relationships/hyperlink" Target="#'4'!A1"/></Relationships>
</file>

<file path=xl/drawings/_rels/drawing37.xml.rels><?xml version="1.0" encoding="UTF-8" standalone="yes"?>
<Relationships xmlns="http://schemas.openxmlformats.org/package/2006/relationships"><Relationship Id="rId3" Type="http://schemas.openxmlformats.org/officeDocument/2006/relationships/hyperlink" Target="#P!U8"/><Relationship Id="rId2" Type="http://schemas.openxmlformats.org/officeDocument/2006/relationships/hyperlink" Target="#'4.1'!A8"/><Relationship Id="rId1" Type="http://schemas.openxmlformats.org/officeDocument/2006/relationships/hyperlink" Target="#'4.2'!A8"/><Relationship Id="rId6" Type="http://schemas.openxmlformats.org/officeDocument/2006/relationships/hyperlink" Target="#'4.2.2'!A4"/><Relationship Id="rId5" Type="http://schemas.openxmlformats.org/officeDocument/2006/relationships/hyperlink" Target="#'4.2.1'!A1"/><Relationship Id="rId4" Type="http://schemas.openxmlformats.org/officeDocument/2006/relationships/hyperlink" Target="#'4'!A1"/></Relationships>
</file>

<file path=xl/drawings/_rels/drawing38.xml.rels><?xml version="1.0" encoding="UTF-8" standalone="yes"?>
<Relationships xmlns="http://schemas.openxmlformats.org/package/2006/relationships"><Relationship Id="rId3" Type="http://schemas.openxmlformats.org/officeDocument/2006/relationships/hyperlink" Target="#P!U8"/><Relationship Id="rId7" Type="http://schemas.openxmlformats.org/officeDocument/2006/relationships/image" Target="../media/image17.png"/><Relationship Id="rId2" Type="http://schemas.openxmlformats.org/officeDocument/2006/relationships/hyperlink" Target="#'4.1'!A8"/><Relationship Id="rId1" Type="http://schemas.openxmlformats.org/officeDocument/2006/relationships/hyperlink" Target="#'4.2'!A8"/><Relationship Id="rId6" Type="http://schemas.openxmlformats.org/officeDocument/2006/relationships/hyperlink" Target="#'4.2.2'!A4"/><Relationship Id="rId5" Type="http://schemas.openxmlformats.org/officeDocument/2006/relationships/hyperlink" Target="#'4.2.1'!A1"/><Relationship Id="rId4" Type="http://schemas.openxmlformats.org/officeDocument/2006/relationships/hyperlink" Target="#'4'!A1"/></Relationships>
</file>

<file path=xl/drawings/_rels/drawing39.xml.rels><?xml version="1.0" encoding="UTF-8" standalone="yes"?>
<Relationships xmlns="http://schemas.openxmlformats.org/package/2006/relationships"><Relationship Id="rId3" Type="http://schemas.openxmlformats.org/officeDocument/2006/relationships/hyperlink" Target="#P!U8"/><Relationship Id="rId2" Type="http://schemas.openxmlformats.org/officeDocument/2006/relationships/hyperlink" Target="#'4.1'!A8"/><Relationship Id="rId1" Type="http://schemas.openxmlformats.org/officeDocument/2006/relationships/hyperlink" Target="#'4.2'!A8"/><Relationship Id="rId6" Type="http://schemas.openxmlformats.org/officeDocument/2006/relationships/hyperlink" Target="#'4.2.1.1'!A1"/><Relationship Id="rId5" Type="http://schemas.openxmlformats.org/officeDocument/2006/relationships/hyperlink" Target="#'4.2.1.2'!A1"/><Relationship Id="rId4" Type="http://schemas.openxmlformats.org/officeDocument/2006/relationships/hyperlink" Target="#'4'!A1"/></Relationships>
</file>

<file path=xl/drawings/_rels/drawing40.xml.rels><?xml version="1.0" encoding="UTF-8" standalone="yes"?>
<Relationships xmlns="http://schemas.openxmlformats.org/package/2006/relationships"><Relationship Id="rId3" Type="http://schemas.openxmlformats.org/officeDocument/2006/relationships/hyperlink" Target="#P!U8"/><Relationship Id="rId7" Type="http://schemas.openxmlformats.org/officeDocument/2006/relationships/image" Target="../media/image18.png"/><Relationship Id="rId2" Type="http://schemas.openxmlformats.org/officeDocument/2006/relationships/hyperlink" Target="#'4.1'!A8"/><Relationship Id="rId1" Type="http://schemas.openxmlformats.org/officeDocument/2006/relationships/hyperlink" Target="#'4.2'!A8"/><Relationship Id="rId6" Type="http://schemas.openxmlformats.org/officeDocument/2006/relationships/hyperlink" Target="#'4.2.1'!A4"/><Relationship Id="rId5" Type="http://schemas.openxmlformats.org/officeDocument/2006/relationships/hyperlink" Target="#'4.2.2'!A4"/><Relationship Id="rId4" Type="http://schemas.openxmlformats.org/officeDocument/2006/relationships/hyperlink" Target="#'4'!A1"/></Relationships>
</file>

<file path=xl/drawings/_rels/drawing41.xml.rels><?xml version="1.0" encoding="UTF-8" standalone="yes"?>
<Relationships xmlns="http://schemas.openxmlformats.org/package/2006/relationships"><Relationship Id="rId3" Type="http://schemas.openxmlformats.org/officeDocument/2006/relationships/hyperlink" Target="#P!U8"/><Relationship Id="rId7" Type="http://schemas.openxmlformats.org/officeDocument/2006/relationships/image" Target="../media/image18.png"/><Relationship Id="rId2" Type="http://schemas.openxmlformats.org/officeDocument/2006/relationships/hyperlink" Target="#'4.1'!A8"/><Relationship Id="rId1" Type="http://schemas.openxmlformats.org/officeDocument/2006/relationships/hyperlink" Target="#'4.2'!A8"/><Relationship Id="rId6" Type="http://schemas.openxmlformats.org/officeDocument/2006/relationships/hyperlink" Target="#'4.2.1'!A4"/><Relationship Id="rId5" Type="http://schemas.openxmlformats.org/officeDocument/2006/relationships/hyperlink" Target="#'4.2.2'!A4"/><Relationship Id="rId4" Type="http://schemas.openxmlformats.org/officeDocument/2006/relationships/hyperlink" Target="#'4'!A1"/></Relationships>
</file>

<file path=xl/drawings/_rels/drawing42.xml.rels><?xml version="1.0" encoding="UTF-8" standalone="yes"?>
<Relationships xmlns="http://schemas.openxmlformats.org/package/2006/relationships"><Relationship Id="rId3" Type="http://schemas.openxmlformats.org/officeDocument/2006/relationships/hyperlink" Target="#P!U8"/><Relationship Id="rId2" Type="http://schemas.openxmlformats.org/officeDocument/2006/relationships/hyperlink" Target="#'5.1'!A8"/><Relationship Id="rId1" Type="http://schemas.openxmlformats.org/officeDocument/2006/relationships/hyperlink" Target="#'5.2'!A8"/><Relationship Id="rId4" Type="http://schemas.openxmlformats.org/officeDocument/2006/relationships/hyperlink" Target="#'5'!A1"/></Relationships>
</file>

<file path=xl/drawings/_rels/drawing43.xml.rels><?xml version="1.0" encoding="UTF-8" standalone="yes"?>
<Relationships xmlns="http://schemas.openxmlformats.org/package/2006/relationships"><Relationship Id="rId3" Type="http://schemas.openxmlformats.org/officeDocument/2006/relationships/hyperlink" Target="#P!U8"/><Relationship Id="rId2" Type="http://schemas.openxmlformats.org/officeDocument/2006/relationships/hyperlink" Target="#'5.1'!A8"/><Relationship Id="rId1" Type="http://schemas.openxmlformats.org/officeDocument/2006/relationships/hyperlink" Target="#'5.2'!A8"/><Relationship Id="rId4" Type="http://schemas.openxmlformats.org/officeDocument/2006/relationships/hyperlink" Target="#'5'!A1"/></Relationships>
</file>

<file path=xl/drawings/_rels/drawing44.xml.rels><?xml version="1.0" encoding="UTF-8" standalone="yes"?>
<Relationships xmlns="http://schemas.openxmlformats.org/package/2006/relationships"><Relationship Id="rId3" Type="http://schemas.openxmlformats.org/officeDocument/2006/relationships/hyperlink" Target="#P!U8"/><Relationship Id="rId2" Type="http://schemas.openxmlformats.org/officeDocument/2006/relationships/hyperlink" Target="#'5.1'!A8"/><Relationship Id="rId1" Type="http://schemas.openxmlformats.org/officeDocument/2006/relationships/hyperlink" Target="#'5.2'!A8"/><Relationship Id="rId4" Type="http://schemas.openxmlformats.org/officeDocument/2006/relationships/hyperlink" Target="#'5'!A1"/></Relationships>
</file>

<file path=xl/drawings/_rels/drawing45.xml.rels><?xml version="1.0" encoding="UTF-8" standalone="yes"?>
<Relationships xmlns="http://schemas.openxmlformats.org/package/2006/relationships"><Relationship Id="rId3" Type="http://schemas.openxmlformats.org/officeDocument/2006/relationships/hyperlink" Target="#P!U8"/><Relationship Id="rId2" Type="http://schemas.openxmlformats.org/officeDocument/2006/relationships/image" Target="../media/image20.png"/><Relationship Id="rId1" Type="http://schemas.openxmlformats.org/officeDocument/2006/relationships/image" Target="../media/image19.png"/></Relationships>
</file>

<file path=xl/drawings/_rels/drawing46.xml.rels><?xml version="1.0" encoding="UTF-8" standalone="yes"?>
<Relationships xmlns="http://schemas.openxmlformats.org/package/2006/relationships"><Relationship Id="rId3" Type="http://schemas.openxmlformats.org/officeDocument/2006/relationships/hyperlink" Target="#P!U8"/><Relationship Id="rId2" Type="http://schemas.openxmlformats.org/officeDocument/2006/relationships/hyperlink" Target="#'9.1'!A8"/><Relationship Id="rId1" Type="http://schemas.openxmlformats.org/officeDocument/2006/relationships/hyperlink" Target="#'9.2'!A8"/><Relationship Id="rId4" Type="http://schemas.openxmlformats.org/officeDocument/2006/relationships/hyperlink" Target="#'9'!A1"/></Relationships>
</file>

<file path=xl/drawings/_rels/drawing47.xml.rels><?xml version="1.0" encoding="UTF-8" standalone="yes"?>
<Relationships xmlns="http://schemas.openxmlformats.org/package/2006/relationships"><Relationship Id="rId3" Type="http://schemas.openxmlformats.org/officeDocument/2006/relationships/hyperlink" Target="#P!U8"/><Relationship Id="rId2" Type="http://schemas.openxmlformats.org/officeDocument/2006/relationships/hyperlink" Target="#'9.1'!A8"/><Relationship Id="rId1" Type="http://schemas.openxmlformats.org/officeDocument/2006/relationships/hyperlink" Target="#'9.2'!A8"/><Relationship Id="rId5" Type="http://schemas.openxmlformats.org/officeDocument/2006/relationships/image" Target="../media/image21.png"/><Relationship Id="rId4" Type="http://schemas.openxmlformats.org/officeDocument/2006/relationships/hyperlink" Target="#'9'!A1"/></Relationships>
</file>

<file path=xl/drawings/_rels/drawing48.xml.rels><?xml version="1.0" encoding="UTF-8" standalone="yes"?>
<Relationships xmlns="http://schemas.openxmlformats.org/package/2006/relationships"><Relationship Id="rId3" Type="http://schemas.openxmlformats.org/officeDocument/2006/relationships/hyperlink" Target="#P!U8"/><Relationship Id="rId2" Type="http://schemas.openxmlformats.org/officeDocument/2006/relationships/hyperlink" Target="#'9.1'!A8"/><Relationship Id="rId1" Type="http://schemas.openxmlformats.org/officeDocument/2006/relationships/hyperlink" Target="#'9.2'!A8"/><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hyperlink" Target="#'9'!A1"/></Relationships>
</file>

<file path=xl/drawings/_rels/drawing49.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24.png"/><Relationship Id="rId1" Type="http://schemas.openxmlformats.org/officeDocument/2006/relationships/hyperlink" Target="#P!U8"/></Relationships>
</file>

<file path=xl/drawings/_rels/drawing50.xml.rels><?xml version="1.0" encoding="UTF-8" standalone="yes"?>
<Relationships xmlns="http://schemas.openxmlformats.org/package/2006/relationships"><Relationship Id="rId1" Type="http://schemas.openxmlformats.org/officeDocument/2006/relationships/hyperlink" Target="#P!U8"/></Relationships>
</file>

<file path=xl/drawings/drawing1.xml><?xml version="1.0" encoding="utf-8"?>
<xdr:wsDr xmlns:xdr="http://schemas.openxmlformats.org/drawingml/2006/spreadsheetDrawing" xmlns:a="http://schemas.openxmlformats.org/drawingml/2006/main">
  <xdr:twoCellAnchor>
    <xdr:from>
      <xdr:col>9</xdr:col>
      <xdr:colOff>3141</xdr:colOff>
      <xdr:row>0</xdr:row>
      <xdr:rowOff>6803</xdr:rowOff>
    </xdr:from>
    <xdr:to>
      <xdr:col>11</xdr:col>
      <xdr:colOff>218498</xdr:colOff>
      <xdr:row>13</xdr:row>
      <xdr:rowOff>50303</xdr:rowOff>
    </xdr:to>
    <xdr:sp macro="" textlink="">
      <xdr:nvSpPr>
        <xdr:cNvPr id="2" name="Diagrama de flujo: conector fuera de página 1">
          <a:hlinkClick xmlns:r="http://schemas.openxmlformats.org/officeDocument/2006/relationships" r:id="rId1"/>
          <a:extLst>
            <a:ext uri="{FF2B5EF4-FFF2-40B4-BE49-F238E27FC236}">
              <a16:creationId xmlns:a16="http://schemas.microsoft.com/office/drawing/2014/main" id="{3D26558D-E8FC-4BFE-AF81-597FE0A3873E}"/>
            </a:ext>
          </a:extLst>
        </xdr:cNvPr>
        <xdr:cNvSpPr/>
      </xdr:nvSpPr>
      <xdr:spPr>
        <a:xfrm>
          <a:off x="5514034" y="6803"/>
          <a:ext cx="1440000" cy="2520000"/>
        </a:xfrm>
        <a:prstGeom prst="flowChartOffpageConnector">
          <a:avLst/>
        </a:prstGeom>
        <a:effectLst>
          <a:outerShdw blurRad="76200" dir="13500000" sy="23000" kx="1200000" algn="br" rotWithShape="0">
            <a:prstClr val="black">
              <a:alpha val="20000"/>
            </a:prstClr>
          </a:outerShdw>
          <a:reflection blurRad="6350" stA="52000" endA="300" endPos="35000" dir="5400000" sy="-100000" algn="bl" rotWithShape="0"/>
          <a:softEdge rad="12700"/>
        </a:effectLst>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2200" b="1">
              <a:latin typeface="Arial" panose="020B0604020202020204" pitchFamily="34" charset="0"/>
              <a:cs typeface="Arial" panose="020B0604020202020204" pitchFamily="34" charset="0"/>
            </a:rPr>
            <a:t>Combo BTI</a:t>
          </a:r>
        </a:p>
      </xdr:txBody>
    </xdr:sp>
    <xdr:clientData/>
  </xdr:twoCellAnchor>
  <xdr:twoCellAnchor>
    <xdr:from>
      <xdr:col>12</xdr:col>
      <xdr:colOff>213529</xdr:colOff>
      <xdr:row>0</xdr:row>
      <xdr:rowOff>6803</xdr:rowOff>
    </xdr:from>
    <xdr:to>
      <xdr:col>14</xdr:col>
      <xdr:colOff>428886</xdr:colOff>
      <xdr:row>13</xdr:row>
      <xdr:rowOff>50303</xdr:rowOff>
    </xdr:to>
    <xdr:sp macro="" textlink="">
      <xdr:nvSpPr>
        <xdr:cNvPr id="3" name="Diagrama de flujo: conector fuera de página 2">
          <a:hlinkClick xmlns:r="http://schemas.openxmlformats.org/officeDocument/2006/relationships" r:id="rId2"/>
          <a:extLst>
            <a:ext uri="{FF2B5EF4-FFF2-40B4-BE49-F238E27FC236}">
              <a16:creationId xmlns:a16="http://schemas.microsoft.com/office/drawing/2014/main" id="{0FF4E06A-99B2-4F8C-B6CD-9F78CD8F1E8B}"/>
            </a:ext>
          </a:extLst>
        </xdr:cNvPr>
        <xdr:cNvSpPr/>
      </xdr:nvSpPr>
      <xdr:spPr>
        <a:xfrm>
          <a:off x="7561386" y="6803"/>
          <a:ext cx="1440000" cy="2520000"/>
        </a:xfrm>
        <a:prstGeom prst="flowChartOffpageConnector">
          <a:avLst/>
        </a:prstGeom>
        <a:effectLst>
          <a:outerShdw blurRad="76200" dir="13500000" sy="23000" kx="1200000" algn="br" rotWithShape="0">
            <a:prstClr val="black">
              <a:alpha val="20000"/>
            </a:prstClr>
          </a:outerShdw>
          <a:reflection blurRad="6350" stA="52000" endA="300" endPos="35000" dir="5400000" sy="-100000" algn="bl" rotWithShape="0"/>
          <a:softEdge rad="12700"/>
        </a:effectLst>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2200" b="1">
              <a:latin typeface="Arial" panose="020B0604020202020204" pitchFamily="34" charset="0"/>
              <a:cs typeface="Arial" panose="020B0604020202020204" pitchFamily="34" charset="0"/>
            </a:rPr>
            <a:t>Ultra</a:t>
          </a:r>
        </a:p>
      </xdr:txBody>
    </xdr:sp>
    <xdr:clientData/>
  </xdr:twoCellAnchor>
  <xdr:twoCellAnchor>
    <xdr:from>
      <xdr:col>15</xdr:col>
      <xdr:colOff>423917</xdr:colOff>
      <xdr:row>0</xdr:row>
      <xdr:rowOff>6803</xdr:rowOff>
    </xdr:from>
    <xdr:to>
      <xdr:col>18</xdr:col>
      <xdr:colOff>26952</xdr:colOff>
      <xdr:row>13</xdr:row>
      <xdr:rowOff>50303</xdr:rowOff>
    </xdr:to>
    <xdr:sp macro="" textlink="">
      <xdr:nvSpPr>
        <xdr:cNvPr id="4" name="Diagrama de flujo: conector fuera de página 3">
          <a:hlinkClick xmlns:r="http://schemas.openxmlformats.org/officeDocument/2006/relationships" r:id="rId3"/>
          <a:extLst>
            <a:ext uri="{FF2B5EF4-FFF2-40B4-BE49-F238E27FC236}">
              <a16:creationId xmlns:a16="http://schemas.microsoft.com/office/drawing/2014/main" id="{E311E624-7A49-4DEB-986C-D099569A9B1E}"/>
            </a:ext>
          </a:extLst>
        </xdr:cNvPr>
        <xdr:cNvSpPr/>
      </xdr:nvSpPr>
      <xdr:spPr>
        <a:xfrm>
          <a:off x="9608738" y="6803"/>
          <a:ext cx="1440000" cy="2520000"/>
        </a:xfrm>
        <a:prstGeom prst="flowChartOffpageConnector">
          <a:avLst/>
        </a:prstGeom>
        <a:effectLst>
          <a:outerShdw blurRad="76200" dir="13500000" sy="23000" kx="1200000" algn="br" rotWithShape="0">
            <a:prstClr val="black">
              <a:alpha val="20000"/>
            </a:prstClr>
          </a:outerShdw>
          <a:reflection blurRad="6350" stA="52000" endA="300" endPos="35000" dir="5400000" sy="-100000" algn="bl" rotWithShape="0"/>
          <a:softEdge rad="12700"/>
        </a:effectLst>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2200" b="1">
              <a:latin typeface="Arial" panose="020B0604020202020204" pitchFamily="34" charset="0"/>
              <a:cs typeface="Arial" panose="020B0604020202020204" pitchFamily="34" charset="0"/>
            </a:rPr>
            <a:t>Mig</a:t>
          </a:r>
          <a:r>
            <a:rPr lang="es-MX" sz="2200" b="1" baseline="0">
              <a:latin typeface="Arial" panose="020B0604020202020204" pitchFamily="34" charset="0"/>
              <a:cs typeface="Arial" panose="020B0604020202020204" pitchFamily="34" charset="0"/>
            </a:rPr>
            <a:t> HD</a:t>
          </a:r>
          <a:endParaRPr lang="es-MX" sz="2200" b="1">
            <a:latin typeface="Arial" panose="020B0604020202020204" pitchFamily="34" charset="0"/>
            <a:cs typeface="Arial" panose="020B0604020202020204" pitchFamily="34" charset="0"/>
          </a:endParaRPr>
        </a:p>
      </xdr:txBody>
    </xdr:sp>
    <xdr:clientData/>
  </xdr:twoCellAnchor>
  <xdr:twoCellAnchor>
    <xdr:from>
      <xdr:col>19</xdr:col>
      <xdr:colOff>21983</xdr:colOff>
      <xdr:row>0</xdr:row>
      <xdr:rowOff>6803</xdr:rowOff>
    </xdr:from>
    <xdr:to>
      <xdr:col>21</xdr:col>
      <xdr:colOff>285750</xdr:colOff>
      <xdr:row>13</xdr:row>
      <xdr:rowOff>50303</xdr:rowOff>
    </xdr:to>
    <xdr:sp macro="" textlink="">
      <xdr:nvSpPr>
        <xdr:cNvPr id="5" name="Diagrama de flujo: conector fuera de página 4">
          <a:hlinkClick xmlns:r="http://schemas.openxmlformats.org/officeDocument/2006/relationships" r:id="rId4"/>
          <a:extLst>
            <a:ext uri="{FF2B5EF4-FFF2-40B4-BE49-F238E27FC236}">
              <a16:creationId xmlns:a16="http://schemas.microsoft.com/office/drawing/2014/main" id="{55531084-7E30-48D1-9F3A-E2797C33D310}"/>
            </a:ext>
          </a:extLst>
        </xdr:cNvPr>
        <xdr:cNvSpPr/>
      </xdr:nvSpPr>
      <xdr:spPr>
        <a:xfrm>
          <a:off x="11656090" y="6803"/>
          <a:ext cx="1488410" cy="2520000"/>
        </a:xfrm>
        <a:prstGeom prst="flowChartOffpageConnector">
          <a:avLst/>
        </a:prstGeom>
        <a:effectLst>
          <a:outerShdw blurRad="76200" dir="13500000" sy="23000" kx="1200000" algn="br" rotWithShape="0">
            <a:prstClr val="black">
              <a:alpha val="20000"/>
            </a:prstClr>
          </a:outerShdw>
          <a:reflection blurRad="6350" stA="52000" endA="300" endPos="35000" dir="5400000" sy="-100000" algn="bl" rotWithShape="0"/>
          <a:softEdge rad="12700"/>
        </a:effectLst>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2200" b="1">
              <a:latin typeface="Arial" panose="020B0604020202020204" pitchFamily="34" charset="0"/>
              <a:cs typeface="Arial" panose="020B0604020202020204" pitchFamily="34" charset="0"/>
            </a:rPr>
            <a:t>Eq Adicional</a:t>
          </a:r>
        </a:p>
      </xdr:txBody>
    </xdr:sp>
    <xdr:clientData/>
  </xdr:twoCellAnchor>
  <xdr:twoCellAnchor>
    <xdr:from>
      <xdr:col>22</xdr:col>
      <xdr:colOff>232371</xdr:colOff>
      <xdr:row>0</xdr:row>
      <xdr:rowOff>6803</xdr:rowOff>
    </xdr:from>
    <xdr:to>
      <xdr:col>24</xdr:col>
      <xdr:colOff>508000</xdr:colOff>
      <xdr:row>13</xdr:row>
      <xdr:rowOff>50303</xdr:rowOff>
    </xdr:to>
    <xdr:sp macro="" textlink="">
      <xdr:nvSpPr>
        <xdr:cNvPr id="6" name="Diagrama de flujo: conector fuera de página 5">
          <a:hlinkClick xmlns:r="http://schemas.openxmlformats.org/officeDocument/2006/relationships" r:id="rId5"/>
          <a:extLst>
            <a:ext uri="{FF2B5EF4-FFF2-40B4-BE49-F238E27FC236}">
              <a16:creationId xmlns:a16="http://schemas.microsoft.com/office/drawing/2014/main" id="{D28232A3-DA82-45A8-B35D-BB0244B5A72C}"/>
            </a:ext>
          </a:extLst>
        </xdr:cNvPr>
        <xdr:cNvSpPr/>
      </xdr:nvSpPr>
      <xdr:spPr>
        <a:xfrm>
          <a:off x="13503871" y="6803"/>
          <a:ext cx="1482129" cy="2520000"/>
        </a:xfrm>
        <a:prstGeom prst="flowChartOffpageConnector">
          <a:avLst/>
        </a:prstGeom>
        <a:effectLst>
          <a:outerShdw blurRad="76200" dir="13500000" sy="23000" kx="1200000" algn="br" rotWithShape="0">
            <a:prstClr val="black">
              <a:alpha val="20000"/>
            </a:prstClr>
          </a:outerShdw>
          <a:reflection blurRad="6350" stA="52000" endA="300" endPos="35000" dir="5400000" sy="-100000" algn="bl" rotWithShape="0"/>
          <a:softEdge rad="12700"/>
        </a:effectLst>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2200" b="1">
              <a:latin typeface="Arial" panose="020B0604020202020204" pitchFamily="34" charset="0"/>
              <a:cs typeface="Arial" panose="020B0604020202020204" pitchFamily="34" charset="0"/>
            </a:rPr>
            <a:t>Upgrades</a:t>
          </a:r>
        </a:p>
      </xdr:txBody>
    </xdr:sp>
    <xdr:clientData/>
  </xdr:twoCellAnchor>
  <xdr:twoCellAnchor>
    <xdr:from>
      <xdr:col>25</xdr:col>
      <xdr:colOff>442758</xdr:colOff>
      <xdr:row>0</xdr:row>
      <xdr:rowOff>6803</xdr:rowOff>
    </xdr:from>
    <xdr:to>
      <xdr:col>28</xdr:col>
      <xdr:colOff>45794</xdr:colOff>
      <xdr:row>13</xdr:row>
      <xdr:rowOff>50303</xdr:rowOff>
    </xdr:to>
    <xdr:sp macro="" textlink="">
      <xdr:nvSpPr>
        <xdr:cNvPr id="7" name="Diagrama de flujo: conector fuera de página 6">
          <a:hlinkClick xmlns:r="http://schemas.openxmlformats.org/officeDocument/2006/relationships" r:id="rId6"/>
          <a:extLst>
            <a:ext uri="{FF2B5EF4-FFF2-40B4-BE49-F238E27FC236}">
              <a16:creationId xmlns:a16="http://schemas.microsoft.com/office/drawing/2014/main" id="{88880C20-3949-4D4E-9744-7E155DDAB675}"/>
            </a:ext>
          </a:extLst>
        </xdr:cNvPr>
        <xdr:cNvSpPr/>
      </xdr:nvSpPr>
      <xdr:spPr>
        <a:xfrm>
          <a:off x="15750794" y="6803"/>
          <a:ext cx="1440000" cy="2520000"/>
        </a:xfrm>
        <a:prstGeom prst="flowChartOffpageConnector">
          <a:avLst/>
        </a:prstGeom>
        <a:effectLst>
          <a:outerShdw blurRad="76200" dir="13500000" sy="23000" kx="1200000" algn="br" rotWithShape="0">
            <a:prstClr val="black">
              <a:alpha val="20000"/>
            </a:prstClr>
          </a:outerShdw>
          <a:reflection blurRad="6350" stA="52000" endA="300" endPos="35000" dir="5400000" sy="-100000" algn="bl" rotWithShape="0"/>
          <a:softEdge rad="12700"/>
        </a:effectLst>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2200" b="1">
              <a:latin typeface="Arial" panose="020B0604020202020204" pitchFamily="34" charset="0"/>
              <a:cs typeface="Arial" panose="020B0604020202020204" pitchFamily="34" charset="0"/>
            </a:rPr>
            <a:t>Estafeta</a:t>
          </a:r>
        </a:p>
      </xdr:txBody>
    </xdr:sp>
    <xdr:clientData/>
  </xdr:twoCellAnchor>
  <xdr:twoCellAnchor>
    <xdr:from>
      <xdr:col>29</xdr:col>
      <xdr:colOff>40823</xdr:colOff>
      <xdr:row>0</xdr:row>
      <xdr:rowOff>6803</xdr:rowOff>
    </xdr:from>
    <xdr:to>
      <xdr:col>31</xdr:col>
      <xdr:colOff>256180</xdr:colOff>
      <xdr:row>13</xdr:row>
      <xdr:rowOff>50303</xdr:rowOff>
    </xdr:to>
    <xdr:sp macro="" textlink="">
      <xdr:nvSpPr>
        <xdr:cNvPr id="8" name="Diagrama de flujo: conector fuera de página 7">
          <a:hlinkClick xmlns:r="http://schemas.openxmlformats.org/officeDocument/2006/relationships" r:id="rId7"/>
          <a:extLst>
            <a:ext uri="{FF2B5EF4-FFF2-40B4-BE49-F238E27FC236}">
              <a16:creationId xmlns:a16="http://schemas.microsoft.com/office/drawing/2014/main" id="{E09CE0B1-D940-4233-BA9A-CC0182EBD4A2}"/>
            </a:ext>
          </a:extLst>
        </xdr:cNvPr>
        <xdr:cNvSpPr/>
      </xdr:nvSpPr>
      <xdr:spPr>
        <a:xfrm>
          <a:off x="17798144" y="6803"/>
          <a:ext cx="1440000" cy="2520000"/>
        </a:xfrm>
        <a:prstGeom prst="flowChartOffpageConnector">
          <a:avLst/>
        </a:prstGeom>
        <a:effectLst>
          <a:outerShdw blurRad="76200" dir="13500000" sy="23000" kx="1200000" algn="br" rotWithShape="0">
            <a:prstClr val="black">
              <a:alpha val="20000"/>
            </a:prstClr>
          </a:outerShdw>
          <a:reflection blurRad="6350" stA="52000" endA="300" endPos="35000" dir="5400000" sy="-100000" algn="bl" rotWithShape="0"/>
          <a:softEdge rad="12700"/>
        </a:effectLst>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2200" b="1">
              <a:latin typeface="Arial" panose="020B0604020202020204" pitchFamily="34" charset="0"/>
              <a:cs typeface="Arial" panose="020B0604020202020204" pitchFamily="34" charset="0"/>
            </a:rPr>
            <a:t>Mapa </a:t>
          </a:r>
          <a:r>
            <a:rPr lang="es-MX" sz="2200" b="1" baseline="0">
              <a:latin typeface="Arial" panose="020B0604020202020204" pitchFamily="34" charset="0"/>
              <a:cs typeface="Arial" panose="020B0604020202020204" pitchFamily="34" charset="0"/>
            </a:rPr>
            <a:t> BTI</a:t>
          </a:r>
          <a:endParaRPr lang="es-MX" sz="2200" b="1">
            <a:latin typeface="Arial" panose="020B0604020202020204" pitchFamily="34" charset="0"/>
            <a:cs typeface="Arial" panose="020B0604020202020204" pitchFamily="34" charset="0"/>
          </a:endParaRPr>
        </a:p>
      </xdr:txBody>
    </xdr:sp>
    <xdr:clientData/>
  </xdr:twoCellAnchor>
  <xdr:twoCellAnchor>
    <xdr:from>
      <xdr:col>9</xdr:col>
      <xdr:colOff>40824</xdr:colOff>
      <xdr:row>39</xdr:row>
      <xdr:rowOff>88446</xdr:rowOff>
    </xdr:from>
    <xdr:to>
      <xdr:col>11</xdr:col>
      <xdr:colOff>256181</xdr:colOff>
      <xdr:row>52</xdr:row>
      <xdr:rowOff>131946</xdr:rowOff>
    </xdr:to>
    <xdr:sp macro="" textlink="">
      <xdr:nvSpPr>
        <xdr:cNvPr id="13" name="Diagrama de flujo: conector fuera de página 12">
          <a:hlinkClick xmlns:r="http://schemas.openxmlformats.org/officeDocument/2006/relationships" r:id="rId8"/>
          <a:extLst>
            <a:ext uri="{FF2B5EF4-FFF2-40B4-BE49-F238E27FC236}">
              <a16:creationId xmlns:a16="http://schemas.microsoft.com/office/drawing/2014/main" id="{AD9EEE1B-385F-470E-9500-B3D6DEF3E980}"/>
            </a:ext>
          </a:extLst>
        </xdr:cNvPr>
        <xdr:cNvSpPr/>
      </xdr:nvSpPr>
      <xdr:spPr>
        <a:xfrm rot="10800000">
          <a:off x="5551717" y="7517946"/>
          <a:ext cx="1440000" cy="2520000"/>
        </a:xfrm>
        <a:prstGeom prst="flowChartOffpageConnector">
          <a:avLst/>
        </a:prstGeom>
        <a:effectLst>
          <a:outerShdw blurRad="76200" dir="13500000" sy="23000" kx="1200000" algn="br" rotWithShape="0">
            <a:prstClr val="black">
              <a:alpha val="20000"/>
            </a:prstClr>
          </a:outerShdw>
          <a:reflection blurRad="6350" stA="52000" endA="300" endPos="35000" dir="5400000" sy="-100000" algn="bl" rotWithShape="0"/>
          <a:softEdge rad="12700"/>
        </a:effectLst>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es-MX" sz="2200" b="1">
              <a:latin typeface="Arial" panose="020B0604020202020204" pitchFamily="34" charset="0"/>
              <a:cs typeface="Arial" panose="020B0604020202020204" pitchFamily="34" charset="0"/>
            </a:rPr>
            <a:t>SEC</a:t>
          </a:r>
        </a:p>
      </xdr:txBody>
    </xdr:sp>
    <xdr:clientData/>
  </xdr:twoCellAnchor>
  <xdr:twoCellAnchor>
    <xdr:from>
      <xdr:col>12</xdr:col>
      <xdr:colOff>251212</xdr:colOff>
      <xdr:row>39</xdr:row>
      <xdr:rowOff>88446</xdr:rowOff>
    </xdr:from>
    <xdr:to>
      <xdr:col>14</xdr:col>
      <xdr:colOff>466569</xdr:colOff>
      <xdr:row>52</xdr:row>
      <xdr:rowOff>131946</xdr:rowOff>
    </xdr:to>
    <xdr:sp macro="" textlink="">
      <xdr:nvSpPr>
        <xdr:cNvPr id="14" name="Diagrama de flujo: conector fuera de página 13">
          <a:hlinkClick xmlns:r="http://schemas.openxmlformats.org/officeDocument/2006/relationships" r:id="rId9"/>
          <a:extLst>
            <a:ext uri="{FF2B5EF4-FFF2-40B4-BE49-F238E27FC236}">
              <a16:creationId xmlns:a16="http://schemas.microsoft.com/office/drawing/2014/main" id="{6517F6FF-56DF-4517-BFF5-5190CA0DE52A}"/>
            </a:ext>
          </a:extLst>
        </xdr:cNvPr>
        <xdr:cNvSpPr/>
      </xdr:nvSpPr>
      <xdr:spPr>
        <a:xfrm rot="10800000">
          <a:off x="7599069" y="7517946"/>
          <a:ext cx="1440000" cy="2520000"/>
        </a:xfrm>
        <a:prstGeom prst="flowChartOffpageConnector">
          <a:avLst/>
        </a:prstGeom>
        <a:effectLst>
          <a:outerShdw blurRad="76200" dir="13500000" sy="23000" kx="1200000" algn="br" rotWithShape="0">
            <a:prstClr val="black">
              <a:alpha val="20000"/>
            </a:prstClr>
          </a:outerShdw>
          <a:reflection blurRad="6350" stA="52000" endA="300" endPos="35000" dir="5400000" sy="-100000" algn="bl" rotWithShape="0"/>
          <a:softEdge rad="12700"/>
        </a:effectLst>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es-MX" sz="2200" b="1">
              <a:latin typeface="Arial" panose="020B0604020202020204" pitchFamily="34" charset="0"/>
              <a:cs typeface="Arial" panose="020B0604020202020204" pitchFamily="34" charset="0"/>
            </a:rPr>
            <a:t>Right</a:t>
          </a:r>
          <a:r>
            <a:rPr lang="es-MX" sz="2200" b="1" baseline="0">
              <a:latin typeface="Arial" panose="020B0604020202020204" pitchFamily="34" charset="0"/>
              <a:cs typeface="Arial" panose="020B0604020202020204" pitchFamily="34" charset="0"/>
            </a:rPr>
            <a:t> Now (Chat)</a:t>
          </a:r>
          <a:endParaRPr lang="es-MX" sz="2200" b="1">
            <a:latin typeface="Arial" panose="020B0604020202020204" pitchFamily="34" charset="0"/>
            <a:cs typeface="Arial" panose="020B0604020202020204" pitchFamily="34" charset="0"/>
          </a:endParaRPr>
        </a:p>
      </xdr:txBody>
    </xdr:sp>
    <xdr:clientData/>
  </xdr:twoCellAnchor>
  <xdr:twoCellAnchor>
    <xdr:from>
      <xdr:col>15</xdr:col>
      <xdr:colOff>461600</xdr:colOff>
      <xdr:row>39</xdr:row>
      <xdr:rowOff>88446</xdr:rowOff>
    </xdr:from>
    <xdr:to>
      <xdr:col>18</xdr:col>
      <xdr:colOff>64635</xdr:colOff>
      <xdr:row>52</xdr:row>
      <xdr:rowOff>131946</xdr:rowOff>
    </xdr:to>
    <xdr:sp macro="" textlink="">
      <xdr:nvSpPr>
        <xdr:cNvPr id="15" name="Diagrama de flujo: conector fuera de página 14">
          <a:hlinkClick xmlns:r="http://schemas.openxmlformats.org/officeDocument/2006/relationships" r:id="rId10"/>
          <a:extLst>
            <a:ext uri="{FF2B5EF4-FFF2-40B4-BE49-F238E27FC236}">
              <a16:creationId xmlns:a16="http://schemas.microsoft.com/office/drawing/2014/main" id="{372BB107-E1A5-4942-A66B-77B6EBC56E88}"/>
            </a:ext>
          </a:extLst>
        </xdr:cNvPr>
        <xdr:cNvSpPr/>
      </xdr:nvSpPr>
      <xdr:spPr>
        <a:xfrm rot="10800000">
          <a:off x="9646421" y="7517946"/>
          <a:ext cx="1440000" cy="2520000"/>
        </a:xfrm>
        <a:prstGeom prst="flowChartOffpageConnector">
          <a:avLst/>
        </a:prstGeom>
        <a:effectLst>
          <a:outerShdw blurRad="76200" dir="13500000" sy="23000" kx="1200000" algn="br" rotWithShape="0">
            <a:prstClr val="black">
              <a:alpha val="20000"/>
            </a:prstClr>
          </a:outerShdw>
          <a:reflection blurRad="6350" stA="52000" endA="300" endPos="35000" dir="5400000" sy="-100000" algn="bl" rotWithShape="0"/>
          <a:softEdge rad="12700"/>
        </a:effectLst>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2200" b="1" i="0" u="none" strike="noStrike" kern="0" cap="none" spc="0" normalizeH="0" baseline="0" noProof="0">
              <a:ln>
                <a:noFill/>
              </a:ln>
              <a:solidFill>
                <a:prstClr val="white"/>
              </a:solidFill>
              <a:effectLst/>
              <a:uLnTx/>
              <a:uFillTx/>
              <a:latin typeface="Arial" panose="020B0604020202020204" pitchFamily="34" charset="0"/>
              <a:ea typeface="+mn-ea"/>
              <a:cs typeface="Arial" panose="020B0604020202020204" pitchFamily="34" charset="0"/>
            </a:rPr>
            <a:t>Comparativo</a:t>
          </a:r>
        </a:p>
      </xdr:txBody>
    </xdr:sp>
    <xdr:clientData/>
  </xdr:twoCellAnchor>
  <xdr:twoCellAnchor>
    <xdr:from>
      <xdr:col>19</xdr:col>
      <xdr:colOff>18845</xdr:colOff>
      <xdr:row>39</xdr:row>
      <xdr:rowOff>88447</xdr:rowOff>
    </xdr:from>
    <xdr:to>
      <xdr:col>21</xdr:col>
      <xdr:colOff>234202</xdr:colOff>
      <xdr:row>52</xdr:row>
      <xdr:rowOff>131947</xdr:rowOff>
    </xdr:to>
    <xdr:sp macro="" textlink="">
      <xdr:nvSpPr>
        <xdr:cNvPr id="16" name="Diagrama de flujo: conector fuera de página 15">
          <a:hlinkClick xmlns:r="http://schemas.openxmlformats.org/officeDocument/2006/relationships" r:id="rId11"/>
          <a:extLst>
            <a:ext uri="{FF2B5EF4-FFF2-40B4-BE49-F238E27FC236}">
              <a16:creationId xmlns:a16="http://schemas.microsoft.com/office/drawing/2014/main" id="{44A5AB3A-E6E7-45EB-9030-366D4BCFE061}"/>
            </a:ext>
          </a:extLst>
        </xdr:cNvPr>
        <xdr:cNvSpPr/>
      </xdr:nvSpPr>
      <xdr:spPr>
        <a:xfrm rot="10800000">
          <a:off x="11652952" y="7517947"/>
          <a:ext cx="1440000" cy="2520000"/>
        </a:xfrm>
        <a:prstGeom prst="flowChartOffpageConnector">
          <a:avLst/>
        </a:prstGeom>
        <a:effectLst>
          <a:outerShdw blurRad="76200" dir="13500000" sy="23000" kx="1200000" algn="br" rotWithShape="0">
            <a:prstClr val="black">
              <a:alpha val="20000"/>
            </a:prstClr>
          </a:outerShdw>
          <a:reflection blurRad="6350" stA="52000" endA="300" endPos="35000" dir="5400000" sy="-100000" algn="bl" rotWithShape="0"/>
          <a:softEdge rad="12700"/>
        </a:effectLst>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es-MX" sz="2200" b="1">
              <a:latin typeface="Arial" panose="020B0604020202020204" pitchFamily="34" charset="0"/>
              <a:cs typeface="Arial" panose="020B0604020202020204" pitchFamily="34" charset="0"/>
            </a:rPr>
            <a:t>No Llamadas</a:t>
          </a:r>
          <a:r>
            <a:rPr lang="es-MX" sz="2200" b="1" baseline="0">
              <a:latin typeface="Arial" panose="020B0604020202020204" pitchFamily="34" charset="0"/>
              <a:cs typeface="Arial" panose="020B0604020202020204" pitchFamily="34" charset="0"/>
            </a:rPr>
            <a:t>  Venta</a:t>
          </a:r>
          <a:endParaRPr lang="es-MX" sz="2200" b="1">
            <a:latin typeface="Arial" panose="020B0604020202020204" pitchFamily="34" charset="0"/>
            <a:cs typeface="Arial" panose="020B0604020202020204" pitchFamily="34" charset="0"/>
          </a:endParaRPr>
        </a:p>
      </xdr:txBody>
    </xdr:sp>
    <xdr:clientData/>
  </xdr:twoCellAnchor>
  <xdr:twoCellAnchor>
    <xdr:from>
      <xdr:col>22</xdr:col>
      <xdr:colOff>270054</xdr:colOff>
      <xdr:row>39</xdr:row>
      <xdr:rowOff>88446</xdr:rowOff>
    </xdr:from>
    <xdr:to>
      <xdr:col>24</xdr:col>
      <xdr:colOff>485411</xdr:colOff>
      <xdr:row>52</xdr:row>
      <xdr:rowOff>131946</xdr:rowOff>
    </xdr:to>
    <xdr:sp macro="" textlink="">
      <xdr:nvSpPr>
        <xdr:cNvPr id="17" name="Diagrama de flujo: conector fuera de página 16">
          <a:hlinkClick xmlns:r="http://schemas.openxmlformats.org/officeDocument/2006/relationships" r:id="rId12"/>
          <a:extLst>
            <a:ext uri="{FF2B5EF4-FFF2-40B4-BE49-F238E27FC236}">
              <a16:creationId xmlns:a16="http://schemas.microsoft.com/office/drawing/2014/main" id="{D2C25E73-C491-4BE5-A81D-3CC1DF911256}"/>
            </a:ext>
          </a:extLst>
        </xdr:cNvPr>
        <xdr:cNvSpPr/>
      </xdr:nvSpPr>
      <xdr:spPr>
        <a:xfrm rot="10800000">
          <a:off x="13741125" y="7517946"/>
          <a:ext cx="1440000" cy="2520000"/>
        </a:xfrm>
        <a:prstGeom prst="flowChartOffpageConnector">
          <a:avLst/>
        </a:prstGeom>
        <a:effectLst>
          <a:outerShdw blurRad="76200" dir="13500000" sy="23000" kx="1200000" algn="br" rotWithShape="0">
            <a:prstClr val="black">
              <a:alpha val="20000"/>
            </a:prstClr>
          </a:outerShdw>
          <a:reflection blurRad="6350" stA="52000" endA="300" endPos="35000" dir="5400000" sy="-100000" algn="bl" rotWithShape="0"/>
          <a:softEdge rad="12700"/>
        </a:effectLst>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es-MX" sz="2200" b="1">
              <a:latin typeface="Arial" panose="020B0604020202020204" pitchFamily="34" charset="0"/>
              <a:cs typeface="Arial" panose="020B0604020202020204" pitchFamily="34" charset="0"/>
            </a:rPr>
            <a:t>Ajustes</a:t>
          </a:r>
        </a:p>
      </xdr:txBody>
    </xdr:sp>
    <xdr:clientData/>
  </xdr:twoCellAnchor>
  <xdr:twoCellAnchor>
    <xdr:from>
      <xdr:col>25</xdr:col>
      <xdr:colOff>480441</xdr:colOff>
      <xdr:row>39</xdr:row>
      <xdr:rowOff>88446</xdr:rowOff>
    </xdr:from>
    <xdr:to>
      <xdr:col>28</xdr:col>
      <xdr:colOff>83477</xdr:colOff>
      <xdr:row>52</xdr:row>
      <xdr:rowOff>131946</xdr:rowOff>
    </xdr:to>
    <xdr:sp macro="" textlink="">
      <xdr:nvSpPr>
        <xdr:cNvPr id="18" name="Diagrama de flujo: conector fuera de página 17">
          <a:hlinkClick xmlns:r="http://schemas.openxmlformats.org/officeDocument/2006/relationships" r:id="rId13"/>
          <a:extLst>
            <a:ext uri="{FF2B5EF4-FFF2-40B4-BE49-F238E27FC236}">
              <a16:creationId xmlns:a16="http://schemas.microsoft.com/office/drawing/2014/main" id="{AB75F5E6-D3BE-4DF0-9CD3-861F7586DCF3}"/>
            </a:ext>
          </a:extLst>
        </xdr:cNvPr>
        <xdr:cNvSpPr/>
      </xdr:nvSpPr>
      <xdr:spPr>
        <a:xfrm rot="10800000">
          <a:off x="15788477" y="7517946"/>
          <a:ext cx="1440000" cy="2520000"/>
        </a:xfrm>
        <a:prstGeom prst="flowChartOffpageConnector">
          <a:avLst/>
        </a:prstGeom>
        <a:effectLst>
          <a:outerShdw blurRad="76200" dir="13500000" sy="23000" kx="1200000" algn="br" rotWithShape="0">
            <a:prstClr val="black">
              <a:alpha val="20000"/>
            </a:prstClr>
          </a:outerShdw>
          <a:reflection blurRad="6350" stA="52000" endA="300" endPos="35000" dir="5400000" sy="-100000" algn="bl" rotWithShape="0"/>
          <a:softEdge rad="12700"/>
        </a:effectLst>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kumimoji="0" lang="es-MX" sz="2200" b="1" i="0" u="none" strike="noStrike" kern="0" cap="none" spc="0" normalizeH="0" baseline="0" noProof="0">
              <a:ln>
                <a:noFill/>
              </a:ln>
              <a:solidFill>
                <a:prstClr val="white"/>
              </a:solidFill>
              <a:effectLst/>
              <a:uLnTx/>
              <a:uFillTx/>
              <a:latin typeface="Arial" panose="020B0604020202020204" pitchFamily="34" charset="0"/>
              <a:ea typeface="+mn-ea"/>
              <a:cs typeface="Arial" panose="020B0604020202020204" pitchFamily="34" charset="0"/>
            </a:rPr>
            <a:t>IVR</a:t>
          </a:r>
          <a:endParaRPr lang="es-MX" sz="2200" b="1">
            <a:latin typeface="Arial" panose="020B0604020202020204" pitchFamily="34" charset="0"/>
            <a:cs typeface="Arial" panose="020B0604020202020204" pitchFamily="34" charset="0"/>
          </a:endParaRPr>
        </a:p>
      </xdr:txBody>
    </xdr:sp>
    <xdr:clientData/>
  </xdr:twoCellAnchor>
  <xdr:twoCellAnchor>
    <xdr:from>
      <xdr:col>29</xdr:col>
      <xdr:colOff>78508</xdr:colOff>
      <xdr:row>39</xdr:row>
      <xdr:rowOff>88446</xdr:rowOff>
    </xdr:from>
    <xdr:to>
      <xdr:col>31</xdr:col>
      <xdr:colOff>293865</xdr:colOff>
      <xdr:row>52</xdr:row>
      <xdr:rowOff>131946</xdr:rowOff>
    </xdr:to>
    <xdr:sp macro="" textlink="">
      <xdr:nvSpPr>
        <xdr:cNvPr id="19" name="Diagrama de flujo: conector fuera de página 18">
          <a:hlinkClick xmlns:r="http://schemas.openxmlformats.org/officeDocument/2006/relationships" r:id="rId14"/>
          <a:extLst>
            <a:ext uri="{FF2B5EF4-FFF2-40B4-BE49-F238E27FC236}">
              <a16:creationId xmlns:a16="http://schemas.microsoft.com/office/drawing/2014/main" id="{589DDA0A-EE8E-4F52-A992-CD660264C5E5}"/>
            </a:ext>
          </a:extLst>
        </xdr:cNvPr>
        <xdr:cNvSpPr/>
      </xdr:nvSpPr>
      <xdr:spPr>
        <a:xfrm rot="10800000">
          <a:off x="17835829" y="7517946"/>
          <a:ext cx="1440000" cy="2520000"/>
        </a:xfrm>
        <a:prstGeom prst="flowChartOffpageConnector">
          <a:avLst/>
        </a:prstGeom>
        <a:effectLst>
          <a:outerShdw blurRad="76200" dir="13500000" sy="23000" kx="1200000" algn="br" rotWithShape="0">
            <a:prstClr val="black">
              <a:alpha val="20000"/>
            </a:prstClr>
          </a:outerShdw>
          <a:reflection blurRad="6350" stA="52000" endA="300" endPos="35000" dir="5400000" sy="-100000" algn="bl" rotWithShape="0"/>
          <a:softEdge rad="12700"/>
        </a:effectLst>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es-MX" sz="2200" b="1">
              <a:latin typeface="Arial" panose="020B0604020202020204" pitchFamily="34" charset="0"/>
              <a:cs typeface="Arial" panose="020B0604020202020204" pitchFamily="34" charset="0"/>
            </a:rPr>
            <a:t>Estandar</a:t>
          </a:r>
          <a:r>
            <a:rPr lang="es-MX" sz="2200" b="1" baseline="0">
              <a:latin typeface="Arial" panose="020B0604020202020204" pitchFamily="34" charset="0"/>
              <a:cs typeface="Arial" panose="020B0604020202020204" pitchFamily="34" charset="0"/>
            </a:rPr>
            <a:t> de Calidad</a:t>
          </a:r>
          <a:endParaRPr lang="es-MX" sz="2200" b="1">
            <a:latin typeface="Arial" panose="020B0604020202020204" pitchFamily="34" charset="0"/>
            <a:cs typeface="Arial" panose="020B0604020202020204" pitchFamily="34" charset="0"/>
          </a:endParaRPr>
        </a:p>
      </xdr:txBody>
    </xdr:sp>
    <xdr:clientData/>
  </xdr:twoCellAnchor>
  <xdr:twoCellAnchor>
    <xdr:from>
      <xdr:col>7</xdr:col>
      <xdr:colOff>530679</xdr:colOff>
      <xdr:row>24</xdr:row>
      <xdr:rowOff>136071</xdr:rowOff>
    </xdr:from>
    <xdr:to>
      <xdr:col>18</xdr:col>
      <xdr:colOff>13608</xdr:colOff>
      <xdr:row>27</xdr:row>
      <xdr:rowOff>78921</xdr:rowOff>
    </xdr:to>
    <xdr:sp macro="" textlink="">
      <xdr:nvSpPr>
        <xdr:cNvPr id="56" name="CuadroTexto 55">
          <a:extLst>
            <a:ext uri="{FF2B5EF4-FFF2-40B4-BE49-F238E27FC236}">
              <a16:creationId xmlns:a16="http://schemas.microsoft.com/office/drawing/2014/main" id="{8DB06173-9EBF-42C2-A3B4-6CB4A45D8C51}"/>
            </a:ext>
          </a:extLst>
        </xdr:cNvPr>
        <xdr:cNvSpPr txBox="1"/>
      </xdr:nvSpPr>
      <xdr:spPr>
        <a:xfrm>
          <a:off x="4816929" y="4708071"/>
          <a:ext cx="6218465" cy="5143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2800">
              <a:ln>
                <a:solidFill>
                  <a:schemeClr val="tx1"/>
                </a:solidFill>
              </a:ln>
              <a:solidFill>
                <a:schemeClr val="tx1"/>
              </a:solidFill>
              <a:latin typeface="Castellar" panose="020A0402060406010301" pitchFamily="18" charset="0"/>
            </a:rPr>
            <a:t>Guía</a:t>
          </a:r>
          <a:r>
            <a:rPr lang="es-MX" sz="2800" baseline="0">
              <a:ln>
                <a:solidFill>
                  <a:schemeClr val="tx1"/>
                </a:solidFill>
              </a:ln>
              <a:solidFill>
                <a:schemeClr val="tx1"/>
              </a:solidFill>
              <a:latin typeface="Castellar" panose="020A0402060406010301" pitchFamily="18" charset="0"/>
            </a:rPr>
            <a:t> de Procedimientos </a:t>
          </a:r>
          <a:endParaRPr lang="es-MX" sz="2800">
            <a:ln>
              <a:solidFill>
                <a:schemeClr val="tx1"/>
              </a:solidFill>
            </a:ln>
            <a:solidFill>
              <a:schemeClr val="tx1"/>
            </a:solidFill>
            <a:latin typeface="Castellar" panose="020A0402060406010301" pitchFamily="18" charset="0"/>
          </a:endParaRPr>
        </a:p>
      </xdr:txBody>
    </xdr:sp>
    <xdr:clientData/>
  </xdr:twoCellAnchor>
  <xdr:twoCellAnchor>
    <xdr:from>
      <xdr:col>22</xdr:col>
      <xdr:colOff>244930</xdr:colOff>
      <xdr:row>24</xdr:row>
      <xdr:rowOff>136071</xdr:rowOff>
    </xdr:from>
    <xdr:to>
      <xdr:col>30</xdr:col>
      <xdr:colOff>585108</xdr:colOff>
      <xdr:row>27</xdr:row>
      <xdr:rowOff>78921</xdr:rowOff>
    </xdr:to>
    <xdr:sp macro="" textlink="">
      <xdr:nvSpPr>
        <xdr:cNvPr id="57" name="CuadroTexto 56">
          <a:extLst>
            <a:ext uri="{FF2B5EF4-FFF2-40B4-BE49-F238E27FC236}">
              <a16:creationId xmlns:a16="http://schemas.microsoft.com/office/drawing/2014/main" id="{D816CB36-1C4A-4F4B-B29D-63CFF6DD04EA}"/>
            </a:ext>
          </a:extLst>
        </xdr:cNvPr>
        <xdr:cNvSpPr txBox="1"/>
      </xdr:nvSpPr>
      <xdr:spPr>
        <a:xfrm>
          <a:off x="13716001" y="4708071"/>
          <a:ext cx="5238750" cy="5143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0" lang="es-MX" sz="2800" b="0" i="0" u="none" strike="noStrike" kern="0" cap="none" spc="0" normalizeH="0" baseline="0" noProof="0">
              <a:ln>
                <a:solidFill>
                  <a:prstClr val="black"/>
                </a:solidFill>
              </a:ln>
              <a:solidFill>
                <a:prstClr val="black"/>
              </a:solidFill>
              <a:effectLst/>
              <a:uLnTx/>
              <a:uFillTx/>
              <a:latin typeface="Castellar" panose="020A0402060406010301" pitchFamily="18" charset="0"/>
              <a:ea typeface="+mn-ea"/>
              <a:cs typeface="+mn-cs"/>
            </a:rPr>
            <a:t>CC Clientes Activos</a:t>
          </a:r>
          <a:endParaRPr lang="es-MX" sz="2800">
            <a:ln>
              <a:solidFill>
                <a:schemeClr val="tx1"/>
              </a:solidFill>
            </a:ln>
            <a:solidFill>
              <a:schemeClr val="tx1"/>
            </a:solidFill>
            <a:latin typeface="Castellar" panose="020A0402060406010301" pitchFamily="18" charset="0"/>
          </a:endParaRPr>
        </a:p>
      </xdr:txBody>
    </xdr:sp>
    <xdr:clientData/>
  </xdr:twoCellAnchor>
  <xdr:twoCellAnchor>
    <xdr:from>
      <xdr:col>17</xdr:col>
      <xdr:colOff>258537</xdr:colOff>
      <xdr:row>13</xdr:row>
      <xdr:rowOff>190498</xdr:rowOff>
    </xdr:from>
    <xdr:to>
      <xdr:col>22</xdr:col>
      <xdr:colOff>585108</xdr:colOff>
      <xdr:row>26</xdr:row>
      <xdr:rowOff>68035</xdr:rowOff>
    </xdr:to>
    <xdr:sp macro="" textlink="">
      <xdr:nvSpPr>
        <xdr:cNvPr id="38" name="Diagrama de flujo: extraer 37">
          <a:hlinkClick xmlns:r="http://schemas.openxmlformats.org/officeDocument/2006/relationships" r:id="rId15"/>
          <a:extLst>
            <a:ext uri="{FF2B5EF4-FFF2-40B4-BE49-F238E27FC236}">
              <a16:creationId xmlns:a16="http://schemas.microsoft.com/office/drawing/2014/main" id="{1012064F-4B5E-48EB-9769-99DA7248BAF1}"/>
            </a:ext>
          </a:extLst>
        </xdr:cNvPr>
        <xdr:cNvSpPr/>
      </xdr:nvSpPr>
      <xdr:spPr>
        <a:xfrm>
          <a:off x="10668001" y="2666998"/>
          <a:ext cx="3388178" cy="2354037"/>
        </a:xfrm>
        <a:prstGeom prst="flowChartExtract">
          <a:avLst/>
        </a:prstGeom>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2200" b="1">
              <a:latin typeface="Arial" panose="020B0604020202020204" pitchFamily="34" charset="0"/>
              <a:cs typeface="Arial" panose="020B0604020202020204" pitchFamily="34" charset="0"/>
            </a:rPr>
            <a:t>Tec.</a:t>
          </a:r>
          <a:r>
            <a:rPr lang="es-MX" sz="2200" b="1" baseline="0">
              <a:latin typeface="Arial" panose="020B0604020202020204" pitchFamily="34" charset="0"/>
              <a:cs typeface="Arial" panose="020B0604020202020204" pitchFamily="34" charset="0"/>
            </a:rPr>
            <a:t> de Venta</a:t>
          </a:r>
          <a:endParaRPr lang="es-MX" sz="2200" b="1">
            <a:latin typeface="Arial" panose="020B0604020202020204" pitchFamily="34" charset="0"/>
            <a:cs typeface="Arial" panose="020B0604020202020204" pitchFamily="34" charset="0"/>
          </a:endParaRPr>
        </a:p>
      </xdr:txBody>
    </xdr:sp>
    <xdr:clientData/>
  </xdr:twoCellAnchor>
  <xdr:twoCellAnchor>
    <xdr:from>
      <xdr:col>17</xdr:col>
      <xdr:colOff>258536</xdr:colOff>
      <xdr:row>26</xdr:row>
      <xdr:rowOff>40822</xdr:rowOff>
    </xdr:from>
    <xdr:to>
      <xdr:col>22</xdr:col>
      <xdr:colOff>553292</xdr:colOff>
      <xdr:row>39</xdr:row>
      <xdr:rowOff>40822</xdr:rowOff>
    </xdr:to>
    <xdr:sp macro="" textlink="">
      <xdr:nvSpPr>
        <xdr:cNvPr id="39" name="Diagrama de flujo: combinar 38">
          <a:hlinkClick xmlns:r="http://schemas.openxmlformats.org/officeDocument/2006/relationships" r:id="rId16"/>
          <a:extLst>
            <a:ext uri="{FF2B5EF4-FFF2-40B4-BE49-F238E27FC236}">
              <a16:creationId xmlns:a16="http://schemas.microsoft.com/office/drawing/2014/main" id="{D26CAC6F-0199-472E-A172-99711B32A1C2}"/>
            </a:ext>
          </a:extLst>
        </xdr:cNvPr>
        <xdr:cNvSpPr/>
      </xdr:nvSpPr>
      <xdr:spPr>
        <a:xfrm>
          <a:off x="10668000" y="4993822"/>
          <a:ext cx="3356363" cy="2476500"/>
        </a:xfrm>
        <a:prstGeom prst="flowChartMerge">
          <a:avLst/>
        </a:prstGeom>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2200" b="1">
              <a:latin typeface="Arial" panose="020B0604020202020204" pitchFamily="34" charset="0"/>
              <a:cs typeface="Arial" panose="020B0604020202020204" pitchFamily="34" charset="0"/>
            </a:rPr>
            <a:t>Clas.</a:t>
          </a:r>
          <a:r>
            <a:rPr lang="es-MX" sz="2200" b="1" baseline="0">
              <a:latin typeface="Arial" panose="020B0604020202020204" pitchFamily="34" charset="0"/>
              <a:cs typeface="Arial" panose="020B0604020202020204" pitchFamily="34" charset="0"/>
            </a:rPr>
            <a:t> Inf.</a:t>
          </a:r>
        </a:p>
        <a:p>
          <a:pPr algn="ctr"/>
          <a:endParaRPr lang="es-MX" sz="2200" b="1">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27214</xdr:colOff>
      <xdr:row>2</xdr:row>
      <xdr:rowOff>27215</xdr:rowOff>
    </xdr:from>
    <xdr:to>
      <xdr:col>13</xdr:col>
      <xdr:colOff>387803</xdr:colOff>
      <xdr:row>16</xdr:row>
      <xdr:rowOff>1</xdr:rowOff>
    </xdr:to>
    <xdr:sp macro="" textlink="">
      <xdr:nvSpPr>
        <xdr:cNvPr id="2" name="CuadroTexto 1">
          <a:extLst>
            <a:ext uri="{FF2B5EF4-FFF2-40B4-BE49-F238E27FC236}">
              <a16:creationId xmlns:a16="http://schemas.microsoft.com/office/drawing/2014/main" id="{DA613534-04A5-4D11-94A3-81757715AF4E}"/>
            </a:ext>
          </a:extLst>
        </xdr:cNvPr>
        <xdr:cNvSpPr txBox="1"/>
      </xdr:nvSpPr>
      <xdr:spPr>
        <a:xfrm>
          <a:off x="3418114" y="408215"/>
          <a:ext cx="7990114" cy="2639786"/>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800" b="1" i="1" u="sng">
              <a:latin typeface="Arial" panose="020B0604020202020204" pitchFamily="34" charset="0"/>
              <a:cs typeface="Arial" panose="020B0604020202020204" pitchFamily="34" charset="0"/>
            </a:rPr>
            <a:t>Instrucciones:</a:t>
          </a:r>
          <a:br>
            <a:rPr lang="es-MX" sz="1600">
              <a:latin typeface="Arial" panose="020B0604020202020204" pitchFamily="34" charset="0"/>
              <a:cs typeface="Arial" panose="020B0604020202020204" pitchFamily="34" charset="0"/>
            </a:rPr>
          </a:br>
          <a:endParaRPr lang="es-MX" sz="1600">
            <a:latin typeface="Arial" panose="020B0604020202020204" pitchFamily="34" charset="0"/>
            <a:cs typeface="Arial" panose="020B0604020202020204" pitchFamily="34" charset="0"/>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Seleccionar según corresponda en el pick list de los campos: </a:t>
          </a:r>
        </a:p>
        <a:p>
          <a:pPr marL="0" marR="0" lvl="0" indent="0" defTabSz="914400" eaLnBrk="1" fontAlgn="auto" latinLnBrk="0" hangingPunct="1">
            <a:lnSpc>
              <a:spcPct val="100000"/>
            </a:lnSpc>
            <a:spcBef>
              <a:spcPts val="0"/>
            </a:spcBef>
            <a:spcAft>
              <a:spcPts val="0"/>
            </a:spcAft>
            <a:buClrTx/>
            <a:buSzTx/>
            <a:buFont typeface="Arial" panose="020B0604020202020204" pitchFamily="34" charset="0"/>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-Paquete</a:t>
          </a:r>
        </a:p>
        <a:p>
          <a:pPr marL="0" marR="0" lvl="0" indent="0" defTabSz="914400" eaLnBrk="1" fontAlgn="auto" latinLnBrk="0" hangingPunct="1">
            <a:lnSpc>
              <a:spcPct val="100000"/>
            </a:lnSpc>
            <a:spcBef>
              <a:spcPts val="0"/>
            </a:spcBef>
            <a:spcAft>
              <a:spcPts val="0"/>
            </a:spcAft>
            <a:buClrTx/>
            <a:buSzTx/>
            <a:buFont typeface="Arial" panose="020B0604020202020204" pitchFamily="34" charset="0"/>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-Velocidad</a:t>
          </a:r>
        </a:p>
        <a:p>
          <a:pPr marL="0" marR="0" lvl="0" indent="0" defTabSz="914400" eaLnBrk="1" fontAlgn="auto" latinLnBrk="0" hangingPunct="1">
            <a:lnSpc>
              <a:spcPct val="100000"/>
            </a:lnSpc>
            <a:spcBef>
              <a:spcPts val="0"/>
            </a:spcBef>
            <a:spcAft>
              <a:spcPts val="0"/>
            </a:spcAft>
            <a:buClrTx/>
            <a:buSzTx/>
            <a:buFont typeface="Arial" panose="020B0604020202020204" pitchFamily="34" charset="0"/>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-Canal de Venta</a:t>
          </a:r>
        </a:p>
        <a:p>
          <a:pPr marL="0" marR="0" lvl="0" indent="0" defTabSz="914400" eaLnBrk="1" fontAlgn="auto" latinLnBrk="0" hangingPunct="1">
            <a:lnSpc>
              <a:spcPct val="100000"/>
            </a:lnSpc>
            <a:spcBef>
              <a:spcPts val="0"/>
            </a:spcBef>
            <a:spcAft>
              <a:spcPts val="0"/>
            </a:spcAft>
            <a:buClrTx/>
            <a:buSzTx/>
            <a:buFont typeface="Arial" panose="020B0604020202020204" pitchFamily="34" charset="0"/>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Copiar el resultado que arroje el campos: "Comentario en clasificación de llamada" y pegarlos en tu comentario en la clasificación de "Modulares" agregando el número de contrato correspondiente. </a:t>
          </a:r>
        </a:p>
      </xdr:txBody>
    </xdr:sp>
    <xdr:clientData/>
  </xdr:twoCellAnchor>
  <xdr:twoCellAnchor>
    <xdr:from>
      <xdr:col>4</xdr:col>
      <xdr:colOff>0</xdr:colOff>
      <xdr:row>16</xdr:row>
      <xdr:rowOff>108857</xdr:rowOff>
    </xdr:from>
    <xdr:to>
      <xdr:col>23</xdr:col>
      <xdr:colOff>54428</xdr:colOff>
      <xdr:row>36</xdr:row>
      <xdr:rowOff>40820</xdr:rowOff>
    </xdr:to>
    <xdr:sp macro="" textlink="">
      <xdr:nvSpPr>
        <xdr:cNvPr id="3" name="CuadroTexto 2">
          <a:extLst>
            <a:ext uri="{FF2B5EF4-FFF2-40B4-BE49-F238E27FC236}">
              <a16:creationId xmlns:a16="http://schemas.microsoft.com/office/drawing/2014/main" id="{8A793020-CFF9-4560-A30D-C0D13D110922}"/>
            </a:ext>
          </a:extLst>
        </xdr:cNvPr>
        <xdr:cNvSpPr txBox="1"/>
      </xdr:nvSpPr>
      <xdr:spPr>
        <a:xfrm>
          <a:off x="3390900" y="3156857"/>
          <a:ext cx="16161203" cy="3741963"/>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buFont typeface="Arial" panose="020B0604020202020204" pitchFamily="34" charset="0"/>
            <a:buNone/>
          </a:pPr>
          <a:r>
            <a:rPr lang="es-MX" sz="1600" b="1" i="0" u="sng" baseline="0">
              <a:latin typeface="Arial" panose="020B0604020202020204" pitchFamily="34" charset="0"/>
              <a:cs typeface="Arial" panose="020B0604020202020204" pitchFamily="34" charset="0"/>
            </a:rPr>
            <a:t>Objeciones</a:t>
          </a:r>
        </a:p>
        <a:p>
          <a:pPr marL="0" indent="0">
            <a:buFont typeface="Arial" panose="020B0604020202020204" pitchFamily="34" charset="0"/>
            <a:buNone/>
          </a:pPr>
          <a:endParaRPr lang="es-MX" sz="1600" b="1" i="0" u="sng" baseline="0">
            <a:latin typeface="Arial" panose="020B0604020202020204" pitchFamily="34" charset="0"/>
            <a:cs typeface="Arial" panose="020B0604020202020204" pitchFamily="34" charset="0"/>
          </a:endParaRPr>
        </a:p>
        <a:p>
          <a:pPr marL="228600" lvl="0" indent="0">
            <a:lnSpc>
              <a:spcPct val="115000"/>
            </a:lnSpc>
            <a:spcAft>
              <a:spcPts val="0"/>
            </a:spcAft>
            <a:buFont typeface="Symbol" panose="05050102010706020507" pitchFamily="18" charset="2"/>
            <a:buChar char=""/>
          </a:pPr>
          <a:r>
            <a:rPr lang="es-MX" sz="1600" b="1" i="1">
              <a:solidFill>
                <a:schemeClr val="dk1"/>
              </a:solidFill>
              <a:effectLst/>
              <a:latin typeface="Arial" panose="020B0604020202020204" pitchFamily="34" charset="0"/>
              <a:ea typeface="Times New Roman" panose="02020603050405020304" pitchFamily="18" charset="0"/>
              <a:cs typeface="Times New Roman" panose="02020603050405020304" pitchFamily="18" charset="0"/>
            </a:rPr>
            <a:t>Prospecto ya cuenta con internet</a:t>
          </a:r>
        </a:p>
        <a:p>
          <a:pPr marL="742950" lvl="1" indent="-285750">
            <a:lnSpc>
              <a:spcPct val="115000"/>
            </a:lnSpc>
            <a:spcAft>
              <a:spcPts val="1000"/>
            </a:spcAft>
            <a:buFont typeface="Wingdings" panose="05000000000000000000" pitchFamily="2" charset="2"/>
            <a:buChar char="Ø"/>
          </a:pPr>
          <a:r>
            <a:rPr lang="es-MX" sz="1600">
              <a:effectLst/>
              <a:latin typeface="Calibri" panose="020F0502020204030204" pitchFamily="34" charset="0"/>
              <a:ea typeface="Calibri" panose="020F0502020204030204" pitchFamily="34" charset="0"/>
              <a:cs typeface="Times New Roman" panose="02020603050405020304" pitchFamily="18" charset="0"/>
            </a:rPr>
            <a:t>	</a:t>
          </a:r>
          <a:r>
            <a:rPr lang="es-MX" sz="1600">
              <a:solidFill>
                <a:schemeClr val="dk1"/>
              </a:solidFill>
              <a:effectLst/>
              <a:latin typeface="Arial" panose="020B0604020202020204" pitchFamily="34" charset="0"/>
              <a:ea typeface="Times New Roman" panose="02020603050405020304" pitchFamily="18" charset="0"/>
              <a:cs typeface="Times New Roman" panose="02020603050405020304" pitchFamily="18" charset="0"/>
            </a:rPr>
            <a:t>Blue Telecomm Inalámbrico podrá servirle como respaldo ya que con la cantidad de dispositivos que se conectan, o el uso que se brinda, es muy probable que su internet actual sufra intermitencias constantes o su velocidad de navegación disminuya considerablemente terminándose sus datos antes del corte.</a:t>
          </a:r>
        </a:p>
        <a:p>
          <a:pPr marL="514350" indent="-285750">
            <a:spcAft>
              <a:spcPts val="0"/>
            </a:spcAft>
            <a:buFont typeface="Arial" panose="020B0604020202020204" pitchFamily="34" charset="0"/>
            <a:buChar char="•"/>
          </a:pPr>
          <a:r>
            <a:rPr lang="es-MX" sz="1600" b="1" i="1">
              <a:effectLst/>
              <a:latin typeface="Arial" panose="020B0604020202020204" pitchFamily="34" charset="0"/>
              <a:ea typeface="Times New Roman" panose="02020603050405020304" pitchFamily="18" charset="0"/>
              <a:cs typeface="Times New Roman" panose="02020603050405020304" pitchFamily="18" charset="0"/>
            </a:rPr>
            <a:t>Prospecto cuestiona la cobertura</a:t>
          </a:r>
          <a:endParaRPr lang="es-MX" sz="1600">
            <a:effectLst/>
            <a:latin typeface="Arial" panose="020B0604020202020204" pitchFamily="34" charset="0"/>
            <a:ea typeface="Times New Roman" panose="02020603050405020304" pitchFamily="18" charset="0"/>
            <a:cs typeface="Times New Roman" panose="02020603050405020304" pitchFamily="18" charset="0"/>
          </a:endParaRPr>
        </a:p>
        <a:p>
          <a:pPr marL="742950" marR="0" lvl="1" indent="-285750" defTabSz="914400" eaLnBrk="1" fontAlgn="auto" latinLnBrk="0" hangingPunct="1">
            <a:lnSpc>
              <a:spcPct val="115000"/>
            </a:lnSpc>
            <a:spcBef>
              <a:spcPts val="0"/>
            </a:spcBef>
            <a:spcAft>
              <a:spcPts val="1000"/>
            </a:spcAft>
            <a:buClrTx/>
            <a:buSzTx/>
            <a:buFont typeface="Wingdings" panose="05000000000000000000" pitchFamily="2" charset="2"/>
            <a:buChar char="Ø"/>
            <a:tabLst/>
            <a:defRPr/>
          </a:pPr>
          <a:r>
            <a:rPr kumimoji="0" lang="es-MX" sz="1600" b="0" i="0" u="none" strike="noStrike" kern="0" cap="none" spc="0" normalizeH="0" baseline="0" noProof="0">
              <a:ln>
                <a:noFill/>
              </a:ln>
              <a:solidFill>
                <a:prstClr val="black"/>
              </a:solidFill>
              <a:effectLst/>
              <a:uLnTx/>
              <a:uFillTx/>
              <a:latin typeface="Calibri" panose="020F0502020204030204" pitchFamily="34" charset="0"/>
              <a:ea typeface="Calibri" panose="020F0502020204030204" pitchFamily="34" charset="0"/>
              <a:cs typeface="Times New Roman" panose="02020603050405020304" pitchFamily="18" charset="0"/>
            </a:rPr>
            <a:t>	</a:t>
          </a:r>
          <a:r>
            <a:rPr lang="es-MX" sz="1600">
              <a:effectLst/>
              <a:latin typeface="Arial" panose="020B0604020202020204" pitchFamily="34" charset="0"/>
              <a:ea typeface="Times New Roman" panose="02020603050405020304" pitchFamily="18" charset="0"/>
              <a:cs typeface="Times New Roman" panose="02020603050405020304" pitchFamily="18" charset="0"/>
            </a:rPr>
            <a:t>Debido a la infraestructura parecida al servicio celular, cuenta con buena cobertura (dependiendo el número de dispositivos a conectarse), adicional cuenta con la ventaja de movilidad dentro del domicilio, esto quiere decir que usted podrá llevarlo a cualquier habitación de su casa fácil y rápido… solo enchufa y navega.</a:t>
          </a:r>
        </a:p>
        <a:p>
          <a:pPr marL="514350" indent="-285750">
            <a:spcAft>
              <a:spcPts val="0"/>
            </a:spcAft>
            <a:buFont typeface="Arial" panose="020B0604020202020204" pitchFamily="34" charset="0"/>
            <a:buChar char="•"/>
          </a:pPr>
          <a:r>
            <a:rPr lang="es-MX" sz="1600" b="1" i="1">
              <a:effectLst/>
              <a:latin typeface="Arial" panose="020B0604020202020204" pitchFamily="34" charset="0"/>
              <a:ea typeface="Times New Roman" panose="02020603050405020304" pitchFamily="18" charset="0"/>
              <a:cs typeface="Times New Roman" panose="02020603050405020304" pitchFamily="18" charset="0"/>
            </a:rPr>
            <a:t>Prospecto cuenta con hijos </a:t>
          </a:r>
          <a:endParaRPr lang="es-MX" sz="1600">
            <a:effectLst/>
            <a:latin typeface="Arial" panose="020B0604020202020204" pitchFamily="34" charset="0"/>
            <a:ea typeface="Times New Roman" panose="02020603050405020304" pitchFamily="18" charset="0"/>
            <a:cs typeface="Times New Roman" panose="02020603050405020304" pitchFamily="18" charset="0"/>
          </a:endParaRPr>
        </a:p>
        <a:p>
          <a:pPr marL="742950" marR="0" lvl="1" indent="-285750" defTabSz="914400" eaLnBrk="1" fontAlgn="auto" latinLnBrk="0" hangingPunct="1">
            <a:lnSpc>
              <a:spcPct val="115000"/>
            </a:lnSpc>
            <a:spcBef>
              <a:spcPts val="0"/>
            </a:spcBef>
            <a:spcAft>
              <a:spcPts val="1000"/>
            </a:spcAft>
            <a:buClrTx/>
            <a:buSzTx/>
            <a:buFont typeface="Wingdings" panose="05000000000000000000" pitchFamily="2" charset="2"/>
            <a:buChar char="Ø"/>
            <a:tabLst/>
            <a:defRPr/>
          </a:pPr>
          <a:r>
            <a:rPr kumimoji="0" lang="es-MX" sz="1600" b="0" i="0" u="none" strike="noStrike" kern="0" cap="none" spc="0" normalizeH="0" baseline="0" noProof="0">
              <a:ln>
                <a:noFill/>
              </a:ln>
              <a:solidFill>
                <a:prstClr val="black"/>
              </a:solidFill>
              <a:effectLst/>
              <a:uLnTx/>
              <a:uFillTx/>
              <a:latin typeface="Calibri" panose="020F0502020204030204" pitchFamily="34" charset="0"/>
              <a:ea typeface="Calibri" panose="020F0502020204030204" pitchFamily="34" charset="0"/>
              <a:cs typeface="Times New Roman" panose="02020603050405020304" pitchFamily="18" charset="0"/>
            </a:rPr>
            <a:t>	</a:t>
          </a:r>
          <a:r>
            <a:rPr lang="es-MX" sz="1600">
              <a:solidFill>
                <a:schemeClr val="dk1"/>
              </a:solidFill>
              <a:effectLst/>
              <a:latin typeface="Arial" panose="020B0604020202020204" pitchFamily="34" charset="0"/>
              <a:ea typeface="Times New Roman" panose="02020603050405020304" pitchFamily="18" charset="0"/>
              <a:cs typeface="Times New Roman" panose="02020603050405020304" pitchFamily="18" charset="0"/>
            </a:rPr>
            <a:t>Con Blue Telecomm Inalámbrico podrán realizar tareas, trabajos escolares, todo lo primordial para el desarrollo de sus hijos, y también para el entretenimiento de la familia con descarga de videos, streaming, etc</a:t>
          </a:r>
          <a:r>
            <a:rPr lang="es-MX" sz="1600" noProof="0">
              <a:solidFill>
                <a:schemeClr val="dk1"/>
              </a:solidFill>
              <a:effectLst/>
              <a:latin typeface="Arial" panose="020B0604020202020204" pitchFamily="34" charset="0"/>
              <a:ea typeface="Times New Roman" panose="02020603050405020304" pitchFamily="18" charset="0"/>
              <a:cs typeface="Times New Roman" panose="02020603050405020304" pitchFamily="18" charset="0"/>
            </a:rPr>
            <a:t>.</a:t>
          </a:r>
        </a:p>
      </xdr:txBody>
    </xdr:sp>
    <xdr:clientData/>
  </xdr:twoCellAnchor>
  <xdr:twoCellAnchor>
    <xdr:from>
      <xdr:col>4</xdr:col>
      <xdr:colOff>27216</xdr:colOff>
      <xdr:row>36</xdr:row>
      <xdr:rowOff>136071</xdr:rowOff>
    </xdr:from>
    <xdr:to>
      <xdr:col>23</xdr:col>
      <xdr:colOff>76201</xdr:colOff>
      <xdr:row>48</xdr:row>
      <xdr:rowOff>174171</xdr:rowOff>
    </xdr:to>
    <xdr:sp macro="" textlink="">
      <xdr:nvSpPr>
        <xdr:cNvPr id="4" name="CuadroTexto 3">
          <a:extLst>
            <a:ext uri="{FF2B5EF4-FFF2-40B4-BE49-F238E27FC236}">
              <a16:creationId xmlns:a16="http://schemas.microsoft.com/office/drawing/2014/main" id="{282B460D-B24F-488C-BA72-6EA6BB3AC462}"/>
            </a:ext>
          </a:extLst>
        </xdr:cNvPr>
        <xdr:cNvSpPr txBox="1"/>
      </xdr:nvSpPr>
      <xdr:spPr>
        <a:xfrm>
          <a:off x="3418116" y="6994071"/>
          <a:ext cx="16155760" cy="23241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MX" sz="1800" b="1" i="1" u="sng">
              <a:latin typeface="Arial" panose="020B0604020202020204" pitchFamily="34" charset="0"/>
              <a:cs typeface="Arial" panose="020B0604020202020204" pitchFamily="34" charset="0"/>
            </a:rPr>
            <a:t>Importante: </a:t>
          </a:r>
        </a:p>
        <a:p>
          <a:pPr algn="l"/>
          <a:endParaRPr lang="es-MX" sz="1800" b="1" i="1" u="sng">
            <a:latin typeface="Arial" panose="020B0604020202020204" pitchFamily="34" charset="0"/>
            <a:cs typeface="Arial" panose="020B0604020202020204" pitchFamily="34" charset="0"/>
          </a:endParaRPr>
        </a:p>
        <a:p>
          <a:pPr algn="l"/>
          <a:r>
            <a:rPr lang="es-MX" sz="1600" b="1" i="1" u="sng">
              <a:latin typeface="Arial" panose="020B0604020202020204" pitchFamily="34" charset="0"/>
              <a:cs typeface="Arial" panose="020B0604020202020204" pitchFamily="34" charset="0"/>
            </a:rPr>
            <a:t>-En toda</a:t>
          </a:r>
          <a:r>
            <a:rPr lang="es-MX" sz="1600" b="1" i="1" u="sng" baseline="0">
              <a:latin typeface="Arial" panose="020B0604020202020204" pitchFamily="34" charset="0"/>
              <a:cs typeface="Arial" panose="020B0604020202020204" pitchFamily="34" charset="0"/>
            </a:rPr>
            <a:t> validación de venta es obligatorio realizar la validación del domicilio completo de la cuenta:    </a:t>
          </a:r>
        </a:p>
        <a:p>
          <a:pPr algn="ctr"/>
          <a:endParaRPr lang="es-MX" sz="1600" b="1" i="1" u="sng" baseline="0">
            <a:latin typeface="Arial" panose="020B0604020202020204" pitchFamily="34" charset="0"/>
            <a:cs typeface="Arial" panose="020B0604020202020204" pitchFamily="34" charset="0"/>
          </a:endParaRPr>
        </a:p>
        <a:p>
          <a:pPr algn="ctr"/>
          <a:r>
            <a:rPr lang="es-MX" sz="1600" b="0" i="1" u="sng" baseline="0">
              <a:latin typeface="Arial" panose="020B0604020202020204" pitchFamily="34" charset="0"/>
              <a:cs typeface="Arial" panose="020B0604020202020204" pitchFamily="34" charset="0"/>
            </a:rPr>
            <a:t>Calle, Entrecalles,Numero ext, Numero Interior, Colonia, Municipio/ Alcaldia, Estado y Codigo Postal sin omitir o dejar de lado ningun dato</a:t>
          </a:r>
        </a:p>
        <a:p>
          <a:pPr algn="ctr"/>
          <a:endParaRPr lang="es-MX" sz="1600" b="0" i="1" u="sng" baseline="0">
            <a:latin typeface="Arial" panose="020B0604020202020204" pitchFamily="34" charset="0"/>
            <a:cs typeface="Arial" panose="020B0604020202020204" pitchFamily="34" charset="0"/>
          </a:endParaRPr>
        </a:p>
        <a:p>
          <a:pPr algn="l"/>
          <a:r>
            <a:rPr lang="es-MX" sz="1600" b="1" i="1" u="sng" baseline="0">
              <a:latin typeface="Arial" panose="020B0604020202020204" pitchFamily="34" charset="0"/>
              <a:cs typeface="Arial" panose="020B0604020202020204" pitchFamily="34" charset="0"/>
            </a:rPr>
            <a:t>- Cuando soliciten un Upgrade/ Migración y cancelar un equipo pero la cuenta aun cuenta con plazo forzoso, PRIMERO debe realizar la cancelación de dicho equipo en SAC y posteriormente se realiza el </a:t>
          </a:r>
          <a:r>
            <a:rPr kumimoji="0" lang="es-MX" sz="1600" b="1" i="1"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Upgrade/ Migración ya que de lo contrario renovará su plazo forzoso.</a:t>
          </a:r>
          <a:endParaRPr lang="es-MX" sz="1600" b="1" i="1" u="sng">
            <a:latin typeface="Arial" panose="020B0604020202020204" pitchFamily="34" charset="0"/>
            <a:cs typeface="Arial" panose="020B0604020202020204" pitchFamily="34" charset="0"/>
          </a:endParaRPr>
        </a:p>
      </xdr:txBody>
    </xdr:sp>
    <xdr:clientData/>
  </xdr:twoCellAnchor>
  <xdr:twoCellAnchor>
    <xdr:from>
      <xdr:col>0</xdr:col>
      <xdr:colOff>0</xdr:colOff>
      <xdr:row>25</xdr:row>
      <xdr:rowOff>13607</xdr:rowOff>
    </xdr:from>
    <xdr:to>
      <xdr:col>2</xdr:col>
      <xdr:colOff>0</xdr:colOff>
      <xdr:row>34</xdr:row>
      <xdr:rowOff>0</xdr:rowOff>
    </xdr:to>
    <xdr:sp macro="" textlink="">
      <xdr:nvSpPr>
        <xdr:cNvPr id="5" name="Flecha: pentágono 4">
          <a:hlinkClick xmlns:r="http://schemas.openxmlformats.org/officeDocument/2006/relationships" r:id="rId1"/>
          <a:extLst>
            <a:ext uri="{FF2B5EF4-FFF2-40B4-BE49-F238E27FC236}">
              <a16:creationId xmlns:a16="http://schemas.microsoft.com/office/drawing/2014/main" id="{1170F534-E6AD-46C9-8407-FEF584926FB6}"/>
            </a:ext>
          </a:extLst>
        </xdr:cNvPr>
        <xdr:cNvSpPr/>
      </xdr:nvSpPr>
      <xdr:spPr>
        <a:xfrm>
          <a:off x="0" y="4776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13608</xdr:colOff>
      <xdr:row>16</xdr:row>
      <xdr:rowOff>176893</xdr:rowOff>
    </xdr:from>
    <xdr:to>
      <xdr:col>2</xdr:col>
      <xdr:colOff>13608</xdr:colOff>
      <xdr:row>25</xdr:row>
      <xdr:rowOff>163286</xdr:rowOff>
    </xdr:to>
    <xdr:sp macro="" textlink="">
      <xdr:nvSpPr>
        <xdr:cNvPr id="6" name="Flecha: pentágono 5">
          <a:hlinkClick xmlns:r="http://schemas.openxmlformats.org/officeDocument/2006/relationships" r:id="rId2"/>
          <a:extLst>
            <a:ext uri="{FF2B5EF4-FFF2-40B4-BE49-F238E27FC236}">
              <a16:creationId xmlns:a16="http://schemas.microsoft.com/office/drawing/2014/main" id="{2AFBB59E-1694-49E7-A894-247ABF9CD5C6}"/>
            </a:ext>
          </a:extLst>
        </xdr:cNvPr>
        <xdr:cNvSpPr/>
      </xdr:nvSpPr>
      <xdr:spPr>
        <a:xfrm>
          <a:off x="13608" y="3224893"/>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7" name="Flecha: pentágono 6">
          <a:hlinkClick xmlns:r="http://schemas.openxmlformats.org/officeDocument/2006/relationships" r:id="rId3"/>
          <a:extLst>
            <a:ext uri="{FF2B5EF4-FFF2-40B4-BE49-F238E27FC236}">
              <a16:creationId xmlns:a16="http://schemas.microsoft.com/office/drawing/2014/main" id="{EDC45803-0CC4-40CE-94B7-CC5196599CB6}"/>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8" name="Flecha: pentágono 7">
          <a:hlinkClick xmlns:r="http://schemas.openxmlformats.org/officeDocument/2006/relationships" r:id="rId4"/>
          <a:extLst>
            <a:ext uri="{FF2B5EF4-FFF2-40B4-BE49-F238E27FC236}">
              <a16:creationId xmlns:a16="http://schemas.microsoft.com/office/drawing/2014/main" id="{9373A555-9875-4A74-B98D-5730E087AFF2}"/>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Combos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25</xdr:row>
      <xdr:rowOff>13607</xdr:rowOff>
    </xdr:from>
    <xdr:to>
      <xdr:col>2</xdr:col>
      <xdr:colOff>0</xdr:colOff>
      <xdr:row>34</xdr:row>
      <xdr:rowOff>0</xdr:rowOff>
    </xdr:to>
    <xdr:sp macro="" textlink="">
      <xdr:nvSpPr>
        <xdr:cNvPr id="5" name="Flecha: pentágono 4">
          <a:hlinkClick xmlns:r="http://schemas.openxmlformats.org/officeDocument/2006/relationships" r:id="rId1"/>
          <a:extLst>
            <a:ext uri="{FF2B5EF4-FFF2-40B4-BE49-F238E27FC236}">
              <a16:creationId xmlns:a16="http://schemas.microsoft.com/office/drawing/2014/main" id="{C2803094-FF0B-42E3-8ED7-83E78F364992}"/>
            </a:ext>
          </a:extLst>
        </xdr:cNvPr>
        <xdr:cNvSpPr/>
      </xdr:nvSpPr>
      <xdr:spPr>
        <a:xfrm>
          <a:off x="0" y="4776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13608</xdr:colOff>
      <xdr:row>16</xdr:row>
      <xdr:rowOff>176893</xdr:rowOff>
    </xdr:from>
    <xdr:to>
      <xdr:col>2</xdr:col>
      <xdr:colOff>13608</xdr:colOff>
      <xdr:row>25</xdr:row>
      <xdr:rowOff>163286</xdr:rowOff>
    </xdr:to>
    <xdr:sp macro="" textlink="">
      <xdr:nvSpPr>
        <xdr:cNvPr id="6" name="Flecha: pentágono 5">
          <a:hlinkClick xmlns:r="http://schemas.openxmlformats.org/officeDocument/2006/relationships" r:id="rId2"/>
          <a:extLst>
            <a:ext uri="{FF2B5EF4-FFF2-40B4-BE49-F238E27FC236}">
              <a16:creationId xmlns:a16="http://schemas.microsoft.com/office/drawing/2014/main" id="{F4FDFA98-07CD-40EA-AEEF-FC884F7907DC}"/>
            </a:ext>
          </a:extLst>
        </xdr:cNvPr>
        <xdr:cNvSpPr/>
      </xdr:nvSpPr>
      <xdr:spPr>
        <a:xfrm>
          <a:off x="13608" y="3224893"/>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7" name="Flecha: pentágono 6">
          <a:hlinkClick xmlns:r="http://schemas.openxmlformats.org/officeDocument/2006/relationships" r:id="rId3"/>
          <a:extLst>
            <a:ext uri="{FF2B5EF4-FFF2-40B4-BE49-F238E27FC236}">
              <a16:creationId xmlns:a16="http://schemas.microsoft.com/office/drawing/2014/main" id="{AC412A62-C915-404F-8113-1B14A62E6E0E}"/>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8" name="Flecha: pentágono 7">
          <a:hlinkClick xmlns:r="http://schemas.openxmlformats.org/officeDocument/2006/relationships" r:id="rId4"/>
          <a:extLst>
            <a:ext uri="{FF2B5EF4-FFF2-40B4-BE49-F238E27FC236}">
              <a16:creationId xmlns:a16="http://schemas.microsoft.com/office/drawing/2014/main" id="{426E3C89-81BF-4414-BD4F-2628B9DF37BF}"/>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Combos</a:t>
          </a:r>
        </a:p>
      </xdr:txBody>
    </xdr:sp>
    <xdr:clientData/>
  </xdr:twoCellAnchor>
  <xdr:twoCellAnchor>
    <xdr:from>
      <xdr:col>10</xdr:col>
      <xdr:colOff>272141</xdr:colOff>
      <xdr:row>22</xdr:row>
      <xdr:rowOff>40821</xdr:rowOff>
    </xdr:from>
    <xdr:to>
      <xdr:col>21</xdr:col>
      <xdr:colOff>474923</xdr:colOff>
      <xdr:row>38</xdr:row>
      <xdr:rowOff>122464</xdr:rowOff>
    </xdr:to>
    <xdr:sp macro="" textlink="">
      <xdr:nvSpPr>
        <xdr:cNvPr id="9" name="Globo: flecha hacia abajo 8">
          <a:hlinkClick xmlns:r="http://schemas.openxmlformats.org/officeDocument/2006/relationships" r:id="rId5"/>
          <a:extLst>
            <a:ext uri="{FF2B5EF4-FFF2-40B4-BE49-F238E27FC236}">
              <a16:creationId xmlns:a16="http://schemas.microsoft.com/office/drawing/2014/main" id="{3371EA54-F0F9-4D91-B5F7-BC65C89DB165}"/>
            </a:ext>
          </a:extLst>
        </xdr:cNvPr>
        <xdr:cNvSpPr/>
      </xdr:nvSpPr>
      <xdr:spPr>
        <a:xfrm>
          <a:off x="8708570" y="4231821"/>
          <a:ext cx="9482853" cy="3129643"/>
        </a:xfrm>
        <a:prstGeom prst="down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2800" b="1">
              <a:latin typeface="Arial" panose="020B0604020202020204" pitchFamily="34" charset="0"/>
              <a:cs typeface="Arial" panose="020B0604020202020204" pitchFamily="34" charset="0"/>
            </a:rPr>
            <a:t>Normal</a:t>
          </a:r>
        </a:p>
      </xdr:txBody>
    </xdr:sp>
    <xdr:clientData/>
  </xdr:twoCellAnchor>
  <xdr:twoCellAnchor>
    <xdr:from>
      <xdr:col>10</xdr:col>
      <xdr:colOff>272142</xdr:colOff>
      <xdr:row>5</xdr:row>
      <xdr:rowOff>0</xdr:rowOff>
    </xdr:from>
    <xdr:to>
      <xdr:col>21</xdr:col>
      <xdr:colOff>489857</xdr:colOff>
      <xdr:row>21</xdr:row>
      <xdr:rowOff>149679</xdr:rowOff>
    </xdr:to>
    <xdr:sp macro="" textlink="">
      <xdr:nvSpPr>
        <xdr:cNvPr id="10" name="Globo: flecha hacia arriba 9">
          <a:hlinkClick xmlns:r="http://schemas.openxmlformats.org/officeDocument/2006/relationships" r:id="rId6"/>
          <a:extLst>
            <a:ext uri="{FF2B5EF4-FFF2-40B4-BE49-F238E27FC236}">
              <a16:creationId xmlns:a16="http://schemas.microsoft.com/office/drawing/2014/main" id="{FAAC7536-EBE0-44B7-B023-9ACB04C13604}"/>
            </a:ext>
          </a:extLst>
        </xdr:cNvPr>
        <xdr:cNvSpPr/>
      </xdr:nvSpPr>
      <xdr:spPr>
        <a:xfrm>
          <a:off x="8708571" y="952500"/>
          <a:ext cx="9497786" cy="3197679"/>
        </a:xfrm>
        <a:prstGeom prst="up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2800" b="1">
              <a:latin typeface="Arial" panose="020B0604020202020204" pitchFamily="34" charset="0"/>
              <a:cs typeface="Arial" panose="020B0604020202020204" pitchFamily="34" charset="0"/>
            </a:rPr>
            <a:t>Promoción</a:t>
          </a:r>
          <a:r>
            <a:rPr lang="es-MX" sz="2800" b="1" baseline="0">
              <a:latin typeface="Arial" panose="020B0604020202020204" pitchFamily="34" charset="0"/>
              <a:cs typeface="Arial" panose="020B0604020202020204" pitchFamily="34" charset="0"/>
            </a:rPr>
            <a:t> Especial</a:t>
          </a:r>
          <a:endParaRPr lang="es-MX" sz="2800" b="1">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25</xdr:row>
      <xdr:rowOff>13607</xdr:rowOff>
    </xdr:from>
    <xdr:to>
      <xdr:col>2</xdr:col>
      <xdr:colOff>0</xdr:colOff>
      <xdr:row>34</xdr:row>
      <xdr:rowOff>0</xdr:rowOff>
    </xdr:to>
    <xdr:sp macro="" textlink="">
      <xdr:nvSpPr>
        <xdr:cNvPr id="2" name="Flecha: pentágono 1">
          <a:hlinkClick xmlns:r="http://schemas.openxmlformats.org/officeDocument/2006/relationships" r:id="rId1"/>
          <a:extLst>
            <a:ext uri="{FF2B5EF4-FFF2-40B4-BE49-F238E27FC236}">
              <a16:creationId xmlns:a16="http://schemas.microsoft.com/office/drawing/2014/main" id="{7631AE67-342B-4D80-8C9D-39616F1EAE2E}"/>
            </a:ext>
          </a:extLst>
        </xdr:cNvPr>
        <xdr:cNvSpPr/>
      </xdr:nvSpPr>
      <xdr:spPr>
        <a:xfrm>
          <a:off x="0" y="4776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13608</xdr:colOff>
      <xdr:row>16</xdr:row>
      <xdr:rowOff>176893</xdr:rowOff>
    </xdr:from>
    <xdr:to>
      <xdr:col>2</xdr:col>
      <xdr:colOff>13608</xdr:colOff>
      <xdr:row>25</xdr:row>
      <xdr:rowOff>163286</xdr:rowOff>
    </xdr:to>
    <xdr:sp macro="" textlink="">
      <xdr:nvSpPr>
        <xdr:cNvPr id="3" name="Flecha: pentágono 2">
          <a:hlinkClick xmlns:r="http://schemas.openxmlformats.org/officeDocument/2006/relationships" r:id="rId2"/>
          <a:extLst>
            <a:ext uri="{FF2B5EF4-FFF2-40B4-BE49-F238E27FC236}">
              <a16:creationId xmlns:a16="http://schemas.microsoft.com/office/drawing/2014/main" id="{3DA9D6C5-28F5-4975-91D8-01CDF3D18336}"/>
            </a:ext>
          </a:extLst>
        </xdr:cNvPr>
        <xdr:cNvSpPr/>
      </xdr:nvSpPr>
      <xdr:spPr>
        <a:xfrm>
          <a:off x="13608" y="3224893"/>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4" name="Flecha: pentágono 3">
          <a:hlinkClick xmlns:r="http://schemas.openxmlformats.org/officeDocument/2006/relationships" r:id="rId3"/>
          <a:extLst>
            <a:ext uri="{FF2B5EF4-FFF2-40B4-BE49-F238E27FC236}">
              <a16:creationId xmlns:a16="http://schemas.microsoft.com/office/drawing/2014/main" id="{E25E6D17-0953-48B1-9B4B-A2E69F058153}"/>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5" name="Flecha: pentágono 4">
          <a:hlinkClick xmlns:r="http://schemas.openxmlformats.org/officeDocument/2006/relationships" r:id="rId4"/>
          <a:extLst>
            <a:ext uri="{FF2B5EF4-FFF2-40B4-BE49-F238E27FC236}">
              <a16:creationId xmlns:a16="http://schemas.microsoft.com/office/drawing/2014/main" id="{124E3F36-8AE4-4B95-9988-3CB7377EA5BF}"/>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Combos</a:t>
          </a:r>
        </a:p>
      </xdr:txBody>
    </xdr:sp>
    <xdr:clientData/>
  </xdr:twoCellAnchor>
  <xdr:twoCellAnchor>
    <xdr:from>
      <xdr:col>1</xdr:col>
      <xdr:colOff>585107</xdr:colOff>
      <xdr:row>23</xdr:row>
      <xdr:rowOff>34451</xdr:rowOff>
    </xdr:from>
    <xdr:to>
      <xdr:col>3</xdr:col>
      <xdr:colOff>541697</xdr:colOff>
      <xdr:row>28</xdr:row>
      <xdr:rowOff>40821</xdr:rowOff>
    </xdr:to>
    <xdr:sp macro="" textlink="">
      <xdr:nvSpPr>
        <xdr:cNvPr id="6" name="Globo: flecha hacia abajo 5">
          <a:hlinkClick xmlns:r="http://schemas.openxmlformats.org/officeDocument/2006/relationships" r:id="rId5"/>
          <a:extLst>
            <a:ext uri="{FF2B5EF4-FFF2-40B4-BE49-F238E27FC236}">
              <a16:creationId xmlns:a16="http://schemas.microsoft.com/office/drawing/2014/main" id="{9B3CFC80-5C73-4055-8BF3-09E34F2033C0}"/>
            </a:ext>
          </a:extLst>
        </xdr:cNvPr>
        <xdr:cNvSpPr/>
      </xdr:nvSpPr>
      <xdr:spPr>
        <a:xfrm>
          <a:off x="1428750" y="4415951"/>
          <a:ext cx="1643876" cy="958870"/>
        </a:xfrm>
        <a:prstGeom prst="down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latin typeface="Arial" panose="020B0604020202020204" pitchFamily="34" charset="0"/>
              <a:cs typeface="Arial" panose="020B0604020202020204" pitchFamily="34" charset="0"/>
            </a:rPr>
            <a:t>Normal</a:t>
          </a:r>
        </a:p>
      </xdr:txBody>
    </xdr:sp>
    <xdr:clientData/>
  </xdr:twoCellAnchor>
  <xdr:twoCellAnchor>
    <xdr:from>
      <xdr:col>1</xdr:col>
      <xdr:colOff>721178</xdr:colOff>
      <xdr:row>14</xdr:row>
      <xdr:rowOff>95250</xdr:rowOff>
    </xdr:from>
    <xdr:to>
      <xdr:col>3</xdr:col>
      <xdr:colOff>680357</xdr:colOff>
      <xdr:row>19</xdr:row>
      <xdr:rowOff>122465</xdr:rowOff>
    </xdr:to>
    <xdr:sp macro="" textlink="">
      <xdr:nvSpPr>
        <xdr:cNvPr id="7" name="Globo: flecha hacia arriba 6">
          <a:hlinkClick xmlns:r="http://schemas.openxmlformats.org/officeDocument/2006/relationships" r:id="rId6"/>
          <a:extLst>
            <a:ext uri="{FF2B5EF4-FFF2-40B4-BE49-F238E27FC236}">
              <a16:creationId xmlns:a16="http://schemas.microsoft.com/office/drawing/2014/main" id="{CD438C38-3131-4B19-A5A5-51AB91673E0E}"/>
            </a:ext>
          </a:extLst>
        </xdr:cNvPr>
        <xdr:cNvSpPr/>
      </xdr:nvSpPr>
      <xdr:spPr>
        <a:xfrm>
          <a:off x="1564821" y="2762250"/>
          <a:ext cx="1646465" cy="979715"/>
        </a:xfrm>
        <a:prstGeom prst="upArrowCallou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latin typeface="Arial" panose="020B0604020202020204" pitchFamily="34" charset="0"/>
              <a:cs typeface="Arial" panose="020B0604020202020204" pitchFamily="34" charset="0"/>
            </a:rPr>
            <a:t>Promoción</a:t>
          </a:r>
          <a:r>
            <a:rPr lang="es-MX" sz="1600" b="1" baseline="0">
              <a:latin typeface="Arial" panose="020B0604020202020204" pitchFamily="34" charset="0"/>
              <a:cs typeface="Arial" panose="020B0604020202020204" pitchFamily="34" charset="0"/>
            </a:rPr>
            <a:t> Especial</a:t>
          </a:r>
          <a:endParaRPr lang="es-MX" sz="1600" b="1">
            <a:latin typeface="Arial" panose="020B0604020202020204" pitchFamily="34" charset="0"/>
            <a:cs typeface="Arial" panose="020B0604020202020204" pitchFamily="34" charset="0"/>
          </a:endParaRPr>
        </a:p>
      </xdr:txBody>
    </xdr:sp>
    <xdr:clientData/>
  </xdr:twoCellAnchor>
  <xdr:twoCellAnchor editAs="oneCell">
    <xdr:from>
      <xdr:col>16</xdr:col>
      <xdr:colOff>95248</xdr:colOff>
      <xdr:row>31</xdr:row>
      <xdr:rowOff>176892</xdr:rowOff>
    </xdr:from>
    <xdr:to>
      <xdr:col>18</xdr:col>
      <xdr:colOff>781050</xdr:colOff>
      <xdr:row>44</xdr:row>
      <xdr:rowOff>108857</xdr:rowOff>
    </xdr:to>
    <xdr:pic>
      <xdr:nvPicPr>
        <xdr:cNvPr id="9" name="Gráfico 8" descr="Mapa con marcador">
          <a:hlinkClick xmlns:r="http://schemas.openxmlformats.org/officeDocument/2006/relationships" r:id="rId7"/>
          <a:extLst>
            <a:ext uri="{FF2B5EF4-FFF2-40B4-BE49-F238E27FC236}">
              <a16:creationId xmlns:a16="http://schemas.microsoft.com/office/drawing/2014/main" id="{95F60642-A713-4FE4-8667-9236D8A053A5}"/>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811123" y="7625442"/>
          <a:ext cx="2480584" cy="2435679"/>
        </a:xfrm>
        <a:prstGeom prst="rect">
          <a:avLst/>
        </a:prstGeom>
      </xdr:spPr>
    </xdr:pic>
    <xdr:clientData/>
  </xdr:twoCellAnchor>
  <xdr:twoCellAnchor>
    <xdr:from>
      <xdr:col>19</xdr:col>
      <xdr:colOff>108858</xdr:colOff>
      <xdr:row>37</xdr:row>
      <xdr:rowOff>95250</xdr:rowOff>
    </xdr:from>
    <xdr:to>
      <xdr:col>22</xdr:col>
      <xdr:colOff>231321</xdr:colOff>
      <xdr:row>42</xdr:row>
      <xdr:rowOff>95250</xdr:rowOff>
    </xdr:to>
    <xdr:sp macro="" textlink="">
      <xdr:nvSpPr>
        <xdr:cNvPr id="10" name="CuadroTexto 9">
          <a:extLst>
            <a:ext uri="{FF2B5EF4-FFF2-40B4-BE49-F238E27FC236}">
              <a16:creationId xmlns:a16="http://schemas.microsoft.com/office/drawing/2014/main" id="{34A4FB9D-67C6-4F68-8C20-301BE94555DA}"/>
            </a:ext>
          </a:extLst>
        </xdr:cNvPr>
        <xdr:cNvSpPr txBox="1"/>
      </xdr:nvSpPr>
      <xdr:spPr>
        <a:xfrm>
          <a:off x="16233322" y="7647214"/>
          <a:ext cx="3211285" cy="96610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32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Arial" panose="020B0604020202020204" pitchFamily="34" charset="0"/>
              <a:cs typeface="Arial" panose="020B0604020202020204" pitchFamily="34" charset="0"/>
            </a:rPr>
            <a:t>PDV´s</a:t>
          </a:r>
          <a:r>
            <a:rPr lang="es-MX" sz="3200" b="1" cap="none" spc="0" baseline="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Arial" panose="020B0604020202020204" pitchFamily="34" charset="0"/>
              <a:cs typeface="Arial" panose="020B0604020202020204" pitchFamily="34" charset="0"/>
            </a:rPr>
            <a:t> Estafeta</a:t>
          </a:r>
          <a:endParaRPr lang="es-MX" sz="32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Arial" panose="020B0604020202020204" pitchFamily="34" charset="0"/>
            <a:cs typeface="Arial" panose="020B0604020202020204" pitchFamily="34" charset="0"/>
          </a:endParaRPr>
        </a:p>
      </xdr:txBody>
    </xdr:sp>
    <xdr:clientData/>
  </xdr:twoCellAnchor>
  <xdr:twoCellAnchor>
    <xdr:from>
      <xdr:col>4</xdr:col>
      <xdr:colOff>0</xdr:colOff>
      <xdr:row>9</xdr:row>
      <xdr:rowOff>1</xdr:rowOff>
    </xdr:from>
    <xdr:to>
      <xdr:col>15</xdr:col>
      <xdr:colOff>0</xdr:colOff>
      <xdr:row>36</xdr:row>
      <xdr:rowOff>149680</xdr:rowOff>
    </xdr:to>
    <xdr:sp macro="" textlink="">
      <xdr:nvSpPr>
        <xdr:cNvPr id="11" name="CuadroTexto 10">
          <a:extLst>
            <a:ext uri="{FF2B5EF4-FFF2-40B4-BE49-F238E27FC236}">
              <a16:creationId xmlns:a16="http://schemas.microsoft.com/office/drawing/2014/main" id="{B4232E2C-FA52-4848-8A5E-CB9C44613F51}"/>
            </a:ext>
          </a:extLst>
        </xdr:cNvPr>
        <xdr:cNvSpPr txBox="1"/>
      </xdr:nvSpPr>
      <xdr:spPr>
        <a:xfrm>
          <a:off x="2543175" y="1905001"/>
          <a:ext cx="9324975" cy="530270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(a)___ como respaldo y su seguridad a partir de este momento se grabará la llamada, solicito de su ayuda para contestar la frase “Si acepto” </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Por ser un excelente cliente VeTV no pagará una habilitación con un costo de $600 ya que por promoción le realizamos a su cuenta un cargo único por la cantidad de </a:t>
          </a:r>
          <a:r>
            <a:rPr kumimoji="0" lang="es-MX" sz="1600" b="1"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$99 </a:t>
          </a: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por concepto de habilitación del servicio de Internet, este pago lo tiene que realizar con su siguiente recarga la cual será por el monto de su paquete en combo ¿Acepta?</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(a)________ está contratando el servicio de Internet en combo, con una velocidad de (5 o 10 MB), quedando su recarga de 30 días, por la cantidad de $_____ ¿Acepta?</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1"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En caso de que cuente con saldo a favor, podrá usarlo para cubrir la inversión antes mencionada ¿Acepta?</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1"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Sr._________ la movilidad de su Modem es dentro de su domicilio. Los GB disponibles en su servicio son 100 GB,</a:t>
          </a:r>
          <a:r>
            <a:rPr kumimoji="0" lang="es-ES"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una vez que se consuma esta cantidad el servicio baja a 300 Kbyte de velocidad, sin embargo, nunca deja de tener servicio</a:t>
          </a: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ademas usted tiene la posibilidad de Recargas de Datos Adicionales ¿Acepta?</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Al momento de la entrega del modem, le agradezco se comunique  al número telefónico 40007171 Opc 3 </a:t>
          </a:r>
          <a:r>
            <a:rPr kumimoji="0" lang="es-MX" sz="1600" b="0" i="1"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para la activación de su servicio de internet.</a:t>
          </a:r>
          <a:endPar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algn="l"/>
          <a:endParaRPr lang="es-MX" sz="1600" u="dbl">
            <a:solidFill>
              <a:schemeClr val="accent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ctr"/>
          <a:endParaRPr lang="es-MX" sz="1100"/>
        </a:p>
      </xdr:txBody>
    </xdr:sp>
    <xdr:clientData/>
  </xdr:twoCellAnchor>
  <xdr:twoCellAnchor>
    <xdr:from>
      <xdr:col>20</xdr:col>
      <xdr:colOff>830036</xdr:colOff>
      <xdr:row>0</xdr:row>
      <xdr:rowOff>176893</xdr:rowOff>
    </xdr:from>
    <xdr:to>
      <xdr:col>23</xdr:col>
      <xdr:colOff>163285</xdr:colOff>
      <xdr:row>4</xdr:row>
      <xdr:rowOff>68035</xdr:rowOff>
    </xdr:to>
    <xdr:sp macro="[0]!Limpiar" textlink="">
      <xdr:nvSpPr>
        <xdr:cNvPr id="12" name="Rectángulo 11">
          <a:extLst>
            <a:ext uri="{FF2B5EF4-FFF2-40B4-BE49-F238E27FC236}">
              <a16:creationId xmlns:a16="http://schemas.microsoft.com/office/drawing/2014/main" id="{5A04A880-5135-416C-B247-34CC9F094904}"/>
            </a:ext>
          </a:extLst>
        </xdr:cNvPr>
        <xdr:cNvSpPr/>
      </xdr:nvSpPr>
      <xdr:spPr>
        <a:xfrm>
          <a:off x="17702893" y="176893"/>
          <a:ext cx="2816678" cy="81642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200" b="1">
              <a:latin typeface="Arial" panose="020B0604020202020204" pitchFamily="34" charset="0"/>
              <a:cs typeface="Arial" panose="020B0604020202020204" pitchFamily="34" charset="0"/>
            </a:rPr>
            <a:t>LIMPIAR</a:t>
          </a:r>
          <a:endParaRPr lang="es-MX" sz="1100" b="1">
            <a:latin typeface="Arial" panose="020B0604020202020204" pitchFamily="34" charset="0"/>
            <a:cs typeface="Arial" panose="020B0604020202020204" pitchFamily="34" charset="0"/>
          </a:endParaRPr>
        </a:p>
      </xdr:txBody>
    </xdr:sp>
    <xdr:clientData/>
  </xdr:twoCellAnchor>
  <xdr:twoCellAnchor editAs="oneCell">
    <xdr:from>
      <xdr:col>4</xdr:col>
      <xdr:colOff>13607</xdr:colOff>
      <xdr:row>2</xdr:row>
      <xdr:rowOff>13608</xdr:rowOff>
    </xdr:from>
    <xdr:to>
      <xdr:col>15</xdr:col>
      <xdr:colOff>13607</xdr:colOff>
      <xdr:row>7</xdr:row>
      <xdr:rowOff>13608</xdr:rowOff>
    </xdr:to>
    <xdr:pic>
      <xdr:nvPicPr>
        <xdr:cNvPr id="13" name="Imagen 12">
          <a:extLst>
            <a:ext uri="{FF2B5EF4-FFF2-40B4-BE49-F238E27FC236}">
              <a16:creationId xmlns:a16="http://schemas.microsoft.com/office/drawing/2014/main" id="{1F83EC50-84CD-4A68-BD35-8AD248C28EB9}"/>
            </a:ext>
          </a:extLst>
        </xdr:cNvPr>
        <xdr:cNvPicPr>
          <a:picLocks noChangeAspect="1"/>
        </xdr:cNvPicPr>
      </xdr:nvPicPr>
      <xdr:blipFill>
        <a:blip xmlns:r="http://schemas.openxmlformats.org/officeDocument/2006/relationships" r:embed="rId10"/>
        <a:stretch>
          <a:fillRect/>
        </a:stretch>
      </xdr:blipFill>
      <xdr:spPr>
        <a:xfrm>
          <a:off x="3388178" y="408215"/>
          <a:ext cx="9280072" cy="13335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25</xdr:row>
      <xdr:rowOff>13607</xdr:rowOff>
    </xdr:from>
    <xdr:to>
      <xdr:col>2</xdr:col>
      <xdr:colOff>0</xdr:colOff>
      <xdr:row>34</xdr:row>
      <xdr:rowOff>0</xdr:rowOff>
    </xdr:to>
    <xdr:sp macro="" textlink="">
      <xdr:nvSpPr>
        <xdr:cNvPr id="2" name="Flecha: pentágono 1">
          <a:hlinkClick xmlns:r="http://schemas.openxmlformats.org/officeDocument/2006/relationships" r:id="rId1"/>
          <a:extLst>
            <a:ext uri="{FF2B5EF4-FFF2-40B4-BE49-F238E27FC236}">
              <a16:creationId xmlns:a16="http://schemas.microsoft.com/office/drawing/2014/main" id="{4F24CF03-55CD-45E0-AA78-1B2F3A75CF05}"/>
            </a:ext>
          </a:extLst>
        </xdr:cNvPr>
        <xdr:cNvSpPr/>
      </xdr:nvSpPr>
      <xdr:spPr>
        <a:xfrm>
          <a:off x="0" y="4776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13608</xdr:colOff>
      <xdr:row>16</xdr:row>
      <xdr:rowOff>176893</xdr:rowOff>
    </xdr:from>
    <xdr:to>
      <xdr:col>2</xdr:col>
      <xdr:colOff>13608</xdr:colOff>
      <xdr:row>25</xdr:row>
      <xdr:rowOff>163286</xdr:rowOff>
    </xdr:to>
    <xdr:sp macro="" textlink="">
      <xdr:nvSpPr>
        <xdr:cNvPr id="3" name="Flecha: pentágono 2">
          <a:hlinkClick xmlns:r="http://schemas.openxmlformats.org/officeDocument/2006/relationships" r:id="rId2"/>
          <a:extLst>
            <a:ext uri="{FF2B5EF4-FFF2-40B4-BE49-F238E27FC236}">
              <a16:creationId xmlns:a16="http://schemas.microsoft.com/office/drawing/2014/main" id="{5475B31D-C889-45B9-A2F3-478937620390}"/>
            </a:ext>
          </a:extLst>
        </xdr:cNvPr>
        <xdr:cNvSpPr/>
      </xdr:nvSpPr>
      <xdr:spPr>
        <a:xfrm>
          <a:off x="13608" y="3224893"/>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4" name="Flecha: pentágono 3">
          <a:hlinkClick xmlns:r="http://schemas.openxmlformats.org/officeDocument/2006/relationships" r:id="rId3"/>
          <a:extLst>
            <a:ext uri="{FF2B5EF4-FFF2-40B4-BE49-F238E27FC236}">
              <a16:creationId xmlns:a16="http://schemas.microsoft.com/office/drawing/2014/main" id="{1B7094A6-67C0-423D-89A0-54F7E4C3F040}"/>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5" name="Flecha: pentágono 4">
          <a:hlinkClick xmlns:r="http://schemas.openxmlformats.org/officeDocument/2006/relationships" r:id="rId4"/>
          <a:extLst>
            <a:ext uri="{FF2B5EF4-FFF2-40B4-BE49-F238E27FC236}">
              <a16:creationId xmlns:a16="http://schemas.microsoft.com/office/drawing/2014/main" id="{551A7FD3-1EA0-4A09-B956-3D746931DE29}"/>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Combos</a:t>
          </a:r>
        </a:p>
      </xdr:txBody>
    </xdr:sp>
    <xdr:clientData/>
  </xdr:twoCellAnchor>
  <xdr:twoCellAnchor>
    <xdr:from>
      <xdr:col>0</xdr:col>
      <xdr:colOff>0</xdr:colOff>
      <xdr:row>25</xdr:row>
      <xdr:rowOff>13607</xdr:rowOff>
    </xdr:from>
    <xdr:to>
      <xdr:col>2</xdr:col>
      <xdr:colOff>0</xdr:colOff>
      <xdr:row>34</xdr:row>
      <xdr:rowOff>0</xdr:rowOff>
    </xdr:to>
    <xdr:sp macro="" textlink="">
      <xdr:nvSpPr>
        <xdr:cNvPr id="8" name="Flecha: pentágono 7">
          <a:hlinkClick xmlns:r="http://schemas.openxmlformats.org/officeDocument/2006/relationships" r:id="rId1"/>
          <a:extLst>
            <a:ext uri="{FF2B5EF4-FFF2-40B4-BE49-F238E27FC236}">
              <a16:creationId xmlns:a16="http://schemas.microsoft.com/office/drawing/2014/main" id="{0FBAC956-2BF2-4200-A22E-25BDEF33DB91}"/>
            </a:ext>
          </a:extLst>
        </xdr:cNvPr>
        <xdr:cNvSpPr/>
      </xdr:nvSpPr>
      <xdr:spPr>
        <a:xfrm>
          <a:off x="0" y="4776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13608</xdr:colOff>
      <xdr:row>16</xdr:row>
      <xdr:rowOff>176893</xdr:rowOff>
    </xdr:from>
    <xdr:to>
      <xdr:col>2</xdr:col>
      <xdr:colOff>13608</xdr:colOff>
      <xdr:row>25</xdr:row>
      <xdr:rowOff>163286</xdr:rowOff>
    </xdr:to>
    <xdr:sp macro="" textlink="">
      <xdr:nvSpPr>
        <xdr:cNvPr id="9" name="Flecha: pentágono 8">
          <a:hlinkClick xmlns:r="http://schemas.openxmlformats.org/officeDocument/2006/relationships" r:id="rId2"/>
          <a:extLst>
            <a:ext uri="{FF2B5EF4-FFF2-40B4-BE49-F238E27FC236}">
              <a16:creationId xmlns:a16="http://schemas.microsoft.com/office/drawing/2014/main" id="{24E481BE-3C33-469D-B125-9694DCA37FFF}"/>
            </a:ext>
          </a:extLst>
        </xdr:cNvPr>
        <xdr:cNvSpPr/>
      </xdr:nvSpPr>
      <xdr:spPr>
        <a:xfrm>
          <a:off x="13608" y="3224893"/>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10" name="Flecha: pentágono 9">
          <a:hlinkClick xmlns:r="http://schemas.openxmlformats.org/officeDocument/2006/relationships" r:id="rId3"/>
          <a:extLst>
            <a:ext uri="{FF2B5EF4-FFF2-40B4-BE49-F238E27FC236}">
              <a16:creationId xmlns:a16="http://schemas.microsoft.com/office/drawing/2014/main" id="{1BAC800E-3C72-4E95-BFD3-4B9309E6519D}"/>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11" name="Flecha: pentágono 10">
          <a:hlinkClick xmlns:r="http://schemas.openxmlformats.org/officeDocument/2006/relationships" r:id="rId4"/>
          <a:extLst>
            <a:ext uri="{FF2B5EF4-FFF2-40B4-BE49-F238E27FC236}">
              <a16:creationId xmlns:a16="http://schemas.microsoft.com/office/drawing/2014/main" id="{035497ED-2AA9-4B6B-8F80-C474E619D381}"/>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Combos</a:t>
          </a:r>
        </a:p>
      </xdr:txBody>
    </xdr:sp>
    <xdr:clientData/>
  </xdr:twoCellAnchor>
  <xdr:twoCellAnchor>
    <xdr:from>
      <xdr:col>1</xdr:col>
      <xdr:colOff>585107</xdr:colOff>
      <xdr:row>23</xdr:row>
      <xdr:rowOff>34451</xdr:rowOff>
    </xdr:from>
    <xdr:to>
      <xdr:col>3</xdr:col>
      <xdr:colOff>541697</xdr:colOff>
      <xdr:row>28</xdr:row>
      <xdr:rowOff>40821</xdr:rowOff>
    </xdr:to>
    <xdr:sp macro="" textlink="">
      <xdr:nvSpPr>
        <xdr:cNvPr id="12" name="Globo: flecha hacia abajo 11">
          <a:hlinkClick xmlns:r="http://schemas.openxmlformats.org/officeDocument/2006/relationships" r:id="rId5"/>
          <a:extLst>
            <a:ext uri="{FF2B5EF4-FFF2-40B4-BE49-F238E27FC236}">
              <a16:creationId xmlns:a16="http://schemas.microsoft.com/office/drawing/2014/main" id="{BDB74252-8981-439A-B6DF-D00BDCE001EA}"/>
            </a:ext>
          </a:extLst>
        </xdr:cNvPr>
        <xdr:cNvSpPr/>
      </xdr:nvSpPr>
      <xdr:spPr>
        <a:xfrm>
          <a:off x="1432832" y="4415951"/>
          <a:ext cx="1652040" cy="958870"/>
        </a:xfrm>
        <a:prstGeom prst="downArrowCallou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latin typeface="Arial" panose="020B0604020202020204" pitchFamily="34" charset="0"/>
              <a:cs typeface="Arial" panose="020B0604020202020204" pitchFamily="34" charset="0"/>
            </a:rPr>
            <a:t>Normal</a:t>
          </a:r>
        </a:p>
      </xdr:txBody>
    </xdr:sp>
    <xdr:clientData/>
  </xdr:twoCellAnchor>
  <xdr:twoCellAnchor>
    <xdr:from>
      <xdr:col>1</xdr:col>
      <xdr:colOff>721178</xdr:colOff>
      <xdr:row>14</xdr:row>
      <xdr:rowOff>95250</xdr:rowOff>
    </xdr:from>
    <xdr:to>
      <xdr:col>3</xdr:col>
      <xdr:colOff>680357</xdr:colOff>
      <xdr:row>19</xdr:row>
      <xdr:rowOff>122465</xdr:rowOff>
    </xdr:to>
    <xdr:sp macro="" textlink="">
      <xdr:nvSpPr>
        <xdr:cNvPr id="13" name="Globo: flecha hacia arriba 12">
          <a:hlinkClick xmlns:r="http://schemas.openxmlformats.org/officeDocument/2006/relationships" r:id="rId6"/>
          <a:extLst>
            <a:ext uri="{FF2B5EF4-FFF2-40B4-BE49-F238E27FC236}">
              <a16:creationId xmlns:a16="http://schemas.microsoft.com/office/drawing/2014/main" id="{CEA3BADB-6690-4B13-B03F-8E5E778CAFA3}"/>
            </a:ext>
          </a:extLst>
        </xdr:cNvPr>
        <xdr:cNvSpPr/>
      </xdr:nvSpPr>
      <xdr:spPr>
        <a:xfrm>
          <a:off x="1568903" y="2762250"/>
          <a:ext cx="1654629" cy="979715"/>
        </a:xfrm>
        <a:prstGeom prst="up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latin typeface="Arial" panose="020B0604020202020204" pitchFamily="34" charset="0"/>
              <a:cs typeface="Arial" panose="020B0604020202020204" pitchFamily="34" charset="0"/>
            </a:rPr>
            <a:t>Promoción</a:t>
          </a:r>
          <a:r>
            <a:rPr lang="es-MX" sz="1600" b="1" baseline="0">
              <a:latin typeface="Arial" panose="020B0604020202020204" pitchFamily="34" charset="0"/>
              <a:cs typeface="Arial" panose="020B0604020202020204" pitchFamily="34" charset="0"/>
            </a:rPr>
            <a:t> Especial</a:t>
          </a:r>
          <a:endParaRPr lang="es-MX" sz="1600" b="1">
            <a:latin typeface="Arial" panose="020B0604020202020204" pitchFamily="34" charset="0"/>
            <a:cs typeface="Arial" panose="020B0604020202020204" pitchFamily="34" charset="0"/>
          </a:endParaRPr>
        </a:p>
      </xdr:txBody>
    </xdr:sp>
    <xdr:clientData/>
  </xdr:twoCellAnchor>
  <xdr:twoCellAnchor editAs="oneCell">
    <xdr:from>
      <xdr:col>16</xdr:col>
      <xdr:colOff>95248</xdr:colOff>
      <xdr:row>30</xdr:row>
      <xdr:rowOff>176892</xdr:rowOff>
    </xdr:from>
    <xdr:to>
      <xdr:col>19</xdr:col>
      <xdr:colOff>20410</xdr:colOff>
      <xdr:row>43</xdr:row>
      <xdr:rowOff>108857</xdr:rowOff>
    </xdr:to>
    <xdr:pic>
      <xdr:nvPicPr>
        <xdr:cNvPr id="15" name="Gráfico 14" descr="Mapa con marcador">
          <a:hlinkClick xmlns:r="http://schemas.openxmlformats.org/officeDocument/2006/relationships" r:id="rId7"/>
          <a:extLst>
            <a:ext uri="{FF2B5EF4-FFF2-40B4-BE49-F238E27FC236}">
              <a16:creationId xmlns:a16="http://schemas.microsoft.com/office/drawing/2014/main" id="{D1857F65-DCD2-4CAE-A4E2-028B2F00E4AB}"/>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811123" y="7625442"/>
          <a:ext cx="2468337" cy="2435679"/>
        </a:xfrm>
        <a:prstGeom prst="rect">
          <a:avLst/>
        </a:prstGeom>
      </xdr:spPr>
    </xdr:pic>
    <xdr:clientData/>
  </xdr:twoCellAnchor>
  <xdr:twoCellAnchor>
    <xdr:from>
      <xdr:col>19</xdr:col>
      <xdr:colOff>108858</xdr:colOff>
      <xdr:row>36</xdr:row>
      <xdr:rowOff>95250</xdr:rowOff>
    </xdr:from>
    <xdr:to>
      <xdr:col>22</xdr:col>
      <xdr:colOff>353785</xdr:colOff>
      <xdr:row>41</xdr:row>
      <xdr:rowOff>95250</xdr:rowOff>
    </xdr:to>
    <xdr:sp macro="" textlink="">
      <xdr:nvSpPr>
        <xdr:cNvPr id="16" name="CuadroTexto 15">
          <a:extLst>
            <a:ext uri="{FF2B5EF4-FFF2-40B4-BE49-F238E27FC236}">
              <a16:creationId xmlns:a16="http://schemas.microsoft.com/office/drawing/2014/main" id="{CCF4AC8D-11EE-40A1-AEEC-75A8DC24FF9D}"/>
            </a:ext>
          </a:extLst>
        </xdr:cNvPr>
        <xdr:cNvSpPr txBox="1"/>
      </xdr:nvSpPr>
      <xdr:spPr>
        <a:xfrm>
          <a:off x="16138072" y="7443107"/>
          <a:ext cx="3333749" cy="952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32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Arial" panose="020B0604020202020204" pitchFamily="34" charset="0"/>
              <a:cs typeface="Arial" panose="020B0604020202020204" pitchFamily="34" charset="0"/>
            </a:rPr>
            <a:t>PDV´s</a:t>
          </a:r>
          <a:r>
            <a:rPr lang="es-MX" sz="3200" b="1" cap="none" spc="0" baseline="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Arial" panose="020B0604020202020204" pitchFamily="34" charset="0"/>
              <a:cs typeface="Arial" panose="020B0604020202020204" pitchFamily="34" charset="0"/>
            </a:rPr>
            <a:t> Estafeta</a:t>
          </a:r>
          <a:endParaRPr lang="es-MX" sz="32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Arial" panose="020B0604020202020204" pitchFamily="34" charset="0"/>
            <a:cs typeface="Arial" panose="020B0604020202020204" pitchFamily="34" charset="0"/>
          </a:endParaRPr>
        </a:p>
      </xdr:txBody>
    </xdr:sp>
    <xdr:clientData/>
  </xdr:twoCellAnchor>
  <xdr:twoCellAnchor>
    <xdr:from>
      <xdr:col>4</xdr:col>
      <xdr:colOff>0</xdr:colOff>
      <xdr:row>9</xdr:row>
      <xdr:rowOff>0</xdr:rowOff>
    </xdr:from>
    <xdr:to>
      <xdr:col>15</xdr:col>
      <xdr:colOff>0</xdr:colOff>
      <xdr:row>41</xdr:row>
      <xdr:rowOff>81642</xdr:rowOff>
    </xdr:to>
    <xdr:sp macro="" textlink="">
      <xdr:nvSpPr>
        <xdr:cNvPr id="17" name="CuadroTexto 16">
          <a:extLst>
            <a:ext uri="{FF2B5EF4-FFF2-40B4-BE49-F238E27FC236}">
              <a16:creationId xmlns:a16="http://schemas.microsoft.com/office/drawing/2014/main" id="{B4414DD5-0FB4-4549-9CB7-B10C78FF8745}"/>
            </a:ext>
          </a:extLst>
        </xdr:cNvPr>
        <xdr:cNvSpPr txBox="1"/>
      </xdr:nvSpPr>
      <xdr:spPr>
        <a:xfrm>
          <a:off x="2543175" y="1905000"/>
          <a:ext cx="9324975" cy="6196692"/>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(a)___ como respaldo y su seguridad a partir de este momento se grabará la llamada, solicito de su ayuda para contestar la frase “Si acepto” </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Le realizamos a su cuenta un cargo único por la cantidad de $______ por concepto de habilitación del servicio de Internet, este pago lo tiene que realizar en un lapso no mayor a 48 horas, en establecimientos autorizados. Una vez reflejado su pago le haremos llegar su número de guía para la entrega de su modem ¿acepta?</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1"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En caso de que cuente con saldo a favor, dicho importe se tomará para el pago de habilitación del modem, antes mencionado ¿Acepta?</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1"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Es importante mencionarle que de no realizar dicho cargo de habilitación no se le realizará la entrega del modem y al concluir la fecha de recarga, se quedará sin señal. </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(a)________ está contratando el servicio de Internet en combo, con una velocidad de (5 o 10 MB), quedando su recarga de 30 días, por la cantidad de $_____ ¿Acepta?</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Sr._________ la movilidad de su Modem es dentro de su domicilio. Los GB disponibles en su servicio son 100 GB,</a:t>
          </a:r>
          <a:r>
            <a:rPr kumimoji="0" lang="es-ES"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una vez que se consuma esta cantidad el servicio baja a 300 Kbyte de velocidad, sin embargo, nunca deja de tener servicio</a:t>
          </a: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ademas usted tiene la posibilidad de Recargas de Datos Adicionales ¿Acepta?</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Al momento de la entrega del modem, le agradezco se comunique  al número telefónico 40007171 Opc 3 </a:t>
          </a:r>
          <a:r>
            <a:rPr kumimoji="0" lang="es-MX" sz="1600" b="0" i="1"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para la activación de su servicio de internet.</a:t>
          </a:r>
          <a:endPar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algn="l"/>
          <a:endParaRPr lang="es-MX" sz="1600" u="dbl">
            <a:solidFill>
              <a:schemeClr val="accent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ctr"/>
          <a:endParaRPr lang="es-MX" sz="1100"/>
        </a:p>
      </xdr:txBody>
    </xdr:sp>
    <xdr:clientData/>
  </xdr:twoCellAnchor>
  <xdr:twoCellAnchor>
    <xdr:from>
      <xdr:col>20</xdr:col>
      <xdr:colOff>707572</xdr:colOff>
      <xdr:row>1</xdr:row>
      <xdr:rowOff>108857</xdr:rowOff>
    </xdr:from>
    <xdr:to>
      <xdr:col>23</xdr:col>
      <xdr:colOff>40821</xdr:colOff>
      <xdr:row>4</xdr:row>
      <xdr:rowOff>190499</xdr:rowOff>
    </xdr:to>
    <xdr:sp macro="[0]!Limpiar" textlink="">
      <xdr:nvSpPr>
        <xdr:cNvPr id="18" name="Rectángulo 17">
          <a:extLst>
            <a:ext uri="{FF2B5EF4-FFF2-40B4-BE49-F238E27FC236}">
              <a16:creationId xmlns:a16="http://schemas.microsoft.com/office/drawing/2014/main" id="{2EDF3CAF-3526-4930-9CE8-6C8BFFCB0524}"/>
            </a:ext>
          </a:extLst>
        </xdr:cNvPr>
        <xdr:cNvSpPr/>
      </xdr:nvSpPr>
      <xdr:spPr>
        <a:xfrm>
          <a:off x="17580429" y="299357"/>
          <a:ext cx="2816678" cy="81642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200" b="1">
              <a:latin typeface="Arial" panose="020B0604020202020204" pitchFamily="34" charset="0"/>
              <a:cs typeface="Arial" panose="020B0604020202020204" pitchFamily="34" charset="0"/>
            </a:rPr>
            <a:t>LIMPIAR</a:t>
          </a:r>
          <a:endParaRPr lang="es-MX" sz="1100" b="1">
            <a:latin typeface="Arial" panose="020B0604020202020204" pitchFamily="34" charset="0"/>
            <a:cs typeface="Arial" panose="020B0604020202020204" pitchFamily="34" charset="0"/>
          </a:endParaRPr>
        </a:p>
      </xdr:txBody>
    </xdr:sp>
    <xdr:clientData/>
  </xdr:twoCellAnchor>
  <xdr:twoCellAnchor editAs="oneCell">
    <xdr:from>
      <xdr:col>4</xdr:col>
      <xdr:colOff>0</xdr:colOff>
      <xdr:row>2</xdr:row>
      <xdr:rowOff>0</xdr:rowOff>
    </xdr:from>
    <xdr:to>
      <xdr:col>15</xdr:col>
      <xdr:colOff>0</xdr:colOff>
      <xdr:row>7</xdr:row>
      <xdr:rowOff>0</xdr:rowOff>
    </xdr:to>
    <xdr:pic>
      <xdr:nvPicPr>
        <xdr:cNvPr id="6" name="Imagen 5">
          <a:extLst>
            <a:ext uri="{FF2B5EF4-FFF2-40B4-BE49-F238E27FC236}">
              <a16:creationId xmlns:a16="http://schemas.microsoft.com/office/drawing/2014/main" id="{6231B7BF-741D-4A98-A257-E7A8DCB62BBB}"/>
            </a:ext>
          </a:extLst>
        </xdr:cNvPr>
        <xdr:cNvPicPr>
          <a:picLocks noChangeAspect="1"/>
        </xdr:cNvPicPr>
      </xdr:nvPicPr>
      <xdr:blipFill>
        <a:blip xmlns:r="http://schemas.openxmlformats.org/officeDocument/2006/relationships" r:embed="rId10"/>
        <a:stretch>
          <a:fillRect/>
        </a:stretch>
      </xdr:blipFill>
      <xdr:spPr>
        <a:xfrm>
          <a:off x="3374571" y="394607"/>
          <a:ext cx="9280072" cy="13335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25</xdr:row>
      <xdr:rowOff>13607</xdr:rowOff>
    </xdr:from>
    <xdr:to>
      <xdr:col>2</xdr:col>
      <xdr:colOff>0</xdr:colOff>
      <xdr:row>34</xdr:row>
      <xdr:rowOff>0</xdr:rowOff>
    </xdr:to>
    <xdr:sp macro="" textlink="">
      <xdr:nvSpPr>
        <xdr:cNvPr id="6" name="Flecha: pentágono 5">
          <a:hlinkClick xmlns:r="http://schemas.openxmlformats.org/officeDocument/2006/relationships" r:id="rId1"/>
          <a:extLst>
            <a:ext uri="{FF2B5EF4-FFF2-40B4-BE49-F238E27FC236}">
              <a16:creationId xmlns:a16="http://schemas.microsoft.com/office/drawing/2014/main" id="{C602E142-FBF4-4213-86B2-A8F86567F7CC}"/>
            </a:ext>
          </a:extLst>
        </xdr:cNvPr>
        <xdr:cNvSpPr/>
      </xdr:nvSpPr>
      <xdr:spPr>
        <a:xfrm>
          <a:off x="0" y="5225143"/>
          <a:ext cx="1687286" cy="1714500"/>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0</xdr:colOff>
      <xdr:row>25</xdr:row>
      <xdr:rowOff>13607</xdr:rowOff>
    </xdr:from>
    <xdr:to>
      <xdr:col>2</xdr:col>
      <xdr:colOff>0</xdr:colOff>
      <xdr:row>34</xdr:row>
      <xdr:rowOff>0</xdr:rowOff>
    </xdr:to>
    <xdr:sp macro="" textlink="">
      <xdr:nvSpPr>
        <xdr:cNvPr id="2" name="Flecha: pentágono 1">
          <a:hlinkClick xmlns:r="http://schemas.openxmlformats.org/officeDocument/2006/relationships" r:id="rId1"/>
          <a:extLst>
            <a:ext uri="{FF2B5EF4-FFF2-40B4-BE49-F238E27FC236}">
              <a16:creationId xmlns:a16="http://schemas.microsoft.com/office/drawing/2014/main" id="{0AA70259-C2D5-4D8E-88A3-582E01D4D15D}"/>
            </a:ext>
          </a:extLst>
        </xdr:cNvPr>
        <xdr:cNvSpPr/>
      </xdr:nvSpPr>
      <xdr:spPr>
        <a:xfrm>
          <a:off x="0" y="5185682"/>
          <a:ext cx="1695450" cy="1710418"/>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13608</xdr:colOff>
      <xdr:row>16</xdr:row>
      <xdr:rowOff>176893</xdr:rowOff>
    </xdr:from>
    <xdr:to>
      <xdr:col>2</xdr:col>
      <xdr:colOff>13608</xdr:colOff>
      <xdr:row>25</xdr:row>
      <xdr:rowOff>163286</xdr:rowOff>
    </xdr:to>
    <xdr:sp macro="" textlink="">
      <xdr:nvSpPr>
        <xdr:cNvPr id="3" name="Flecha: pentágono 2">
          <a:hlinkClick xmlns:r="http://schemas.openxmlformats.org/officeDocument/2006/relationships" r:id="rId2"/>
          <a:extLst>
            <a:ext uri="{FF2B5EF4-FFF2-40B4-BE49-F238E27FC236}">
              <a16:creationId xmlns:a16="http://schemas.microsoft.com/office/drawing/2014/main" id="{E363749F-54FD-4B86-991E-141DAE79F988}"/>
            </a:ext>
          </a:extLst>
        </xdr:cNvPr>
        <xdr:cNvSpPr/>
      </xdr:nvSpPr>
      <xdr:spPr>
        <a:xfrm>
          <a:off x="13608" y="3615418"/>
          <a:ext cx="1695450" cy="171994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4" name="Flecha: pentágono 3">
          <a:hlinkClick xmlns:r="http://schemas.openxmlformats.org/officeDocument/2006/relationships" r:id="rId3"/>
          <a:extLst>
            <a:ext uri="{FF2B5EF4-FFF2-40B4-BE49-F238E27FC236}">
              <a16:creationId xmlns:a16="http://schemas.microsoft.com/office/drawing/2014/main" id="{27D3DBFA-DBD8-4F30-B81A-9B47B55F69A0}"/>
            </a:ext>
          </a:extLst>
        </xdr:cNvPr>
        <xdr:cNvSpPr/>
      </xdr:nvSpPr>
      <xdr:spPr>
        <a:xfrm>
          <a:off x="13607" y="204107"/>
          <a:ext cx="1695450" cy="2081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5" name="Flecha: pentágono 4">
          <a:hlinkClick xmlns:r="http://schemas.openxmlformats.org/officeDocument/2006/relationships" r:id="rId4"/>
          <a:extLst>
            <a:ext uri="{FF2B5EF4-FFF2-40B4-BE49-F238E27FC236}">
              <a16:creationId xmlns:a16="http://schemas.microsoft.com/office/drawing/2014/main" id="{9ABED49D-83E1-4312-AF18-4DDD533D6FCC}"/>
            </a:ext>
          </a:extLst>
        </xdr:cNvPr>
        <xdr:cNvSpPr/>
      </xdr:nvSpPr>
      <xdr:spPr>
        <a:xfrm>
          <a:off x="0" y="2095500"/>
          <a:ext cx="1695450" cy="171994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Combos</a:t>
          </a:r>
        </a:p>
      </xdr:txBody>
    </xdr:sp>
    <xdr:clientData/>
  </xdr:twoCellAnchor>
  <xdr:twoCellAnchor>
    <xdr:from>
      <xdr:col>0</xdr:col>
      <xdr:colOff>13608</xdr:colOff>
      <xdr:row>16</xdr:row>
      <xdr:rowOff>176893</xdr:rowOff>
    </xdr:from>
    <xdr:to>
      <xdr:col>2</xdr:col>
      <xdr:colOff>13608</xdr:colOff>
      <xdr:row>25</xdr:row>
      <xdr:rowOff>163286</xdr:rowOff>
    </xdr:to>
    <xdr:sp macro="" textlink="">
      <xdr:nvSpPr>
        <xdr:cNvPr id="7" name="Flecha: pentágono 6">
          <a:hlinkClick xmlns:r="http://schemas.openxmlformats.org/officeDocument/2006/relationships" r:id="rId2"/>
          <a:extLst>
            <a:ext uri="{FF2B5EF4-FFF2-40B4-BE49-F238E27FC236}">
              <a16:creationId xmlns:a16="http://schemas.microsoft.com/office/drawing/2014/main" id="{5566423B-6DA4-49F0-BEA5-17F5386C68DE}"/>
            </a:ext>
          </a:extLst>
        </xdr:cNvPr>
        <xdr:cNvSpPr/>
      </xdr:nvSpPr>
      <xdr:spPr>
        <a:xfrm>
          <a:off x="13608" y="3615418"/>
          <a:ext cx="1695450" cy="171994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8" name="Flecha: pentágono 7">
          <a:hlinkClick xmlns:r="http://schemas.openxmlformats.org/officeDocument/2006/relationships" r:id="rId3"/>
          <a:extLst>
            <a:ext uri="{FF2B5EF4-FFF2-40B4-BE49-F238E27FC236}">
              <a16:creationId xmlns:a16="http://schemas.microsoft.com/office/drawing/2014/main" id="{CFA13374-13F5-47E7-B95F-108E51A65C16}"/>
            </a:ext>
          </a:extLst>
        </xdr:cNvPr>
        <xdr:cNvSpPr/>
      </xdr:nvSpPr>
      <xdr:spPr>
        <a:xfrm>
          <a:off x="13607" y="204107"/>
          <a:ext cx="1695450" cy="2081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9" name="Flecha: pentágono 8">
          <a:hlinkClick xmlns:r="http://schemas.openxmlformats.org/officeDocument/2006/relationships" r:id="rId4"/>
          <a:extLst>
            <a:ext uri="{FF2B5EF4-FFF2-40B4-BE49-F238E27FC236}">
              <a16:creationId xmlns:a16="http://schemas.microsoft.com/office/drawing/2014/main" id="{DF105638-4B74-4B9A-9159-880322A304A5}"/>
            </a:ext>
          </a:extLst>
        </xdr:cNvPr>
        <xdr:cNvSpPr/>
      </xdr:nvSpPr>
      <xdr:spPr>
        <a:xfrm>
          <a:off x="0" y="2095500"/>
          <a:ext cx="1695450" cy="171994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Combos</a:t>
          </a:r>
        </a:p>
      </xdr:txBody>
    </xdr:sp>
    <xdr:clientData/>
  </xdr:twoCellAnchor>
  <xdr:twoCellAnchor editAs="oneCell">
    <xdr:from>
      <xdr:col>15</xdr:col>
      <xdr:colOff>122462</xdr:colOff>
      <xdr:row>32</xdr:row>
      <xdr:rowOff>108856</xdr:rowOff>
    </xdr:from>
    <xdr:to>
      <xdr:col>18</xdr:col>
      <xdr:colOff>59871</xdr:colOff>
      <xdr:row>45</xdr:row>
      <xdr:rowOff>40820</xdr:rowOff>
    </xdr:to>
    <xdr:pic>
      <xdr:nvPicPr>
        <xdr:cNvPr id="13" name="Gráfico 12" descr="Mapa con marcador">
          <a:hlinkClick xmlns:r="http://schemas.openxmlformats.org/officeDocument/2006/relationships" r:id="rId5"/>
          <a:extLst>
            <a:ext uri="{FF2B5EF4-FFF2-40B4-BE49-F238E27FC236}">
              <a16:creationId xmlns:a16="http://schemas.microsoft.com/office/drawing/2014/main" id="{1A3AA721-349E-441B-B30A-C732D179EA12}"/>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2777105" y="6640285"/>
          <a:ext cx="2468337" cy="2435679"/>
        </a:xfrm>
        <a:prstGeom prst="rect">
          <a:avLst/>
        </a:prstGeom>
      </xdr:spPr>
    </xdr:pic>
    <xdr:clientData/>
  </xdr:twoCellAnchor>
  <xdr:twoCellAnchor>
    <xdr:from>
      <xdr:col>18</xdr:col>
      <xdr:colOff>489858</xdr:colOff>
      <xdr:row>38</xdr:row>
      <xdr:rowOff>27214</xdr:rowOff>
    </xdr:from>
    <xdr:to>
      <xdr:col>23</xdr:col>
      <xdr:colOff>163286</xdr:colOff>
      <xdr:row>43</xdr:row>
      <xdr:rowOff>27214</xdr:rowOff>
    </xdr:to>
    <xdr:sp macro="" textlink="">
      <xdr:nvSpPr>
        <xdr:cNvPr id="14" name="CuadroTexto 13">
          <a:extLst>
            <a:ext uri="{FF2B5EF4-FFF2-40B4-BE49-F238E27FC236}">
              <a16:creationId xmlns:a16="http://schemas.microsoft.com/office/drawing/2014/main" id="{A578C5CF-833A-49AC-8034-A500F5451FEB}"/>
            </a:ext>
          </a:extLst>
        </xdr:cNvPr>
        <xdr:cNvSpPr txBox="1"/>
      </xdr:nvSpPr>
      <xdr:spPr>
        <a:xfrm>
          <a:off x="15675429" y="7715250"/>
          <a:ext cx="4531178" cy="952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32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Arial" panose="020B0604020202020204" pitchFamily="34" charset="0"/>
              <a:cs typeface="Arial" panose="020B0604020202020204" pitchFamily="34" charset="0"/>
            </a:rPr>
            <a:t>PDV´s</a:t>
          </a:r>
          <a:r>
            <a:rPr lang="es-MX" sz="3200" b="1" cap="none" spc="0" baseline="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Arial" panose="020B0604020202020204" pitchFamily="34" charset="0"/>
              <a:cs typeface="Arial" panose="020B0604020202020204" pitchFamily="34" charset="0"/>
            </a:rPr>
            <a:t> Estafeta</a:t>
          </a:r>
          <a:endParaRPr lang="es-MX" sz="32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latin typeface="Arial" panose="020B0604020202020204" pitchFamily="34" charset="0"/>
            <a:cs typeface="Arial" panose="020B0604020202020204" pitchFamily="34" charset="0"/>
          </a:endParaRPr>
        </a:p>
      </xdr:txBody>
    </xdr:sp>
    <xdr:clientData/>
  </xdr:twoCellAnchor>
  <xdr:twoCellAnchor>
    <xdr:from>
      <xdr:col>4</xdr:col>
      <xdr:colOff>0</xdr:colOff>
      <xdr:row>10</xdr:row>
      <xdr:rowOff>0</xdr:rowOff>
    </xdr:from>
    <xdr:to>
      <xdr:col>15</xdr:col>
      <xdr:colOff>0</xdr:colOff>
      <xdr:row>38</xdr:row>
      <xdr:rowOff>54428</xdr:rowOff>
    </xdr:to>
    <xdr:sp macro="" textlink="">
      <xdr:nvSpPr>
        <xdr:cNvPr id="15" name="CuadroTexto 14">
          <a:extLst>
            <a:ext uri="{FF2B5EF4-FFF2-40B4-BE49-F238E27FC236}">
              <a16:creationId xmlns:a16="http://schemas.microsoft.com/office/drawing/2014/main" id="{08643176-D0E1-493E-85A6-D38A46F7DE6E}"/>
            </a:ext>
          </a:extLst>
        </xdr:cNvPr>
        <xdr:cNvSpPr txBox="1"/>
      </xdr:nvSpPr>
      <xdr:spPr>
        <a:xfrm>
          <a:off x="3374571" y="2245179"/>
          <a:ext cx="9280072" cy="548367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(a)___ como respaldo y su seguridad a partir de este momento se grabará la llamada, solicito de su ayuda para contestar la frase “Si acepto” </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s-MX" sz="1600" b="0" i="1"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endParaRPr>
        </a:p>
        <a:p>
          <a:pPr marL="0" marR="0" lvl="0" indent="0" algn="just"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Sr._________ la movilidad de su Modem es dentro de su domicilio. Los GB disponibles en su servicio son 100 GB,</a:t>
          </a:r>
          <a:r>
            <a:rPr kumimoji="0" lang="es-ES" sz="1600" b="0" i="1"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 una vez que se consuma esta cantidad el servicio baja a 300 Kbyte de velocidad, sin embargo, nunca deja de tener servicio </a:t>
          </a:r>
          <a:r>
            <a:rPr kumimoji="0" lang="es-MX" sz="1600" b="0" i="1"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además usted tiene la posibilidad de Recargas de Datos Adicionales ¿Acepta?</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600" b="0" i="1"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 </a:t>
          </a:r>
          <a:endParaRPr kumimoji="0" lang="es-MX" sz="1600" b="0" i="1"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(a)________ está contratando el servicio de Internet en combo, con una velocidad de 10 MB, quedando el costo mensual de su paquete </a:t>
          </a:r>
          <a:r>
            <a:rPr kumimoji="0" lang="es-MX" sz="1600" b="0" i="1"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(Validar tipo de paquete) </a:t>
          </a: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 por la cantidad de $_____ ¿Acepta?</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br>
            <a:rPr kumimoji="0" lang="es-MX" sz="1600" b="0" i="1"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br>
          <a:r>
            <a:rPr kumimoji="0" lang="es-MX" sz="1600" b="0" i="1"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El costo único por la habilitación del modem es por la cantidad de $_____, los cuales se cargarán en su próxima factura ¿Acepta?</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En caso de que cuente con saldo a favor, dicho importe se tomará para el pago de habilitación del modem antes mencionado ¿Acepta?</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Al momento de la activación del servicio de internet, se generará un costo proporcional , según la fecha de dicha activación, ¿acepta?</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Al momento de la entrega del modem, le agradezco se comunique  al número telefónico 40007171 Opc 3 </a:t>
          </a:r>
          <a:r>
            <a:rPr kumimoji="0" lang="es-MX" sz="1600" b="0" i="1"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para la activación de su servicio de internet.</a:t>
          </a:r>
          <a:endPar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algn="l"/>
          <a:endParaRPr lang="es-MX" sz="1600" u="dbl">
            <a:solidFill>
              <a:schemeClr val="accent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ctr"/>
          <a:endParaRPr lang="es-MX" sz="1100"/>
        </a:p>
      </xdr:txBody>
    </xdr:sp>
    <xdr:clientData/>
  </xdr:twoCellAnchor>
  <xdr:twoCellAnchor>
    <xdr:from>
      <xdr:col>20</xdr:col>
      <xdr:colOff>122464</xdr:colOff>
      <xdr:row>1</xdr:row>
      <xdr:rowOff>27214</xdr:rowOff>
    </xdr:from>
    <xdr:to>
      <xdr:col>23</xdr:col>
      <xdr:colOff>476249</xdr:colOff>
      <xdr:row>4</xdr:row>
      <xdr:rowOff>108856</xdr:rowOff>
    </xdr:to>
    <xdr:sp macro="[0]!Limpiar" textlink="">
      <xdr:nvSpPr>
        <xdr:cNvPr id="16" name="Rectángulo 15">
          <a:extLst>
            <a:ext uri="{FF2B5EF4-FFF2-40B4-BE49-F238E27FC236}">
              <a16:creationId xmlns:a16="http://schemas.microsoft.com/office/drawing/2014/main" id="{9E6F38B3-E14C-4F80-868C-243AB751B97C}"/>
            </a:ext>
          </a:extLst>
        </xdr:cNvPr>
        <xdr:cNvSpPr/>
      </xdr:nvSpPr>
      <xdr:spPr>
        <a:xfrm>
          <a:off x="17349107" y="217714"/>
          <a:ext cx="2816678" cy="81642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200" b="1">
              <a:latin typeface="Arial" panose="020B0604020202020204" pitchFamily="34" charset="0"/>
              <a:cs typeface="Arial" panose="020B0604020202020204" pitchFamily="34" charset="0"/>
            </a:rPr>
            <a:t>LIMPIAR</a:t>
          </a:r>
          <a:endParaRPr lang="es-MX" sz="1100" b="1">
            <a:latin typeface="Arial" panose="020B0604020202020204" pitchFamily="34" charset="0"/>
            <a:cs typeface="Arial" panose="020B0604020202020204" pitchFamily="34" charset="0"/>
          </a:endParaRPr>
        </a:p>
      </xdr:txBody>
    </xdr:sp>
    <xdr:clientData/>
  </xdr:twoCellAnchor>
  <xdr:twoCellAnchor editAs="oneCell">
    <xdr:from>
      <xdr:col>4</xdr:col>
      <xdr:colOff>0</xdr:colOff>
      <xdr:row>2</xdr:row>
      <xdr:rowOff>0</xdr:rowOff>
    </xdr:from>
    <xdr:to>
      <xdr:col>15</xdr:col>
      <xdr:colOff>0</xdr:colOff>
      <xdr:row>8</xdr:row>
      <xdr:rowOff>0</xdr:rowOff>
    </xdr:to>
    <xdr:pic>
      <xdr:nvPicPr>
        <xdr:cNvPr id="17" name="Imagen 16">
          <a:extLst>
            <a:ext uri="{FF2B5EF4-FFF2-40B4-BE49-F238E27FC236}">
              <a16:creationId xmlns:a16="http://schemas.microsoft.com/office/drawing/2014/main" id="{B5B57B68-4528-4719-8C46-5686803BB28D}"/>
            </a:ext>
          </a:extLst>
        </xdr:cNvPr>
        <xdr:cNvPicPr>
          <a:picLocks noChangeAspect="1"/>
        </xdr:cNvPicPr>
      </xdr:nvPicPr>
      <xdr:blipFill>
        <a:blip xmlns:r="http://schemas.openxmlformats.org/officeDocument/2006/relationships" r:embed="rId8"/>
        <a:stretch>
          <a:fillRect/>
        </a:stretch>
      </xdr:blipFill>
      <xdr:spPr>
        <a:xfrm>
          <a:off x="3374571" y="394607"/>
          <a:ext cx="9280072" cy="145596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13607</xdr:colOff>
      <xdr:row>1</xdr:row>
      <xdr:rowOff>13607</xdr:rowOff>
    </xdr:from>
    <xdr:to>
      <xdr:col>2</xdr:col>
      <xdr:colOff>13607</xdr:colOff>
      <xdr:row>10</xdr:row>
      <xdr:rowOff>0</xdr:rowOff>
    </xdr:to>
    <xdr:sp macro="" textlink="">
      <xdr:nvSpPr>
        <xdr:cNvPr id="7" name="Flecha: pentágono 6">
          <a:hlinkClick xmlns:r="http://schemas.openxmlformats.org/officeDocument/2006/relationships" r:id="rId1"/>
          <a:extLst>
            <a:ext uri="{FF2B5EF4-FFF2-40B4-BE49-F238E27FC236}">
              <a16:creationId xmlns:a16="http://schemas.microsoft.com/office/drawing/2014/main" id="{241417A5-CFB1-4FBB-95A5-1F278ED7D61D}"/>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8" name="Flecha: pentágono 7">
          <a:hlinkClick xmlns:r="http://schemas.openxmlformats.org/officeDocument/2006/relationships" r:id="rId2"/>
          <a:extLst>
            <a:ext uri="{FF2B5EF4-FFF2-40B4-BE49-F238E27FC236}">
              <a16:creationId xmlns:a16="http://schemas.microsoft.com/office/drawing/2014/main" id="{1E35C1CD-63EA-49FA-B393-3095A84981F1}"/>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Ultra</a:t>
          </a:r>
        </a:p>
      </xdr:txBody>
    </xdr:sp>
    <xdr:clientData/>
  </xdr:twoCellAnchor>
  <xdr:twoCellAnchor>
    <xdr:from>
      <xdr:col>8</xdr:col>
      <xdr:colOff>585108</xdr:colOff>
      <xdr:row>19</xdr:row>
      <xdr:rowOff>28610</xdr:rowOff>
    </xdr:from>
    <xdr:to>
      <xdr:col>20</xdr:col>
      <xdr:colOff>13607</xdr:colOff>
      <xdr:row>30</xdr:row>
      <xdr:rowOff>75836</xdr:rowOff>
    </xdr:to>
    <xdr:sp macro="" textlink="">
      <xdr:nvSpPr>
        <xdr:cNvPr id="10" name="Globo: flecha derecha 9">
          <a:hlinkClick xmlns:r="http://schemas.openxmlformats.org/officeDocument/2006/relationships" r:id="rId3"/>
          <a:extLst>
            <a:ext uri="{FF2B5EF4-FFF2-40B4-BE49-F238E27FC236}">
              <a16:creationId xmlns:a16="http://schemas.microsoft.com/office/drawing/2014/main" id="{79E601E8-D259-449C-A7B8-A466DB351BCE}"/>
            </a:ext>
          </a:extLst>
        </xdr:cNvPr>
        <xdr:cNvSpPr/>
      </xdr:nvSpPr>
      <xdr:spPr>
        <a:xfrm rot="5400000">
          <a:off x="11038995" y="-56634"/>
          <a:ext cx="2142726" cy="9552213"/>
        </a:xfrm>
        <a:prstGeom prst="right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MX" sz="1600">
              <a:latin typeface="Arial" panose="020B0604020202020204" pitchFamily="34" charset="0"/>
              <a:cs typeface="Arial" panose="020B0604020202020204" pitchFamily="34" charset="0"/>
            </a:rPr>
            <a:t>Mayor</a:t>
          </a:r>
          <a:r>
            <a:rPr lang="es-MX" sz="1600" baseline="0">
              <a:latin typeface="Arial" panose="020B0604020202020204" pitchFamily="34" charset="0"/>
              <a:cs typeface="Arial" panose="020B0604020202020204" pitchFamily="34" charset="0"/>
            </a:rPr>
            <a:t> de </a:t>
          </a:r>
          <a:r>
            <a:rPr lang="es-MX" sz="1600">
              <a:latin typeface="Arial" panose="020B0604020202020204" pitchFamily="34" charset="0"/>
              <a:cs typeface="Arial" panose="020B0604020202020204" pitchFamily="34" charset="0"/>
            </a:rPr>
            <a:t>18</a:t>
          </a:r>
          <a:r>
            <a:rPr lang="es-MX" sz="1600" baseline="0">
              <a:latin typeface="Arial" panose="020B0604020202020204" pitchFamily="34" charset="0"/>
              <a:cs typeface="Arial" panose="020B0604020202020204" pitchFamily="34" charset="0"/>
            </a:rPr>
            <a:t> Meses</a:t>
          </a:r>
          <a:endParaRPr lang="es-MX" sz="200">
            <a:latin typeface="Arial" panose="020B0604020202020204" pitchFamily="34" charset="0"/>
            <a:cs typeface="Arial" panose="020B0604020202020204" pitchFamily="34" charset="0"/>
          </a:endParaRPr>
        </a:p>
      </xdr:txBody>
    </xdr:sp>
    <xdr:clientData/>
  </xdr:twoCellAnchor>
  <xdr:twoCellAnchor>
    <xdr:from>
      <xdr:col>8</xdr:col>
      <xdr:colOff>592305</xdr:colOff>
      <xdr:row>7</xdr:row>
      <xdr:rowOff>68037</xdr:rowOff>
    </xdr:from>
    <xdr:to>
      <xdr:col>20</xdr:col>
      <xdr:colOff>27216</xdr:colOff>
      <xdr:row>18</xdr:row>
      <xdr:rowOff>115266</xdr:rowOff>
    </xdr:to>
    <xdr:sp macro="" textlink="">
      <xdr:nvSpPr>
        <xdr:cNvPr id="14" name="Globo: flecha izquierda 13">
          <a:hlinkClick xmlns:r="http://schemas.openxmlformats.org/officeDocument/2006/relationships" r:id="rId4"/>
          <a:extLst>
            <a:ext uri="{FF2B5EF4-FFF2-40B4-BE49-F238E27FC236}">
              <a16:creationId xmlns:a16="http://schemas.microsoft.com/office/drawing/2014/main" id="{716819FB-8509-4BE5-A905-849755CF7E36}"/>
            </a:ext>
          </a:extLst>
        </xdr:cNvPr>
        <xdr:cNvSpPr/>
      </xdr:nvSpPr>
      <xdr:spPr>
        <a:xfrm rot="5400000">
          <a:off x="11049396" y="-2306411"/>
          <a:ext cx="2142729" cy="9558625"/>
        </a:xfrm>
        <a:prstGeom prst="leftArrowCallou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vert270" wrap="square" lIns="91440" tIns="45720" rIns="91440" bIns="45720" numCol="1" spcCol="0" rtlCol="0" fromWordArt="0" anchor="ctr" anchorCtr="0" forceAA="0" compatLnSpc="1">
          <a:prstTxWarp prst="textNoShape">
            <a:avLst/>
          </a:prstTxWarp>
          <a:noAutofit/>
        </a:bodyPr>
        <a:lstStyle/>
        <a:p>
          <a:pPr marL="0" indent="0" algn="ctr"/>
          <a:r>
            <a:rPr lang="es-MX" sz="1600" baseline="0">
              <a:solidFill>
                <a:schemeClr val="lt1"/>
              </a:solidFill>
              <a:latin typeface="Arial" panose="020B0604020202020204" pitchFamily="34" charset="0"/>
              <a:ea typeface="+mn-ea"/>
              <a:cs typeface="Arial" panose="020B0604020202020204" pitchFamily="34" charset="0"/>
            </a:rPr>
            <a:t>Menor de 18 Meses</a:t>
          </a:r>
          <a:endParaRPr lang="es-MX" sz="1600">
            <a:solidFill>
              <a:schemeClr val="lt1"/>
            </a:solidFill>
            <a:latin typeface="Arial" panose="020B0604020202020204" pitchFamily="34" charset="0"/>
            <a:ea typeface="+mn-ea"/>
            <a:cs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13607</xdr:colOff>
      <xdr:row>1</xdr:row>
      <xdr:rowOff>13607</xdr:rowOff>
    </xdr:from>
    <xdr:to>
      <xdr:col>2</xdr:col>
      <xdr:colOff>13607</xdr:colOff>
      <xdr:row>10</xdr:row>
      <xdr:rowOff>0</xdr:rowOff>
    </xdr:to>
    <xdr:sp macro="" textlink="">
      <xdr:nvSpPr>
        <xdr:cNvPr id="7" name="Flecha: pentágono 6">
          <a:hlinkClick xmlns:r="http://schemas.openxmlformats.org/officeDocument/2006/relationships" r:id="rId1"/>
          <a:extLst>
            <a:ext uri="{FF2B5EF4-FFF2-40B4-BE49-F238E27FC236}">
              <a16:creationId xmlns:a16="http://schemas.microsoft.com/office/drawing/2014/main" id="{DA03C087-300A-40DA-8FA8-A60DB58D3E36}"/>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8" name="Flecha: pentágono 7">
          <a:hlinkClick xmlns:r="http://schemas.openxmlformats.org/officeDocument/2006/relationships" r:id="rId2"/>
          <a:extLst>
            <a:ext uri="{FF2B5EF4-FFF2-40B4-BE49-F238E27FC236}">
              <a16:creationId xmlns:a16="http://schemas.microsoft.com/office/drawing/2014/main" id="{7AD4D8E2-5075-49B3-9333-67E277094975}"/>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Ultra</a:t>
          </a:r>
        </a:p>
      </xdr:txBody>
    </xdr:sp>
    <xdr:clientData/>
  </xdr:twoCellAnchor>
  <xdr:twoCellAnchor>
    <xdr:from>
      <xdr:col>0</xdr:col>
      <xdr:colOff>13607</xdr:colOff>
      <xdr:row>40</xdr:row>
      <xdr:rowOff>40822</xdr:rowOff>
    </xdr:from>
    <xdr:to>
      <xdr:col>2</xdr:col>
      <xdr:colOff>13607</xdr:colOff>
      <xdr:row>49</xdr:row>
      <xdr:rowOff>27215</xdr:rowOff>
    </xdr:to>
    <xdr:sp macro="" textlink="">
      <xdr:nvSpPr>
        <xdr:cNvPr id="9" name="Flecha: pentágono 8">
          <a:hlinkClick xmlns:r="http://schemas.openxmlformats.org/officeDocument/2006/relationships" r:id="rId3"/>
          <a:extLst>
            <a:ext uri="{FF2B5EF4-FFF2-40B4-BE49-F238E27FC236}">
              <a16:creationId xmlns:a16="http://schemas.microsoft.com/office/drawing/2014/main" id="{E3F40D42-61CB-4D2D-B028-EA7E7B06AC19}"/>
            </a:ext>
          </a:extLst>
        </xdr:cNvPr>
        <xdr:cNvSpPr/>
      </xdr:nvSpPr>
      <xdr:spPr>
        <a:xfrm>
          <a:off x="13607" y="7660822"/>
          <a:ext cx="1687286"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Crec Reem</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6" name="Flecha: pentágono 5">
          <a:hlinkClick xmlns:r="http://schemas.openxmlformats.org/officeDocument/2006/relationships" r:id="rId4"/>
          <a:extLst>
            <a:ext uri="{FF2B5EF4-FFF2-40B4-BE49-F238E27FC236}">
              <a16:creationId xmlns:a16="http://schemas.microsoft.com/office/drawing/2014/main" id="{401C133E-EB7B-4222-A5F8-8EF56D8D4330}"/>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Crecimiento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18" name="Flecha: pentágono 17">
          <a:hlinkClick xmlns:r="http://schemas.openxmlformats.org/officeDocument/2006/relationships" r:id="rId1"/>
          <a:extLst>
            <a:ext uri="{FF2B5EF4-FFF2-40B4-BE49-F238E27FC236}">
              <a16:creationId xmlns:a16="http://schemas.microsoft.com/office/drawing/2014/main" id="{5BDB1F98-E4ED-4B5A-8923-F2EF80A78D34}"/>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2</xdr:col>
      <xdr:colOff>54429</xdr:colOff>
      <xdr:row>13</xdr:row>
      <xdr:rowOff>68035</xdr:rowOff>
    </xdr:from>
    <xdr:to>
      <xdr:col>3</xdr:col>
      <xdr:colOff>217713</xdr:colOff>
      <xdr:row>18</xdr:row>
      <xdr:rowOff>163286</xdr:rowOff>
    </xdr:to>
    <xdr:sp macro="" textlink="">
      <xdr:nvSpPr>
        <xdr:cNvPr id="23" name="Globo: flecha derecha 22">
          <a:hlinkClick xmlns:r="http://schemas.openxmlformats.org/officeDocument/2006/relationships" r:id="rId5"/>
          <a:extLst>
            <a:ext uri="{FF2B5EF4-FFF2-40B4-BE49-F238E27FC236}">
              <a16:creationId xmlns:a16="http://schemas.microsoft.com/office/drawing/2014/main" id="{45C2C8A8-32A3-4B93-83F0-856E31EAD3B7}"/>
            </a:ext>
          </a:extLst>
        </xdr:cNvPr>
        <xdr:cNvSpPr/>
      </xdr:nvSpPr>
      <xdr:spPr>
        <a:xfrm>
          <a:off x="1741715" y="2544535"/>
          <a:ext cx="1006927" cy="1047751"/>
        </a:xfrm>
        <a:prstGeom prst="right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MX" sz="1600">
              <a:latin typeface="Arial" panose="020B0604020202020204" pitchFamily="34" charset="0"/>
              <a:cs typeface="Arial" panose="020B0604020202020204" pitchFamily="34" charset="0"/>
            </a:rPr>
            <a:t>Mayor</a:t>
          </a:r>
          <a:r>
            <a:rPr lang="es-MX" sz="1600" baseline="0">
              <a:latin typeface="Arial" panose="020B0604020202020204" pitchFamily="34" charset="0"/>
              <a:cs typeface="Arial" panose="020B0604020202020204" pitchFamily="34" charset="0"/>
            </a:rPr>
            <a:t> de</a:t>
          </a:r>
          <a:r>
            <a:rPr lang="es-MX" sz="1600">
              <a:latin typeface="Arial" panose="020B0604020202020204" pitchFamily="34" charset="0"/>
              <a:cs typeface="Arial" panose="020B0604020202020204" pitchFamily="34" charset="0"/>
            </a:rPr>
            <a:t> 18</a:t>
          </a:r>
          <a:r>
            <a:rPr lang="es-MX" sz="1600" baseline="0">
              <a:latin typeface="Arial" panose="020B0604020202020204" pitchFamily="34" charset="0"/>
              <a:cs typeface="Arial" panose="020B0604020202020204" pitchFamily="34" charset="0"/>
            </a:rPr>
            <a:t> Meses</a:t>
          </a:r>
          <a:endParaRPr lang="es-MX" sz="200">
            <a:latin typeface="Arial" panose="020B0604020202020204" pitchFamily="34" charset="0"/>
            <a:cs typeface="Arial" panose="020B0604020202020204" pitchFamily="34" charset="0"/>
          </a:endParaRPr>
        </a:p>
      </xdr:txBody>
    </xdr:sp>
    <xdr:clientData/>
  </xdr:twoCellAnchor>
  <xdr:twoCellAnchor>
    <xdr:from>
      <xdr:col>1</xdr:col>
      <xdr:colOff>544285</xdr:colOff>
      <xdr:row>6</xdr:row>
      <xdr:rowOff>46627</xdr:rowOff>
    </xdr:from>
    <xdr:to>
      <xdr:col>2</xdr:col>
      <xdr:colOff>816428</xdr:colOff>
      <xdr:row>12</xdr:row>
      <xdr:rowOff>168300</xdr:rowOff>
    </xdr:to>
    <xdr:sp macro="" textlink="">
      <xdr:nvSpPr>
        <xdr:cNvPr id="24" name="Globo: flecha izquierda 23">
          <a:hlinkClick xmlns:r="http://schemas.openxmlformats.org/officeDocument/2006/relationships" r:id="rId4"/>
          <a:extLst>
            <a:ext uri="{FF2B5EF4-FFF2-40B4-BE49-F238E27FC236}">
              <a16:creationId xmlns:a16="http://schemas.microsoft.com/office/drawing/2014/main" id="{C6FBBF78-CEEA-4274-B6A4-E998AB8FA83A}"/>
            </a:ext>
          </a:extLst>
        </xdr:cNvPr>
        <xdr:cNvSpPr/>
      </xdr:nvSpPr>
      <xdr:spPr>
        <a:xfrm>
          <a:off x="1387928" y="1189627"/>
          <a:ext cx="1115786" cy="1264673"/>
        </a:xfrm>
        <a:prstGeom prst="leftArrowCallou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vert270" wrap="square" lIns="91440" tIns="45720" rIns="91440" bIns="45720" numCol="1" spcCol="0" rtlCol="0" fromWordArt="0" anchor="ctr" anchorCtr="0" forceAA="0" compatLnSpc="1">
          <a:prstTxWarp prst="textNoShape">
            <a:avLst/>
          </a:prstTxWarp>
          <a:noAutofit/>
        </a:bodyPr>
        <a:lstStyle/>
        <a:p>
          <a:pPr marL="0" indent="0" algn="ctr"/>
          <a:r>
            <a:rPr lang="es-MX" sz="1600" baseline="0">
              <a:solidFill>
                <a:schemeClr val="lt1"/>
              </a:solidFill>
              <a:latin typeface="Arial" panose="020B0604020202020204" pitchFamily="34" charset="0"/>
              <a:ea typeface="+mn-ea"/>
              <a:cs typeface="Arial" panose="020B0604020202020204" pitchFamily="34" charset="0"/>
            </a:rPr>
            <a:t>Menor de 18 Meses</a:t>
          </a:r>
          <a:endParaRPr lang="es-MX" sz="1600">
            <a:solidFill>
              <a:schemeClr val="lt1"/>
            </a:solidFill>
            <a:latin typeface="Arial" panose="020B0604020202020204" pitchFamily="34" charset="0"/>
            <a:ea typeface="+mn-ea"/>
            <a:cs typeface="Arial" panose="020B0604020202020204" pitchFamily="34" charset="0"/>
          </a:endParaRPr>
        </a:p>
      </xdr:txBody>
    </xdr:sp>
    <xdr:clientData/>
  </xdr:twoCellAnchor>
  <xdr:twoCellAnchor>
    <xdr:from>
      <xdr:col>5</xdr:col>
      <xdr:colOff>0</xdr:colOff>
      <xdr:row>2</xdr:row>
      <xdr:rowOff>0</xdr:rowOff>
    </xdr:from>
    <xdr:to>
      <xdr:col>14</xdr:col>
      <xdr:colOff>360589</xdr:colOff>
      <xdr:row>11</xdr:row>
      <xdr:rowOff>47626</xdr:rowOff>
    </xdr:to>
    <xdr:sp macro="" textlink="">
      <xdr:nvSpPr>
        <xdr:cNvPr id="25" name="CuadroTexto 24">
          <a:extLst>
            <a:ext uri="{FF2B5EF4-FFF2-40B4-BE49-F238E27FC236}">
              <a16:creationId xmlns:a16="http://schemas.microsoft.com/office/drawing/2014/main" id="{8A5E141D-4CF9-41A4-8FFF-AC128504E2C1}"/>
            </a:ext>
          </a:extLst>
        </xdr:cNvPr>
        <xdr:cNvSpPr txBox="1"/>
      </xdr:nvSpPr>
      <xdr:spPr>
        <a:xfrm>
          <a:off x="4218214" y="381000"/>
          <a:ext cx="7953375" cy="1762126"/>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800" b="1" i="1" u="sng">
              <a:latin typeface="Arial" panose="020B0604020202020204" pitchFamily="34" charset="0"/>
              <a:cs typeface="Arial" panose="020B0604020202020204" pitchFamily="34" charset="0"/>
            </a:rPr>
            <a:t>Instrucciones:</a:t>
          </a:r>
          <a:br>
            <a:rPr lang="es-MX" sz="1600">
              <a:latin typeface="Arial" panose="020B0604020202020204" pitchFamily="34" charset="0"/>
              <a:cs typeface="Arial" panose="020B0604020202020204" pitchFamily="34" charset="0"/>
            </a:rPr>
          </a:br>
          <a:endParaRPr lang="es-MX" sz="1600">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latin typeface="Arial" panose="020B0604020202020204" pitchFamily="34" charset="0"/>
              <a:cs typeface="Arial" panose="020B0604020202020204" pitchFamily="34" charset="0"/>
            </a:rPr>
            <a:t>Seleccionar en el pick list de los campos: Paquete, Numero de equipos y Canal de Venta, las opciones que correspondan</a:t>
          </a:r>
        </a:p>
        <a:p>
          <a:pPr marL="171450" indent="-171450">
            <a:buFont typeface="Arial" panose="020B0604020202020204" pitchFamily="34" charset="0"/>
            <a:buChar char="•"/>
          </a:pPr>
          <a:r>
            <a:rPr lang="es-MX" sz="1600" baseline="0">
              <a:latin typeface="Arial" panose="020B0604020202020204" pitchFamily="34" charset="0"/>
              <a:cs typeface="Arial" panose="020B0604020202020204" pitchFamily="34" charset="0"/>
            </a:rPr>
            <a:t>Copiar el resultado que arroje el campos: "Comentario en clasificación de llamada", "Comentario en Solicitud de Servicio" y pegar en SIEBEL segun corresponda. </a:t>
          </a:r>
        </a:p>
      </xdr:txBody>
    </xdr:sp>
    <xdr:clientData/>
  </xdr:twoCellAnchor>
  <xdr:twoCellAnchor>
    <xdr:from>
      <xdr:col>5</xdr:col>
      <xdr:colOff>13608</xdr:colOff>
      <xdr:row>12</xdr:row>
      <xdr:rowOff>149678</xdr:rowOff>
    </xdr:from>
    <xdr:to>
      <xdr:col>14</xdr:col>
      <xdr:colOff>498021</xdr:colOff>
      <xdr:row>29</xdr:row>
      <xdr:rowOff>140153</xdr:rowOff>
    </xdr:to>
    <xdr:sp macro="" textlink="">
      <xdr:nvSpPr>
        <xdr:cNvPr id="26" name="CuadroTexto 25">
          <a:extLst>
            <a:ext uri="{FF2B5EF4-FFF2-40B4-BE49-F238E27FC236}">
              <a16:creationId xmlns:a16="http://schemas.microsoft.com/office/drawing/2014/main" id="{3A1F8C3C-D9B2-4A4F-9A17-85116B603722}"/>
            </a:ext>
          </a:extLst>
        </xdr:cNvPr>
        <xdr:cNvSpPr txBox="1"/>
      </xdr:nvSpPr>
      <xdr:spPr>
        <a:xfrm>
          <a:off x="4231822" y="2435678"/>
          <a:ext cx="8077199" cy="32289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buFont typeface="Arial" panose="020B0604020202020204" pitchFamily="34" charset="0"/>
            <a:buNone/>
          </a:pPr>
          <a:r>
            <a:rPr lang="es-MX" sz="1800" b="1" i="0" u="sng" baseline="0">
              <a:latin typeface="Arial" panose="020B0604020202020204" pitchFamily="34" charset="0"/>
              <a:cs typeface="Arial" panose="020B0604020202020204" pitchFamily="34" charset="0"/>
            </a:rPr>
            <a:t>Tips Calidad</a:t>
          </a:r>
        </a:p>
        <a:p>
          <a:pPr marL="0" indent="0">
            <a:buFont typeface="Arial" panose="020B0604020202020204" pitchFamily="34" charset="0"/>
            <a:buNone/>
          </a:pPr>
          <a:endParaRPr lang="es-MX" sz="1600" b="1" i="0" u="sng" baseline="0">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a:solidFill>
                <a:schemeClr val="dk1"/>
              </a:solidFill>
              <a:effectLst/>
              <a:latin typeface="Arial" panose="020B0604020202020204" pitchFamily="34" charset="0"/>
              <a:ea typeface="+mn-ea"/>
              <a:cs typeface="Arial" panose="020B0604020202020204" pitchFamily="34" charset="0"/>
            </a:rPr>
            <a:t>Realizar</a:t>
          </a:r>
          <a:r>
            <a:rPr lang="es-MX" sz="1600" baseline="0">
              <a:solidFill>
                <a:schemeClr val="dk1"/>
              </a:solidFill>
              <a:effectLst/>
              <a:latin typeface="Arial" panose="020B0604020202020204" pitchFamily="34" charset="0"/>
              <a:ea typeface="+mn-ea"/>
              <a:cs typeface="Arial" panose="020B0604020202020204" pitchFamily="34" charset="0"/>
            </a:rPr>
            <a:t> la validación TEXTUAL</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solidFill>
                <a:schemeClr val="dk1"/>
              </a:solidFill>
              <a:effectLst/>
              <a:latin typeface="Arial" panose="020B0604020202020204" pitchFamily="34" charset="0"/>
              <a:ea typeface="+mn-ea"/>
              <a:cs typeface="Arial" panose="020B0604020202020204" pitchFamily="34" charset="0"/>
            </a:rPr>
            <a:t>Realizar en orden las clasificaciones</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solidFill>
                <a:schemeClr val="dk1"/>
              </a:solidFill>
              <a:effectLst/>
              <a:latin typeface="Arial" panose="020B0604020202020204" pitchFamily="34" charset="0"/>
              <a:ea typeface="+mn-ea"/>
              <a:cs typeface="Arial" panose="020B0604020202020204" pitchFamily="34" charset="0"/>
            </a:rPr>
            <a:t>Ingresar deducible (solo en las ventas donde aplique)</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solidFill>
                <a:schemeClr val="dk1"/>
              </a:solidFill>
              <a:effectLst/>
              <a:latin typeface="Arial" panose="020B0604020202020204" pitchFamily="34" charset="0"/>
              <a:ea typeface="+mn-ea"/>
              <a:cs typeface="Arial" panose="020B0604020202020204" pitchFamily="34" charset="0"/>
            </a:rPr>
            <a:t>Siempre personaliza al menos 2 veces en tu llamada</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solidFill>
                <a:schemeClr val="dk1"/>
              </a:solidFill>
              <a:effectLst/>
              <a:latin typeface="Arial" panose="020B0604020202020204" pitchFamily="34" charset="0"/>
              <a:ea typeface="+mn-ea"/>
              <a:cs typeface="Arial" panose="020B0604020202020204" pitchFamily="34" charset="0"/>
            </a:rPr>
            <a:t>Cada vez que solicites algo a tu cliente di "Por favor" y cuando te lo brinden di "Gracias"</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solidFill>
                <a:schemeClr val="dk1"/>
              </a:solidFill>
              <a:effectLst/>
              <a:latin typeface="Arial" panose="020B0604020202020204" pitchFamily="34" charset="0"/>
              <a:ea typeface="+mn-ea"/>
              <a:cs typeface="Arial" panose="020B0604020202020204" pitchFamily="34" charset="0"/>
            </a:rPr>
            <a:t>Por ultimo.... las palabras como "ahorita", "momentito", "tantito" son modismos por lo tanto si las usas bajará tu calificación de Calidad. </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1" baseline="0">
              <a:solidFill>
                <a:schemeClr val="dk1"/>
              </a:solidFill>
              <a:effectLst/>
              <a:latin typeface="Arial" panose="020B0604020202020204" pitchFamily="34" charset="0"/>
              <a:ea typeface="+mn-ea"/>
              <a:cs typeface="Arial" panose="020B0604020202020204" pitchFamily="34" charset="0"/>
            </a:rPr>
            <a:t>En Combos BTI Prepago se ingresa deducible como "Actividad" = " Aplicar deducibles y servicios"</a:t>
          </a:r>
          <a:endParaRPr lang="es-MX" sz="1600">
            <a:effectLst/>
            <a:latin typeface="Arial" panose="020B0604020202020204" pitchFamily="34" charset="0"/>
            <a:cs typeface="Arial" panose="020B0604020202020204" pitchFamily="34" charset="0"/>
          </a:endParaRPr>
        </a:p>
      </xdr:txBody>
    </xdr:sp>
    <xdr:clientData/>
  </xdr:twoCellAnchor>
  <xdr:twoCellAnchor>
    <xdr:from>
      <xdr:col>5</xdr:col>
      <xdr:colOff>40823</xdr:colOff>
      <xdr:row>31</xdr:row>
      <xdr:rowOff>149678</xdr:rowOff>
    </xdr:from>
    <xdr:to>
      <xdr:col>24</xdr:col>
      <xdr:colOff>89808</xdr:colOff>
      <xdr:row>43</xdr:row>
      <xdr:rowOff>187778</xdr:rowOff>
    </xdr:to>
    <xdr:sp macro="" textlink="">
      <xdr:nvSpPr>
        <xdr:cNvPr id="27" name="CuadroTexto 26">
          <a:extLst>
            <a:ext uri="{FF2B5EF4-FFF2-40B4-BE49-F238E27FC236}">
              <a16:creationId xmlns:a16="http://schemas.microsoft.com/office/drawing/2014/main" id="{B924046A-77A3-40EE-A136-76573E7C8FDE}"/>
            </a:ext>
          </a:extLst>
        </xdr:cNvPr>
        <xdr:cNvSpPr txBox="1"/>
      </xdr:nvSpPr>
      <xdr:spPr>
        <a:xfrm>
          <a:off x="4259037" y="6055178"/>
          <a:ext cx="16078200" cy="23241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MX" sz="1800" b="1" i="1" u="sng">
              <a:latin typeface="Arial" panose="020B0604020202020204" pitchFamily="34" charset="0"/>
              <a:cs typeface="Arial" panose="020B0604020202020204" pitchFamily="34" charset="0"/>
            </a:rPr>
            <a:t>Importante: </a:t>
          </a:r>
        </a:p>
        <a:p>
          <a:pPr algn="l"/>
          <a:endParaRPr lang="es-MX" sz="1800" b="1" i="1" u="sng">
            <a:latin typeface="Arial" panose="020B0604020202020204" pitchFamily="34" charset="0"/>
            <a:cs typeface="Arial" panose="020B0604020202020204" pitchFamily="34" charset="0"/>
          </a:endParaRPr>
        </a:p>
        <a:p>
          <a:pPr algn="l"/>
          <a:r>
            <a:rPr lang="es-MX" sz="1600" b="1" i="1" u="sng">
              <a:latin typeface="Arial" panose="020B0604020202020204" pitchFamily="34" charset="0"/>
              <a:cs typeface="Arial" panose="020B0604020202020204" pitchFamily="34" charset="0"/>
            </a:rPr>
            <a:t>-En toda</a:t>
          </a:r>
          <a:r>
            <a:rPr lang="es-MX" sz="1600" b="1" i="1" u="sng" baseline="0">
              <a:latin typeface="Arial" panose="020B0604020202020204" pitchFamily="34" charset="0"/>
              <a:cs typeface="Arial" panose="020B0604020202020204" pitchFamily="34" charset="0"/>
            </a:rPr>
            <a:t> validación de venta es obligatorio realizar la validación del domicilio completo de la cuenta:    </a:t>
          </a:r>
        </a:p>
        <a:p>
          <a:pPr algn="ctr"/>
          <a:endParaRPr lang="es-MX" sz="1600" b="1" i="1" u="sng" baseline="0">
            <a:latin typeface="Arial" panose="020B0604020202020204" pitchFamily="34" charset="0"/>
            <a:cs typeface="Arial" panose="020B0604020202020204" pitchFamily="34" charset="0"/>
          </a:endParaRPr>
        </a:p>
        <a:p>
          <a:pPr algn="ctr"/>
          <a:r>
            <a:rPr lang="es-MX" sz="1600" b="0" i="1" u="sng" baseline="0">
              <a:latin typeface="Arial" panose="020B0604020202020204" pitchFamily="34" charset="0"/>
              <a:cs typeface="Arial" panose="020B0604020202020204" pitchFamily="34" charset="0"/>
            </a:rPr>
            <a:t>Calle, Entrecalles,Numero ext, Numero Interior, Colonia, Municipio/ Alcaldia, Estado y Codigo Postal sin omitir o dejar de lado ningun dato</a:t>
          </a:r>
        </a:p>
        <a:p>
          <a:pPr algn="ctr"/>
          <a:endParaRPr lang="es-MX" sz="1600" b="0" i="1" u="sng" baseline="0">
            <a:latin typeface="Arial" panose="020B0604020202020204" pitchFamily="34" charset="0"/>
            <a:cs typeface="Arial" panose="020B0604020202020204" pitchFamily="34" charset="0"/>
          </a:endParaRPr>
        </a:p>
        <a:p>
          <a:pPr algn="l"/>
          <a:r>
            <a:rPr lang="es-MX" sz="1600" b="1" i="1" u="sng" baseline="0">
              <a:latin typeface="Arial" panose="020B0604020202020204" pitchFamily="34" charset="0"/>
              <a:cs typeface="Arial" panose="020B0604020202020204" pitchFamily="34" charset="0"/>
            </a:rPr>
            <a:t>- Cuando soliciten un Upgrade/ Migración y cancelar un equipo pero la cuenta aun cuenta con plazo forzoso, PRIMERO debe realizar la cancelación de dicho equipo en SAC y posteriormente se realiza el </a:t>
          </a:r>
          <a:r>
            <a:rPr kumimoji="0" lang="es-MX" sz="1600" b="1" i="1"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Upgrade/ Migración ya que de lo contrario renovará su plazo forzoso.</a:t>
          </a:r>
          <a:endParaRPr lang="es-MX" sz="1600" b="1" i="1" u="sng">
            <a:latin typeface="Arial" panose="020B0604020202020204" pitchFamily="34" charset="0"/>
            <a:cs typeface="Arial" panose="020B0604020202020204" pitchFamily="34" charset="0"/>
          </a:endParaRPr>
        </a:p>
      </xdr:txBody>
    </xdr:sp>
    <xdr:clientData/>
  </xdr:twoCellAnchor>
  <xdr:twoCellAnchor>
    <xdr:from>
      <xdr:col>16</xdr:col>
      <xdr:colOff>-1</xdr:colOff>
      <xdr:row>3</xdr:row>
      <xdr:rowOff>0</xdr:rowOff>
    </xdr:from>
    <xdr:to>
      <xdr:col>22</xdr:col>
      <xdr:colOff>693963</xdr:colOff>
      <xdr:row>13</xdr:row>
      <xdr:rowOff>149678</xdr:rowOff>
    </xdr:to>
    <xdr:sp macro="" textlink="">
      <xdr:nvSpPr>
        <xdr:cNvPr id="28" name="CuadroTexto 27">
          <a:extLst>
            <a:ext uri="{FF2B5EF4-FFF2-40B4-BE49-F238E27FC236}">
              <a16:creationId xmlns:a16="http://schemas.microsoft.com/office/drawing/2014/main" id="{5435869D-E69E-4D3A-B199-55F8C4AD8336}"/>
            </a:ext>
          </a:extLst>
        </xdr:cNvPr>
        <xdr:cNvSpPr txBox="1"/>
      </xdr:nvSpPr>
      <xdr:spPr>
        <a:xfrm>
          <a:off x="13498285" y="571500"/>
          <a:ext cx="5755821" cy="2054678"/>
        </a:xfrm>
        <a:prstGeom prst="rect">
          <a:avLst/>
        </a:prstGeom>
        <a:solidFill>
          <a:schemeClr val="lt1"/>
        </a:solidFill>
        <a:ln w="762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2400" b="1" i="1" u="sng">
              <a:latin typeface="Arial" panose="020B0604020202020204" pitchFamily="34" charset="0"/>
              <a:cs typeface="Arial" panose="020B0604020202020204" pitchFamily="34" charset="0"/>
            </a:rPr>
            <a:t>RECUERDA:</a:t>
          </a:r>
          <a:endParaRPr lang="es-MX" sz="1600" b="1" i="1" u="sng">
            <a:latin typeface="Arial" panose="020B0604020202020204" pitchFamily="34" charset="0"/>
            <a:cs typeface="Arial" panose="020B0604020202020204" pitchFamily="34" charset="0"/>
          </a:endParaRPr>
        </a:p>
        <a:p>
          <a:endParaRPr lang="es-MX" sz="1600" b="1" i="1" u="sng">
            <a:latin typeface="Arial" panose="020B0604020202020204" pitchFamily="34" charset="0"/>
            <a:cs typeface="Arial" panose="020B0604020202020204" pitchFamily="34" charset="0"/>
          </a:endParaRPr>
        </a:p>
        <a:p>
          <a:pPr marL="285750" indent="-285750">
            <a:buFont typeface="Arial" panose="020B0604020202020204" pitchFamily="34" charset="0"/>
            <a:buChar char="•"/>
          </a:pPr>
          <a:r>
            <a:rPr lang="es-MX" sz="1600" b="1" i="1" u="sng">
              <a:latin typeface="Arial" panose="020B0604020202020204" pitchFamily="34" charset="0"/>
              <a:cs typeface="Arial" panose="020B0604020202020204" pitchFamily="34" charset="0"/>
            </a:rPr>
            <a:t>SKY HD SILVER NO ES COMPATIBLE CON ULTRA.</a:t>
          </a:r>
          <a:r>
            <a:rPr lang="es-MX" sz="1600" b="1" i="1" u="sng" baseline="0">
              <a:latin typeface="Arial" panose="020B0604020202020204" pitchFamily="34" charset="0"/>
              <a:cs typeface="Arial" panose="020B0604020202020204" pitchFamily="34" charset="0"/>
            </a:rPr>
            <a:t> </a:t>
          </a:r>
        </a:p>
        <a:p>
          <a:pPr marL="285750" indent="-285750">
            <a:buFont typeface="Arial" panose="020B0604020202020204" pitchFamily="34" charset="0"/>
            <a:buChar char="•"/>
          </a:pPr>
          <a:endParaRPr lang="es-MX" sz="1600" b="1" i="1" u="sng">
            <a:latin typeface="Arial" panose="020B0604020202020204" pitchFamily="34" charset="0"/>
            <a:cs typeface="Arial" panose="020B0604020202020204" pitchFamily="34" charset="0"/>
          </a:endParaRPr>
        </a:p>
        <a:p>
          <a:pPr marL="285750" indent="-285750">
            <a:buFont typeface="Arial" panose="020B0604020202020204" pitchFamily="34" charset="0"/>
            <a:buChar char="•"/>
          </a:pPr>
          <a:r>
            <a:rPr lang="es-MX" sz="1600" b="1" i="1" u="sng">
              <a:latin typeface="Arial" panose="020B0604020202020204" pitchFamily="34" charset="0"/>
              <a:cs typeface="Arial" panose="020B0604020202020204" pitchFamily="34" charset="0"/>
            </a:rPr>
            <a:t>ESTAS SS LLEVAN</a:t>
          </a:r>
          <a:r>
            <a:rPr lang="es-MX" sz="1600" b="1" i="1" u="sng" baseline="0">
              <a:latin typeface="Arial" panose="020B0604020202020204" pitchFamily="34" charset="0"/>
              <a:cs typeface="Arial" panose="020B0604020202020204" pitchFamily="34" charset="0"/>
            </a:rPr>
            <a:t> ADENDUM Y SE QUEDAN "EN PROCESO"</a:t>
          </a:r>
          <a:endParaRPr lang="es-MX" sz="1600" b="1" i="1" u="sng">
            <a:latin typeface="Arial" panose="020B0604020202020204" pitchFamily="34" charset="0"/>
            <a:cs typeface="Arial" panose="020B0604020202020204" pitchFamily="34" charset="0"/>
          </a:endParaRPr>
        </a:p>
      </xdr:txBody>
    </xdr:sp>
    <xdr:clientData/>
  </xdr:twoCellAnchor>
  <xdr:twoCellAnchor>
    <xdr:from>
      <xdr:col>0</xdr:col>
      <xdr:colOff>0</xdr:colOff>
      <xdr:row>32</xdr:row>
      <xdr:rowOff>13607</xdr:rowOff>
    </xdr:from>
    <xdr:to>
      <xdr:col>2</xdr:col>
      <xdr:colOff>0</xdr:colOff>
      <xdr:row>41</xdr:row>
      <xdr:rowOff>27214</xdr:rowOff>
    </xdr:to>
    <xdr:sp macro="" textlink="">
      <xdr:nvSpPr>
        <xdr:cNvPr id="20" name="Flecha: pentágono 19">
          <a:hlinkClick xmlns:r="http://schemas.openxmlformats.org/officeDocument/2006/relationships" r:id="rId6"/>
          <a:extLst>
            <a:ext uri="{FF2B5EF4-FFF2-40B4-BE49-F238E27FC236}">
              <a16:creationId xmlns:a16="http://schemas.microsoft.com/office/drawing/2014/main" id="{463CAAD2-880A-4D4E-9455-6593E4B3B1C4}"/>
            </a:ext>
          </a:extLst>
        </xdr:cNvPr>
        <xdr:cNvSpPr/>
      </xdr:nvSpPr>
      <xdr:spPr>
        <a:xfrm>
          <a:off x="0" y="6109607"/>
          <a:ext cx="1687286" cy="1728107"/>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Reem</a:t>
          </a:r>
        </a:p>
      </xdr:txBody>
    </xdr:sp>
    <xdr:clientData/>
  </xdr:twoCellAnchor>
  <xdr:twoCellAnchor>
    <xdr:from>
      <xdr:col>0</xdr:col>
      <xdr:colOff>0</xdr:colOff>
      <xdr:row>24</xdr:row>
      <xdr:rowOff>40822</xdr:rowOff>
    </xdr:from>
    <xdr:to>
      <xdr:col>2</xdr:col>
      <xdr:colOff>122463</xdr:colOff>
      <xdr:row>33</xdr:row>
      <xdr:rowOff>27215</xdr:rowOff>
    </xdr:to>
    <xdr:sp macro="" textlink="">
      <xdr:nvSpPr>
        <xdr:cNvPr id="21" name="Flecha: pentágono 20">
          <a:hlinkClick xmlns:r="http://schemas.openxmlformats.org/officeDocument/2006/relationships" r:id="rId7"/>
          <a:extLst>
            <a:ext uri="{FF2B5EF4-FFF2-40B4-BE49-F238E27FC236}">
              <a16:creationId xmlns:a16="http://schemas.microsoft.com/office/drawing/2014/main" id="{E9558715-2C06-4E02-AC1E-995514133F98}"/>
            </a:ext>
          </a:extLst>
        </xdr:cNvPr>
        <xdr:cNvSpPr/>
      </xdr:nvSpPr>
      <xdr:spPr>
        <a:xfrm>
          <a:off x="0" y="4612822"/>
          <a:ext cx="1809749"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Reemplazos</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17" name="Flecha: pentágono 16">
          <a:hlinkClick xmlns:r="http://schemas.openxmlformats.org/officeDocument/2006/relationships" r:id="rId8"/>
          <a:extLst>
            <a:ext uri="{FF2B5EF4-FFF2-40B4-BE49-F238E27FC236}">
              <a16:creationId xmlns:a16="http://schemas.microsoft.com/office/drawing/2014/main" id="{2D8F85C2-8BF9-40A6-B659-01F522732D37}"/>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Crecimiento</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19" name="Flecha: pentágono 18">
          <a:hlinkClick xmlns:r="http://schemas.openxmlformats.org/officeDocument/2006/relationships" r:id="rId2"/>
          <a:extLst>
            <a:ext uri="{FF2B5EF4-FFF2-40B4-BE49-F238E27FC236}">
              <a16:creationId xmlns:a16="http://schemas.microsoft.com/office/drawing/2014/main" id="{2697B7FE-68A3-4F0D-BCAB-B12583974958}"/>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Ultra</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13608</xdr:colOff>
      <xdr:row>1</xdr:row>
      <xdr:rowOff>163286</xdr:rowOff>
    </xdr:from>
    <xdr:to>
      <xdr:col>15</xdr:col>
      <xdr:colOff>68036</xdr:colOff>
      <xdr:row>7</xdr:row>
      <xdr:rowOff>0</xdr:rowOff>
    </xdr:to>
    <xdr:pic>
      <xdr:nvPicPr>
        <xdr:cNvPr id="20" name="Imagen 19">
          <a:extLst>
            <a:ext uri="{FF2B5EF4-FFF2-40B4-BE49-F238E27FC236}">
              <a16:creationId xmlns:a16="http://schemas.microsoft.com/office/drawing/2014/main" id="{59846E13-962C-4F61-8955-793E5EA49C7D}"/>
            </a:ext>
          </a:extLst>
        </xdr:cNvPr>
        <xdr:cNvPicPr>
          <a:picLocks noChangeAspect="1"/>
        </xdr:cNvPicPr>
      </xdr:nvPicPr>
      <xdr:blipFill>
        <a:blip xmlns:r="http://schemas.openxmlformats.org/officeDocument/2006/relationships" r:embed="rId1"/>
        <a:stretch>
          <a:fillRect/>
        </a:stretch>
      </xdr:blipFill>
      <xdr:spPr>
        <a:xfrm>
          <a:off x="3388179" y="353786"/>
          <a:ext cx="9334500" cy="1292678"/>
        </a:xfrm>
        <a:prstGeom prst="rect">
          <a:avLst/>
        </a:prstGeom>
      </xdr:spPr>
    </xdr:pic>
    <xdr:clientData/>
  </xdr:twoCellAnchor>
  <xdr:twoCellAnchor>
    <xdr:from>
      <xdr:col>20</xdr:col>
      <xdr:colOff>258536</xdr:colOff>
      <xdr:row>0</xdr:row>
      <xdr:rowOff>163286</xdr:rowOff>
    </xdr:from>
    <xdr:to>
      <xdr:col>23</xdr:col>
      <xdr:colOff>544285</xdr:colOff>
      <xdr:row>4</xdr:row>
      <xdr:rowOff>54428</xdr:rowOff>
    </xdr:to>
    <xdr:sp macro="[0]!Limpiar" textlink="">
      <xdr:nvSpPr>
        <xdr:cNvPr id="21" name="Rectángulo 20">
          <a:extLst>
            <a:ext uri="{FF2B5EF4-FFF2-40B4-BE49-F238E27FC236}">
              <a16:creationId xmlns:a16="http://schemas.microsoft.com/office/drawing/2014/main" id="{F8204808-0F83-4324-8184-1C588EF9F63F}"/>
            </a:ext>
          </a:extLst>
        </xdr:cNvPr>
        <xdr:cNvSpPr/>
      </xdr:nvSpPr>
      <xdr:spPr>
        <a:xfrm>
          <a:off x="17131393" y="163286"/>
          <a:ext cx="2816678" cy="81642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200" b="1">
              <a:latin typeface="Arial" panose="020B0604020202020204" pitchFamily="34" charset="0"/>
              <a:cs typeface="Arial" panose="020B0604020202020204" pitchFamily="34" charset="0"/>
            </a:rPr>
            <a:t>LIMPIAR</a:t>
          </a:r>
          <a:endParaRPr lang="es-MX" sz="1100" b="1">
            <a:latin typeface="Arial" panose="020B0604020202020204" pitchFamily="34" charset="0"/>
            <a:cs typeface="Arial" panose="020B0604020202020204" pitchFamily="34" charset="0"/>
          </a:endParaRPr>
        </a:p>
      </xdr:txBody>
    </xdr:sp>
    <xdr:clientData/>
  </xdr:twoCellAnchor>
  <xdr:twoCellAnchor>
    <xdr:from>
      <xdr:col>4</xdr:col>
      <xdr:colOff>0</xdr:colOff>
      <xdr:row>9</xdr:row>
      <xdr:rowOff>40821</xdr:rowOff>
    </xdr:from>
    <xdr:to>
      <xdr:col>15</xdr:col>
      <xdr:colOff>0</xdr:colOff>
      <xdr:row>49</xdr:row>
      <xdr:rowOff>13607</xdr:rowOff>
    </xdr:to>
    <xdr:sp macro="" textlink="">
      <xdr:nvSpPr>
        <xdr:cNvPr id="22" name="CuadroTexto 21">
          <a:extLst>
            <a:ext uri="{FF2B5EF4-FFF2-40B4-BE49-F238E27FC236}">
              <a16:creationId xmlns:a16="http://schemas.microsoft.com/office/drawing/2014/main" id="{54D74599-F333-4034-B6C2-CE87198DF2FB}"/>
            </a:ext>
          </a:extLst>
        </xdr:cNvPr>
        <xdr:cNvSpPr txBox="1"/>
      </xdr:nvSpPr>
      <xdr:spPr>
        <a:xfrm>
          <a:off x="3374571" y="2081892"/>
          <a:ext cx="9280072" cy="7756072"/>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(a)___ como respaldo y su seguridad a partir de este momento se grabará la llamada, solicito de su ayuda para contestar con la frase “Si acepto”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Sr._____ Srta. ______ Le recuerdo los beneficios que tendrá al contratar el servicio: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Graba más de 600 horas de programación en HD.</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Graba hasta 5 programas diferentes al mismo tiempo mientras ve otro programa distinto.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Posibilidad de conectar auriculares o barras de sonido vía bluetooth.</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Nuevo menú y navegador mucho más atractivo y amigable. Adicional de funciones como pausa en vivo y el bloqueo de programación para menores.</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Este equipo está preparado para recibir contenido en Ultra HD, lo cual genera una mejora en la calidad de la imagen.</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Cuenta con tarjeta inteligente y un disco duro con capacidad de 2 TB</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Avance y retroceso en 4 velocidades más cámara lenta (slow motion) </a:t>
          </a:r>
          <a:r>
            <a:rPr kumimoji="0" lang="es-MX" sz="16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¿Acepta?</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Su cuenta es: _____________, nos autorizó un cargo de instalación de $_______  (de acuerdo al núm. de equipos contratados) ,  se firmará un contrato por _____(18 o 24 ) meses  y un pagaré de ___________ (de acuerdo al núm. de equipos contratados) y  por única ocasión se generará una renta proporcional del día de la instalación  a su fecha de corte. </a:t>
          </a:r>
          <a:r>
            <a:rPr kumimoji="0" lang="es-ES"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¿Acepta?</a:t>
          </a:r>
          <a:endPar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Su mensualidad será en Pago Oportuno de $______ y en Precio de Lista de $______. </a:t>
          </a:r>
          <a:r>
            <a:rPr kumimoji="0" lang="es-ES"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¿Acepta?</a:t>
          </a:r>
          <a:endPar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Sra., Srita. _____El costo de instalación le cubre un total de 30 metros  de cable. En caso de que la instalación exceda la distancia se deberá cubrir con un costo adicional el cual se deberá de pagar al técnico al momento de la instalación</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 documentación que tendrá que entregar al técnico en el momento de la instalación es:</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comprobante domicilio (No mayor a 3 meses). Solo en caso de cambio de domicilio.</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de identificación oficial</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Es indispensable la presencia del titular de la cuenta en el momento de la instalación.</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Nota: en caso de que el suscriptor solicite saldo mensual se deberá mencionar</a:t>
          </a: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algn="l"/>
          <a:endParaRPr lang="es-MX" sz="1600" u="dbl">
            <a:solidFill>
              <a:schemeClr val="accent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ctr"/>
          <a:endParaRPr lang="es-MX" sz="1100"/>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24" name="Flecha: pentágono 23">
          <a:hlinkClick xmlns:r="http://schemas.openxmlformats.org/officeDocument/2006/relationships" r:id="rId2"/>
          <a:extLst>
            <a:ext uri="{FF2B5EF4-FFF2-40B4-BE49-F238E27FC236}">
              <a16:creationId xmlns:a16="http://schemas.microsoft.com/office/drawing/2014/main" id="{671F417A-5DFF-42C4-87F9-630DC36B4A9D}"/>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25" name="Flecha: pentágono 24">
          <a:hlinkClick xmlns:r="http://schemas.openxmlformats.org/officeDocument/2006/relationships" r:id="rId3"/>
          <a:extLst>
            <a:ext uri="{FF2B5EF4-FFF2-40B4-BE49-F238E27FC236}">
              <a16:creationId xmlns:a16="http://schemas.microsoft.com/office/drawing/2014/main" id="{88E45FBC-B3A3-4430-9E6E-8BDABA3460A6}"/>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Ultra</a:t>
          </a:r>
        </a:p>
      </xdr:txBody>
    </xdr:sp>
    <xdr:clientData/>
  </xdr:twoCellAnchor>
  <xdr:twoCellAnchor>
    <xdr:from>
      <xdr:col>0</xdr:col>
      <xdr:colOff>13607</xdr:colOff>
      <xdr:row>40</xdr:row>
      <xdr:rowOff>40822</xdr:rowOff>
    </xdr:from>
    <xdr:to>
      <xdr:col>2</xdr:col>
      <xdr:colOff>13607</xdr:colOff>
      <xdr:row>49</xdr:row>
      <xdr:rowOff>27215</xdr:rowOff>
    </xdr:to>
    <xdr:sp macro="" textlink="">
      <xdr:nvSpPr>
        <xdr:cNvPr id="26" name="Flecha: pentágono 25">
          <a:hlinkClick xmlns:r="http://schemas.openxmlformats.org/officeDocument/2006/relationships" r:id="rId4"/>
          <a:extLst>
            <a:ext uri="{FF2B5EF4-FFF2-40B4-BE49-F238E27FC236}">
              <a16:creationId xmlns:a16="http://schemas.microsoft.com/office/drawing/2014/main" id="{1FE2FB00-3486-43D5-878C-00607956FD17}"/>
            </a:ext>
          </a:extLst>
        </xdr:cNvPr>
        <xdr:cNvSpPr/>
      </xdr:nvSpPr>
      <xdr:spPr>
        <a:xfrm>
          <a:off x="13607" y="7660822"/>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Crec Reem</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27" name="Flecha: pentágono 26">
          <a:hlinkClick xmlns:r="http://schemas.openxmlformats.org/officeDocument/2006/relationships" r:id="rId5"/>
          <a:extLst>
            <a:ext uri="{FF2B5EF4-FFF2-40B4-BE49-F238E27FC236}">
              <a16:creationId xmlns:a16="http://schemas.microsoft.com/office/drawing/2014/main" id="{B6807444-05C2-4F08-A985-831C6CC41620}"/>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Crecimiento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28" name="Flecha: pentágono 27">
          <a:hlinkClick xmlns:r="http://schemas.openxmlformats.org/officeDocument/2006/relationships" r:id="rId2"/>
          <a:extLst>
            <a:ext uri="{FF2B5EF4-FFF2-40B4-BE49-F238E27FC236}">
              <a16:creationId xmlns:a16="http://schemas.microsoft.com/office/drawing/2014/main" id="{3B16C562-3D9E-40B4-A5E6-E19F40330CBA}"/>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2</xdr:col>
      <xdr:colOff>54429</xdr:colOff>
      <xdr:row>13</xdr:row>
      <xdr:rowOff>68035</xdr:rowOff>
    </xdr:from>
    <xdr:to>
      <xdr:col>3</xdr:col>
      <xdr:colOff>217713</xdr:colOff>
      <xdr:row>18</xdr:row>
      <xdr:rowOff>163286</xdr:rowOff>
    </xdr:to>
    <xdr:sp macro="" textlink="">
      <xdr:nvSpPr>
        <xdr:cNvPr id="29" name="Globo: flecha derecha 28">
          <a:hlinkClick xmlns:r="http://schemas.openxmlformats.org/officeDocument/2006/relationships" r:id="rId6"/>
          <a:extLst>
            <a:ext uri="{FF2B5EF4-FFF2-40B4-BE49-F238E27FC236}">
              <a16:creationId xmlns:a16="http://schemas.microsoft.com/office/drawing/2014/main" id="{3285E25F-0A45-406F-9B10-0881596D9B8B}"/>
            </a:ext>
          </a:extLst>
        </xdr:cNvPr>
        <xdr:cNvSpPr/>
      </xdr:nvSpPr>
      <xdr:spPr>
        <a:xfrm>
          <a:off x="1749879" y="2544535"/>
          <a:ext cx="1011009" cy="1047751"/>
        </a:xfrm>
        <a:prstGeom prst="right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MX" sz="1600">
              <a:latin typeface="Arial" panose="020B0604020202020204" pitchFamily="34" charset="0"/>
              <a:cs typeface="Arial" panose="020B0604020202020204" pitchFamily="34" charset="0"/>
            </a:rPr>
            <a:t>Mayor</a:t>
          </a:r>
          <a:r>
            <a:rPr lang="es-MX" sz="1600" baseline="0">
              <a:latin typeface="Arial" panose="020B0604020202020204" pitchFamily="34" charset="0"/>
              <a:cs typeface="Arial" panose="020B0604020202020204" pitchFamily="34" charset="0"/>
            </a:rPr>
            <a:t> de</a:t>
          </a:r>
          <a:r>
            <a:rPr lang="es-MX" sz="1600">
              <a:latin typeface="Arial" panose="020B0604020202020204" pitchFamily="34" charset="0"/>
              <a:cs typeface="Arial" panose="020B0604020202020204" pitchFamily="34" charset="0"/>
            </a:rPr>
            <a:t> 18</a:t>
          </a:r>
          <a:r>
            <a:rPr lang="es-MX" sz="1600" baseline="0">
              <a:latin typeface="Arial" panose="020B0604020202020204" pitchFamily="34" charset="0"/>
              <a:cs typeface="Arial" panose="020B0604020202020204" pitchFamily="34" charset="0"/>
            </a:rPr>
            <a:t> Meses</a:t>
          </a:r>
          <a:endParaRPr lang="es-MX" sz="200">
            <a:latin typeface="Arial" panose="020B0604020202020204" pitchFamily="34" charset="0"/>
            <a:cs typeface="Arial" panose="020B0604020202020204" pitchFamily="34" charset="0"/>
          </a:endParaRPr>
        </a:p>
      </xdr:txBody>
    </xdr:sp>
    <xdr:clientData/>
  </xdr:twoCellAnchor>
  <xdr:twoCellAnchor>
    <xdr:from>
      <xdr:col>1</xdr:col>
      <xdr:colOff>544285</xdr:colOff>
      <xdr:row>6</xdr:row>
      <xdr:rowOff>46627</xdr:rowOff>
    </xdr:from>
    <xdr:to>
      <xdr:col>2</xdr:col>
      <xdr:colOff>816428</xdr:colOff>
      <xdr:row>12</xdr:row>
      <xdr:rowOff>168300</xdr:rowOff>
    </xdr:to>
    <xdr:sp macro="" textlink="">
      <xdr:nvSpPr>
        <xdr:cNvPr id="30" name="Globo: flecha izquierda 29">
          <a:hlinkClick xmlns:r="http://schemas.openxmlformats.org/officeDocument/2006/relationships" r:id="rId5"/>
          <a:extLst>
            <a:ext uri="{FF2B5EF4-FFF2-40B4-BE49-F238E27FC236}">
              <a16:creationId xmlns:a16="http://schemas.microsoft.com/office/drawing/2014/main" id="{78499059-A626-4275-939A-0EAB42BCD51F}"/>
            </a:ext>
          </a:extLst>
        </xdr:cNvPr>
        <xdr:cNvSpPr/>
      </xdr:nvSpPr>
      <xdr:spPr>
        <a:xfrm>
          <a:off x="1392010" y="1189627"/>
          <a:ext cx="1119868" cy="1264673"/>
        </a:xfrm>
        <a:prstGeom prst="leftArrowCallou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vert270" wrap="square" lIns="91440" tIns="45720" rIns="91440" bIns="45720" numCol="1" spcCol="0" rtlCol="0" fromWordArt="0" anchor="ctr" anchorCtr="0" forceAA="0" compatLnSpc="1">
          <a:prstTxWarp prst="textNoShape">
            <a:avLst/>
          </a:prstTxWarp>
          <a:noAutofit/>
        </a:bodyPr>
        <a:lstStyle/>
        <a:p>
          <a:pPr marL="0" indent="0" algn="ctr"/>
          <a:r>
            <a:rPr lang="es-MX" sz="1600" baseline="0">
              <a:solidFill>
                <a:schemeClr val="lt1"/>
              </a:solidFill>
              <a:latin typeface="Arial" panose="020B0604020202020204" pitchFamily="34" charset="0"/>
              <a:ea typeface="+mn-ea"/>
              <a:cs typeface="Arial" panose="020B0604020202020204" pitchFamily="34" charset="0"/>
            </a:rPr>
            <a:t>Menor de 18 Meses</a:t>
          </a:r>
          <a:endParaRPr lang="es-MX" sz="1600">
            <a:solidFill>
              <a:schemeClr val="lt1"/>
            </a:solidFill>
            <a:latin typeface="Arial" panose="020B0604020202020204" pitchFamily="34" charset="0"/>
            <a:ea typeface="+mn-ea"/>
            <a:cs typeface="Arial" panose="020B0604020202020204" pitchFamily="34" charset="0"/>
          </a:endParaRPr>
        </a:p>
      </xdr:txBody>
    </xdr:sp>
    <xdr:clientData/>
  </xdr:twoCellAnchor>
  <xdr:twoCellAnchor>
    <xdr:from>
      <xdr:col>0</xdr:col>
      <xdr:colOff>0</xdr:colOff>
      <xdr:row>32</xdr:row>
      <xdr:rowOff>13607</xdr:rowOff>
    </xdr:from>
    <xdr:to>
      <xdr:col>2</xdr:col>
      <xdr:colOff>0</xdr:colOff>
      <xdr:row>41</xdr:row>
      <xdr:rowOff>27214</xdr:rowOff>
    </xdr:to>
    <xdr:sp macro="" textlink="">
      <xdr:nvSpPr>
        <xdr:cNvPr id="31" name="Flecha: pentágono 30">
          <a:hlinkClick xmlns:r="http://schemas.openxmlformats.org/officeDocument/2006/relationships" r:id="rId7"/>
          <a:extLst>
            <a:ext uri="{FF2B5EF4-FFF2-40B4-BE49-F238E27FC236}">
              <a16:creationId xmlns:a16="http://schemas.microsoft.com/office/drawing/2014/main" id="{99EC03B9-C467-4586-AE7A-49A8910CF0E0}"/>
            </a:ext>
          </a:extLst>
        </xdr:cNvPr>
        <xdr:cNvSpPr/>
      </xdr:nvSpPr>
      <xdr:spPr>
        <a:xfrm>
          <a:off x="0" y="6109607"/>
          <a:ext cx="1695450" cy="1728107"/>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Reem</a:t>
          </a:r>
        </a:p>
      </xdr:txBody>
    </xdr:sp>
    <xdr:clientData/>
  </xdr:twoCellAnchor>
  <xdr:twoCellAnchor>
    <xdr:from>
      <xdr:col>0</xdr:col>
      <xdr:colOff>0</xdr:colOff>
      <xdr:row>24</xdr:row>
      <xdr:rowOff>40822</xdr:rowOff>
    </xdr:from>
    <xdr:to>
      <xdr:col>2</xdr:col>
      <xdr:colOff>122463</xdr:colOff>
      <xdr:row>33</xdr:row>
      <xdr:rowOff>27215</xdr:rowOff>
    </xdr:to>
    <xdr:sp macro="" textlink="">
      <xdr:nvSpPr>
        <xdr:cNvPr id="32" name="Flecha: pentágono 31">
          <a:hlinkClick xmlns:r="http://schemas.openxmlformats.org/officeDocument/2006/relationships" r:id="rId8"/>
          <a:extLst>
            <a:ext uri="{FF2B5EF4-FFF2-40B4-BE49-F238E27FC236}">
              <a16:creationId xmlns:a16="http://schemas.microsoft.com/office/drawing/2014/main" id="{57FFA412-DBC3-4D47-AB6D-B61B5A6E9AC0}"/>
            </a:ext>
          </a:extLst>
        </xdr:cNvPr>
        <xdr:cNvSpPr/>
      </xdr:nvSpPr>
      <xdr:spPr>
        <a:xfrm>
          <a:off x="0" y="4612822"/>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Reemplazos</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33" name="Flecha: pentágono 32">
          <a:hlinkClick xmlns:r="http://schemas.openxmlformats.org/officeDocument/2006/relationships" r:id="rId9"/>
          <a:extLst>
            <a:ext uri="{FF2B5EF4-FFF2-40B4-BE49-F238E27FC236}">
              <a16:creationId xmlns:a16="http://schemas.microsoft.com/office/drawing/2014/main" id="{6941D1CF-EF6B-4254-9236-CD2B717FB382}"/>
            </a:ext>
          </a:extLst>
        </xdr:cNvPr>
        <xdr:cNvSpPr/>
      </xdr:nvSpPr>
      <xdr:spPr>
        <a:xfrm>
          <a:off x="13607" y="3224893"/>
          <a:ext cx="1817913"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Crecimiento</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34" name="Flecha: pentágono 33">
          <a:hlinkClick xmlns:r="http://schemas.openxmlformats.org/officeDocument/2006/relationships" r:id="rId3"/>
          <a:extLst>
            <a:ext uri="{FF2B5EF4-FFF2-40B4-BE49-F238E27FC236}">
              <a16:creationId xmlns:a16="http://schemas.microsoft.com/office/drawing/2014/main" id="{5C96A777-81FB-4848-8F26-7CC235346DB8}"/>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Ultra</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20</xdr:col>
      <xdr:colOff>598715</xdr:colOff>
      <xdr:row>2</xdr:row>
      <xdr:rowOff>108858</xdr:rowOff>
    </xdr:from>
    <xdr:to>
      <xdr:col>23</xdr:col>
      <xdr:colOff>884464</xdr:colOff>
      <xdr:row>5</xdr:row>
      <xdr:rowOff>136072</xdr:rowOff>
    </xdr:to>
    <xdr:sp macro="[0]!Limpiar2" textlink="">
      <xdr:nvSpPr>
        <xdr:cNvPr id="12" name="Rectángulo 11">
          <a:extLst>
            <a:ext uri="{FF2B5EF4-FFF2-40B4-BE49-F238E27FC236}">
              <a16:creationId xmlns:a16="http://schemas.microsoft.com/office/drawing/2014/main" id="{D7131DC0-B20F-42BC-B9C3-D7BBEB1A85C6}"/>
            </a:ext>
          </a:extLst>
        </xdr:cNvPr>
        <xdr:cNvSpPr/>
      </xdr:nvSpPr>
      <xdr:spPr>
        <a:xfrm>
          <a:off x="17947822" y="503465"/>
          <a:ext cx="3415392" cy="81642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200" b="1">
              <a:latin typeface="Arial" panose="020B0604020202020204" pitchFamily="34" charset="0"/>
              <a:cs typeface="Arial" panose="020B0604020202020204" pitchFamily="34" charset="0"/>
            </a:rPr>
            <a:t>LIMPIAR</a:t>
          </a:r>
          <a:endParaRPr lang="es-MX" sz="1100" b="1">
            <a:latin typeface="Arial" panose="020B0604020202020204" pitchFamily="34" charset="0"/>
            <a:cs typeface="Arial" panose="020B0604020202020204" pitchFamily="34" charset="0"/>
          </a:endParaRPr>
        </a:p>
      </xdr:txBody>
    </xdr:sp>
    <xdr:clientData/>
  </xdr:twoCellAnchor>
  <xdr:twoCellAnchor>
    <xdr:from>
      <xdr:col>3</xdr:col>
      <xdr:colOff>381000</xdr:colOff>
      <xdr:row>9</xdr:row>
      <xdr:rowOff>40822</xdr:rowOff>
    </xdr:from>
    <xdr:to>
      <xdr:col>15</xdr:col>
      <xdr:colOff>190500</xdr:colOff>
      <xdr:row>47</xdr:row>
      <xdr:rowOff>68037</xdr:rowOff>
    </xdr:to>
    <xdr:sp macro="" textlink="">
      <xdr:nvSpPr>
        <xdr:cNvPr id="13" name="CuadroTexto 12">
          <a:extLst>
            <a:ext uri="{FF2B5EF4-FFF2-40B4-BE49-F238E27FC236}">
              <a16:creationId xmlns:a16="http://schemas.microsoft.com/office/drawing/2014/main" id="{EF8EA4D4-45C1-4034-ACEA-B53FB28398B3}"/>
            </a:ext>
          </a:extLst>
        </xdr:cNvPr>
        <xdr:cNvSpPr txBox="1"/>
      </xdr:nvSpPr>
      <xdr:spPr>
        <a:xfrm>
          <a:off x="2911929" y="2081893"/>
          <a:ext cx="9933214" cy="741589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(a)___ como respaldo y su seguridad a partir de este momento se grabará la llamada, solicito de su ayuda para contestar la frase “Si acepto”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Sr._____ Srta. ______ Le recuerdo los beneficios que tendrá al contratar el servicio: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Graba más de 600 horas de programación en HD.</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Graba hasta 5 programas diferentes al mismo tiempo mientras ve otro programa distinto.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Posibilidad de conectar auriculares o barras de sonido vía bluetooth.</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Nuevo menú y navegador mucho más atractivo y amigable. Adicional de funciones como pausa en vivo y el bloqueo de programación para menores.</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Este equipo está preparado para recibir contenido en Ultra HD, lo cual genera una mejora en la calidad de la imagen.</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Cuenta con tarjeta inteligente y un disco duro con capacidad de 2 TB</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Avance y retroceso en 4 velocidades más cámara lenta (slow motion) </a:t>
          </a:r>
          <a:r>
            <a:rPr kumimoji="0" lang="es-MX" sz="16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¿Acepta?</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“El número de su cuenta es: _____________ nos autorizó un cargo por concepto de instalación de_______ (mencionar número de equipos ULTRAHD según corresponda), lo que representa un costo mensual de $________. </a:t>
          </a: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¿Acepta?</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 firma de pagaré por $______. (indicar el monto total por los equipos contratados) por concepto del valor de cada receptor digital. No le va a generar cargo alguno  únicamente es para garantizar la devolución del equipo en caso de cancelación. </a:t>
          </a: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¿Acepta?</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Mencionar: Prorrateo estimado menor al paquete contratado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Confirmar la renovación de su contrato, la permanencia mínima del nuevo contrato que usted firmará es de 18 Meses  </a:t>
          </a: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¿Acepta?</a:t>
          </a: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El costo de instalación le cubre un total de 30 metros  de cable. En caso de que la instalación exceda la distancia se deberá cubrir con un costo adicional el cual se deberá de pagar al técnico al momento de la instalación</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La documentación que tendrá que entregar al técnico en el momento de la instalación es: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de identificación oficial</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comprobante domicilio (No mayor a 3 meses) Solo en caso de cambio de domicilio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Es indispensable la presencia del titular de la cuenta en el momento de la instalación </a:t>
          </a:r>
          <a:endParaRPr lang="es-MX" sz="1600" u="dbl">
            <a:solidFill>
              <a:schemeClr val="accent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ctr"/>
          <a:endParaRPr lang="es-MX" sz="1100"/>
        </a:p>
      </xdr:txBody>
    </xdr:sp>
    <xdr:clientData/>
  </xdr:twoCellAnchor>
  <xdr:twoCellAnchor editAs="oneCell">
    <xdr:from>
      <xdr:col>4</xdr:col>
      <xdr:colOff>0</xdr:colOff>
      <xdr:row>2</xdr:row>
      <xdr:rowOff>0</xdr:rowOff>
    </xdr:from>
    <xdr:to>
      <xdr:col>15</xdr:col>
      <xdr:colOff>13607</xdr:colOff>
      <xdr:row>6</xdr:row>
      <xdr:rowOff>176893</xdr:rowOff>
    </xdr:to>
    <xdr:pic>
      <xdr:nvPicPr>
        <xdr:cNvPr id="16" name="Imagen 15">
          <a:extLst>
            <a:ext uri="{FF2B5EF4-FFF2-40B4-BE49-F238E27FC236}">
              <a16:creationId xmlns:a16="http://schemas.microsoft.com/office/drawing/2014/main" id="{BEAC44E5-E9A1-4704-A37D-0AEAECB3912C}"/>
            </a:ext>
          </a:extLst>
        </xdr:cNvPr>
        <xdr:cNvPicPr>
          <a:picLocks noChangeAspect="1"/>
        </xdr:cNvPicPr>
      </xdr:nvPicPr>
      <xdr:blipFill>
        <a:blip xmlns:r="http://schemas.openxmlformats.org/officeDocument/2006/relationships" r:embed="rId1"/>
        <a:stretch>
          <a:fillRect/>
        </a:stretch>
      </xdr:blipFill>
      <xdr:spPr>
        <a:xfrm>
          <a:off x="3374571" y="394607"/>
          <a:ext cx="9293679" cy="1238250"/>
        </a:xfrm>
        <a:prstGeom prst="rect">
          <a:avLst/>
        </a:prstGeom>
      </xdr:spPr>
    </xdr:pic>
    <xdr:clientData/>
  </xdr:twoCellAnchor>
  <xdr:twoCellAnchor>
    <xdr:from>
      <xdr:col>0</xdr:col>
      <xdr:colOff>13607</xdr:colOff>
      <xdr:row>1</xdr:row>
      <xdr:rowOff>13607</xdr:rowOff>
    </xdr:from>
    <xdr:to>
      <xdr:col>2</xdr:col>
      <xdr:colOff>13607</xdr:colOff>
      <xdr:row>10</xdr:row>
      <xdr:rowOff>0</xdr:rowOff>
    </xdr:to>
    <xdr:sp macro="" textlink="">
      <xdr:nvSpPr>
        <xdr:cNvPr id="19" name="Flecha: pentágono 18">
          <a:hlinkClick xmlns:r="http://schemas.openxmlformats.org/officeDocument/2006/relationships" r:id="rId2"/>
          <a:extLst>
            <a:ext uri="{FF2B5EF4-FFF2-40B4-BE49-F238E27FC236}">
              <a16:creationId xmlns:a16="http://schemas.microsoft.com/office/drawing/2014/main" id="{61BEBB2D-1533-4D5B-B95D-4206D5F541BB}"/>
            </a:ext>
          </a:extLst>
        </xdr:cNvPr>
        <xdr:cNvSpPr/>
      </xdr:nvSpPr>
      <xdr:spPr>
        <a:xfrm>
          <a:off x="13607" y="204107"/>
          <a:ext cx="1695450" cy="2015218"/>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20" name="Flecha: pentágono 19">
          <a:hlinkClick xmlns:r="http://schemas.openxmlformats.org/officeDocument/2006/relationships" r:id="rId3"/>
          <a:extLst>
            <a:ext uri="{FF2B5EF4-FFF2-40B4-BE49-F238E27FC236}">
              <a16:creationId xmlns:a16="http://schemas.microsoft.com/office/drawing/2014/main" id="{E5E06678-14ED-45B5-A4CD-4982D92F6656}"/>
            </a:ext>
          </a:extLst>
        </xdr:cNvPr>
        <xdr:cNvSpPr/>
      </xdr:nvSpPr>
      <xdr:spPr>
        <a:xfrm>
          <a:off x="0" y="2019300"/>
          <a:ext cx="1695450" cy="17389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Ultra</a:t>
          </a:r>
        </a:p>
      </xdr:txBody>
    </xdr:sp>
    <xdr:clientData/>
  </xdr:twoCellAnchor>
  <xdr:twoCellAnchor>
    <xdr:from>
      <xdr:col>0</xdr:col>
      <xdr:colOff>13607</xdr:colOff>
      <xdr:row>40</xdr:row>
      <xdr:rowOff>40822</xdr:rowOff>
    </xdr:from>
    <xdr:to>
      <xdr:col>2</xdr:col>
      <xdr:colOff>13607</xdr:colOff>
      <xdr:row>49</xdr:row>
      <xdr:rowOff>27215</xdr:rowOff>
    </xdr:to>
    <xdr:sp macro="" textlink="">
      <xdr:nvSpPr>
        <xdr:cNvPr id="21" name="Flecha: pentágono 20">
          <a:hlinkClick xmlns:r="http://schemas.openxmlformats.org/officeDocument/2006/relationships" r:id="rId4"/>
          <a:extLst>
            <a:ext uri="{FF2B5EF4-FFF2-40B4-BE49-F238E27FC236}">
              <a16:creationId xmlns:a16="http://schemas.microsoft.com/office/drawing/2014/main" id="{C4575722-743A-4DB7-93E1-B0C59D44FC54}"/>
            </a:ext>
          </a:extLst>
        </xdr:cNvPr>
        <xdr:cNvSpPr/>
      </xdr:nvSpPr>
      <xdr:spPr>
        <a:xfrm>
          <a:off x="13607" y="8079922"/>
          <a:ext cx="1695450" cy="1710418"/>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Crec Reem</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22" name="Flecha: pentágono 21">
          <a:hlinkClick xmlns:r="http://schemas.openxmlformats.org/officeDocument/2006/relationships" r:id="rId5"/>
          <a:extLst>
            <a:ext uri="{FF2B5EF4-FFF2-40B4-BE49-F238E27FC236}">
              <a16:creationId xmlns:a16="http://schemas.microsoft.com/office/drawing/2014/main" id="{57ECDF06-4FA6-4AF9-8BAE-C69BD267CADF}"/>
            </a:ext>
          </a:extLst>
        </xdr:cNvPr>
        <xdr:cNvSpPr/>
      </xdr:nvSpPr>
      <xdr:spPr>
        <a:xfrm>
          <a:off x="13607" y="3558268"/>
          <a:ext cx="1817913" cy="17770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Crecimiento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23" name="Flecha: pentágono 22">
          <a:hlinkClick xmlns:r="http://schemas.openxmlformats.org/officeDocument/2006/relationships" r:id="rId2"/>
          <a:extLst>
            <a:ext uri="{FF2B5EF4-FFF2-40B4-BE49-F238E27FC236}">
              <a16:creationId xmlns:a16="http://schemas.microsoft.com/office/drawing/2014/main" id="{B23619ED-433C-4B32-81F8-43185A583F65}"/>
            </a:ext>
          </a:extLst>
        </xdr:cNvPr>
        <xdr:cNvSpPr/>
      </xdr:nvSpPr>
      <xdr:spPr>
        <a:xfrm>
          <a:off x="13607" y="204107"/>
          <a:ext cx="1695450" cy="2015218"/>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2</xdr:col>
      <xdr:colOff>54429</xdr:colOff>
      <xdr:row>13</xdr:row>
      <xdr:rowOff>68035</xdr:rowOff>
    </xdr:from>
    <xdr:to>
      <xdr:col>3</xdr:col>
      <xdr:colOff>217713</xdr:colOff>
      <xdr:row>18</xdr:row>
      <xdr:rowOff>163286</xdr:rowOff>
    </xdr:to>
    <xdr:sp macro="" textlink="">
      <xdr:nvSpPr>
        <xdr:cNvPr id="24" name="Globo: flecha derecha 23">
          <a:hlinkClick xmlns:r="http://schemas.openxmlformats.org/officeDocument/2006/relationships" r:id="rId6"/>
          <a:extLst>
            <a:ext uri="{FF2B5EF4-FFF2-40B4-BE49-F238E27FC236}">
              <a16:creationId xmlns:a16="http://schemas.microsoft.com/office/drawing/2014/main" id="{7AD0C69F-9F90-4969-9D25-258B8833E268}"/>
            </a:ext>
          </a:extLst>
        </xdr:cNvPr>
        <xdr:cNvSpPr/>
      </xdr:nvSpPr>
      <xdr:spPr>
        <a:xfrm>
          <a:off x="1749879" y="2858860"/>
          <a:ext cx="1011009" cy="1085851"/>
        </a:xfrm>
        <a:prstGeom prst="right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MX" sz="1600">
              <a:latin typeface="Arial" panose="020B0604020202020204" pitchFamily="34" charset="0"/>
              <a:cs typeface="Arial" panose="020B0604020202020204" pitchFamily="34" charset="0"/>
            </a:rPr>
            <a:t>Mayor</a:t>
          </a:r>
          <a:r>
            <a:rPr lang="es-MX" sz="1600" baseline="0">
              <a:latin typeface="Arial" panose="020B0604020202020204" pitchFamily="34" charset="0"/>
              <a:cs typeface="Arial" panose="020B0604020202020204" pitchFamily="34" charset="0"/>
            </a:rPr>
            <a:t> de</a:t>
          </a:r>
          <a:r>
            <a:rPr lang="es-MX" sz="1600">
              <a:latin typeface="Arial" panose="020B0604020202020204" pitchFamily="34" charset="0"/>
              <a:cs typeface="Arial" panose="020B0604020202020204" pitchFamily="34" charset="0"/>
            </a:rPr>
            <a:t> 18</a:t>
          </a:r>
          <a:r>
            <a:rPr lang="es-MX" sz="1600" baseline="0">
              <a:latin typeface="Arial" panose="020B0604020202020204" pitchFamily="34" charset="0"/>
              <a:cs typeface="Arial" panose="020B0604020202020204" pitchFamily="34" charset="0"/>
            </a:rPr>
            <a:t> Meses</a:t>
          </a:r>
          <a:endParaRPr lang="es-MX" sz="200">
            <a:latin typeface="Arial" panose="020B0604020202020204" pitchFamily="34" charset="0"/>
            <a:cs typeface="Arial" panose="020B0604020202020204" pitchFamily="34" charset="0"/>
          </a:endParaRPr>
        </a:p>
      </xdr:txBody>
    </xdr:sp>
    <xdr:clientData/>
  </xdr:twoCellAnchor>
  <xdr:twoCellAnchor>
    <xdr:from>
      <xdr:col>1</xdr:col>
      <xdr:colOff>544285</xdr:colOff>
      <xdr:row>6</xdr:row>
      <xdr:rowOff>46627</xdr:rowOff>
    </xdr:from>
    <xdr:to>
      <xdr:col>2</xdr:col>
      <xdr:colOff>816428</xdr:colOff>
      <xdr:row>12</xdr:row>
      <xdr:rowOff>168300</xdr:rowOff>
    </xdr:to>
    <xdr:sp macro="" textlink="">
      <xdr:nvSpPr>
        <xdr:cNvPr id="25" name="Globo: flecha izquierda 24">
          <a:hlinkClick xmlns:r="http://schemas.openxmlformats.org/officeDocument/2006/relationships" r:id="rId5"/>
          <a:extLst>
            <a:ext uri="{FF2B5EF4-FFF2-40B4-BE49-F238E27FC236}">
              <a16:creationId xmlns:a16="http://schemas.microsoft.com/office/drawing/2014/main" id="{4A03DF39-483A-4917-A9C6-0BE241B4B6F0}"/>
            </a:ext>
          </a:extLst>
        </xdr:cNvPr>
        <xdr:cNvSpPr/>
      </xdr:nvSpPr>
      <xdr:spPr>
        <a:xfrm>
          <a:off x="1392010" y="1484902"/>
          <a:ext cx="1119868" cy="1283723"/>
        </a:xfrm>
        <a:prstGeom prst="leftArrowCallou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vert270" wrap="square" lIns="91440" tIns="45720" rIns="91440" bIns="45720" numCol="1" spcCol="0" rtlCol="0" fromWordArt="0" anchor="ctr" anchorCtr="0" forceAA="0" compatLnSpc="1">
          <a:prstTxWarp prst="textNoShape">
            <a:avLst/>
          </a:prstTxWarp>
          <a:noAutofit/>
        </a:bodyPr>
        <a:lstStyle/>
        <a:p>
          <a:pPr marL="0" indent="0" algn="ctr"/>
          <a:r>
            <a:rPr lang="es-MX" sz="1600" baseline="0">
              <a:solidFill>
                <a:schemeClr val="lt1"/>
              </a:solidFill>
              <a:latin typeface="Arial" panose="020B0604020202020204" pitchFamily="34" charset="0"/>
              <a:ea typeface="+mn-ea"/>
              <a:cs typeface="Arial" panose="020B0604020202020204" pitchFamily="34" charset="0"/>
            </a:rPr>
            <a:t>Menor de 18 Meses</a:t>
          </a:r>
          <a:endParaRPr lang="es-MX" sz="1600">
            <a:solidFill>
              <a:schemeClr val="lt1"/>
            </a:solidFill>
            <a:latin typeface="Arial" panose="020B0604020202020204" pitchFamily="34" charset="0"/>
            <a:ea typeface="+mn-ea"/>
            <a:cs typeface="Arial" panose="020B0604020202020204" pitchFamily="34" charset="0"/>
          </a:endParaRPr>
        </a:p>
      </xdr:txBody>
    </xdr:sp>
    <xdr:clientData/>
  </xdr:twoCellAnchor>
  <xdr:twoCellAnchor>
    <xdr:from>
      <xdr:col>0</xdr:col>
      <xdr:colOff>0</xdr:colOff>
      <xdr:row>32</xdr:row>
      <xdr:rowOff>13607</xdr:rowOff>
    </xdr:from>
    <xdr:to>
      <xdr:col>2</xdr:col>
      <xdr:colOff>0</xdr:colOff>
      <xdr:row>41</xdr:row>
      <xdr:rowOff>27214</xdr:rowOff>
    </xdr:to>
    <xdr:sp macro="" textlink="">
      <xdr:nvSpPr>
        <xdr:cNvPr id="26" name="Flecha: pentágono 25">
          <a:hlinkClick xmlns:r="http://schemas.openxmlformats.org/officeDocument/2006/relationships" r:id="rId7"/>
          <a:extLst>
            <a:ext uri="{FF2B5EF4-FFF2-40B4-BE49-F238E27FC236}">
              <a16:creationId xmlns:a16="http://schemas.microsoft.com/office/drawing/2014/main" id="{E8774CD9-A1B9-4AC7-A14A-012B00DD422B}"/>
            </a:ext>
          </a:extLst>
        </xdr:cNvPr>
        <xdr:cNvSpPr/>
      </xdr:nvSpPr>
      <xdr:spPr>
        <a:xfrm>
          <a:off x="0" y="6519182"/>
          <a:ext cx="1695450" cy="1737632"/>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Reem</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28" name="Flecha: pentágono 27">
          <a:hlinkClick xmlns:r="http://schemas.openxmlformats.org/officeDocument/2006/relationships" r:id="rId8"/>
          <a:extLst>
            <a:ext uri="{FF2B5EF4-FFF2-40B4-BE49-F238E27FC236}">
              <a16:creationId xmlns:a16="http://schemas.microsoft.com/office/drawing/2014/main" id="{2D210523-CB54-441F-BAB5-D89A18D9107B}"/>
            </a:ext>
          </a:extLst>
        </xdr:cNvPr>
        <xdr:cNvSpPr/>
      </xdr:nvSpPr>
      <xdr:spPr>
        <a:xfrm>
          <a:off x="13607" y="3558268"/>
          <a:ext cx="1817913" cy="17770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Crecimiento</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29" name="Flecha: pentágono 28">
          <a:hlinkClick xmlns:r="http://schemas.openxmlformats.org/officeDocument/2006/relationships" r:id="rId3"/>
          <a:extLst>
            <a:ext uri="{FF2B5EF4-FFF2-40B4-BE49-F238E27FC236}">
              <a16:creationId xmlns:a16="http://schemas.microsoft.com/office/drawing/2014/main" id="{5AAAF642-E030-4BBF-90B9-C2ABF5AC4BEF}"/>
            </a:ext>
          </a:extLst>
        </xdr:cNvPr>
        <xdr:cNvSpPr/>
      </xdr:nvSpPr>
      <xdr:spPr>
        <a:xfrm>
          <a:off x="0" y="2019300"/>
          <a:ext cx="1695450" cy="17389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Ultra</a:t>
          </a:r>
        </a:p>
      </xdr:txBody>
    </xdr:sp>
    <xdr:clientData/>
  </xdr:twoCellAnchor>
  <xdr:twoCellAnchor>
    <xdr:from>
      <xdr:col>0</xdr:col>
      <xdr:colOff>0</xdr:colOff>
      <xdr:row>24</xdr:row>
      <xdr:rowOff>40822</xdr:rowOff>
    </xdr:from>
    <xdr:to>
      <xdr:col>2</xdr:col>
      <xdr:colOff>122463</xdr:colOff>
      <xdr:row>33</xdr:row>
      <xdr:rowOff>27215</xdr:rowOff>
    </xdr:to>
    <xdr:sp macro="" textlink="">
      <xdr:nvSpPr>
        <xdr:cNvPr id="27" name="Flecha: pentágono 26">
          <a:hlinkClick xmlns:r="http://schemas.openxmlformats.org/officeDocument/2006/relationships" r:id="rId9"/>
          <a:extLst>
            <a:ext uri="{FF2B5EF4-FFF2-40B4-BE49-F238E27FC236}">
              <a16:creationId xmlns:a16="http://schemas.microsoft.com/office/drawing/2014/main" id="{F257DC6F-0235-4F99-817E-75E1896C32C6}"/>
            </a:ext>
          </a:extLst>
        </xdr:cNvPr>
        <xdr:cNvSpPr/>
      </xdr:nvSpPr>
      <xdr:spPr>
        <a:xfrm>
          <a:off x="0" y="5012872"/>
          <a:ext cx="1817913" cy="1710418"/>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Reemplazos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20</xdr:col>
      <xdr:colOff>367395</xdr:colOff>
      <xdr:row>1</xdr:row>
      <xdr:rowOff>149681</xdr:rowOff>
    </xdr:from>
    <xdr:to>
      <xdr:col>23</xdr:col>
      <xdr:colOff>653144</xdr:colOff>
      <xdr:row>4</xdr:row>
      <xdr:rowOff>231323</xdr:rowOff>
    </xdr:to>
    <xdr:sp macro="[0]!Limpiar2" textlink="">
      <xdr:nvSpPr>
        <xdr:cNvPr id="21" name="Rectángulo 20">
          <a:extLst>
            <a:ext uri="{FF2B5EF4-FFF2-40B4-BE49-F238E27FC236}">
              <a16:creationId xmlns:a16="http://schemas.microsoft.com/office/drawing/2014/main" id="{83F73B57-9D83-4AD1-A6FB-078C0E8D8867}"/>
            </a:ext>
          </a:extLst>
        </xdr:cNvPr>
        <xdr:cNvSpPr/>
      </xdr:nvSpPr>
      <xdr:spPr>
        <a:xfrm>
          <a:off x="17716502" y="340181"/>
          <a:ext cx="3415392" cy="81642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200" b="1">
              <a:latin typeface="Arial" panose="020B0604020202020204" pitchFamily="34" charset="0"/>
              <a:cs typeface="Arial" panose="020B0604020202020204" pitchFamily="34" charset="0"/>
            </a:rPr>
            <a:t>LIMPIAR</a:t>
          </a:r>
          <a:endParaRPr lang="es-MX" sz="1100" b="1">
            <a:latin typeface="Arial" panose="020B0604020202020204" pitchFamily="34" charset="0"/>
            <a:cs typeface="Arial" panose="020B0604020202020204" pitchFamily="34" charset="0"/>
          </a:endParaRPr>
        </a:p>
      </xdr:txBody>
    </xdr:sp>
    <xdr:clientData/>
  </xdr:twoCellAnchor>
  <xdr:twoCellAnchor>
    <xdr:from>
      <xdr:col>3</xdr:col>
      <xdr:colOff>381000</xdr:colOff>
      <xdr:row>9</xdr:row>
      <xdr:rowOff>40821</xdr:rowOff>
    </xdr:from>
    <xdr:to>
      <xdr:col>15</xdr:col>
      <xdr:colOff>190500</xdr:colOff>
      <xdr:row>54</xdr:row>
      <xdr:rowOff>13607</xdr:rowOff>
    </xdr:to>
    <xdr:sp macro="" textlink="">
      <xdr:nvSpPr>
        <xdr:cNvPr id="22" name="CuadroTexto 21">
          <a:extLst>
            <a:ext uri="{FF2B5EF4-FFF2-40B4-BE49-F238E27FC236}">
              <a16:creationId xmlns:a16="http://schemas.microsoft.com/office/drawing/2014/main" id="{67CF119A-DF43-42FC-9E48-EAD16EFE2A30}"/>
            </a:ext>
          </a:extLst>
        </xdr:cNvPr>
        <xdr:cNvSpPr txBox="1"/>
      </xdr:nvSpPr>
      <xdr:spPr>
        <a:xfrm>
          <a:off x="2924175" y="2060121"/>
          <a:ext cx="9982200" cy="863101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(a)___ como respaldo y su seguridad a partir de este momento se grabará la llamada, solicito de su ayuda para contestar la frase “Si acepto”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Sr._____ Srta. ______ Le recuerdo los beneficios que tendrá al contratar el servicio: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Graba más de 600 horas de programación en HD.</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Graba hasta 5 programas diferentes al mismo tiempo mientras ve otro programa distinto.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Posibilidad de conectar auriculares o barras de sonido vía bluetooth.</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Nuevo menú y navegador mucho más atractivo y amigable. Adicional de funciones como pausa en vivo y el bloqueo de programación para menores.</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Este equipo está preparado para recibir contenido en Ultra HD, lo cual genera una mejora en la calidad de la imagen.</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Cuenta con tarjeta inteligente y un disco duro con capacidad de 2 TB</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Avance y retroceso en 4 velocidades más cámara lenta (slow motion) </a:t>
          </a:r>
          <a:r>
            <a:rPr kumimoji="0" lang="es-MX" sz="16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¿Acepta?</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“El número de su cuenta es: _____________ nos autorizó un cargo por concepto de instalación de_______ (mencionar número de equipos ULTRAHD según corresponda), lo que representa un costo mensual de $________. </a:t>
          </a: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¿Acepta?</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 firma de pagaré por $______. (indicar el monto total por los equipos contratados) por concepto del valor de cada receptor digital. No le va a generar cargo alguno  únicamente es para garantizar la devolución del equipo en caso de cancelación. </a:t>
          </a: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¿Acepta?</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Mencionar: Prorrateo estimado menor al paquete contratado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Hay que mencionar que no es posible regresar al esquema tradicional</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Confirmar la renovación de su contrato, la permanencia mínima del nuevo contrato que usted firmará es de 18 Meses  </a:t>
          </a: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¿Acepta?</a:t>
          </a: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Sr(a). _____________ le informo que, para su beneficio, el monto anual de asistencia SKY se cobrará en 12 meses en lugar de 4 meses. Por lo tanto, mensualmente se realizará un cargo adicional por concepto de Asistencia SKY de $ xxxx ($20.00 hasta 2 equipos y $24 para 3 o 4 equipos)"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El costo de instalación le cubre un total de 30 metros  de cable. En caso de que la instalación exceda la distancia se deberá cubrir con un costo adicional el cual se deberá de pagar al técnico al momento de la instalación</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La documentación que tendrá que entregar al técnico en el momento de la instalación es: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de identificación oficial</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comprobante domicilio (No mayor a 3 meses) Solo en caso de cambio de domicilio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Es indispensable la presencia del titular de la cuenta en el momento de la instalación </a:t>
          </a:r>
          <a:endParaRPr lang="es-MX" sz="1600" u="dbl">
            <a:solidFill>
              <a:schemeClr val="accent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ctr"/>
          <a:endParaRPr lang="es-MX" sz="1100"/>
        </a:p>
      </xdr:txBody>
    </xdr:sp>
    <xdr:clientData/>
  </xdr:twoCellAnchor>
  <xdr:twoCellAnchor editAs="oneCell">
    <xdr:from>
      <xdr:col>4</xdr:col>
      <xdr:colOff>0</xdr:colOff>
      <xdr:row>2</xdr:row>
      <xdr:rowOff>0</xdr:rowOff>
    </xdr:from>
    <xdr:to>
      <xdr:col>15</xdr:col>
      <xdr:colOff>40821</xdr:colOff>
      <xdr:row>7</xdr:row>
      <xdr:rowOff>13607</xdr:rowOff>
    </xdr:to>
    <xdr:pic>
      <xdr:nvPicPr>
        <xdr:cNvPr id="6" name="Imagen 5">
          <a:extLst>
            <a:ext uri="{FF2B5EF4-FFF2-40B4-BE49-F238E27FC236}">
              <a16:creationId xmlns:a16="http://schemas.microsoft.com/office/drawing/2014/main" id="{F797093E-8FDE-4C6E-9614-620396A94E09}"/>
            </a:ext>
          </a:extLst>
        </xdr:cNvPr>
        <xdr:cNvPicPr>
          <a:picLocks noChangeAspect="1"/>
        </xdr:cNvPicPr>
      </xdr:nvPicPr>
      <xdr:blipFill>
        <a:blip xmlns:r="http://schemas.openxmlformats.org/officeDocument/2006/relationships" r:embed="rId1"/>
        <a:stretch>
          <a:fillRect/>
        </a:stretch>
      </xdr:blipFill>
      <xdr:spPr>
        <a:xfrm>
          <a:off x="3374571" y="394607"/>
          <a:ext cx="9320893" cy="1265464"/>
        </a:xfrm>
        <a:prstGeom prst="rect">
          <a:avLst/>
        </a:prstGeom>
      </xdr:spPr>
    </xdr:pic>
    <xdr:clientData/>
  </xdr:twoCellAnchor>
  <xdr:twoCellAnchor>
    <xdr:from>
      <xdr:col>0</xdr:col>
      <xdr:colOff>13607</xdr:colOff>
      <xdr:row>1</xdr:row>
      <xdr:rowOff>13607</xdr:rowOff>
    </xdr:from>
    <xdr:to>
      <xdr:col>2</xdr:col>
      <xdr:colOff>13607</xdr:colOff>
      <xdr:row>10</xdr:row>
      <xdr:rowOff>0</xdr:rowOff>
    </xdr:to>
    <xdr:sp macro="" textlink="">
      <xdr:nvSpPr>
        <xdr:cNvPr id="16" name="Flecha: pentágono 15">
          <a:hlinkClick xmlns:r="http://schemas.openxmlformats.org/officeDocument/2006/relationships" r:id="rId2"/>
          <a:extLst>
            <a:ext uri="{FF2B5EF4-FFF2-40B4-BE49-F238E27FC236}">
              <a16:creationId xmlns:a16="http://schemas.microsoft.com/office/drawing/2014/main" id="{AEEDD5F0-F2B8-4C5B-8E25-015DDB8EA14A}"/>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20" name="Flecha: pentágono 19">
          <a:hlinkClick xmlns:r="http://schemas.openxmlformats.org/officeDocument/2006/relationships" r:id="rId3"/>
          <a:extLst>
            <a:ext uri="{FF2B5EF4-FFF2-40B4-BE49-F238E27FC236}">
              <a16:creationId xmlns:a16="http://schemas.microsoft.com/office/drawing/2014/main" id="{16277156-656E-4B15-866A-000C00C5EF81}"/>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Ultra</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24" name="Flecha: pentágono 23">
          <a:hlinkClick xmlns:r="http://schemas.openxmlformats.org/officeDocument/2006/relationships" r:id="rId4"/>
          <a:extLst>
            <a:ext uri="{FF2B5EF4-FFF2-40B4-BE49-F238E27FC236}">
              <a16:creationId xmlns:a16="http://schemas.microsoft.com/office/drawing/2014/main" id="{6DF4363C-398E-4BFB-B799-164BE0F29724}"/>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Crecimiento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25" name="Flecha: pentágono 24">
          <a:hlinkClick xmlns:r="http://schemas.openxmlformats.org/officeDocument/2006/relationships" r:id="rId2"/>
          <a:extLst>
            <a:ext uri="{FF2B5EF4-FFF2-40B4-BE49-F238E27FC236}">
              <a16:creationId xmlns:a16="http://schemas.microsoft.com/office/drawing/2014/main" id="{1D088B60-309A-4153-9D43-494FB55EAB42}"/>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2</xdr:col>
      <xdr:colOff>54429</xdr:colOff>
      <xdr:row>13</xdr:row>
      <xdr:rowOff>68035</xdr:rowOff>
    </xdr:from>
    <xdr:to>
      <xdr:col>3</xdr:col>
      <xdr:colOff>217713</xdr:colOff>
      <xdr:row>18</xdr:row>
      <xdr:rowOff>163286</xdr:rowOff>
    </xdr:to>
    <xdr:sp macro="" textlink="">
      <xdr:nvSpPr>
        <xdr:cNvPr id="26" name="Globo: flecha derecha 25">
          <a:hlinkClick xmlns:r="http://schemas.openxmlformats.org/officeDocument/2006/relationships" r:id="rId5"/>
          <a:extLst>
            <a:ext uri="{FF2B5EF4-FFF2-40B4-BE49-F238E27FC236}">
              <a16:creationId xmlns:a16="http://schemas.microsoft.com/office/drawing/2014/main" id="{77BAE54D-8410-4EDB-A49A-64FE1BE02E56}"/>
            </a:ext>
          </a:extLst>
        </xdr:cNvPr>
        <xdr:cNvSpPr/>
      </xdr:nvSpPr>
      <xdr:spPr>
        <a:xfrm>
          <a:off x="1749879" y="2544535"/>
          <a:ext cx="1011009" cy="1047751"/>
        </a:xfrm>
        <a:prstGeom prst="right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MX" sz="1600">
              <a:latin typeface="Arial" panose="020B0604020202020204" pitchFamily="34" charset="0"/>
              <a:cs typeface="Arial" panose="020B0604020202020204" pitchFamily="34" charset="0"/>
            </a:rPr>
            <a:t>Mayor</a:t>
          </a:r>
          <a:r>
            <a:rPr lang="es-MX" sz="1600" baseline="0">
              <a:latin typeface="Arial" panose="020B0604020202020204" pitchFamily="34" charset="0"/>
              <a:cs typeface="Arial" panose="020B0604020202020204" pitchFamily="34" charset="0"/>
            </a:rPr>
            <a:t> de</a:t>
          </a:r>
          <a:r>
            <a:rPr lang="es-MX" sz="1600">
              <a:latin typeface="Arial" panose="020B0604020202020204" pitchFamily="34" charset="0"/>
              <a:cs typeface="Arial" panose="020B0604020202020204" pitchFamily="34" charset="0"/>
            </a:rPr>
            <a:t> 18</a:t>
          </a:r>
          <a:r>
            <a:rPr lang="es-MX" sz="1600" baseline="0">
              <a:latin typeface="Arial" panose="020B0604020202020204" pitchFamily="34" charset="0"/>
              <a:cs typeface="Arial" panose="020B0604020202020204" pitchFamily="34" charset="0"/>
            </a:rPr>
            <a:t> Meses</a:t>
          </a:r>
          <a:endParaRPr lang="es-MX" sz="200">
            <a:latin typeface="Arial" panose="020B0604020202020204" pitchFamily="34" charset="0"/>
            <a:cs typeface="Arial" panose="020B0604020202020204" pitchFamily="34" charset="0"/>
          </a:endParaRPr>
        </a:p>
      </xdr:txBody>
    </xdr:sp>
    <xdr:clientData/>
  </xdr:twoCellAnchor>
  <xdr:twoCellAnchor>
    <xdr:from>
      <xdr:col>1</xdr:col>
      <xdr:colOff>544285</xdr:colOff>
      <xdr:row>6</xdr:row>
      <xdr:rowOff>46627</xdr:rowOff>
    </xdr:from>
    <xdr:to>
      <xdr:col>2</xdr:col>
      <xdr:colOff>816428</xdr:colOff>
      <xdr:row>12</xdr:row>
      <xdr:rowOff>168300</xdr:rowOff>
    </xdr:to>
    <xdr:sp macro="" textlink="">
      <xdr:nvSpPr>
        <xdr:cNvPr id="27" name="Globo: flecha izquierda 26">
          <a:hlinkClick xmlns:r="http://schemas.openxmlformats.org/officeDocument/2006/relationships" r:id="rId4"/>
          <a:extLst>
            <a:ext uri="{FF2B5EF4-FFF2-40B4-BE49-F238E27FC236}">
              <a16:creationId xmlns:a16="http://schemas.microsoft.com/office/drawing/2014/main" id="{AAC5B092-0A3D-4640-AE21-E82CDBBF9644}"/>
            </a:ext>
          </a:extLst>
        </xdr:cNvPr>
        <xdr:cNvSpPr/>
      </xdr:nvSpPr>
      <xdr:spPr>
        <a:xfrm>
          <a:off x="1392010" y="1189627"/>
          <a:ext cx="1119868" cy="1264673"/>
        </a:xfrm>
        <a:prstGeom prst="leftArrowCallou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vert270" wrap="square" lIns="91440" tIns="45720" rIns="91440" bIns="45720" numCol="1" spcCol="0" rtlCol="0" fromWordArt="0" anchor="ctr" anchorCtr="0" forceAA="0" compatLnSpc="1">
          <a:prstTxWarp prst="textNoShape">
            <a:avLst/>
          </a:prstTxWarp>
          <a:noAutofit/>
        </a:bodyPr>
        <a:lstStyle/>
        <a:p>
          <a:pPr marL="0" indent="0" algn="ctr"/>
          <a:r>
            <a:rPr lang="es-MX" sz="1600" baseline="0">
              <a:solidFill>
                <a:schemeClr val="lt1"/>
              </a:solidFill>
              <a:latin typeface="Arial" panose="020B0604020202020204" pitchFamily="34" charset="0"/>
              <a:ea typeface="+mn-ea"/>
              <a:cs typeface="Arial" panose="020B0604020202020204" pitchFamily="34" charset="0"/>
            </a:rPr>
            <a:t>Menor de 18 Meses</a:t>
          </a:r>
          <a:endParaRPr lang="es-MX" sz="1600">
            <a:solidFill>
              <a:schemeClr val="lt1"/>
            </a:solidFill>
            <a:latin typeface="Arial" panose="020B0604020202020204" pitchFamily="34" charset="0"/>
            <a:ea typeface="+mn-ea"/>
            <a:cs typeface="Arial" panose="020B0604020202020204" pitchFamily="34" charset="0"/>
          </a:endParaRPr>
        </a:p>
      </xdr:txBody>
    </xdr:sp>
    <xdr:clientData/>
  </xdr:twoCellAnchor>
  <xdr:twoCellAnchor>
    <xdr:from>
      <xdr:col>0</xdr:col>
      <xdr:colOff>0</xdr:colOff>
      <xdr:row>32</xdr:row>
      <xdr:rowOff>13607</xdr:rowOff>
    </xdr:from>
    <xdr:to>
      <xdr:col>2</xdr:col>
      <xdr:colOff>0</xdr:colOff>
      <xdr:row>41</xdr:row>
      <xdr:rowOff>27214</xdr:rowOff>
    </xdr:to>
    <xdr:sp macro="" textlink="">
      <xdr:nvSpPr>
        <xdr:cNvPr id="28" name="Flecha: pentágono 27">
          <a:hlinkClick xmlns:r="http://schemas.openxmlformats.org/officeDocument/2006/relationships" r:id="rId6"/>
          <a:extLst>
            <a:ext uri="{FF2B5EF4-FFF2-40B4-BE49-F238E27FC236}">
              <a16:creationId xmlns:a16="http://schemas.microsoft.com/office/drawing/2014/main" id="{29895452-61E6-4C1A-A686-D7FF45742155}"/>
            </a:ext>
          </a:extLst>
        </xdr:cNvPr>
        <xdr:cNvSpPr/>
      </xdr:nvSpPr>
      <xdr:spPr>
        <a:xfrm>
          <a:off x="0" y="6109607"/>
          <a:ext cx="1695450" cy="1728107"/>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Reem</a:t>
          </a:r>
        </a:p>
      </xdr:txBody>
    </xdr:sp>
    <xdr:clientData/>
  </xdr:twoCellAnchor>
  <xdr:twoCellAnchor>
    <xdr:from>
      <xdr:col>0</xdr:col>
      <xdr:colOff>0</xdr:colOff>
      <xdr:row>24</xdr:row>
      <xdr:rowOff>40822</xdr:rowOff>
    </xdr:from>
    <xdr:to>
      <xdr:col>2</xdr:col>
      <xdr:colOff>122463</xdr:colOff>
      <xdr:row>33</xdr:row>
      <xdr:rowOff>27215</xdr:rowOff>
    </xdr:to>
    <xdr:sp macro="" textlink="">
      <xdr:nvSpPr>
        <xdr:cNvPr id="29" name="Flecha: pentágono 28">
          <a:hlinkClick xmlns:r="http://schemas.openxmlformats.org/officeDocument/2006/relationships" r:id="rId7"/>
          <a:extLst>
            <a:ext uri="{FF2B5EF4-FFF2-40B4-BE49-F238E27FC236}">
              <a16:creationId xmlns:a16="http://schemas.microsoft.com/office/drawing/2014/main" id="{2C6B48EE-3797-4266-86C1-22CD0B01F4FE}"/>
            </a:ext>
          </a:extLst>
        </xdr:cNvPr>
        <xdr:cNvSpPr/>
      </xdr:nvSpPr>
      <xdr:spPr>
        <a:xfrm>
          <a:off x="0" y="4612822"/>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Reemplazos</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30" name="Flecha: pentágono 29">
          <a:hlinkClick xmlns:r="http://schemas.openxmlformats.org/officeDocument/2006/relationships" r:id="rId8"/>
          <a:extLst>
            <a:ext uri="{FF2B5EF4-FFF2-40B4-BE49-F238E27FC236}">
              <a16:creationId xmlns:a16="http://schemas.microsoft.com/office/drawing/2014/main" id="{C5881F33-F35A-40C4-A9B4-20CD993CA397}"/>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Crecimiento</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31" name="Flecha: pentágono 30">
          <a:hlinkClick xmlns:r="http://schemas.openxmlformats.org/officeDocument/2006/relationships" r:id="rId3"/>
          <a:extLst>
            <a:ext uri="{FF2B5EF4-FFF2-40B4-BE49-F238E27FC236}">
              <a16:creationId xmlns:a16="http://schemas.microsoft.com/office/drawing/2014/main" id="{E83ADC4D-7A39-4474-83D4-92EDBC71F9BA}"/>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Ultra</a:t>
          </a:r>
        </a:p>
      </xdr:txBody>
    </xdr:sp>
    <xdr:clientData/>
  </xdr:twoCellAnchor>
  <xdr:twoCellAnchor>
    <xdr:from>
      <xdr:col>0</xdr:col>
      <xdr:colOff>13607</xdr:colOff>
      <xdr:row>40</xdr:row>
      <xdr:rowOff>40822</xdr:rowOff>
    </xdr:from>
    <xdr:to>
      <xdr:col>2</xdr:col>
      <xdr:colOff>13607</xdr:colOff>
      <xdr:row>49</xdr:row>
      <xdr:rowOff>27215</xdr:rowOff>
    </xdr:to>
    <xdr:sp macro="" textlink="">
      <xdr:nvSpPr>
        <xdr:cNvPr id="23" name="Flecha: pentágono 22">
          <a:hlinkClick xmlns:r="http://schemas.openxmlformats.org/officeDocument/2006/relationships" r:id="rId9"/>
          <a:extLst>
            <a:ext uri="{FF2B5EF4-FFF2-40B4-BE49-F238E27FC236}">
              <a16:creationId xmlns:a16="http://schemas.microsoft.com/office/drawing/2014/main" id="{E2C6ABB5-E47E-44AD-B92C-6ECE8C7A8A64}"/>
            </a:ext>
          </a:extLst>
        </xdr:cNvPr>
        <xdr:cNvSpPr/>
      </xdr:nvSpPr>
      <xdr:spPr>
        <a:xfrm>
          <a:off x="13607" y="7660822"/>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Crec Reem</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20</xdr:col>
      <xdr:colOff>258536</xdr:colOff>
      <xdr:row>0</xdr:row>
      <xdr:rowOff>163286</xdr:rowOff>
    </xdr:from>
    <xdr:to>
      <xdr:col>23</xdr:col>
      <xdr:colOff>544285</xdr:colOff>
      <xdr:row>4</xdr:row>
      <xdr:rowOff>54428</xdr:rowOff>
    </xdr:to>
    <xdr:sp macro="[0]!Limpiar" textlink="">
      <xdr:nvSpPr>
        <xdr:cNvPr id="27" name="Rectángulo 26">
          <a:extLst>
            <a:ext uri="{FF2B5EF4-FFF2-40B4-BE49-F238E27FC236}">
              <a16:creationId xmlns:a16="http://schemas.microsoft.com/office/drawing/2014/main" id="{9EDDD252-D01F-4381-876D-AE939003121E}"/>
            </a:ext>
          </a:extLst>
        </xdr:cNvPr>
        <xdr:cNvSpPr/>
      </xdr:nvSpPr>
      <xdr:spPr>
        <a:xfrm>
          <a:off x="17213036" y="163286"/>
          <a:ext cx="3428999" cy="80554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200" b="1">
              <a:latin typeface="Arial" panose="020B0604020202020204" pitchFamily="34" charset="0"/>
              <a:cs typeface="Arial" panose="020B0604020202020204" pitchFamily="34" charset="0"/>
            </a:rPr>
            <a:t>LIMPIAR</a:t>
          </a:r>
          <a:endParaRPr lang="es-MX" sz="1100" b="1">
            <a:latin typeface="Arial" panose="020B0604020202020204" pitchFamily="34" charset="0"/>
            <a:cs typeface="Arial" panose="020B0604020202020204" pitchFamily="34" charset="0"/>
          </a:endParaRPr>
        </a:p>
      </xdr:txBody>
    </xdr:sp>
    <xdr:clientData/>
  </xdr:twoCellAnchor>
  <xdr:twoCellAnchor>
    <xdr:from>
      <xdr:col>3</xdr:col>
      <xdr:colOff>381000</xdr:colOff>
      <xdr:row>9</xdr:row>
      <xdr:rowOff>40821</xdr:rowOff>
    </xdr:from>
    <xdr:to>
      <xdr:col>15</xdr:col>
      <xdr:colOff>190500</xdr:colOff>
      <xdr:row>54</xdr:row>
      <xdr:rowOff>13607</xdr:rowOff>
    </xdr:to>
    <xdr:sp macro="" textlink="">
      <xdr:nvSpPr>
        <xdr:cNvPr id="28" name="CuadroTexto 27">
          <a:extLst>
            <a:ext uri="{FF2B5EF4-FFF2-40B4-BE49-F238E27FC236}">
              <a16:creationId xmlns:a16="http://schemas.microsoft.com/office/drawing/2014/main" id="{E1946EE9-E774-47A1-BEEC-75D0E3F7BA8C}"/>
            </a:ext>
          </a:extLst>
        </xdr:cNvPr>
        <xdr:cNvSpPr txBox="1"/>
      </xdr:nvSpPr>
      <xdr:spPr>
        <a:xfrm>
          <a:off x="2911929" y="2081892"/>
          <a:ext cx="9933214" cy="866775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(a)___ como respaldo y su seguridad a partir de este momento se grabará la llamada, solicito de su ayuda para contestar la frase “Si acepto”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Sr._____ Srta. ______ Le recuerdo los beneficios que tendrá al contratar el servicio: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Graba más de 600 horas de programación en HD.</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Graba hasta 5 programas diferentes al mismo tiempo mientras ve otro programa distinto.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Posibilidad de conectar auriculares o barras de sonido vía bluetooth.</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Nuevo menú y navegador mucho más atractivo y amigable. Adicional de funciones como pausa en vivo y el bloqueo de programación para menores.</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Este equipo está preparado para recibir contenido en Ultra HD, lo cual genera una mejora en la calidad de la imagen.</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Cuenta con tarjeta inteligente y un disco duro con capacidad de 2 TB</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Avance y retroceso en 4 velocidades más cámara lenta (slow motion) </a:t>
          </a:r>
          <a:r>
            <a:rPr kumimoji="0" lang="es-MX" sz="16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¿Acepta?</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“El número de su cuenta es: _____________ nos autorizó un cargo por concepto de instalación de_______ (mencionar número de equipos ULTRAHD según corresponda), lo que representa un costo mensual de $________. </a:t>
          </a: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¿Acepta?</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 firma de pagaré por $______. (indicar el monto total por los equipos contratados) por concepto del valor de cada receptor digital. No le va a generar cargo alguno  únicamente es para garantizar la devolución del equipo en caso de cancelación. </a:t>
          </a: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¿Acepta?</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Mencionar: Prorrateo estimado menor al paquete contratado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Hay que mencionar que no es posible regresar al esquema tradicional</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Confirmar la renovación de su contrato, la permanencia mínima del nuevo contrato que usted firmará es de 18 Meses  </a:t>
          </a: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¿Acepta?</a:t>
          </a: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Sr(a). _____________ le informo que, para su beneficio, el monto anual de asistencia SKY se cobrará en 12 meses en lugar de 4 meses. Por lo tanto, mensualmente se realizará un cargo adicional por concepto de Asistencia SKY de $ xxxx ($20.00 hasta 2 equipos y $24 para 3 o 4 equipos)"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El costo de instalación le cubre un total de 30 metros  de cable. En caso de que la instalación exceda la distancia se deberá cubrir con un costo adicional el cual se deberá de pagar al técnico al momento de la instalación</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La documentación que tendrá que entregar al técnico en el momento de la instalación es: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de identificación oficial</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comprobante domicilio (No mayor a 3 meses) Solo en caso de cambio de domicilio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Es indispensable la presencia del titular de la cuenta en el momento de la instalación </a:t>
          </a:r>
          <a:endParaRPr lang="es-MX" sz="1600" u="dbl">
            <a:solidFill>
              <a:schemeClr val="accent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ctr"/>
          <a:endParaRPr lang="es-MX" sz="1100"/>
        </a:p>
      </xdr:txBody>
    </xdr:sp>
    <xdr:clientData/>
  </xdr:twoCellAnchor>
  <xdr:twoCellAnchor editAs="oneCell">
    <xdr:from>
      <xdr:col>4</xdr:col>
      <xdr:colOff>0</xdr:colOff>
      <xdr:row>2</xdr:row>
      <xdr:rowOff>0</xdr:rowOff>
    </xdr:from>
    <xdr:to>
      <xdr:col>15</xdr:col>
      <xdr:colOff>40821</xdr:colOff>
      <xdr:row>7</xdr:row>
      <xdr:rowOff>27215</xdr:rowOff>
    </xdr:to>
    <xdr:pic>
      <xdr:nvPicPr>
        <xdr:cNvPr id="6" name="Imagen 5">
          <a:extLst>
            <a:ext uri="{FF2B5EF4-FFF2-40B4-BE49-F238E27FC236}">
              <a16:creationId xmlns:a16="http://schemas.microsoft.com/office/drawing/2014/main" id="{2CBCB0B7-9B79-4476-8A60-4C80C186DF72}"/>
            </a:ext>
          </a:extLst>
        </xdr:cNvPr>
        <xdr:cNvPicPr>
          <a:picLocks noChangeAspect="1"/>
        </xdr:cNvPicPr>
      </xdr:nvPicPr>
      <xdr:blipFill>
        <a:blip xmlns:r="http://schemas.openxmlformats.org/officeDocument/2006/relationships" r:embed="rId1"/>
        <a:stretch>
          <a:fillRect/>
        </a:stretch>
      </xdr:blipFill>
      <xdr:spPr>
        <a:xfrm>
          <a:off x="3374571" y="394607"/>
          <a:ext cx="9320893" cy="1279072"/>
        </a:xfrm>
        <a:prstGeom prst="rect">
          <a:avLst/>
        </a:prstGeom>
      </xdr:spPr>
    </xdr:pic>
    <xdr:clientData/>
  </xdr:twoCellAnchor>
  <xdr:twoCellAnchor>
    <xdr:from>
      <xdr:col>0</xdr:col>
      <xdr:colOff>13607</xdr:colOff>
      <xdr:row>1</xdr:row>
      <xdr:rowOff>13607</xdr:rowOff>
    </xdr:from>
    <xdr:to>
      <xdr:col>2</xdr:col>
      <xdr:colOff>13607</xdr:colOff>
      <xdr:row>10</xdr:row>
      <xdr:rowOff>0</xdr:rowOff>
    </xdr:to>
    <xdr:sp macro="" textlink="">
      <xdr:nvSpPr>
        <xdr:cNvPr id="19" name="Flecha: pentágono 18">
          <a:hlinkClick xmlns:r="http://schemas.openxmlformats.org/officeDocument/2006/relationships" r:id="rId2"/>
          <a:extLst>
            <a:ext uri="{FF2B5EF4-FFF2-40B4-BE49-F238E27FC236}">
              <a16:creationId xmlns:a16="http://schemas.microsoft.com/office/drawing/2014/main" id="{CBB4B25D-EC16-4160-A250-7258FEEE81B4}"/>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20" name="Flecha: pentágono 19">
          <a:hlinkClick xmlns:r="http://schemas.openxmlformats.org/officeDocument/2006/relationships" r:id="rId3"/>
          <a:extLst>
            <a:ext uri="{FF2B5EF4-FFF2-40B4-BE49-F238E27FC236}">
              <a16:creationId xmlns:a16="http://schemas.microsoft.com/office/drawing/2014/main" id="{5113320B-7E3F-4F1C-A9C7-32A134CA520D}"/>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Ultra</a:t>
          </a:r>
        </a:p>
      </xdr:txBody>
    </xdr:sp>
    <xdr:clientData/>
  </xdr:twoCellAnchor>
  <xdr:twoCellAnchor>
    <xdr:from>
      <xdr:col>0</xdr:col>
      <xdr:colOff>13607</xdr:colOff>
      <xdr:row>40</xdr:row>
      <xdr:rowOff>40822</xdr:rowOff>
    </xdr:from>
    <xdr:to>
      <xdr:col>2</xdr:col>
      <xdr:colOff>13607</xdr:colOff>
      <xdr:row>49</xdr:row>
      <xdr:rowOff>27215</xdr:rowOff>
    </xdr:to>
    <xdr:sp macro="" textlink="">
      <xdr:nvSpPr>
        <xdr:cNvPr id="21" name="Flecha: pentágono 20">
          <a:hlinkClick xmlns:r="http://schemas.openxmlformats.org/officeDocument/2006/relationships" r:id="rId4"/>
          <a:extLst>
            <a:ext uri="{FF2B5EF4-FFF2-40B4-BE49-F238E27FC236}">
              <a16:creationId xmlns:a16="http://schemas.microsoft.com/office/drawing/2014/main" id="{0A7B1413-2D9F-417E-9B36-1754066243F2}"/>
            </a:ext>
          </a:extLst>
        </xdr:cNvPr>
        <xdr:cNvSpPr/>
      </xdr:nvSpPr>
      <xdr:spPr>
        <a:xfrm>
          <a:off x="13607" y="7660822"/>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Crec Reem</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22" name="Flecha: pentágono 21">
          <a:hlinkClick xmlns:r="http://schemas.openxmlformats.org/officeDocument/2006/relationships" r:id="rId5"/>
          <a:extLst>
            <a:ext uri="{FF2B5EF4-FFF2-40B4-BE49-F238E27FC236}">
              <a16:creationId xmlns:a16="http://schemas.microsoft.com/office/drawing/2014/main" id="{FEF7B0C3-199C-4D9E-A3DE-E87C1DA9F0A6}"/>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Crecimiento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23" name="Flecha: pentágono 22">
          <a:hlinkClick xmlns:r="http://schemas.openxmlformats.org/officeDocument/2006/relationships" r:id="rId2"/>
          <a:extLst>
            <a:ext uri="{FF2B5EF4-FFF2-40B4-BE49-F238E27FC236}">
              <a16:creationId xmlns:a16="http://schemas.microsoft.com/office/drawing/2014/main" id="{229C7E37-D66C-4440-8623-51C110B3C8E8}"/>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2</xdr:col>
      <xdr:colOff>54429</xdr:colOff>
      <xdr:row>13</xdr:row>
      <xdr:rowOff>68035</xdr:rowOff>
    </xdr:from>
    <xdr:to>
      <xdr:col>3</xdr:col>
      <xdr:colOff>217713</xdr:colOff>
      <xdr:row>18</xdr:row>
      <xdr:rowOff>163286</xdr:rowOff>
    </xdr:to>
    <xdr:sp macro="" textlink="">
      <xdr:nvSpPr>
        <xdr:cNvPr id="24" name="Globo: flecha derecha 23">
          <a:hlinkClick xmlns:r="http://schemas.openxmlformats.org/officeDocument/2006/relationships" r:id="rId6"/>
          <a:extLst>
            <a:ext uri="{FF2B5EF4-FFF2-40B4-BE49-F238E27FC236}">
              <a16:creationId xmlns:a16="http://schemas.microsoft.com/office/drawing/2014/main" id="{8A4FE9B3-9678-41E7-A99A-0700B7ED35F4}"/>
            </a:ext>
          </a:extLst>
        </xdr:cNvPr>
        <xdr:cNvSpPr/>
      </xdr:nvSpPr>
      <xdr:spPr>
        <a:xfrm>
          <a:off x="1749879" y="2544535"/>
          <a:ext cx="1011009" cy="1047751"/>
        </a:xfrm>
        <a:prstGeom prst="right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MX" sz="1600">
              <a:latin typeface="Arial" panose="020B0604020202020204" pitchFamily="34" charset="0"/>
              <a:cs typeface="Arial" panose="020B0604020202020204" pitchFamily="34" charset="0"/>
            </a:rPr>
            <a:t>Mayor</a:t>
          </a:r>
          <a:r>
            <a:rPr lang="es-MX" sz="1600" baseline="0">
              <a:latin typeface="Arial" panose="020B0604020202020204" pitchFamily="34" charset="0"/>
              <a:cs typeface="Arial" panose="020B0604020202020204" pitchFamily="34" charset="0"/>
            </a:rPr>
            <a:t> de</a:t>
          </a:r>
          <a:r>
            <a:rPr lang="es-MX" sz="1600">
              <a:latin typeface="Arial" panose="020B0604020202020204" pitchFamily="34" charset="0"/>
              <a:cs typeface="Arial" panose="020B0604020202020204" pitchFamily="34" charset="0"/>
            </a:rPr>
            <a:t> 18</a:t>
          </a:r>
          <a:r>
            <a:rPr lang="es-MX" sz="1600" baseline="0">
              <a:latin typeface="Arial" panose="020B0604020202020204" pitchFamily="34" charset="0"/>
              <a:cs typeface="Arial" panose="020B0604020202020204" pitchFamily="34" charset="0"/>
            </a:rPr>
            <a:t> Meses</a:t>
          </a:r>
          <a:endParaRPr lang="es-MX" sz="200">
            <a:latin typeface="Arial" panose="020B0604020202020204" pitchFamily="34" charset="0"/>
            <a:cs typeface="Arial" panose="020B0604020202020204" pitchFamily="34" charset="0"/>
          </a:endParaRPr>
        </a:p>
      </xdr:txBody>
    </xdr:sp>
    <xdr:clientData/>
  </xdr:twoCellAnchor>
  <xdr:twoCellAnchor>
    <xdr:from>
      <xdr:col>1</xdr:col>
      <xdr:colOff>544285</xdr:colOff>
      <xdr:row>6</xdr:row>
      <xdr:rowOff>46627</xdr:rowOff>
    </xdr:from>
    <xdr:to>
      <xdr:col>2</xdr:col>
      <xdr:colOff>816428</xdr:colOff>
      <xdr:row>12</xdr:row>
      <xdr:rowOff>168300</xdr:rowOff>
    </xdr:to>
    <xdr:sp macro="" textlink="">
      <xdr:nvSpPr>
        <xdr:cNvPr id="25" name="Globo: flecha izquierda 24">
          <a:hlinkClick xmlns:r="http://schemas.openxmlformats.org/officeDocument/2006/relationships" r:id="rId5"/>
          <a:extLst>
            <a:ext uri="{FF2B5EF4-FFF2-40B4-BE49-F238E27FC236}">
              <a16:creationId xmlns:a16="http://schemas.microsoft.com/office/drawing/2014/main" id="{AB74E419-ABD0-4722-BAA8-BA6037DD997B}"/>
            </a:ext>
          </a:extLst>
        </xdr:cNvPr>
        <xdr:cNvSpPr/>
      </xdr:nvSpPr>
      <xdr:spPr>
        <a:xfrm>
          <a:off x="1392010" y="1189627"/>
          <a:ext cx="1119868" cy="1264673"/>
        </a:xfrm>
        <a:prstGeom prst="leftArrowCallou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vert270" wrap="square" lIns="91440" tIns="45720" rIns="91440" bIns="45720" numCol="1" spcCol="0" rtlCol="0" fromWordArt="0" anchor="ctr" anchorCtr="0" forceAA="0" compatLnSpc="1">
          <a:prstTxWarp prst="textNoShape">
            <a:avLst/>
          </a:prstTxWarp>
          <a:noAutofit/>
        </a:bodyPr>
        <a:lstStyle/>
        <a:p>
          <a:pPr marL="0" indent="0" algn="ctr"/>
          <a:r>
            <a:rPr lang="es-MX" sz="1600" baseline="0">
              <a:solidFill>
                <a:schemeClr val="lt1"/>
              </a:solidFill>
              <a:latin typeface="Arial" panose="020B0604020202020204" pitchFamily="34" charset="0"/>
              <a:ea typeface="+mn-ea"/>
              <a:cs typeface="Arial" panose="020B0604020202020204" pitchFamily="34" charset="0"/>
            </a:rPr>
            <a:t>Menor de 18 Meses</a:t>
          </a:r>
          <a:endParaRPr lang="es-MX" sz="1600">
            <a:solidFill>
              <a:schemeClr val="lt1"/>
            </a:solidFill>
            <a:latin typeface="Arial" panose="020B0604020202020204" pitchFamily="34" charset="0"/>
            <a:ea typeface="+mn-ea"/>
            <a:cs typeface="Arial" panose="020B0604020202020204" pitchFamily="34" charset="0"/>
          </a:endParaRPr>
        </a:p>
      </xdr:txBody>
    </xdr:sp>
    <xdr:clientData/>
  </xdr:twoCellAnchor>
  <xdr:twoCellAnchor>
    <xdr:from>
      <xdr:col>0</xdr:col>
      <xdr:colOff>0</xdr:colOff>
      <xdr:row>24</xdr:row>
      <xdr:rowOff>40822</xdr:rowOff>
    </xdr:from>
    <xdr:to>
      <xdr:col>2</xdr:col>
      <xdr:colOff>122463</xdr:colOff>
      <xdr:row>33</xdr:row>
      <xdr:rowOff>27215</xdr:rowOff>
    </xdr:to>
    <xdr:sp macro="" textlink="">
      <xdr:nvSpPr>
        <xdr:cNvPr id="29" name="Flecha: pentágono 28">
          <a:hlinkClick xmlns:r="http://schemas.openxmlformats.org/officeDocument/2006/relationships" r:id="rId7"/>
          <a:extLst>
            <a:ext uri="{FF2B5EF4-FFF2-40B4-BE49-F238E27FC236}">
              <a16:creationId xmlns:a16="http://schemas.microsoft.com/office/drawing/2014/main" id="{106A447F-3292-402D-B65C-F56744DF1C36}"/>
            </a:ext>
          </a:extLst>
        </xdr:cNvPr>
        <xdr:cNvSpPr/>
      </xdr:nvSpPr>
      <xdr:spPr>
        <a:xfrm>
          <a:off x="0" y="4612822"/>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Reemplazos</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30" name="Flecha: pentágono 29">
          <a:hlinkClick xmlns:r="http://schemas.openxmlformats.org/officeDocument/2006/relationships" r:id="rId8"/>
          <a:extLst>
            <a:ext uri="{FF2B5EF4-FFF2-40B4-BE49-F238E27FC236}">
              <a16:creationId xmlns:a16="http://schemas.microsoft.com/office/drawing/2014/main" id="{438FDD73-EB20-4FBB-A67D-095D7C9EFEFF}"/>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Crecimiento</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31" name="Flecha: pentágono 30">
          <a:hlinkClick xmlns:r="http://schemas.openxmlformats.org/officeDocument/2006/relationships" r:id="rId3"/>
          <a:extLst>
            <a:ext uri="{FF2B5EF4-FFF2-40B4-BE49-F238E27FC236}">
              <a16:creationId xmlns:a16="http://schemas.microsoft.com/office/drawing/2014/main" id="{7B931CE1-541B-42D9-A59F-3F365758E9FE}"/>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Ultra</a:t>
          </a:r>
        </a:p>
      </xdr:txBody>
    </xdr:sp>
    <xdr:clientData/>
  </xdr:twoCellAnchor>
  <xdr:twoCellAnchor>
    <xdr:from>
      <xdr:col>0</xdr:col>
      <xdr:colOff>0</xdr:colOff>
      <xdr:row>32</xdr:row>
      <xdr:rowOff>13607</xdr:rowOff>
    </xdr:from>
    <xdr:to>
      <xdr:col>2</xdr:col>
      <xdr:colOff>0</xdr:colOff>
      <xdr:row>41</xdr:row>
      <xdr:rowOff>27214</xdr:rowOff>
    </xdr:to>
    <xdr:sp macro="" textlink="">
      <xdr:nvSpPr>
        <xdr:cNvPr id="26" name="Flecha: pentágono 25">
          <a:hlinkClick xmlns:r="http://schemas.openxmlformats.org/officeDocument/2006/relationships" r:id="rId9"/>
          <a:extLst>
            <a:ext uri="{FF2B5EF4-FFF2-40B4-BE49-F238E27FC236}">
              <a16:creationId xmlns:a16="http://schemas.microsoft.com/office/drawing/2014/main" id="{75F749F8-5D9F-42C2-B2DA-F7F97D86ECDC}"/>
            </a:ext>
          </a:extLst>
        </xdr:cNvPr>
        <xdr:cNvSpPr/>
      </xdr:nvSpPr>
      <xdr:spPr>
        <a:xfrm>
          <a:off x="0" y="6109607"/>
          <a:ext cx="1695450" cy="1728107"/>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Reem</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25</xdr:row>
      <xdr:rowOff>13607</xdr:rowOff>
    </xdr:from>
    <xdr:to>
      <xdr:col>2</xdr:col>
      <xdr:colOff>0</xdr:colOff>
      <xdr:row>34</xdr:row>
      <xdr:rowOff>0</xdr:rowOff>
    </xdr:to>
    <xdr:sp macro="" textlink="">
      <xdr:nvSpPr>
        <xdr:cNvPr id="17" name="Flecha: pentágono 16">
          <a:extLst>
            <a:ext uri="{FF2B5EF4-FFF2-40B4-BE49-F238E27FC236}">
              <a16:creationId xmlns:a16="http://schemas.microsoft.com/office/drawing/2014/main" id="{A9F16481-5753-4D63-A965-C4B30C5CD4BF}"/>
            </a:ext>
          </a:extLst>
        </xdr:cNvPr>
        <xdr:cNvSpPr/>
      </xdr:nvSpPr>
      <xdr:spPr>
        <a:xfrm>
          <a:off x="0" y="4776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Reem</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18" name="Flecha: pentágono 17">
          <a:extLst>
            <a:ext uri="{FF2B5EF4-FFF2-40B4-BE49-F238E27FC236}">
              <a16:creationId xmlns:a16="http://schemas.microsoft.com/office/drawing/2014/main" id="{4E97F317-05D2-44E9-9EEC-6BB16D63B684}"/>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Crecimiento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19" name="Flecha: pentágono 18">
          <a:hlinkClick xmlns:r="http://schemas.openxmlformats.org/officeDocument/2006/relationships" r:id="rId1"/>
          <a:extLst>
            <a:ext uri="{FF2B5EF4-FFF2-40B4-BE49-F238E27FC236}">
              <a16:creationId xmlns:a16="http://schemas.microsoft.com/office/drawing/2014/main" id="{805784AB-476F-4E52-A28F-987CEDD0FCC1}"/>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20" name="Flecha: pentágono 19">
          <a:hlinkClick xmlns:r="http://schemas.openxmlformats.org/officeDocument/2006/relationships" r:id="rId2"/>
          <a:extLst>
            <a:ext uri="{FF2B5EF4-FFF2-40B4-BE49-F238E27FC236}">
              <a16:creationId xmlns:a16="http://schemas.microsoft.com/office/drawing/2014/main" id="{77372C9B-D3CE-4880-BD3E-3477268EE151}"/>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Ultra</a:t>
          </a:r>
        </a:p>
      </xdr:txBody>
    </xdr:sp>
    <xdr:clientData/>
  </xdr:twoCellAnchor>
  <xdr:twoCellAnchor>
    <xdr:from>
      <xdr:col>0</xdr:col>
      <xdr:colOff>0</xdr:colOff>
      <xdr:row>32</xdr:row>
      <xdr:rowOff>149679</xdr:rowOff>
    </xdr:from>
    <xdr:to>
      <xdr:col>2</xdr:col>
      <xdr:colOff>0</xdr:colOff>
      <xdr:row>41</xdr:row>
      <xdr:rowOff>136072</xdr:rowOff>
    </xdr:to>
    <xdr:sp macro="" textlink="">
      <xdr:nvSpPr>
        <xdr:cNvPr id="21" name="Flecha: pentágono 20">
          <a:extLst>
            <a:ext uri="{FF2B5EF4-FFF2-40B4-BE49-F238E27FC236}">
              <a16:creationId xmlns:a16="http://schemas.microsoft.com/office/drawing/2014/main" id="{6445B6D2-BC4F-4538-8F25-474873254539}"/>
            </a:ext>
          </a:extLst>
        </xdr:cNvPr>
        <xdr:cNvSpPr/>
      </xdr:nvSpPr>
      <xdr:spPr>
        <a:xfrm>
          <a:off x="0" y="6245679"/>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Crec</a:t>
          </a:r>
        </a:p>
      </xdr:txBody>
    </xdr:sp>
    <xdr:clientData/>
  </xdr:twoCellAnchor>
  <xdr:twoCellAnchor>
    <xdr:from>
      <xdr:col>0</xdr:col>
      <xdr:colOff>0</xdr:colOff>
      <xdr:row>25</xdr:row>
      <xdr:rowOff>13607</xdr:rowOff>
    </xdr:from>
    <xdr:to>
      <xdr:col>2</xdr:col>
      <xdr:colOff>0</xdr:colOff>
      <xdr:row>34</xdr:row>
      <xdr:rowOff>0</xdr:rowOff>
    </xdr:to>
    <xdr:sp macro="" textlink="">
      <xdr:nvSpPr>
        <xdr:cNvPr id="26" name="Flecha: pentágono 25">
          <a:extLst>
            <a:ext uri="{FF2B5EF4-FFF2-40B4-BE49-F238E27FC236}">
              <a16:creationId xmlns:a16="http://schemas.microsoft.com/office/drawing/2014/main" id="{7839BFA0-05AD-477F-B514-A0CC4F3326DD}"/>
            </a:ext>
          </a:extLst>
        </xdr:cNvPr>
        <xdr:cNvSpPr/>
      </xdr:nvSpPr>
      <xdr:spPr>
        <a:xfrm>
          <a:off x="0" y="4776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Reem</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27" name="Flecha: pentágono 26">
          <a:hlinkClick xmlns:r="http://schemas.openxmlformats.org/officeDocument/2006/relationships" r:id="rId1"/>
          <a:extLst>
            <a:ext uri="{FF2B5EF4-FFF2-40B4-BE49-F238E27FC236}">
              <a16:creationId xmlns:a16="http://schemas.microsoft.com/office/drawing/2014/main" id="{8A0C0FE2-8E57-4482-A354-C99C85F08EC2}"/>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28" name="Flecha: pentágono 27">
          <a:hlinkClick xmlns:r="http://schemas.openxmlformats.org/officeDocument/2006/relationships" r:id="rId2"/>
          <a:extLst>
            <a:ext uri="{FF2B5EF4-FFF2-40B4-BE49-F238E27FC236}">
              <a16:creationId xmlns:a16="http://schemas.microsoft.com/office/drawing/2014/main" id="{ACB52F5C-90C0-48A9-A040-FDCB8B202521}"/>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Ultra</a:t>
          </a:r>
        </a:p>
      </xdr:txBody>
    </xdr:sp>
    <xdr:clientData/>
  </xdr:twoCellAnchor>
  <xdr:twoCellAnchor>
    <xdr:from>
      <xdr:col>0</xdr:col>
      <xdr:colOff>0</xdr:colOff>
      <xdr:row>32</xdr:row>
      <xdr:rowOff>149679</xdr:rowOff>
    </xdr:from>
    <xdr:to>
      <xdr:col>2</xdr:col>
      <xdr:colOff>0</xdr:colOff>
      <xdr:row>41</xdr:row>
      <xdr:rowOff>136072</xdr:rowOff>
    </xdr:to>
    <xdr:sp macro="" textlink="">
      <xdr:nvSpPr>
        <xdr:cNvPr id="29" name="Flecha: pentágono 28">
          <a:extLst>
            <a:ext uri="{FF2B5EF4-FFF2-40B4-BE49-F238E27FC236}">
              <a16:creationId xmlns:a16="http://schemas.microsoft.com/office/drawing/2014/main" id="{9B82A725-AE9E-4CD7-9AEB-64F11EC655E4}"/>
            </a:ext>
          </a:extLst>
        </xdr:cNvPr>
        <xdr:cNvSpPr/>
      </xdr:nvSpPr>
      <xdr:spPr>
        <a:xfrm>
          <a:off x="0" y="6245679"/>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Crec</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31" name="Flecha: pentágono 30">
          <a:hlinkClick xmlns:r="http://schemas.openxmlformats.org/officeDocument/2006/relationships" r:id="rId3"/>
          <a:extLst>
            <a:ext uri="{FF2B5EF4-FFF2-40B4-BE49-F238E27FC236}">
              <a16:creationId xmlns:a16="http://schemas.microsoft.com/office/drawing/2014/main" id="{FB75BCB4-5D26-4F64-820E-E86DBB77745F}"/>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Crecimiento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34" name="Flecha: pentágono 33">
          <a:hlinkClick xmlns:r="http://schemas.openxmlformats.org/officeDocument/2006/relationships" r:id="rId1"/>
          <a:extLst>
            <a:ext uri="{FF2B5EF4-FFF2-40B4-BE49-F238E27FC236}">
              <a16:creationId xmlns:a16="http://schemas.microsoft.com/office/drawing/2014/main" id="{C0E41DD4-1E2D-4D32-9668-6F114FB0488B}"/>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2</xdr:col>
      <xdr:colOff>54430</xdr:colOff>
      <xdr:row>13</xdr:row>
      <xdr:rowOff>68035</xdr:rowOff>
    </xdr:from>
    <xdr:to>
      <xdr:col>3</xdr:col>
      <xdr:colOff>231321</xdr:colOff>
      <xdr:row>19</xdr:row>
      <xdr:rowOff>176891</xdr:rowOff>
    </xdr:to>
    <xdr:sp macro="" textlink="">
      <xdr:nvSpPr>
        <xdr:cNvPr id="38" name="Globo: flecha derecha 37">
          <a:hlinkClick xmlns:r="http://schemas.openxmlformats.org/officeDocument/2006/relationships" r:id="rId4"/>
          <a:extLst>
            <a:ext uri="{FF2B5EF4-FFF2-40B4-BE49-F238E27FC236}">
              <a16:creationId xmlns:a16="http://schemas.microsoft.com/office/drawing/2014/main" id="{7CF218B1-ECB6-41D8-8D0F-1BDB2B580104}"/>
            </a:ext>
          </a:extLst>
        </xdr:cNvPr>
        <xdr:cNvSpPr/>
      </xdr:nvSpPr>
      <xdr:spPr>
        <a:xfrm>
          <a:off x="1741716" y="2544535"/>
          <a:ext cx="1020534" cy="1251856"/>
        </a:xfrm>
        <a:prstGeom prst="rightArrowCallou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MX" sz="1600">
              <a:latin typeface="Arial" panose="020B0604020202020204" pitchFamily="34" charset="0"/>
              <a:cs typeface="Arial" panose="020B0604020202020204" pitchFamily="34" charset="0"/>
            </a:rPr>
            <a:t>Mayor</a:t>
          </a:r>
          <a:r>
            <a:rPr lang="es-MX" sz="1600" baseline="0">
              <a:latin typeface="Arial" panose="020B0604020202020204" pitchFamily="34" charset="0"/>
              <a:cs typeface="Arial" panose="020B0604020202020204" pitchFamily="34" charset="0"/>
            </a:rPr>
            <a:t> de</a:t>
          </a:r>
          <a:r>
            <a:rPr lang="es-MX" sz="1600">
              <a:latin typeface="Arial" panose="020B0604020202020204" pitchFamily="34" charset="0"/>
              <a:cs typeface="Arial" panose="020B0604020202020204" pitchFamily="34" charset="0"/>
            </a:rPr>
            <a:t> 18</a:t>
          </a:r>
          <a:r>
            <a:rPr lang="es-MX" sz="1600" baseline="0">
              <a:latin typeface="Arial" panose="020B0604020202020204" pitchFamily="34" charset="0"/>
              <a:cs typeface="Arial" panose="020B0604020202020204" pitchFamily="34" charset="0"/>
            </a:rPr>
            <a:t> Meses</a:t>
          </a:r>
          <a:endParaRPr lang="es-MX" sz="200">
            <a:latin typeface="Arial" panose="020B0604020202020204" pitchFamily="34" charset="0"/>
            <a:cs typeface="Arial" panose="020B0604020202020204" pitchFamily="34" charset="0"/>
          </a:endParaRPr>
        </a:p>
      </xdr:txBody>
    </xdr:sp>
    <xdr:clientData/>
  </xdr:twoCellAnchor>
  <xdr:twoCellAnchor>
    <xdr:from>
      <xdr:col>1</xdr:col>
      <xdr:colOff>489856</xdr:colOff>
      <xdr:row>6</xdr:row>
      <xdr:rowOff>19413</xdr:rowOff>
    </xdr:from>
    <xdr:to>
      <xdr:col>2</xdr:col>
      <xdr:colOff>802821</xdr:colOff>
      <xdr:row>12</xdr:row>
      <xdr:rowOff>141086</xdr:rowOff>
    </xdr:to>
    <xdr:sp macro="" textlink="">
      <xdr:nvSpPr>
        <xdr:cNvPr id="39" name="Globo: flecha izquierda 38">
          <a:hlinkClick xmlns:r="http://schemas.openxmlformats.org/officeDocument/2006/relationships" r:id="rId3"/>
          <a:extLst>
            <a:ext uri="{FF2B5EF4-FFF2-40B4-BE49-F238E27FC236}">
              <a16:creationId xmlns:a16="http://schemas.microsoft.com/office/drawing/2014/main" id="{29EA020F-886F-42D6-8A1A-AF14A93F29C2}"/>
            </a:ext>
          </a:extLst>
        </xdr:cNvPr>
        <xdr:cNvSpPr/>
      </xdr:nvSpPr>
      <xdr:spPr>
        <a:xfrm>
          <a:off x="1333499" y="1162413"/>
          <a:ext cx="1156608" cy="1264673"/>
        </a:xfrm>
        <a:prstGeom prst="leftArrowCallou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vert270" wrap="square" lIns="91440" tIns="45720" rIns="91440" bIns="45720" numCol="1" spcCol="0" rtlCol="0" fromWordArt="0" anchor="ctr" anchorCtr="0" forceAA="0" compatLnSpc="1">
          <a:prstTxWarp prst="textNoShape">
            <a:avLst/>
          </a:prstTxWarp>
          <a:noAutofit/>
        </a:bodyPr>
        <a:lstStyle/>
        <a:p>
          <a:pPr marL="0" indent="0" algn="ctr"/>
          <a:r>
            <a:rPr lang="es-MX" sz="1600" baseline="0">
              <a:solidFill>
                <a:schemeClr val="lt1"/>
              </a:solidFill>
              <a:latin typeface="Arial" panose="020B0604020202020204" pitchFamily="34" charset="0"/>
              <a:ea typeface="+mn-ea"/>
              <a:cs typeface="Arial" panose="020B0604020202020204" pitchFamily="34" charset="0"/>
            </a:rPr>
            <a:t>Menor de 18 Meses</a:t>
          </a:r>
          <a:endParaRPr lang="es-MX" sz="1600">
            <a:solidFill>
              <a:schemeClr val="lt1"/>
            </a:solidFill>
            <a:latin typeface="Arial" panose="020B0604020202020204" pitchFamily="34" charset="0"/>
            <a:ea typeface="+mn-ea"/>
            <a:cs typeface="Arial" panose="020B0604020202020204" pitchFamily="34" charset="0"/>
          </a:endParaRPr>
        </a:p>
      </xdr:txBody>
    </xdr:sp>
    <xdr:clientData/>
  </xdr:twoCellAnchor>
  <xdr:twoCellAnchor>
    <xdr:from>
      <xdr:col>5</xdr:col>
      <xdr:colOff>0</xdr:colOff>
      <xdr:row>2</xdr:row>
      <xdr:rowOff>0</xdr:rowOff>
    </xdr:from>
    <xdr:to>
      <xdr:col>15</xdr:col>
      <xdr:colOff>6803</xdr:colOff>
      <xdr:row>11</xdr:row>
      <xdr:rowOff>47626</xdr:rowOff>
    </xdr:to>
    <xdr:sp macro="" textlink="">
      <xdr:nvSpPr>
        <xdr:cNvPr id="40" name="CuadroTexto 39">
          <a:extLst>
            <a:ext uri="{FF2B5EF4-FFF2-40B4-BE49-F238E27FC236}">
              <a16:creationId xmlns:a16="http://schemas.microsoft.com/office/drawing/2014/main" id="{82339913-4F9A-4A1C-84DB-F7516F4E9668}"/>
            </a:ext>
          </a:extLst>
        </xdr:cNvPr>
        <xdr:cNvSpPr txBox="1"/>
      </xdr:nvSpPr>
      <xdr:spPr>
        <a:xfrm>
          <a:off x="4218214" y="381000"/>
          <a:ext cx="7953375" cy="1762126"/>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800" b="1" i="1" u="sng">
              <a:latin typeface="Arial" panose="020B0604020202020204" pitchFamily="34" charset="0"/>
              <a:cs typeface="Arial" panose="020B0604020202020204" pitchFamily="34" charset="0"/>
            </a:rPr>
            <a:t>Instrucciones:</a:t>
          </a:r>
          <a:br>
            <a:rPr lang="es-MX" sz="1600">
              <a:latin typeface="Arial" panose="020B0604020202020204" pitchFamily="34" charset="0"/>
              <a:cs typeface="Arial" panose="020B0604020202020204" pitchFamily="34" charset="0"/>
            </a:rPr>
          </a:br>
          <a:endParaRPr lang="es-MX" sz="1600">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latin typeface="Arial" panose="020B0604020202020204" pitchFamily="34" charset="0"/>
              <a:cs typeface="Arial" panose="020B0604020202020204" pitchFamily="34" charset="0"/>
            </a:rPr>
            <a:t>Seleccionar en el pick list de los campos: Paquete, Numero de equipos y Canal de Venta, las opciones que correspondan</a:t>
          </a:r>
        </a:p>
        <a:p>
          <a:pPr marL="171450" indent="-171450">
            <a:buFont typeface="Arial" panose="020B0604020202020204" pitchFamily="34" charset="0"/>
            <a:buChar char="•"/>
          </a:pPr>
          <a:r>
            <a:rPr lang="es-MX" sz="1600" baseline="0">
              <a:latin typeface="Arial" panose="020B0604020202020204" pitchFamily="34" charset="0"/>
              <a:cs typeface="Arial" panose="020B0604020202020204" pitchFamily="34" charset="0"/>
            </a:rPr>
            <a:t>Copiar el resultado que arroje el campos: "Comentario en clasificación de llamada", "Comentario en Solicitud de Servicio" y pegar en SIEBEL segun corresponda. </a:t>
          </a:r>
        </a:p>
      </xdr:txBody>
    </xdr:sp>
    <xdr:clientData/>
  </xdr:twoCellAnchor>
  <xdr:twoCellAnchor>
    <xdr:from>
      <xdr:col>5</xdr:col>
      <xdr:colOff>13608</xdr:colOff>
      <xdr:row>12</xdr:row>
      <xdr:rowOff>149678</xdr:rowOff>
    </xdr:from>
    <xdr:to>
      <xdr:col>15</xdr:col>
      <xdr:colOff>144235</xdr:colOff>
      <xdr:row>29</xdr:row>
      <xdr:rowOff>140153</xdr:rowOff>
    </xdr:to>
    <xdr:sp macro="" textlink="">
      <xdr:nvSpPr>
        <xdr:cNvPr id="41" name="CuadroTexto 40">
          <a:extLst>
            <a:ext uri="{FF2B5EF4-FFF2-40B4-BE49-F238E27FC236}">
              <a16:creationId xmlns:a16="http://schemas.microsoft.com/office/drawing/2014/main" id="{40F92D43-0EC6-49D8-8567-FB719554E2E0}"/>
            </a:ext>
          </a:extLst>
        </xdr:cNvPr>
        <xdr:cNvSpPr txBox="1"/>
      </xdr:nvSpPr>
      <xdr:spPr>
        <a:xfrm>
          <a:off x="4231822" y="2435678"/>
          <a:ext cx="8077199" cy="32289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buFont typeface="Arial" panose="020B0604020202020204" pitchFamily="34" charset="0"/>
            <a:buNone/>
          </a:pPr>
          <a:r>
            <a:rPr lang="es-MX" sz="1800" b="1" i="0" u="sng" baseline="0">
              <a:latin typeface="Arial" panose="020B0604020202020204" pitchFamily="34" charset="0"/>
              <a:cs typeface="Arial" panose="020B0604020202020204" pitchFamily="34" charset="0"/>
            </a:rPr>
            <a:t>Tips Calidad</a:t>
          </a:r>
        </a:p>
        <a:p>
          <a:pPr marL="0" indent="0">
            <a:buFont typeface="Arial" panose="020B0604020202020204" pitchFamily="34" charset="0"/>
            <a:buNone/>
          </a:pPr>
          <a:endParaRPr lang="es-MX" sz="1600" b="1" i="0" u="sng" baseline="0">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a:solidFill>
                <a:schemeClr val="dk1"/>
              </a:solidFill>
              <a:effectLst/>
              <a:latin typeface="Arial" panose="020B0604020202020204" pitchFamily="34" charset="0"/>
              <a:ea typeface="+mn-ea"/>
              <a:cs typeface="Arial" panose="020B0604020202020204" pitchFamily="34" charset="0"/>
            </a:rPr>
            <a:t>Realizar</a:t>
          </a:r>
          <a:r>
            <a:rPr lang="es-MX" sz="1600" baseline="0">
              <a:solidFill>
                <a:schemeClr val="dk1"/>
              </a:solidFill>
              <a:effectLst/>
              <a:latin typeface="Arial" panose="020B0604020202020204" pitchFamily="34" charset="0"/>
              <a:ea typeface="+mn-ea"/>
              <a:cs typeface="Arial" panose="020B0604020202020204" pitchFamily="34" charset="0"/>
            </a:rPr>
            <a:t> la validación TEXTUAL</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solidFill>
                <a:schemeClr val="dk1"/>
              </a:solidFill>
              <a:effectLst/>
              <a:latin typeface="Arial" panose="020B0604020202020204" pitchFamily="34" charset="0"/>
              <a:ea typeface="+mn-ea"/>
              <a:cs typeface="Arial" panose="020B0604020202020204" pitchFamily="34" charset="0"/>
            </a:rPr>
            <a:t>Realizar en orden las clasificaciones</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solidFill>
                <a:schemeClr val="dk1"/>
              </a:solidFill>
              <a:effectLst/>
              <a:latin typeface="Arial" panose="020B0604020202020204" pitchFamily="34" charset="0"/>
              <a:ea typeface="+mn-ea"/>
              <a:cs typeface="Arial" panose="020B0604020202020204" pitchFamily="34" charset="0"/>
            </a:rPr>
            <a:t>Ingresar deducible (solo en las ventas donde aplique)</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solidFill>
                <a:schemeClr val="dk1"/>
              </a:solidFill>
              <a:effectLst/>
              <a:latin typeface="Arial" panose="020B0604020202020204" pitchFamily="34" charset="0"/>
              <a:ea typeface="+mn-ea"/>
              <a:cs typeface="Arial" panose="020B0604020202020204" pitchFamily="34" charset="0"/>
            </a:rPr>
            <a:t>Siempre personaliza al menos 2 veces en tu llamada</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solidFill>
                <a:schemeClr val="dk1"/>
              </a:solidFill>
              <a:effectLst/>
              <a:latin typeface="Arial" panose="020B0604020202020204" pitchFamily="34" charset="0"/>
              <a:ea typeface="+mn-ea"/>
              <a:cs typeface="Arial" panose="020B0604020202020204" pitchFamily="34" charset="0"/>
            </a:rPr>
            <a:t>Cada vez que solicites algo a tu cliente di "Por favor" y cuando te lo brinden di "Gracias"</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solidFill>
                <a:schemeClr val="dk1"/>
              </a:solidFill>
              <a:effectLst/>
              <a:latin typeface="Arial" panose="020B0604020202020204" pitchFamily="34" charset="0"/>
              <a:ea typeface="+mn-ea"/>
              <a:cs typeface="Arial" panose="020B0604020202020204" pitchFamily="34" charset="0"/>
            </a:rPr>
            <a:t>Por ultimo.... las palabras como "ahorita", "momentito", "tantito" son modismos por lo tanto si las usas bajará tu calificación de Calidad. </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1" baseline="0">
              <a:solidFill>
                <a:schemeClr val="dk1"/>
              </a:solidFill>
              <a:effectLst/>
              <a:latin typeface="Arial" panose="020B0604020202020204" pitchFamily="34" charset="0"/>
              <a:ea typeface="+mn-ea"/>
              <a:cs typeface="Arial" panose="020B0604020202020204" pitchFamily="34" charset="0"/>
            </a:rPr>
            <a:t>En Combos BTI Prepago se ingresa deducible como "Actividad" = " Aplicar deducibles y servicios"</a:t>
          </a:r>
          <a:endParaRPr lang="es-MX" sz="1600">
            <a:effectLst/>
            <a:latin typeface="Arial" panose="020B0604020202020204" pitchFamily="34" charset="0"/>
            <a:cs typeface="Arial" panose="020B0604020202020204" pitchFamily="34" charset="0"/>
          </a:endParaRPr>
        </a:p>
      </xdr:txBody>
    </xdr:sp>
    <xdr:clientData/>
  </xdr:twoCellAnchor>
  <xdr:twoCellAnchor>
    <xdr:from>
      <xdr:col>5</xdr:col>
      <xdr:colOff>40823</xdr:colOff>
      <xdr:row>31</xdr:row>
      <xdr:rowOff>149678</xdr:rowOff>
    </xdr:from>
    <xdr:to>
      <xdr:col>25</xdr:col>
      <xdr:colOff>552451</xdr:colOff>
      <xdr:row>43</xdr:row>
      <xdr:rowOff>187778</xdr:rowOff>
    </xdr:to>
    <xdr:sp macro="" textlink="">
      <xdr:nvSpPr>
        <xdr:cNvPr id="42" name="CuadroTexto 41">
          <a:extLst>
            <a:ext uri="{FF2B5EF4-FFF2-40B4-BE49-F238E27FC236}">
              <a16:creationId xmlns:a16="http://schemas.microsoft.com/office/drawing/2014/main" id="{2653AE56-7208-4094-8CAC-E118E1F3664A}"/>
            </a:ext>
          </a:extLst>
        </xdr:cNvPr>
        <xdr:cNvSpPr txBox="1"/>
      </xdr:nvSpPr>
      <xdr:spPr>
        <a:xfrm>
          <a:off x="4259037" y="6055178"/>
          <a:ext cx="16078200" cy="23241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MX" sz="1800" b="1" i="1" u="sng">
              <a:latin typeface="Arial" panose="020B0604020202020204" pitchFamily="34" charset="0"/>
              <a:cs typeface="Arial" panose="020B0604020202020204" pitchFamily="34" charset="0"/>
            </a:rPr>
            <a:t>Importante: </a:t>
          </a:r>
        </a:p>
        <a:p>
          <a:pPr algn="l"/>
          <a:endParaRPr lang="es-MX" sz="1800" b="1" i="1" u="sng">
            <a:latin typeface="Arial" panose="020B0604020202020204" pitchFamily="34" charset="0"/>
            <a:cs typeface="Arial" panose="020B0604020202020204" pitchFamily="34" charset="0"/>
          </a:endParaRPr>
        </a:p>
        <a:p>
          <a:pPr algn="l"/>
          <a:r>
            <a:rPr lang="es-MX" sz="1600" b="1" i="1" u="sng">
              <a:latin typeface="Arial" panose="020B0604020202020204" pitchFamily="34" charset="0"/>
              <a:cs typeface="Arial" panose="020B0604020202020204" pitchFamily="34" charset="0"/>
            </a:rPr>
            <a:t>-En toda</a:t>
          </a:r>
          <a:r>
            <a:rPr lang="es-MX" sz="1600" b="1" i="1" u="sng" baseline="0">
              <a:latin typeface="Arial" panose="020B0604020202020204" pitchFamily="34" charset="0"/>
              <a:cs typeface="Arial" panose="020B0604020202020204" pitchFamily="34" charset="0"/>
            </a:rPr>
            <a:t> validación de venta es obligatorio realizar la validación del domicilio completo de la cuenta:    </a:t>
          </a:r>
        </a:p>
        <a:p>
          <a:pPr algn="ctr"/>
          <a:endParaRPr lang="es-MX" sz="1600" b="1" i="1" u="sng" baseline="0">
            <a:latin typeface="Arial" panose="020B0604020202020204" pitchFamily="34" charset="0"/>
            <a:cs typeface="Arial" panose="020B0604020202020204" pitchFamily="34" charset="0"/>
          </a:endParaRPr>
        </a:p>
        <a:p>
          <a:pPr algn="ctr"/>
          <a:r>
            <a:rPr lang="es-MX" sz="1600" b="0" i="1" u="sng" baseline="0">
              <a:latin typeface="Arial" panose="020B0604020202020204" pitchFamily="34" charset="0"/>
              <a:cs typeface="Arial" panose="020B0604020202020204" pitchFamily="34" charset="0"/>
            </a:rPr>
            <a:t>Calle, Entrecalles,Numero ext, Numero Interior, Colonia, Municipio/ Alcaldia, Estado y Codigo Postal sin omitir o dejar de lado ningun dato</a:t>
          </a:r>
        </a:p>
        <a:p>
          <a:pPr algn="ctr"/>
          <a:endParaRPr lang="es-MX" sz="1600" b="0" i="1" u="sng" baseline="0">
            <a:latin typeface="Arial" panose="020B0604020202020204" pitchFamily="34" charset="0"/>
            <a:cs typeface="Arial" panose="020B0604020202020204" pitchFamily="34" charset="0"/>
          </a:endParaRPr>
        </a:p>
        <a:p>
          <a:pPr algn="l"/>
          <a:r>
            <a:rPr lang="es-MX" sz="1600" b="1" i="1" u="sng" baseline="0">
              <a:latin typeface="Arial" panose="020B0604020202020204" pitchFamily="34" charset="0"/>
              <a:cs typeface="Arial" panose="020B0604020202020204" pitchFamily="34" charset="0"/>
            </a:rPr>
            <a:t>- Cuando soliciten un Upgrade/ Migración y cancelar un equipo pero la cuenta aun cuenta con plazo forzoso, PRIMERO debe realizar la cancelación de dicho equipo en SAC y posteriormente se realiza el </a:t>
          </a:r>
          <a:r>
            <a:rPr kumimoji="0" lang="es-MX" sz="1600" b="1" i="1"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Upgrade/ Migración ya que de lo contrario renovará su plazo forzoso.</a:t>
          </a:r>
          <a:endParaRPr lang="es-MX" sz="1600" b="1" i="1" u="sng">
            <a:latin typeface="Arial" panose="020B0604020202020204" pitchFamily="34" charset="0"/>
            <a:cs typeface="Arial" panose="020B0604020202020204" pitchFamily="34" charset="0"/>
          </a:endParaRPr>
        </a:p>
      </xdr:txBody>
    </xdr:sp>
    <xdr:clientData/>
  </xdr:twoCellAnchor>
  <xdr:twoCellAnchor>
    <xdr:from>
      <xdr:col>17</xdr:col>
      <xdr:colOff>-1</xdr:colOff>
      <xdr:row>3</xdr:row>
      <xdr:rowOff>0</xdr:rowOff>
    </xdr:from>
    <xdr:to>
      <xdr:col>24</xdr:col>
      <xdr:colOff>367392</xdr:colOff>
      <xdr:row>13</xdr:row>
      <xdr:rowOff>149678</xdr:rowOff>
    </xdr:to>
    <xdr:sp macro="" textlink="">
      <xdr:nvSpPr>
        <xdr:cNvPr id="43" name="CuadroTexto 42">
          <a:extLst>
            <a:ext uri="{FF2B5EF4-FFF2-40B4-BE49-F238E27FC236}">
              <a16:creationId xmlns:a16="http://schemas.microsoft.com/office/drawing/2014/main" id="{8CE644A6-BD2C-4C9C-AD93-E2443ACA14E8}"/>
            </a:ext>
          </a:extLst>
        </xdr:cNvPr>
        <xdr:cNvSpPr txBox="1"/>
      </xdr:nvSpPr>
      <xdr:spPr>
        <a:xfrm>
          <a:off x="13688785" y="571500"/>
          <a:ext cx="5701393" cy="2054678"/>
        </a:xfrm>
        <a:prstGeom prst="rect">
          <a:avLst/>
        </a:prstGeom>
        <a:solidFill>
          <a:schemeClr val="lt1"/>
        </a:solidFill>
        <a:ln w="762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2400" b="1" i="1" u="sng">
              <a:latin typeface="Arial" panose="020B0604020202020204" pitchFamily="34" charset="0"/>
              <a:cs typeface="Arial" panose="020B0604020202020204" pitchFamily="34" charset="0"/>
            </a:rPr>
            <a:t>RECUERDA:</a:t>
          </a:r>
          <a:endParaRPr lang="es-MX" sz="1600" b="1" i="1" u="sng">
            <a:latin typeface="Arial" panose="020B0604020202020204" pitchFamily="34" charset="0"/>
            <a:cs typeface="Arial" panose="020B0604020202020204" pitchFamily="34" charset="0"/>
          </a:endParaRPr>
        </a:p>
        <a:p>
          <a:endParaRPr lang="es-MX" sz="1600" b="1" i="1" u="sng">
            <a:latin typeface="Arial" panose="020B0604020202020204" pitchFamily="34" charset="0"/>
            <a:cs typeface="Arial" panose="020B0604020202020204" pitchFamily="34" charset="0"/>
          </a:endParaRPr>
        </a:p>
        <a:p>
          <a:pPr marL="285750" indent="-285750">
            <a:buFont typeface="Arial" panose="020B0604020202020204" pitchFamily="34" charset="0"/>
            <a:buChar char="•"/>
          </a:pPr>
          <a:r>
            <a:rPr lang="es-MX" sz="1600" b="1" i="1" u="sng">
              <a:latin typeface="Arial" panose="020B0604020202020204" pitchFamily="34" charset="0"/>
              <a:cs typeface="Arial" panose="020B0604020202020204" pitchFamily="34" charset="0"/>
            </a:rPr>
            <a:t>SKY HD SILVER NO ES COMPATIBLE CON ULTRA.</a:t>
          </a:r>
          <a:r>
            <a:rPr lang="es-MX" sz="1600" b="1" i="1" u="sng" baseline="0">
              <a:latin typeface="Arial" panose="020B0604020202020204" pitchFamily="34" charset="0"/>
              <a:cs typeface="Arial" panose="020B0604020202020204" pitchFamily="34" charset="0"/>
            </a:rPr>
            <a:t> </a:t>
          </a:r>
        </a:p>
        <a:p>
          <a:pPr marL="285750" indent="-285750">
            <a:buFont typeface="Arial" panose="020B0604020202020204" pitchFamily="34" charset="0"/>
            <a:buChar char="•"/>
          </a:pPr>
          <a:endParaRPr lang="es-MX" sz="1600" b="1" i="1" u="sng">
            <a:latin typeface="Arial" panose="020B0604020202020204" pitchFamily="34" charset="0"/>
            <a:cs typeface="Arial" panose="020B0604020202020204" pitchFamily="34" charset="0"/>
          </a:endParaRPr>
        </a:p>
        <a:p>
          <a:pPr marL="285750" indent="-285750">
            <a:buFont typeface="Arial" panose="020B0604020202020204" pitchFamily="34" charset="0"/>
            <a:buChar char="•"/>
          </a:pPr>
          <a:r>
            <a:rPr lang="es-MX" sz="1600" b="1" i="1" u="sng">
              <a:latin typeface="Arial" panose="020B0604020202020204" pitchFamily="34" charset="0"/>
              <a:cs typeface="Arial" panose="020B0604020202020204" pitchFamily="34" charset="0"/>
            </a:rPr>
            <a:t>ESTAS SS NO LLEVAN ADENDUM Y SUBEN A HEAT</a:t>
          </a:r>
        </a:p>
      </xdr:txBody>
    </xdr:sp>
    <xdr:clientData/>
  </xdr:twoCellAnchor>
  <xdr:twoCellAnchor>
    <xdr:from>
      <xdr:col>0</xdr:col>
      <xdr:colOff>40822</xdr:colOff>
      <xdr:row>40</xdr:row>
      <xdr:rowOff>108857</xdr:rowOff>
    </xdr:from>
    <xdr:to>
      <xdr:col>2</xdr:col>
      <xdr:colOff>40822</xdr:colOff>
      <xdr:row>49</xdr:row>
      <xdr:rowOff>95250</xdr:rowOff>
    </xdr:to>
    <xdr:sp macro="" textlink="">
      <xdr:nvSpPr>
        <xdr:cNvPr id="36" name="Flecha: pentágono 35">
          <a:hlinkClick xmlns:r="http://schemas.openxmlformats.org/officeDocument/2006/relationships" r:id="rId5"/>
          <a:extLst>
            <a:ext uri="{FF2B5EF4-FFF2-40B4-BE49-F238E27FC236}">
              <a16:creationId xmlns:a16="http://schemas.microsoft.com/office/drawing/2014/main" id="{2E1679BE-7423-467F-8C63-B35D805178AF}"/>
            </a:ext>
          </a:extLst>
        </xdr:cNvPr>
        <xdr:cNvSpPr/>
      </xdr:nvSpPr>
      <xdr:spPr>
        <a:xfrm>
          <a:off x="40822" y="7728857"/>
          <a:ext cx="1687286"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Crec Reem</a:t>
          </a:r>
        </a:p>
      </xdr:txBody>
    </xdr:sp>
    <xdr:clientData/>
  </xdr:twoCellAnchor>
  <xdr:twoCellAnchor>
    <xdr:from>
      <xdr:col>0</xdr:col>
      <xdr:colOff>40822</xdr:colOff>
      <xdr:row>32</xdr:row>
      <xdr:rowOff>163285</xdr:rowOff>
    </xdr:from>
    <xdr:to>
      <xdr:col>2</xdr:col>
      <xdr:colOff>40822</xdr:colOff>
      <xdr:row>41</xdr:row>
      <xdr:rowOff>149678</xdr:rowOff>
    </xdr:to>
    <xdr:sp macro="" textlink="">
      <xdr:nvSpPr>
        <xdr:cNvPr id="32" name="Flecha: pentágono 31">
          <a:hlinkClick xmlns:r="http://schemas.openxmlformats.org/officeDocument/2006/relationships" r:id="rId6"/>
          <a:extLst>
            <a:ext uri="{FF2B5EF4-FFF2-40B4-BE49-F238E27FC236}">
              <a16:creationId xmlns:a16="http://schemas.microsoft.com/office/drawing/2014/main" id="{DF37A94D-2D75-49BE-9670-478B308B2388}"/>
            </a:ext>
          </a:extLst>
        </xdr:cNvPr>
        <xdr:cNvSpPr/>
      </xdr:nvSpPr>
      <xdr:spPr>
        <a:xfrm>
          <a:off x="40822" y="6259285"/>
          <a:ext cx="1687286"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Reem</a:t>
          </a:r>
        </a:p>
      </xdr:txBody>
    </xdr:sp>
    <xdr:clientData/>
  </xdr:twoCellAnchor>
  <xdr:twoCellAnchor>
    <xdr:from>
      <xdr:col>0</xdr:col>
      <xdr:colOff>54429</xdr:colOff>
      <xdr:row>25</xdr:row>
      <xdr:rowOff>108857</xdr:rowOff>
    </xdr:from>
    <xdr:to>
      <xdr:col>2</xdr:col>
      <xdr:colOff>176892</xdr:colOff>
      <xdr:row>34</xdr:row>
      <xdr:rowOff>95251</xdr:rowOff>
    </xdr:to>
    <xdr:sp macro="" textlink="">
      <xdr:nvSpPr>
        <xdr:cNvPr id="23" name="Flecha: pentágono 22">
          <a:hlinkClick xmlns:r="http://schemas.openxmlformats.org/officeDocument/2006/relationships" r:id="rId7"/>
          <a:extLst>
            <a:ext uri="{FF2B5EF4-FFF2-40B4-BE49-F238E27FC236}">
              <a16:creationId xmlns:a16="http://schemas.microsoft.com/office/drawing/2014/main" id="{9443E4A8-C6E7-43FE-8961-AA8938DD0D51}"/>
            </a:ext>
          </a:extLst>
        </xdr:cNvPr>
        <xdr:cNvSpPr/>
      </xdr:nvSpPr>
      <xdr:spPr>
        <a:xfrm>
          <a:off x="54429" y="4871357"/>
          <a:ext cx="1809749" cy="1700894"/>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Reemplazos</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33" name="Flecha: pentágono 32">
          <a:hlinkClick xmlns:r="http://schemas.openxmlformats.org/officeDocument/2006/relationships" r:id="rId8"/>
          <a:extLst>
            <a:ext uri="{FF2B5EF4-FFF2-40B4-BE49-F238E27FC236}">
              <a16:creationId xmlns:a16="http://schemas.microsoft.com/office/drawing/2014/main" id="{E0AD4A8E-7920-45E1-91CA-18F442F4D791}"/>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Crecimiento</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35" name="Flecha: pentágono 34">
          <a:hlinkClick xmlns:r="http://schemas.openxmlformats.org/officeDocument/2006/relationships" r:id="rId2"/>
          <a:extLst>
            <a:ext uri="{FF2B5EF4-FFF2-40B4-BE49-F238E27FC236}">
              <a16:creationId xmlns:a16="http://schemas.microsoft.com/office/drawing/2014/main" id="{B1F032E7-593F-4269-B990-2B80F90E0033}"/>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Ultra</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13608</xdr:colOff>
      <xdr:row>1</xdr:row>
      <xdr:rowOff>163286</xdr:rowOff>
    </xdr:from>
    <xdr:to>
      <xdr:col>15</xdr:col>
      <xdr:colOff>68036</xdr:colOff>
      <xdr:row>7</xdr:row>
      <xdr:rowOff>0</xdr:rowOff>
    </xdr:to>
    <xdr:pic>
      <xdr:nvPicPr>
        <xdr:cNvPr id="2" name="Imagen 1">
          <a:extLst>
            <a:ext uri="{FF2B5EF4-FFF2-40B4-BE49-F238E27FC236}">
              <a16:creationId xmlns:a16="http://schemas.microsoft.com/office/drawing/2014/main" id="{9D6CB8F4-6A52-43EF-ACDC-96CC2293D583}"/>
            </a:ext>
          </a:extLst>
        </xdr:cNvPr>
        <xdr:cNvPicPr>
          <a:picLocks noChangeAspect="1"/>
        </xdr:cNvPicPr>
      </xdr:nvPicPr>
      <xdr:blipFill>
        <a:blip xmlns:r="http://schemas.openxmlformats.org/officeDocument/2006/relationships" r:embed="rId1"/>
        <a:stretch>
          <a:fillRect/>
        </a:stretch>
      </xdr:blipFill>
      <xdr:spPr>
        <a:xfrm>
          <a:off x="3404508" y="353786"/>
          <a:ext cx="9379403" cy="1274989"/>
        </a:xfrm>
        <a:prstGeom prst="rect">
          <a:avLst/>
        </a:prstGeom>
      </xdr:spPr>
    </xdr:pic>
    <xdr:clientData/>
  </xdr:twoCellAnchor>
  <xdr:twoCellAnchor>
    <xdr:from>
      <xdr:col>20</xdr:col>
      <xdr:colOff>258536</xdr:colOff>
      <xdr:row>0</xdr:row>
      <xdr:rowOff>163286</xdr:rowOff>
    </xdr:from>
    <xdr:to>
      <xdr:col>23</xdr:col>
      <xdr:colOff>544285</xdr:colOff>
      <xdr:row>4</xdr:row>
      <xdr:rowOff>54428</xdr:rowOff>
    </xdr:to>
    <xdr:sp macro="[0]!Limpiar" textlink="">
      <xdr:nvSpPr>
        <xdr:cNvPr id="15" name="Rectángulo 14">
          <a:extLst>
            <a:ext uri="{FF2B5EF4-FFF2-40B4-BE49-F238E27FC236}">
              <a16:creationId xmlns:a16="http://schemas.microsoft.com/office/drawing/2014/main" id="{3F369A4C-0C4A-412B-BD36-29A862F04A75}"/>
            </a:ext>
          </a:extLst>
        </xdr:cNvPr>
        <xdr:cNvSpPr/>
      </xdr:nvSpPr>
      <xdr:spPr>
        <a:xfrm>
          <a:off x="17213036" y="163286"/>
          <a:ext cx="3428999" cy="80554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200" b="1">
              <a:latin typeface="Arial" panose="020B0604020202020204" pitchFamily="34" charset="0"/>
              <a:cs typeface="Arial" panose="020B0604020202020204" pitchFamily="34" charset="0"/>
            </a:rPr>
            <a:t>LIMPIAR</a:t>
          </a:r>
          <a:endParaRPr lang="es-MX" sz="1100" b="1">
            <a:latin typeface="Arial" panose="020B0604020202020204" pitchFamily="34" charset="0"/>
            <a:cs typeface="Arial" panose="020B0604020202020204" pitchFamily="34" charset="0"/>
          </a:endParaRPr>
        </a:p>
      </xdr:txBody>
    </xdr:sp>
    <xdr:clientData/>
  </xdr:twoCellAnchor>
  <xdr:twoCellAnchor>
    <xdr:from>
      <xdr:col>4</xdr:col>
      <xdr:colOff>0</xdr:colOff>
      <xdr:row>9</xdr:row>
      <xdr:rowOff>40821</xdr:rowOff>
    </xdr:from>
    <xdr:to>
      <xdr:col>15</xdr:col>
      <xdr:colOff>0</xdr:colOff>
      <xdr:row>46</xdr:row>
      <xdr:rowOff>27215</xdr:rowOff>
    </xdr:to>
    <xdr:sp macro="" textlink="">
      <xdr:nvSpPr>
        <xdr:cNvPr id="16" name="CuadroTexto 15">
          <a:extLst>
            <a:ext uri="{FF2B5EF4-FFF2-40B4-BE49-F238E27FC236}">
              <a16:creationId xmlns:a16="http://schemas.microsoft.com/office/drawing/2014/main" id="{CFF57069-DD91-465F-BCF7-CEB689B7A9C3}"/>
            </a:ext>
          </a:extLst>
        </xdr:cNvPr>
        <xdr:cNvSpPr txBox="1"/>
      </xdr:nvSpPr>
      <xdr:spPr>
        <a:xfrm>
          <a:off x="3374571" y="2081892"/>
          <a:ext cx="9280072" cy="7211787"/>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(a)___ como respaldo y su seguridad a partir de este momento se grabará la llamada, solicito de su ayuda para contestar con la frase “Si acepto”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Sr._____ Srta. ______ Le recuerdo los beneficios que tendrá al contratar el servicio: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Graba más de 600 horas de programación en HD.</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Graba hasta 5 programas diferentes al mismo tiempo mientras ve otro programa distinto.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Posibilidad de conectar auriculares o barras de sonido vía bluetooth.</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Nuevo menú y navegador mucho más atractivo y amigable. Adicional de funciones como pausa en vivo y el bloqueo de programación para menores.</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Este equipo está preparado para recibir contenido en Ultra HD, lo cual genera una mejora en la calidad de la imagen.</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Cuenta con tarjeta inteligente y un disco duro con capacidad de 2 TB</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Avance y retroceso en 4 velocidades más cámara lenta (slow motion) </a:t>
          </a:r>
          <a:r>
            <a:rPr kumimoji="0" lang="es-MX" sz="16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¿Acepta?</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algn="just"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Su cuenta es: _____________, nos autorizó un cargo de instalación de $_______(de acuerdo al núm. de equipos contratados) y por única ocasión se generará una renta proporcional del día de la instalación a su fecha de corte. </a:t>
          </a:r>
          <a:r>
            <a:rPr kumimoji="0" lang="es-ES" sz="1600" b="1"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¿Acepta?</a:t>
          </a:r>
          <a:endParaRPr kumimoji="0" lang="es-MX" sz="1200" b="1"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Times New Roman" panose="02020603050405020304" pitchFamily="18" charset="0"/>
          </a:endParaRPr>
        </a:p>
        <a:p>
          <a:pPr marL="0" marR="0" lvl="0" indent="0" algn="just"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 </a:t>
          </a:r>
          <a:endParaRPr kumimoji="0" lang="es-MX" sz="12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Times New Roman" panose="02020603050405020304" pitchFamily="18" charset="0"/>
          </a:endParaRPr>
        </a:p>
        <a:p>
          <a:pPr marL="0" marR="0" lvl="0" indent="0" algn="just"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Su mensualidad será en Pago Oportuno de $______ y en Precio de Lista de $______. </a:t>
          </a:r>
          <a:r>
            <a:rPr kumimoji="0" lang="es-ES" sz="1600" b="1"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¿Acepta?</a:t>
          </a:r>
          <a:endParaRPr kumimoji="0" lang="es-MX" sz="1200" b="1"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Times New Roman" panose="02020603050405020304" pitchFamily="18" charset="0"/>
          </a:endParaRPr>
        </a:p>
        <a:p>
          <a:pPr marL="0" marR="0" lvl="0" indent="0" algn="just"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 </a:t>
          </a:r>
          <a:endParaRPr kumimoji="0" lang="es-MX" sz="12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Sr., Sra., Srita. _____	El costo de instalación le cubre un total de 30 metros</a:t>
          </a:r>
          <a:r>
            <a:rPr kumimoji="0" lang="es-MX" sz="105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Times New Roman" panose="02020603050405020304" pitchFamily="18" charset="0"/>
            </a:rPr>
            <a:t> </a:t>
          </a:r>
          <a:r>
            <a:rPr kumimoji="0" lang="es-MX" sz="16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 de cable. En caso de que la instalación exceda la distancia se deberá cubrir con un costo adicional el cual se deberá de pagar al técnico al momento de la instalación</a:t>
          </a:r>
          <a:endParaRPr kumimoji="0" lang="es-MX" sz="12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Times New Roman" panose="02020603050405020304" pitchFamily="18" charset="0"/>
          </a:endParaRPr>
        </a:p>
        <a:p>
          <a:pPr marL="0" marR="0" lvl="0" indent="0" algn="just"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 </a:t>
          </a:r>
          <a:endParaRPr kumimoji="0" lang="es-MX" sz="12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Times New Roman" panose="02020603050405020304" pitchFamily="18" charset="0"/>
          </a:endParaRPr>
        </a:p>
        <a:p>
          <a:pPr marL="0" marR="0" lvl="0" indent="0" algn="just"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La documentación que tendrá que entregar al técnico en el momento de la instalación es:</a:t>
          </a:r>
          <a:endParaRPr kumimoji="0" lang="es-MX" sz="12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Times New Roman" panose="02020603050405020304" pitchFamily="18" charset="0"/>
          </a:endParaRPr>
        </a:p>
        <a:p>
          <a:pPr marL="0" marR="0" lvl="0" indent="0" algn="just"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 </a:t>
          </a:r>
          <a:endParaRPr kumimoji="0" lang="es-MX" sz="12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Times New Roman" panose="02020603050405020304" pitchFamily="18" charset="0"/>
          </a:endParaRPr>
        </a:p>
        <a:p>
          <a:pPr marL="0" marR="0" lvl="0" indent="0" algn="just"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-Copia comprobante domicilio (No mayor a 3 meses). Solo en caso de cambio de domicilio.</a:t>
          </a:r>
          <a:endParaRPr kumimoji="0" lang="es-MX" sz="12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Times New Roman" panose="02020603050405020304" pitchFamily="18" charset="0"/>
          </a:endParaRPr>
        </a:p>
        <a:p>
          <a:pPr marL="0" marR="0" lvl="0" indent="0" algn="just"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-Copia de identificación oficial</a:t>
          </a:r>
          <a:endParaRPr kumimoji="0" lang="es-MX" sz="12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Times New Roman" panose="02020603050405020304" pitchFamily="18" charset="0"/>
          </a:endParaRPr>
        </a:p>
        <a:p>
          <a:pPr marL="0" marR="0" lvl="0" indent="0" algn="just" defTabSz="914400" eaLnBrk="1" fontAlgn="auto" latinLnBrk="0" hangingPunct="1">
            <a:lnSpc>
              <a:spcPct val="100000"/>
            </a:lnSpc>
            <a:spcBef>
              <a:spcPts val="0"/>
            </a:spcBef>
            <a:spcAft>
              <a:spcPts val="0"/>
            </a:spcAft>
            <a:buClrTx/>
            <a:buSzTx/>
            <a:buFontTx/>
            <a:buNone/>
            <a:tabLst/>
            <a:defRPr/>
          </a:pPr>
          <a:endParaRPr kumimoji="0" lang="es-MX" sz="12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mn-cs"/>
            </a:rPr>
            <a:t>Nota: en caso de que el suscriptor solicite saldo mensual se deberá mencionar.</a:t>
          </a:r>
          <a:r>
            <a:rPr kumimoji="0" lang="es-MX" sz="1600" b="0" i="0" u="none" strike="noStrike" kern="0" cap="none" spc="0" normalizeH="0" baseline="0" noProof="0">
              <a:ln>
                <a:noFill/>
              </a:ln>
              <a:solidFill>
                <a:prstClr val="black"/>
              </a:solidFill>
              <a:effectLst/>
              <a:uLnTx/>
              <a:uFillTx/>
              <a:latin typeface="+mn-lt"/>
              <a:ea typeface="+mn-ea"/>
              <a:cs typeface="+mn-cs"/>
            </a:rPr>
            <a:t> </a:t>
          </a:r>
          <a:r>
            <a:rPr kumimoji="0" lang="es-MX" sz="105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Times New Roman" panose="02020603050405020304" pitchFamily="18" charset="0"/>
            </a:rPr>
            <a:t> </a:t>
          </a:r>
          <a:endParaRPr kumimoji="0" lang="es-MX" sz="1100" b="0" i="0" u="none" strike="noStrike" kern="0" cap="none" spc="0" normalizeH="0" baseline="0" noProof="0">
            <a:ln>
              <a:noFill/>
            </a:ln>
            <a:solidFill>
              <a:prstClr val="black"/>
            </a:solidFill>
            <a:effectLst/>
            <a:uLnTx/>
            <a:uFillTx/>
            <a:latin typeface="+mn-lt"/>
            <a:ea typeface="+mn-ea"/>
            <a:cs typeface="+mn-cs"/>
          </a:endParaRPr>
        </a:p>
        <a:p>
          <a:pPr algn="l"/>
          <a:endParaRPr lang="es-MX" sz="1600" u="dbl">
            <a:solidFill>
              <a:schemeClr val="accent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ctr"/>
          <a:endParaRPr lang="es-MX" sz="1100"/>
        </a:p>
      </xdr:txBody>
    </xdr:sp>
    <xdr:clientData/>
  </xdr:twoCellAnchor>
  <xdr:twoCellAnchor>
    <xdr:from>
      <xdr:col>0</xdr:col>
      <xdr:colOff>0</xdr:colOff>
      <xdr:row>25</xdr:row>
      <xdr:rowOff>13607</xdr:rowOff>
    </xdr:from>
    <xdr:to>
      <xdr:col>2</xdr:col>
      <xdr:colOff>0</xdr:colOff>
      <xdr:row>34</xdr:row>
      <xdr:rowOff>0</xdr:rowOff>
    </xdr:to>
    <xdr:sp macro="" textlink="">
      <xdr:nvSpPr>
        <xdr:cNvPr id="20" name="Flecha: pentágono 19">
          <a:extLst>
            <a:ext uri="{FF2B5EF4-FFF2-40B4-BE49-F238E27FC236}">
              <a16:creationId xmlns:a16="http://schemas.microsoft.com/office/drawing/2014/main" id="{D6261475-E475-4FDE-9675-BBDDD69E57E7}"/>
            </a:ext>
          </a:extLst>
        </xdr:cNvPr>
        <xdr:cNvSpPr/>
      </xdr:nvSpPr>
      <xdr:spPr>
        <a:xfrm>
          <a:off x="0" y="4776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Reem</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21" name="Flecha: pentágono 20">
          <a:extLst>
            <a:ext uri="{FF2B5EF4-FFF2-40B4-BE49-F238E27FC236}">
              <a16:creationId xmlns:a16="http://schemas.microsoft.com/office/drawing/2014/main" id="{A680CC20-3AC3-4A16-B173-8D99123DB3C6}"/>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Crecimiento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22" name="Flecha: pentágono 21">
          <a:hlinkClick xmlns:r="http://schemas.openxmlformats.org/officeDocument/2006/relationships" r:id="rId2"/>
          <a:extLst>
            <a:ext uri="{FF2B5EF4-FFF2-40B4-BE49-F238E27FC236}">
              <a16:creationId xmlns:a16="http://schemas.microsoft.com/office/drawing/2014/main" id="{21B02D0B-07A8-4964-AC74-C4757710732D}"/>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23" name="Flecha: pentágono 22">
          <a:hlinkClick xmlns:r="http://schemas.openxmlformats.org/officeDocument/2006/relationships" r:id="rId3"/>
          <a:extLst>
            <a:ext uri="{FF2B5EF4-FFF2-40B4-BE49-F238E27FC236}">
              <a16:creationId xmlns:a16="http://schemas.microsoft.com/office/drawing/2014/main" id="{060EA0BA-467D-4CB1-8758-EF0160B5A35F}"/>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Ultra</a:t>
          </a:r>
        </a:p>
      </xdr:txBody>
    </xdr:sp>
    <xdr:clientData/>
  </xdr:twoCellAnchor>
  <xdr:twoCellAnchor>
    <xdr:from>
      <xdr:col>0</xdr:col>
      <xdr:colOff>0</xdr:colOff>
      <xdr:row>32</xdr:row>
      <xdr:rowOff>149679</xdr:rowOff>
    </xdr:from>
    <xdr:to>
      <xdr:col>2</xdr:col>
      <xdr:colOff>0</xdr:colOff>
      <xdr:row>41</xdr:row>
      <xdr:rowOff>136072</xdr:rowOff>
    </xdr:to>
    <xdr:sp macro="" textlink="">
      <xdr:nvSpPr>
        <xdr:cNvPr id="24" name="Flecha: pentágono 23">
          <a:extLst>
            <a:ext uri="{FF2B5EF4-FFF2-40B4-BE49-F238E27FC236}">
              <a16:creationId xmlns:a16="http://schemas.microsoft.com/office/drawing/2014/main" id="{C5126F5F-705B-4C8C-B210-7EEF55D7C844}"/>
            </a:ext>
          </a:extLst>
        </xdr:cNvPr>
        <xdr:cNvSpPr/>
      </xdr:nvSpPr>
      <xdr:spPr>
        <a:xfrm>
          <a:off x="0" y="6245679"/>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Crec</a:t>
          </a:r>
        </a:p>
      </xdr:txBody>
    </xdr:sp>
    <xdr:clientData/>
  </xdr:twoCellAnchor>
  <xdr:twoCellAnchor>
    <xdr:from>
      <xdr:col>0</xdr:col>
      <xdr:colOff>0</xdr:colOff>
      <xdr:row>25</xdr:row>
      <xdr:rowOff>13607</xdr:rowOff>
    </xdr:from>
    <xdr:to>
      <xdr:col>2</xdr:col>
      <xdr:colOff>0</xdr:colOff>
      <xdr:row>34</xdr:row>
      <xdr:rowOff>0</xdr:rowOff>
    </xdr:to>
    <xdr:sp macro="" textlink="">
      <xdr:nvSpPr>
        <xdr:cNvPr id="25" name="Flecha: pentágono 24">
          <a:extLst>
            <a:ext uri="{FF2B5EF4-FFF2-40B4-BE49-F238E27FC236}">
              <a16:creationId xmlns:a16="http://schemas.microsoft.com/office/drawing/2014/main" id="{AB316385-7366-427B-860C-03E048434F57}"/>
            </a:ext>
          </a:extLst>
        </xdr:cNvPr>
        <xdr:cNvSpPr/>
      </xdr:nvSpPr>
      <xdr:spPr>
        <a:xfrm>
          <a:off x="0" y="4776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Reem</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26" name="Flecha: pentágono 25">
          <a:hlinkClick xmlns:r="http://schemas.openxmlformats.org/officeDocument/2006/relationships" r:id="rId2"/>
          <a:extLst>
            <a:ext uri="{FF2B5EF4-FFF2-40B4-BE49-F238E27FC236}">
              <a16:creationId xmlns:a16="http://schemas.microsoft.com/office/drawing/2014/main" id="{22309A77-E609-4D88-B262-40AC4651E2A9}"/>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27" name="Flecha: pentágono 26">
          <a:hlinkClick xmlns:r="http://schemas.openxmlformats.org/officeDocument/2006/relationships" r:id="rId3"/>
          <a:extLst>
            <a:ext uri="{FF2B5EF4-FFF2-40B4-BE49-F238E27FC236}">
              <a16:creationId xmlns:a16="http://schemas.microsoft.com/office/drawing/2014/main" id="{1B688694-DD85-428D-9EE2-07C9239F2616}"/>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Ultra</a:t>
          </a:r>
        </a:p>
      </xdr:txBody>
    </xdr:sp>
    <xdr:clientData/>
  </xdr:twoCellAnchor>
  <xdr:twoCellAnchor>
    <xdr:from>
      <xdr:col>0</xdr:col>
      <xdr:colOff>0</xdr:colOff>
      <xdr:row>32</xdr:row>
      <xdr:rowOff>149679</xdr:rowOff>
    </xdr:from>
    <xdr:to>
      <xdr:col>2</xdr:col>
      <xdr:colOff>0</xdr:colOff>
      <xdr:row>41</xdr:row>
      <xdr:rowOff>136072</xdr:rowOff>
    </xdr:to>
    <xdr:sp macro="" textlink="">
      <xdr:nvSpPr>
        <xdr:cNvPr id="28" name="Flecha: pentágono 27">
          <a:extLst>
            <a:ext uri="{FF2B5EF4-FFF2-40B4-BE49-F238E27FC236}">
              <a16:creationId xmlns:a16="http://schemas.microsoft.com/office/drawing/2014/main" id="{8AB7487A-3426-46E1-941E-C2549635715E}"/>
            </a:ext>
          </a:extLst>
        </xdr:cNvPr>
        <xdr:cNvSpPr/>
      </xdr:nvSpPr>
      <xdr:spPr>
        <a:xfrm>
          <a:off x="0" y="6245679"/>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Crec</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29" name="Flecha: pentágono 28">
          <a:hlinkClick xmlns:r="http://schemas.openxmlformats.org/officeDocument/2006/relationships" r:id="rId4"/>
          <a:extLst>
            <a:ext uri="{FF2B5EF4-FFF2-40B4-BE49-F238E27FC236}">
              <a16:creationId xmlns:a16="http://schemas.microsoft.com/office/drawing/2014/main" id="{1B344230-2DC7-41EA-B0AD-C9F072582857}"/>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Crecimiento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30" name="Flecha: pentágono 29">
          <a:hlinkClick xmlns:r="http://schemas.openxmlformats.org/officeDocument/2006/relationships" r:id="rId2"/>
          <a:extLst>
            <a:ext uri="{FF2B5EF4-FFF2-40B4-BE49-F238E27FC236}">
              <a16:creationId xmlns:a16="http://schemas.microsoft.com/office/drawing/2014/main" id="{99E0A2C5-3CC2-4ADF-A478-B7D835D3C146}"/>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2</xdr:col>
      <xdr:colOff>54430</xdr:colOff>
      <xdr:row>13</xdr:row>
      <xdr:rowOff>68035</xdr:rowOff>
    </xdr:from>
    <xdr:to>
      <xdr:col>3</xdr:col>
      <xdr:colOff>231321</xdr:colOff>
      <xdr:row>19</xdr:row>
      <xdr:rowOff>176891</xdr:rowOff>
    </xdr:to>
    <xdr:sp macro="" textlink="">
      <xdr:nvSpPr>
        <xdr:cNvPr id="31" name="Globo: flecha derecha 30">
          <a:hlinkClick xmlns:r="http://schemas.openxmlformats.org/officeDocument/2006/relationships" r:id="rId5"/>
          <a:extLst>
            <a:ext uri="{FF2B5EF4-FFF2-40B4-BE49-F238E27FC236}">
              <a16:creationId xmlns:a16="http://schemas.microsoft.com/office/drawing/2014/main" id="{664614A0-B9AE-4CBA-9490-F72CA0DC958C}"/>
            </a:ext>
          </a:extLst>
        </xdr:cNvPr>
        <xdr:cNvSpPr/>
      </xdr:nvSpPr>
      <xdr:spPr>
        <a:xfrm>
          <a:off x="1749880" y="2544535"/>
          <a:ext cx="1024616" cy="1251856"/>
        </a:xfrm>
        <a:prstGeom prst="rightArrowCallou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MX" sz="1600">
              <a:latin typeface="Arial" panose="020B0604020202020204" pitchFamily="34" charset="0"/>
              <a:cs typeface="Arial" panose="020B0604020202020204" pitchFamily="34" charset="0"/>
            </a:rPr>
            <a:t>Mayor</a:t>
          </a:r>
          <a:r>
            <a:rPr lang="es-MX" sz="1600" baseline="0">
              <a:latin typeface="Arial" panose="020B0604020202020204" pitchFamily="34" charset="0"/>
              <a:cs typeface="Arial" panose="020B0604020202020204" pitchFamily="34" charset="0"/>
            </a:rPr>
            <a:t> de</a:t>
          </a:r>
          <a:r>
            <a:rPr lang="es-MX" sz="1600">
              <a:latin typeface="Arial" panose="020B0604020202020204" pitchFamily="34" charset="0"/>
              <a:cs typeface="Arial" panose="020B0604020202020204" pitchFamily="34" charset="0"/>
            </a:rPr>
            <a:t> 18</a:t>
          </a:r>
          <a:r>
            <a:rPr lang="es-MX" sz="1600" baseline="0">
              <a:latin typeface="Arial" panose="020B0604020202020204" pitchFamily="34" charset="0"/>
              <a:cs typeface="Arial" panose="020B0604020202020204" pitchFamily="34" charset="0"/>
            </a:rPr>
            <a:t> Meses</a:t>
          </a:r>
          <a:endParaRPr lang="es-MX" sz="200">
            <a:latin typeface="Arial" panose="020B0604020202020204" pitchFamily="34" charset="0"/>
            <a:cs typeface="Arial" panose="020B0604020202020204" pitchFamily="34" charset="0"/>
          </a:endParaRPr>
        </a:p>
      </xdr:txBody>
    </xdr:sp>
    <xdr:clientData/>
  </xdr:twoCellAnchor>
  <xdr:twoCellAnchor>
    <xdr:from>
      <xdr:col>1</xdr:col>
      <xdr:colOff>489856</xdr:colOff>
      <xdr:row>6</xdr:row>
      <xdr:rowOff>19413</xdr:rowOff>
    </xdr:from>
    <xdr:to>
      <xdr:col>2</xdr:col>
      <xdr:colOff>802821</xdr:colOff>
      <xdr:row>12</xdr:row>
      <xdr:rowOff>141086</xdr:rowOff>
    </xdr:to>
    <xdr:sp macro="" textlink="">
      <xdr:nvSpPr>
        <xdr:cNvPr id="32" name="Globo: flecha izquierda 31">
          <a:hlinkClick xmlns:r="http://schemas.openxmlformats.org/officeDocument/2006/relationships" r:id="rId4"/>
          <a:extLst>
            <a:ext uri="{FF2B5EF4-FFF2-40B4-BE49-F238E27FC236}">
              <a16:creationId xmlns:a16="http://schemas.microsoft.com/office/drawing/2014/main" id="{A65D3FC4-FDBC-4898-9F98-96CB5CD0C11F}"/>
            </a:ext>
          </a:extLst>
        </xdr:cNvPr>
        <xdr:cNvSpPr/>
      </xdr:nvSpPr>
      <xdr:spPr>
        <a:xfrm>
          <a:off x="1337581" y="1162413"/>
          <a:ext cx="1160690" cy="1264673"/>
        </a:xfrm>
        <a:prstGeom prst="leftArrowCallou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vert270" wrap="square" lIns="91440" tIns="45720" rIns="91440" bIns="45720" numCol="1" spcCol="0" rtlCol="0" fromWordArt="0" anchor="ctr" anchorCtr="0" forceAA="0" compatLnSpc="1">
          <a:prstTxWarp prst="textNoShape">
            <a:avLst/>
          </a:prstTxWarp>
          <a:noAutofit/>
        </a:bodyPr>
        <a:lstStyle/>
        <a:p>
          <a:pPr marL="0" indent="0" algn="ctr"/>
          <a:r>
            <a:rPr lang="es-MX" sz="1600" baseline="0">
              <a:solidFill>
                <a:schemeClr val="lt1"/>
              </a:solidFill>
              <a:latin typeface="Arial" panose="020B0604020202020204" pitchFamily="34" charset="0"/>
              <a:ea typeface="+mn-ea"/>
              <a:cs typeface="Arial" panose="020B0604020202020204" pitchFamily="34" charset="0"/>
            </a:rPr>
            <a:t>Menor de 18 Meses</a:t>
          </a:r>
          <a:endParaRPr lang="es-MX" sz="1600">
            <a:solidFill>
              <a:schemeClr val="lt1"/>
            </a:solidFill>
            <a:latin typeface="Arial" panose="020B0604020202020204" pitchFamily="34" charset="0"/>
            <a:ea typeface="+mn-ea"/>
            <a:cs typeface="Arial" panose="020B0604020202020204" pitchFamily="34" charset="0"/>
          </a:endParaRPr>
        </a:p>
      </xdr:txBody>
    </xdr:sp>
    <xdr:clientData/>
  </xdr:twoCellAnchor>
  <xdr:twoCellAnchor>
    <xdr:from>
      <xdr:col>0</xdr:col>
      <xdr:colOff>40822</xdr:colOff>
      <xdr:row>40</xdr:row>
      <xdr:rowOff>108857</xdr:rowOff>
    </xdr:from>
    <xdr:to>
      <xdr:col>2</xdr:col>
      <xdr:colOff>40822</xdr:colOff>
      <xdr:row>49</xdr:row>
      <xdr:rowOff>95250</xdr:rowOff>
    </xdr:to>
    <xdr:sp macro="" textlink="">
      <xdr:nvSpPr>
        <xdr:cNvPr id="33" name="Flecha: pentágono 32">
          <a:hlinkClick xmlns:r="http://schemas.openxmlformats.org/officeDocument/2006/relationships" r:id="rId6"/>
          <a:extLst>
            <a:ext uri="{FF2B5EF4-FFF2-40B4-BE49-F238E27FC236}">
              <a16:creationId xmlns:a16="http://schemas.microsoft.com/office/drawing/2014/main" id="{ACEE82D0-C01F-41D6-B033-DE9E30F89168}"/>
            </a:ext>
          </a:extLst>
        </xdr:cNvPr>
        <xdr:cNvSpPr/>
      </xdr:nvSpPr>
      <xdr:spPr>
        <a:xfrm>
          <a:off x="40822" y="772885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Crec Reem</a:t>
          </a:r>
        </a:p>
      </xdr:txBody>
    </xdr:sp>
    <xdr:clientData/>
  </xdr:twoCellAnchor>
  <xdr:twoCellAnchor>
    <xdr:from>
      <xdr:col>0</xdr:col>
      <xdr:colOff>40822</xdr:colOff>
      <xdr:row>32</xdr:row>
      <xdr:rowOff>163285</xdr:rowOff>
    </xdr:from>
    <xdr:to>
      <xdr:col>2</xdr:col>
      <xdr:colOff>40822</xdr:colOff>
      <xdr:row>41</xdr:row>
      <xdr:rowOff>149678</xdr:rowOff>
    </xdr:to>
    <xdr:sp macro="" textlink="">
      <xdr:nvSpPr>
        <xdr:cNvPr id="34" name="Flecha: pentágono 33">
          <a:hlinkClick xmlns:r="http://schemas.openxmlformats.org/officeDocument/2006/relationships" r:id="rId7"/>
          <a:extLst>
            <a:ext uri="{FF2B5EF4-FFF2-40B4-BE49-F238E27FC236}">
              <a16:creationId xmlns:a16="http://schemas.microsoft.com/office/drawing/2014/main" id="{A51CD71F-42BA-4B21-ACD3-1AFAB9CA2472}"/>
            </a:ext>
          </a:extLst>
        </xdr:cNvPr>
        <xdr:cNvSpPr/>
      </xdr:nvSpPr>
      <xdr:spPr>
        <a:xfrm>
          <a:off x="40822" y="6259285"/>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Reem</a:t>
          </a:r>
        </a:p>
      </xdr:txBody>
    </xdr:sp>
    <xdr:clientData/>
  </xdr:twoCellAnchor>
  <xdr:twoCellAnchor>
    <xdr:from>
      <xdr:col>0</xdr:col>
      <xdr:colOff>54429</xdr:colOff>
      <xdr:row>25</xdr:row>
      <xdr:rowOff>108857</xdr:rowOff>
    </xdr:from>
    <xdr:to>
      <xdr:col>2</xdr:col>
      <xdr:colOff>176892</xdr:colOff>
      <xdr:row>34</xdr:row>
      <xdr:rowOff>95251</xdr:rowOff>
    </xdr:to>
    <xdr:sp macro="" textlink="">
      <xdr:nvSpPr>
        <xdr:cNvPr id="35" name="Flecha: pentágono 34">
          <a:hlinkClick xmlns:r="http://schemas.openxmlformats.org/officeDocument/2006/relationships" r:id="rId8"/>
          <a:extLst>
            <a:ext uri="{FF2B5EF4-FFF2-40B4-BE49-F238E27FC236}">
              <a16:creationId xmlns:a16="http://schemas.microsoft.com/office/drawing/2014/main" id="{A11E74E6-C30A-4B8A-AED0-4E5E84B05E41}"/>
            </a:ext>
          </a:extLst>
        </xdr:cNvPr>
        <xdr:cNvSpPr/>
      </xdr:nvSpPr>
      <xdr:spPr>
        <a:xfrm>
          <a:off x="54429" y="4871357"/>
          <a:ext cx="1817913" cy="1700894"/>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Reemplazos</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37" name="Flecha: pentágono 36">
          <a:hlinkClick xmlns:r="http://schemas.openxmlformats.org/officeDocument/2006/relationships" r:id="rId3"/>
          <a:extLst>
            <a:ext uri="{FF2B5EF4-FFF2-40B4-BE49-F238E27FC236}">
              <a16:creationId xmlns:a16="http://schemas.microsoft.com/office/drawing/2014/main" id="{154EC9FD-1186-4533-B3DE-1914161264F9}"/>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Ultra</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36" name="Flecha: pentágono 35">
          <a:hlinkClick xmlns:r="http://schemas.openxmlformats.org/officeDocument/2006/relationships" r:id="rId9"/>
          <a:extLst>
            <a:ext uri="{FF2B5EF4-FFF2-40B4-BE49-F238E27FC236}">
              <a16:creationId xmlns:a16="http://schemas.microsoft.com/office/drawing/2014/main" id="{4340B366-03C5-46A3-B4E0-21E2C2356C23}"/>
            </a:ext>
          </a:extLst>
        </xdr:cNvPr>
        <xdr:cNvSpPr/>
      </xdr:nvSpPr>
      <xdr:spPr>
        <a:xfrm>
          <a:off x="13607" y="3224893"/>
          <a:ext cx="1817913"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Crecimiento</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20</xdr:col>
      <xdr:colOff>258536</xdr:colOff>
      <xdr:row>0</xdr:row>
      <xdr:rowOff>163286</xdr:rowOff>
    </xdr:from>
    <xdr:to>
      <xdr:col>23</xdr:col>
      <xdr:colOff>544285</xdr:colOff>
      <xdr:row>4</xdr:row>
      <xdr:rowOff>54428</xdr:rowOff>
    </xdr:to>
    <xdr:sp macro="[0]!Limpiar" textlink="">
      <xdr:nvSpPr>
        <xdr:cNvPr id="18" name="Rectángulo 17">
          <a:extLst>
            <a:ext uri="{FF2B5EF4-FFF2-40B4-BE49-F238E27FC236}">
              <a16:creationId xmlns:a16="http://schemas.microsoft.com/office/drawing/2014/main" id="{386B2D22-B8F1-4AEA-9F4C-4A9DBDB652CA}"/>
            </a:ext>
          </a:extLst>
        </xdr:cNvPr>
        <xdr:cNvSpPr/>
      </xdr:nvSpPr>
      <xdr:spPr>
        <a:xfrm>
          <a:off x="17689286" y="163286"/>
          <a:ext cx="3428999" cy="80554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200" b="1">
              <a:latin typeface="Arial" panose="020B0604020202020204" pitchFamily="34" charset="0"/>
              <a:cs typeface="Arial" panose="020B0604020202020204" pitchFamily="34" charset="0"/>
            </a:rPr>
            <a:t>LIMPIAR</a:t>
          </a:r>
          <a:endParaRPr lang="es-MX" sz="1100" b="1">
            <a:latin typeface="Arial" panose="020B0604020202020204" pitchFamily="34" charset="0"/>
            <a:cs typeface="Arial" panose="020B0604020202020204" pitchFamily="34" charset="0"/>
          </a:endParaRPr>
        </a:p>
      </xdr:txBody>
    </xdr:sp>
    <xdr:clientData/>
  </xdr:twoCellAnchor>
  <xdr:twoCellAnchor>
    <xdr:from>
      <xdr:col>3</xdr:col>
      <xdr:colOff>775606</xdr:colOff>
      <xdr:row>9</xdr:row>
      <xdr:rowOff>40821</xdr:rowOff>
    </xdr:from>
    <xdr:to>
      <xdr:col>14</xdr:col>
      <xdr:colOff>843642</xdr:colOff>
      <xdr:row>49</xdr:row>
      <xdr:rowOff>68036</xdr:rowOff>
    </xdr:to>
    <xdr:sp macro="" textlink="">
      <xdr:nvSpPr>
        <xdr:cNvPr id="19" name="CuadroTexto 18">
          <a:extLst>
            <a:ext uri="{FF2B5EF4-FFF2-40B4-BE49-F238E27FC236}">
              <a16:creationId xmlns:a16="http://schemas.microsoft.com/office/drawing/2014/main" id="{65750CA2-7A16-462C-BA41-891154E8B2CE}"/>
            </a:ext>
          </a:extLst>
        </xdr:cNvPr>
        <xdr:cNvSpPr txBox="1"/>
      </xdr:nvSpPr>
      <xdr:spPr>
        <a:xfrm>
          <a:off x="3306535" y="2081892"/>
          <a:ext cx="9348107" cy="781050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(a)___ como respaldo y su seguridad a partir de este momento se grabará la llamada, solicito de su ayuda para contestar la frase “Si acepto”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Sr._____ Srta. ______ Le recuerdo los beneficios que tendrá al contratar el servicio: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Graba más de 600 horas de programación en HD.</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Graba hasta 5 programas diferentes al mismo tiempo mientras ve otro programa distinto.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Posibilidad de conectar auriculares o barras de sonido vía bluetooth.</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Nuevo menú y navegador mucho más atractivo y amigable. Adicional de funciones como pausa en vivo y el bloqueo de programación para menores.</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Este equipo está preparado para recibir contenido en Ultra HD, lo cual genera una mejora en la calidad de la imagen.</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Cuenta con tarjeta inteligente y un disco duro con capacidad de 2 TB</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Avance y retroceso en 4 velocidades más cámara lenta (slow motion) </a:t>
          </a:r>
          <a:r>
            <a:rPr kumimoji="0" lang="es-MX" sz="16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¿Acepta?</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“El número de su cuenta es: _____________ nos autorizó un cargo por concepto de instalación de_____ (mencionar número de equipos ULTRAHD según corresponda), lo que representa un costo mensual en Pago oportuno de $________ y en Precio de lista de $_________. </a:t>
          </a:r>
          <a:r>
            <a:rPr kumimoji="0" lang="es-MX" sz="1600" b="1"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¿Acepta?</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Mencionar: Prorrateo estimado menor al paquete contratado, por concepto de cambio al nuevo SKY HD. </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Sra., Srita._____________ le informo que para su beneficio, el monto anual de asistencia SKY se cobrará en 12 meses en lugar de 4 meses . Por lo tanto, mensualmente se realizará un cargo adicional por concepto de Asistencia SKY de $ xxxx ($20.00 hasta 2 equipos y $24 para 3 o 4 equipos)"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Hay que mencionar que no es posible regresar al esquema tradicional.</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El costo de instalación le cubre un total de 30 metros  de cable. En caso de que la instalación exceda la distancia se deberá cubrir con un costo adicional el cual se deberá de pagar al técnico al momento de la instalación</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La documentación que tendrá que entregar al técnico en el momento de la instalación es: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de identificación oficial</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comprobante domicilio (No mayor a 3 meses) Solo en caso de cambio de domicilio</a:t>
          </a: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ctr"/>
          <a:endParaRPr lang="es-MX" sz="1100"/>
        </a:p>
      </xdr:txBody>
    </xdr:sp>
    <xdr:clientData/>
  </xdr:twoCellAnchor>
  <xdr:twoCellAnchor editAs="oneCell">
    <xdr:from>
      <xdr:col>3</xdr:col>
      <xdr:colOff>789215</xdr:colOff>
      <xdr:row>2</xdr:row>
      <xdr:rowOff>13608</xdr:rowOff>
    </xdr:from>
    <xdr:to>
      <xdr:col>15</xdr:col>
      <xdr:colOff>95251</xdr:colOff>
      <xdr:row>7</xdr:row>
      <xdr:rowOff>40822</xdr:rowOff>
    </xdr:to>
    <xdr:pic>
      <xdr:nvPicPr>
        <xdr:cNvPr id="2" name="Imagen 1">
          <a:extLst>
            <a:ext uri="{FF2B5EF4-FFF2-40B4-BE49-F238E27FC236}">
              <a16:creationId xmlns:a16="http://schemas.microsoft.com/office/drawing/2014/main" id="{345E14BA-0931-4324-A7AD-C6EF4E4B27B7}"/>
            </a:ext>
          </a:extLst>
        </xdr:cNvPr>
        <xdr:cNvPicPr>
          <a:picLocks noChangeAspect="1"/>
        </xdr:cNvPicPr>
      </xdr:nvPicPr>
      <xdr:blipFill>
        <a:blip xmlns:r="http://schemas.openxmlformats.org/officeDocument/2006/relationships" r:embed="rId1"/>
        <a:stretch>
          <a:fillRect/>
        </a:stretch>
      </xdr:blipFill>
      <xdr:spPr>
        <a:xfrm>
          <a:off x="3320144" y="408215"/>
          <a:ext cx="9429750" cy="1279071"/>
        </a:xfrm>
        <a:prstGeom prst="rect">
          <a:avLst/>
        </a:prstGeom>
      </xdr:spPr>
    </xdr:pic>
    <xdr:clientData/>
  </xdr:twoCellAnchor>
  <xdr:twoCellAnchor>
    <xdr:from>
      <xdr:col>0</xdr:col>
      <xdr:colOff>0</xdr:colOff>
      <xdr:row>25</xdr:row>
      <xdr:rowOff>13607</xdr:rowOff>
    </xdr:from>
    <xdr:to>
      <xdr:col>2</xdr:col>
      <xdr:colOff>0</xdr:colOff>
      <xdr:row>34</xdr:row>
      <xdr:rowOff>0</xdr:rowOff>
    </xdr:to>
    <xdr:sp macro="" textlink="">
      <xdr:nvSpPr>
        <xdr:cNvPr id="20" name="Flecha: pentágono 19">
          <a:extLst>
            <a:ext uri="{FF2B5EF4-FFF2-40B4-BE49-F238E27FC236}">
              <a16:creationId xmlns:a16="http://schemas.microsoft.com/office/drawing/2014/main" id="{DC29AB79-B25E-4339-8140-D51CDD514607}"/>
            </a:ext>
          </a:extLst>
        </xdr:cNvPr>
        <xdr:cNvSpPr/>
      </xdr:nvSpPr>
      <xdr:spPr>
        <a:xfrm>
          <a:off x="0" y="4776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Reem</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21" name="Flecha: pentágono 20">
          <a:extLst>
            <a:ext uri="{FF2B5EF4-FFF2-40B4-BE49-F238E27FC236}">
              <a16:creationId xmlns:a16="http://schemas.microsoft.com/office/drawing/2014/main" id="{6E48753B-964B-4F27-9763-783901AD510E}"/>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Crecimiento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22" name="Flecha: pentágono 21">
          <a:hlinkClick xmlns:r="http://schemas.openxmlformats.org/officeDocument/2006/relationships" r:id="rId2"/>
          <a:extLst>
            <a:ext uri="{FF2B5EF4-FFF2-40B4-BE49-F238E27FC236}">
              <a16:creationId xmlns:a16="http://schemas.microsoft.com/office/drawing/2014/main" id="{787D391B-C666-4F35-814C-C905F8352BAF}"/>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23" name="Flecha: pentágono 22">
          <a:hlinkClick xmlns:r="http://schemas.openxmlformats.org/officeDocument/2006/relationships" r:id="rId3"/>
          <a:extLst>
            <a:ext uri="{FF2B5EF4-FFF2-40B4-BE49-F238E27FC236}">
              <a16:creationId xmlns:a16="http://schemas.microsoft.com/office/drawing/2014/main" id="{AFAD7495-1C7C-4869-BBD1-477C744F9D1C}"/>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Ultra</a:t>
          </a:r>
        </a:p>
      </xdr:txBody>
    </xdr:sp>
    <xdr:clientData/>
  </xdr:twoCellAnchor>
  <xdr:twoCellAnchor>
    <xdr:from>
      <xdr:col>0</xdr:col>
      <xdr:colOff>0</xdr:colOff>
      <xdr:row>32</xdr:row>
      <xdr:rowOff>149679</xdr:rowOff>
    </xdr:from>
    <xdr:to>
      <xdr:col>2</xdr:col>
      <xdr:colOff>0</xdr:colOff>
      <xdr:row>41</xdr:row>
      <xdr:rowOff>136072</xdr:rowOff>
    </xdr:to>
    <xdr:sp macro="" textlink="">
      <xdr:nvSpPr>
        <xdr:cNvPr id="24" name="Flecha: pentágono 23">
          <a:extLst>
            <a:ext uri="{FF2B5EF4-FFF2-40B4-BE49-F238E27FC236}">
              <a16:creationId xmlns:a16="http://schemas.microsoft.com/office/drawing/2014/main" id="{DC6CB812-A24D-420A-9F7F-BBA3EA9DE321}"/>
            </a:ext>
          </a:extLst>
        </xdr:cNvPr>
        <xdr:cNvSpPr/>
      </xdr:nvSpPr>
      <xdr:spPr>
        <a:xfrm>
          <a:off x="0" y="6245679"/>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Crec</a:t>
          </a:r>
        </a:p>
      </xdr:txBody>
    </xdr:sp>
    <xdr:clientData/>
  </xdr:twoCellAnchor>
  <xdr:twoCellAnchor>
    <xdr:from>
      <xdr:col>0</xdr:col>
      <xdr:colOff>0</xdr:colOff>
      <xdr:row>25</xdr:row>
      <xdr:rowOff>13607</xdr:rowOff>
    </xdr:from>
    <xdr:to>
      <xdr:col>2</xdr:col>
      <xdr:colOff>0</xdr:colOff>
      <xdr:row>34</xdr:row>
      <xdr:rowOff>0</xdr:rowOff>
    </xdr:to>
    <xdr:sp macro="" textlink="">
      <xdr:nvSpPr>
        <xdr:cNvPr id="25" name="Flecha: pentágono 24">
          <a:extLst>
            <a:ext uri="{FF2B5EF4-FFF2-40B4-BE49-F238E27FC236}">
              <a16:creationId xmlns:a16="http://schemas.microsoft.com/office/drawing/2014/main" id="{A32CB02E-0C8F-40B6-9203-B8C058D6EC92}"/>
            </a:ext>
          </a:extLst>
        </xdr:cNvPr>
        <xdr:cNvSpPr/>
      </xdr:nvSpPr>
      <xdr:spPr>
        <a:xfrm>
          <a:off x="0" y="4776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Reem</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26" name="Flecha: pentágono 25">
          <a:hlinkClick xmlns:r="http://schemas.openxmlformats.org/officeDocument/2006/relationships" r:id="rId2"/>
          <a:extLst>
            <a:ext uri="{FF2B5EF4-FFF2-40B4-BE49-F238E27FC236}">
              <a16:creationId xmlns:a16="http://schemas.microsoft.com/office/drawing/2014/main" id="{067A05A4-BDAC-449A-86CA-675835867888}"/>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27" name="Flecha: pentágono 26">
          <a:hlinkClick xmlns:r="http://schemas.openxmlformats.org/officeDocument/2006/relationships" r:id="rId3"/>
          <a:extLst>
            <a:ext uri="{FF2B5EF4-FFF2-40B4-BE49-F238E27FC236}">
              <a16:creationId xmlns:a16="http://schemas.microsoft.com/office/drawing/2014/main" id="{EF857EA0-AA8C-48FB-AF62-C761FFFB02ED}"/>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Ultra</a:t>
          </a:r>
        </a:p>
      </xdr:txBody>
    </xdr:sp>
    <xdr:clientData/>
  </xdr:twoCellAnchor>
  <xdr:twoCellAnchor>
    <xdr:from>
      <xdr:col>0</xdr:col>
      <xdr:colOff>0</xdr:colOff>
      <xdr:row>32</xdr:row>
      <xdr:rowOff>149679</xdr:rowOff>
    </xdr:from>
    <xdr:to>
      <xdr:col>2</xdr:col>
      <xdr:colOff>0</xdr:colOff>
      <xdr:row>41</xdr:row>
      <xdr:rowOff>136072</xdr:rowOff>
    </xdr:to>
    <xdr:sp macro="" textlink="">
      <xdr:nvSpPr>
        <xdr:cNvPr id="28" name="Flecha: pentágono 27">
          <a:extLst>
            <a:ext uri="{FF2B5EF4-FFF2-40B4-BE49-F238E27FC236}">
              <a16:creationId xmlns:a16="http://schemas.microsoft.com/office/drawing/2014/main" id="{B1FB717A-48E9-4433-8ACB-08F93D032857}"/>
            </a:ext>
          </a:extLst>
        </xdr:cNvPr>
        <xdr:cNvSpPr/>
      </xdr:nvSpPr>
      <xdr:spPr>
        <a:xfrm>
          <a:off x="0" y="6245679"/>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Crec</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29" name="Flecha: pentágono 28">
          <a:hlinkClick xmlns:r="http://schemas.openxmlformats.org/officeDocument/2006/relationships" r:id="rId4"/>
          <a:extLst>
            <a:ext uri="{FF2B5EF4-FFF2-40B4-BE49-F238E27FC236}">
              <a16:creationId xmlns:a16="http://schemas.microsoft.com/office/drawing/2014/main" id="{D563ACD0-EB98-4C0D-A877-0FA4AD1413BD}"/>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Crecimiento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30" name="Flecha: pentágono 29">
          <a:hlinkClick xmlns:r="http://schemas.openxmlformats.org/officeDocument/2006/relationships" r:id="rId2"/>
          <a:extLst>
            <a:ext uri="{FF2B5EF4-FFF2-40B4-BE49-F238E27FC236}">
              <a16:creationId xmlns:a16="http://schemas.microsoft.com/office/drawing/2014/main" id="{9F85398B-C750-426B-A70A-707E31ECE4D4}"/>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2</xdr:col>
      <xdr:colOff>54430</xdr:colOff>
      <xdr:row>13</xdr:row>
      <xdr:rowOff>68035</xdr:rowOff>
    </xdr:from>
    <xdr:to>
      <xdr:col>3</xdr:col>
      <xdr:colOff>231321</xdr:colOff>
      <xdr:row>19</xdr:row>
      <xdr:rowOff>176891</xdr:rowOff>
    </xdr:to>
    <xdr:sp macro="" textlink="">
      <xdr:nvSpPr>
        <xdr:cNvPr id="31" name="Globo: flecha derecha 30">
          <a:hlinkClick xmlns:r="http://schemas.openxmlformats.org/officeDocument/2006/relationships" r:id="rId5"/>
          <a:extLst>
            <a:ext uri="{FF2B5EF4-FFF2-40B4-BE49-F238E27FC236}">
              <a16:creationId xmlns:a16="http://schemas.microsoft.com/office/drawing/2014/main" id="{A8363C3F-3739-4349-B656-232E520FC1D0}"/>
            </a:ext>
          </a:extLst>
        </xdr:cNvPr>
        <xdr:cNvSpPr/>
      </xdr:nvSpPr>
      <xdr:spPr>
        <a:xfrm>
          <a:off x="1749880" y="2544535"/>
          <a:ext cx="1024616" cy="1251856"/>
        </a:xfrm>
        <a:prstGeom prst="rightArrowCallou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MX" sz="1600">
              <a:latin typeface="Arial" panose="020B0604020202020204" pitchFamily="34" charset="0"/>
              <a:cs typeface="Arial" panose="020B0604020202020204" pitchFamily="34" charset="0"/>
            </a:rPr>
            <a:t>Mayor</a:t>
          </a:r>
          <a:r>
            <a:rPr lang="es-MX" sz="1600" baseline="0">
              <a:latin typeface="Arial" panose="020B0604020202020204" pitchFamily="34" charset="0"/>
              <a:cs typeface="Arial" panose="020B0604020202020204" pitchFamily="34" charset="0"/>
            </a:rPr>
            <a:t> de</a:t>
          </a:r>
          <a:r>
            <a:rPr lang="es-MX" sz="1600">
              <a:latin typeface="Arial" panose="020B0604020202020204" pitchFamily="34" charset="0"/>
              <a:cs typeface="Arial" panose="020B0604020202020204" pitchFamily="34" charset="0"/>
            </a:rPr>
            <a:t> 18</a:t>
          </a:r>
          <a:r>
            <a:rPr lang="es-MX" sz="1600" baseline="0">
              <a:latin typeface="Arial" panose="020B0604020202020204" pitchFamily="34" charset="0"/>
              <a:cs typeface="Arial" panose="020B0604020202020204" pitchFamily="34" charset="0"/>
            </a:rPr>
            <a:t> Meses</a:t>
          </a:r>
          <a:endParaRPr lang="es-MX" sz="200">
            <a:latin typeface="Arial" panose="020B0604020202020204" pitchFamily="34" charset="0"/>
            <a:cs typeface="Arial" panose="020B0604020202020204" pitchFamily="34" charset="0"/>
          </a:endParaRPr>
        </a:p>
      </xdr:txBody>
    </xdr:sp>
    <xdr:clientData/>
  </xdr:twoCellAnchor>
  <xdr:twoCellAnchor>
    <xdr:from>
      <xdr:col>1</xdr:col>
      <xdr:colOff>489856</xdr:colOff>
      <xdr:row>6</xdr:row>
      <xdr:rowOff>19413</xdr:rowOff>
    </xdr:from>
    <xdr:to>
      <xdr:col>2</xdr:col>
      <xdr:colOff>802821</xdr:colOff>
      <xdr:row>12</xdr:row>
      <xdr:rowOff>141086</xdr:rowOff>
    </xdr:to>
    <xdr:sp macro="" textlink="">
      <xdr:nvSpPr>
        <xdr:cNvPr id="32" name="Globo: flecha izquierda 31">
          <a:hlinkClick xmlns:r="http://schemas.openxmlformats.org/officeDocument/2006/relationships" r:id="rId4"/>
          <a:extLst>
            <a:ext uri="{FF2B5EF4-FFF2-40B4-BE49-F238E27FC236}">
              <a16:creationId xmlns:a16="http://schemas.microsoft.com/office/drawing/2014/main" id="{7CBB9574-BD26-4DA4-A255-4E335A111E09}"/>
            </a:ext>
          </a:extLst>
        </xdr:cNvPr>
        <xdr:cNvSpPr/>
      </xdr:nvSpPr>
      <xdr:spPr>
        <a:xfrm>
          <a:off x="1337581" y="1162413"/>
          <a:ext cx="1160690" cy="1264673"/>
        </a:xfrm>
        <a:prstGeom prst="leftArrowCallou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vert270" wrap="square" lIns="91440" tIns="45720" rIns="91440" bIns="45720" numCol="1" spcCol="0" rtlCol="0" fromWordArt="0" anchor="ctr" anchorCtr="0" forceAA="0" compatLnSpc="1">
          <a:prstTxWarp prst="textNoShape">
            <a:avLst/>
          </a:prstTxWarp>
          <a:noAutofit/>
        </a:bodyPr>
        <a:lstStyle/>
        <a:p>
          <a:pPr marL="0" indent="0" algn="ctr"/>
          <a:r>
            <a:rPr lang="es-MX" sz="1600" baseline="0">
              <a:solidFill>
                <a:schemeClr val="lt1"/>
              </a:solidFill>
              <a:latin typeface="Arial" panose="020B0604020202020204" pitchFamily="34" charset="0"/>
              <a:ea typeface="+mn-ea"/>
              <a:cs typeface="Arial" panose="020B0604020202020204" pitchFamily="34" charset="0"/>
            </a:rPr>
            <a:t>Menor de 18 Meses</a:t>
          </a:r>
          <a:endParaRPr lang="es-MX" sz="1600">
            <a:solidFill>
              <a:schemeClr val="lt1"/>
            </a:solidFill>
            <a:latin typeface="Arial" panose="020B0604020202020204" pitchFamily="34" charset="0"/>
            <a:ea typeface="+mn-ea"/>
            <a:cs typeface="Arial" panose="020B0604020202020204" pitchFamily="34" charset="0"/>
          </a:endParaRPr>
        </a:p>
      </xdr:txBody>
    </xdr:sp>
    <xdr:clientData/>
  </xdr:twoCellAnchor>
  <xdr:twoCellAnchor>
    <xdr:from>
      <xdr:col>0</xdr:col>
      <xdr:colOff>40822</xdr:colOff>
      <xdr:row>40</xdr:row>
      <xdr:rowOff>108857</xdr:rowOff>
    </xdr:from>
    <xdr:to>
      <xdr:col>2</xdr:col>
      <xdr:colOff>40822</xdr:colOff>
      <xdr:row>49</xdr:row>
      <xdr:rowOff>95250</xdr:rowOff>
    </xdr:to>
    <xdr:sp macro="" textlink="">
      <xdr:nvSpPr>
        <xdr:cNvPr id="33" name="Flecha: pentágono 32">
          <a:hlinkClick xmlns:r="http://schemas.openxmlformats.org/officeDocument/2006/relationships" r:id="rId6"/>
          <a:extLst>
            <a:ext uri="{FF2B5EF4-FFF2-40B4-BE49-F238E27FC236}">
              <a16:creationId xmlns:a16="http://schemas.microsoft.com/office/drawing/2014/main" id="{8D20BD63-67BA-4661-B0AF-37DDCBA4D2AE}"/>
            </a:ext>
          </a:extLst>
        </xdr:cNvPr>
        <xdr:cNvSpPr/>
      </xdr:nvSpPr>
      <xdr:spPr>
        <a:xfrm>
          <a:off x="40822" y="772885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Crec Reem</a:t>
          </a:r>
        </a:p>
      </xdr:txBody>
    </xdr:sp>
    <xdr:clientData/>
  </xdr:twoCellAnchor>
  <xdr:twoCellAnchor>
    <xdr:from>
      <xdr:col>0</xdr:col>
      <xdr:colOff>54429</xdr:colOff>
      <xdr:row>25</xdr:row>
      <xdr:rowOff>108857</xdr:rowOff>
    </xdr:from>
    <xdr:to>
      <xdr:col>2</xdr:col>
      <xdr:colOff>176892</xdr:colOff>
      <xdr:row>34</xdr:row>
      <xdr:rowOff>95251</xdr:rowOff>
    </xdr:to>
    <xdr:sp macro="" textlink="">
      <xdr:nvSpPr>
        <xdr:cNvPr id="35" name="Flecha: pentágono 34">
          <a:hlinkClick xmlns:r="http://schemas.openxmlformats.org/officeDocument/2006/relationships" r:id="rId7"/>
          <a:extLst>
            <a:ext uri="{FF2B5EF4-FFF2-40B4-BE49-F238E27FC236}">
              <a16:creationId xmlns:a16="http://schemas.microsoft.com/office/drawing/2014/main" id="{881A0669-CF0C-4A40-92E2-AA4C0B330274}"/>
            </a:ext>
          </a:extLst>
        </xdr:cNvPr>
        <xdr:cNvSpPr/>
      </xdr:nvSpPr>
      <xdr:spPr>
        <a:xfrm>
          <a:off x="54429" y="4871357"/>
          <a:ext cx="1817913" cy="1700894"/>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Reemplazos</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36" name="Flecha: pentágono 35">
          <a:hlinkClick xmlns:r="http://schemas.openxmlformats.org/officeDocument/2006/relationships" r:id="rId8"/>
          <a:extLst>
            <a:ext uri="{FF2B5EF4-FFF2-40B4-BE49-F238E27FC236}">
              <a16:creationId xmlns:a16="http://schemas.microsoft.com/office/drawing/2014/main" id="{BA1E5FF8-21AB-4F7A-A0C1-81651D75234E}"/>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Crecimiento</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37" name="Flecha: pentágono 36">
          <a:hlinkClick xmlns:r="http://schemas.openxmlformats.org/officeDocument/2006/relationships" r:id="rId3"/>
          <a:extLst>
            <a:ext uri="{FF2B5EF4-FFF2-40B4-BE49-F238E27FC236}">
              <a16:creationId xmlns:a16="http://schemas.microsoft.com/office/drawing/2014/main" id="{7341AD8B-70B8-45B8-B299-8D4AB4306AFE}"/>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Ultra</a:t>
          </a:r>
        </a:p>
      </xdr:txBody>
    </xdr:sp>
    <xdr:clientData/>
  </xdr:twoCellAnchor>
  <xdr:twoCellAnchor>
    <xdr:from>
      <xdr:col>0</xdr:col>
      <xdr:colOff>40822</xdr:colOff>
      <xdr:row>32</xdr:row>
      <xdr:rowOff>163285</xdr:rowOff>
    </xdr:from>
    <xdr:to>
      <xdr:col>2</xdr:col>
      <xdr:colOff>40822</xdr:colOff>
      <xdr:row>41</xdr:row>
      <xdr:rowOff>149678</xdr:rowOff>
    </xdr:to>
    <xdr:sp macro="" textlink="">
      <xdr:nvSpPr>
        <xdr:cNvPr id="34" name="Flecha: pentágono 33">
          <a:hlinkClick xmlns:r="http://schemas.openxmlformats.org/officeDocument/2006/relationships" r:id="rId9"/>
          <a:extLst>
            <a:ext uri="{FF2B5EF4-FFF2-40B4-BE49-F238E27FC236}">
              <a16:creationId xmlns:a16="http://schemas.microsoft.com/office/drawing/2014/main" id="{4CC3D4AF-018E-4F88-B911-467287C055C8}"/>
            </a:ext>
          </a:extLst>
        </xdr:cNvPr>
        <xdr:cNvSpPr/>
      </xdr:nvSpPr>
      <xdr:spPr>
        <a:xfrm>
          <a:off x="40822" y="6259285"/>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Reem</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20</xdr:col>
      <xdr:colOff>367395</xdr:colOff>
      <xdr:row>1</xdr:row>
      <xdr:rowOff>149681</xdr:rowOff>
    </xdr:from>
    <xdr:to>
      <xdr:col>23</xdr:col>
      <xdr:colOff>653144</xdr:colOff>
      <xdr:row>4</xdr:row>
      <xdr:rowOff>231323</xdr:rowOff>
    </xdr:to>
    <xdr:sp macro="[0]!Limpiar2" textlink="">
      <xdr:nvSpPr>
        <xdr:cNvPr id="20" name="Rectángulo 19">
          <a:extLst>
            <a:ext uri="{FF2B5EF4-FFF2-40B4-BE49-F238E27FC236}">
              <a16:creationId xmlns:a16="http://schemas.microsoft.com/office/drawing/2014/main" id="{2EDAA725-99E9-468B-9D8E-8395560E7AA4}"/>
            </a:ext>
          </a:extLst>
        </xdr:cNvPr>
        <xdr:cNvSpPr/>
      </xdr:nvSpPr>
      <xdr:spPr>
        <a:xfrm>
          <a:off x="17798145" y="340181"/>
          <a:ext cx="3428999" cy="80554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200" b="1">
              <a:latin typeface="Arial" panose="020B0604020202020204" pitchFamily="34" charset="0"/>
              <a:cs typeface="Arial" panose="020B0604020202020204" pitchFamily="34" charset="0"/>
            </a:rPr>
            <a:t>LIMPIAR</a:t>
          </a:r>
          <a:endParaRPr lang="es-MX" sz="1100" b="1">
            <a:latin typeface="Arial" panose="020B0604020202020204" pitchFamily="34" charset="0"/>
            <a:cs typeface="Arial" panose="020B0604020202020204" pitchFamily="34" charset="0"/>
          </a:endParaRPr>
        </a:p>
      </xdr:txBody>
    </xdr:sp>
    <xdr:clientData/>
  </xdr:twoCellAnchor>
  <xdr:twoCellAnchor>
    <xdr:from>
      <xdr:col>3</xdr:col>
      <xdr:colOff>802821</xdr:colOff>
      <xdr:row>9</xdr:row>
      <xdr:rowOff>40821</xdr:rowOff>
    </xdr:from>
    <xdr:to>
      <xdr:col>15</xdr:col>
      <xdr:colOff>13607</xdr:colOff>
      <xdr:row>47</xdr:row>
      <xdr:rowOff>13608</xdr:rowOff>
    </xdr:to>
    <xdr:sp macro="" textlink="">
      <xdr:nvSpPr>
        <xdr:cNvPr id="21" name="CuadroTexto 20">
          <a:extLst>
            <a:ext uri="{FF2B5EF4-FFF2-40B4-BE49-F238E27FC236}">
              <a16:creationId xmlns:a16="http://schemas.microsoft.com/office/drawing/2014/main" id="{68D5DB37-E3A8-45FF-B199-D09B3D64444F}"/>
            </a:ext>
          </a:extLst>
        </xdr:cNvPr>
        <xdr:cNvSpPr txBox="1"/>
      </xdr:nvSpPr>
      <xdr:spPr>
        <a:xfrm>
          <a:off x="3333750" y="2081892"/>
          <a:ext cx="9334500" cy="7402287"/>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(a)___ como respaldo y su seguridad a partir de este momento se grabará la llamada, solicito de su ayuda para contestar la frase “Si acepto”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Sr._____ Srta. ______ Le recuerdo los beneficios que tendrá al contratar el servicio: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Graba más de 600 horas de programación en HD.</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Graba hasta 5 programas diferentes al mismo tiempo mientras ve otro programa distinto.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Posibilidad de conectar auriculares o barras de sonido vía bluetooth.</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Nuevo menú y navegador mucho más atractivo y amigable. Adicional de funciones como pausa en vivo y el bloqueo de programación para menores.</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Este equipo está preparado para recibir contenido en Ultra HD, lo cual genera una mejora en la calidad de la imagen.</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Cuenta con tarjeta inteligente y un disco duro con capacidad de 2 TB</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Avance y retroceso en 4 velocidades más cámara lenta (slow motion) </a:t>
          </a:r>
          <a:r>
            <a:rPr kumimoji="0" lang="es-MX" sz="16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¿Acepta?</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“El número de su cuenta es: _____________ nos autorizó un cargo por concepto de instalación de_______ (mencionar número de equipos ULTRAHD según corresponda), lo que representa un costo mensual de $________. </a:t>
          </a: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¿Acepta?</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Mencionar: Prorrateo estimado menor al paquete contratado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Hay que mencionar que no es posible regresar al esquema tradicional</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Sr(a). _____________ le informo que, para su beneficio, el monto anual de asistencia SKY se cobrará en 12 meses en lugar de 4 meses. Por lo tanto, mensualmente se realizará un cargo adicional por concepto de Asistencia SKY de $ xxxx ($20.00 hasta 2 equipos y $24 para 3 o 4 equipos)"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El costo de instalación le cubre un total de 30 metros  de cable. En caso de que la instalación exceda la distancia se deberá cubrir con un costo adicional el cual se deberá de pagar al técnico al momento de la instalación</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La documentación que tendrá que entregar al técnico en el momento de la instalación es: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de identificación oficial</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comprobante domicilio (No mayor a 3 meses) Solo en caso de cambio de domicilio</a:t>
          </a: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ctr"/>
          <a:endParaRPr lang="es-MX" sz="1100"/>
        </a:p>
      </xdr:txBody>
    </xdr:sp>
    <xdr:clientData/>
  </xdr:twoCellAnchor>
  <xdr:twoCellAnchor editAs="oneCell">
    <xdr:from>
      <xdr:col>4</xdr:col>
      <xdr:colOff>0</xdr:colOff>
      <xdr:row>2</xdr:row>
      <xdr:rowOff>0</xdr:rowOff>
    </xdr:from>
    <xdr:to>
      <xdr:col>15</xdr:col>
      <xdr:colOff>40821</xdr:colOff>
      <xdr:row>7</xdr:row>
      <xdr:rowOff>13607</xdr:rowOff>
    </xdr:to>
    <xdr:pic>
      <xdr:nvPicPr>
        <xdr:cNvPr id="22" name="Imagen 21">
          <a:extLst>
            <a:ext uri="{FF2B5EF4-FFF2-40B4-BE49-F238E27FC236}">
              <a16:creationId xmlns:a16="http://schemas.microsoft.com/office/drawing/2014/main" id="{506BD5AE-FBAD-4780-B2D7-58FB720A138B}"/>
            </a:ext>
          </a:extLst>
        </xdr:cNvPr>
        <xdr:cNvPicPr>
          <a:picLocks noChangeAspect="1"/>
        </xdr:cNvPicPr>
      </xdr:nvPicPr>
      <xdr:blipFill>
        <a:blip xmlns:r="http://schemas.openxmlformats.org/officeDocument/2006/relationships" r:embed="rId1"/>
        <a:stretch>
          <a:fillRect/>
        </a:stretch>
      </xdr:blipFill>
      <xdr:spPr>
        <a:xfrm>
          <a:off x="3390900" y="390525"/>
          <a:ext cx="9365796" cy="1251857"/>
        </a:xfrm>
        <a:prstGeom prst="rect">
          <a:avLst/>
        </a:prstGeom>
      </xdr:spPr>
    </xdr:pic>
    <xdr:clientData/>
  </xdr:twoCellAnchor>
  <xdr:twoCellAnchor>
    <xdr:from>
      <xdr:col>0</xdr:col>
      <xdr:colOff>0</xdr:colOff>
      <xdr:row>25</xdr:row>
      <xdr:rowOff>13607</xdr:rowOff>
    </xdr:from>
    <xdr:to>
      <xdr:col>2</xdr:col>
      <xdr:colOff>0</xdr:colOff>
      <xdr:row>34</xdr:row>
      <xdr:rowOff>0</xdr:rowOff>
    </xdr:to>
    <xdr:sp macro="" textlink="">
      <xdr:nvSpPr>
        <xdr:cNvPr id="39" name="Flecha: pentágono 38">
          <a:extLst>
            <a:ext uri="{FF2B5EF4-FFF2-40B4-BE49-F238E27FC236}">
              <a16:creationId xmlns:a16="http://schemas.microsoft.com/office/drawing/2014/main" id="{47689F43-FAC5-41FB-B94D-1E1672ED1311}"/>
            </a:ext>
          </a:extLst>
        </xdr:cNvPr>
        <xdr:cNvSpPr/>
      </xdr:nvSpPr>
      <xdr:spPr>
        <a:xfrm>
          <a:off x="0" y="4776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Reem</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40" name="Flecha: pentágono 39">
          <a:extLst>
            <a:ext uri="{FF2B5EF4-FFF2-40B4-BE49-F238E27FC236}">
              <a16:creationId xmlns:a16="http://schemas.microsoft.com/office/drawing/2014/main" id="{9D23C6A0-084E-467B-B44C-9677E27EBA8D}"/>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Crecimiento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41" name="Flecha: pentágono 40">
          <a:hlinkClick xmlns:r="http://schemas.openxmlformats.org/officeDocument/2006/relationships" r:id="rId2"/>
          <a:extLst>
            <a:ext uri="{FF2B5EF4-FFF2-40B4-BE49-F238E27FC236}">
              <a16:creationId xmlns:a16="http://schemas.microsoft.com/office/drawing/2014/main" id="{128A359D-92DC-44AC-A6B8-9F704CA6192B}"/>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42" name="Flecha: pentágono 41">
          <a:hlinkClick xmlns:r="http://schemas.openxmlformats.org/officeDocument/2006/relationships" r:id="rId3"/>
          <a:extLst>
            <a:ext uri="{FF2B5EF4-FFF2-40B4-BE49-F238E27FC236}">
              <a16:creationId xmlns:a16="http://schemas.microsoft.com/office/drawing/2014/main" id="{DF5DE009-4321-42D9-ABC5-703B8A08054D}"/>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Ultra</a:t>
          </a:r>
        </a:p>
      </xdr:txBody>
    </xdr:sp>
    <xdr:clientData/>
  </xdr:twoCellAnchor>
  <xdr:twoCellAnchor>
    <xdr:from>
      <xdr:col>0</xdr:col>
      <xdr:colOff>0</xdr:colOff>
      <xdr:row>32</xdr:row>
      <xdr:rowOff>149679</xdr:rowOff>
    </xdr:from>
    <xdr:to>
      <xdr:col>2</xdr:col>
      <xdr:colOff>0</xdr:colOff>
      <xdr:row>41</xdr:row>
      <xdr:rowOff>136072</xdr:rowOff>
    </xdr:to>
    <xdr:sp macro="" textlink="">
      <xdr:nvSpPr>
        <xdr:cNvPr id="43" name="Flecha: pentágono 42">
          <a:extLst>
            <a:ext uri="{FF2B5EF4-FFF2-40B4-BE49-F238E27FC236}">
              <a16:creationId xmlns:a16="http://schemas.microsoft.com/office/drawing/2014/main" id="{1285CBF6-F0BE-4D57-BCD0-ACF574B1CF38}"/>
            </a:ext>
          </a:extLst>
        </xdr:cNvPr>
        <xdr:cNvSpPr/>
      </xdr:nvSpPr>
      <xdr:spPr>
        <a:xfrm>
          <a:off x="0" y="6245679"/>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Crec</a:t>
          </a:r>
        </a:p>
      </xdr:txBody>
    </xdr:sp>
    <xdr:clientData/>
  </xdr:twoCellAnchor>
  <xdr:twoCellAnchor>
    <xdr:from>
      <xdr:col>0</xdr:col>
      <xdr:colOff>0</xdr:colOff>
      <xdr:row>25</xdr:row>
      <xdr:rowOff>13607</xdr:rowOff>
    </xdr:from>
    <xdr:to>
      <xdr:col>2</xdr:col>
      <xdr:colOff>0</xdr:colOff>
      <xdr:row>34</xdr:row>
      <xdr:rowOff>0</xdr:rowOff>
    </xdr:to>
    <xdr:sp macro="" textlink="">
      <xdr:nvSpPr>
        <xdr:cNvPr id="44" name="Flecha: pentágono 43">
          <a:extLst>
            <a:ext uri="{FF2B5EF4-FFF2-40B4-BE49-F238E27FC236}">
              <a16:creationId xmlns:a16="http://schemas.microsoft.com/office/drawing/2014/main" id="{C244608D-BE8C-4E7E-84DF-4B8EE95B6AB1}"/>
            </a:ext>
          </a:extLst>
        </xdr:cNvPr>
        <xdr:cNvSpPr/>
      </xdr:nvSpPr>
      <xdr:spPr>
        <a:xfrm>
          <a:off x="0" y="4776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Reem</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45" name="Flecha: pentágono 44">
          <a:hlinkClick xmlns:r="http://schemas.openxmlformats.org/officeDocument/2006/relationships" r:id="rId2"/>
          <a:extLst>
            <a:ext uri="{FF2B5EF4-FFF2-40B4-BE49-F238E27FC236}">
              <a16:creationId xmlns:a16="http://schemas.microsoft.com/office/drawing/2014/main" id="{23BB8065-4AAD-41AA-BD32-5BC143EF194B}"/>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46" name="Flecha: pentágono 45">
          <a:hlinkClick xmlns:r="http://schemas.openxmlformats.org/officeDocument/2006/relationships" r:id="rId3"/>
          <a:extLst>
            <a:ext uri="{FF2B5EF4-FFF2-40B4-BE49-F238E27FC236}">
              <a16:creationId xmlns:a16="http://schemas.microsoft.com/office/drawing/2014/main" id="{34F50964-A9ED-4594-84CF-E512F8BCD9D0}"/>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Ultra</a:t>
          </a:r>
        </a:p>
      </xdr:txBody>
    </xdr:sp>
    <xdr:clientData/>
  </xdr:twoCellAnchor>
  <xdr:twoCellAnchor>
    <xdr:from>
      <xdr:col>0</xdr:col>
      <xdr:colOff>0</xdr:colOff>
      <xdr:row>32</xdr:row>
      <xdr:rowOff>149679</xdr:rowOff>
    </xdr:from>
    <xdr:to>
      <xdr:col>2</xdr:col>
      <xdr:colOff>0</xdr:colOff>
      <xdr:row>41</xdr:row>
      <xdr:rowOff>136072</xdr:rowOff>
    </xdr:to>
    <xdr:sp macro="" textlink="">
      <xdr:nvSpPr>
        <xdr:cNvPr id="47" name="Flecha: pentágono 46">
          <a:extLst>
            <a:ext uri="{FF2B5EF4-FFF2-40B4-BE49-F238E27FC236}">
              <a16:creationId xmlns:a16="http://schemas.microsoft.com/office/drawing/2014/main" id="{DB5E6C5C-B078-4486-BA73-E388498274FB}"/>
            </a:ext>
          </a:extLst>
        </xdr:cNvPr>
        <xdr:cNvSpPr/>
      </xdr:nvSpPr>
      <xdr:spPr>
        <a:xfrm>
          <a:off x="0" y="6245679"/>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Crec</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48" name="Flecha: pentágono 47">
          <a:hlinkClick xmlns:r="http://schemas.openxmlformats.org/officeDocument/2006/relationships" r:id="rId4"/>
          <a:extLst>
            <a:ext uri="{FF2B5EF4-FFF2-40B4-BE49-F238E27FC236}">
              <a16:creationId xmlns:a16="http://schemas.microsoft.com/office/drawing/2014/main" id="{5F4FCA84-E43F-47B3-BD15-F6E8D8C544C2}"/>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Crecimiento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49" name="Flecha: pentágono 48">
          <a:hlinkClick xmlns:r="http://schemas.openxmlformats.org/officeDocument/2006/relationships" r:id="rId2"/>
          <a:extLst>
            <a:ext uri="{FF2B5EF4-FFF2-40B4-BE49-F238E27FC236}">
              <a16:creationId xmlns:a16="http://schemas.microsoft.com/office/drawing/2014/main" id="{0CD52FB7-2B19-450F-91D7-A64C4BC405C9}"/>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2</xdr:col>
      <xdr:colOff>54430</xdr:colOff>
      <xdr:row>13</xdr:row>
      <xdr:rowOff>68035</xdr:rowOff>
    </xdr:from>
    <xdr:to>
      <xdr:col>3</xdr:col>
      <xdr:colOff>231321</xdr:colOff>
      <xdr:row>19</xdr:row>
      <xdr:rowOff>176891</xdr:rowOff>
    </xdr:to>
    <xdr:sp macro="" textlink="">
      <xdr:nvSpPr>
        <xdr:cNvPr id="50" name="Globo: flecha derecha 49">
          <a:hlinkClick xmlns:r="http://schemas.openxmlformats.org/officeDocument/2006/relationships" r:id="rId5"/>
          <a:extLst>
            <a:ext uri="{FF2B5EF4-FFF2-40B4-BE49-F238E27FC236}">
              <a16:creationId xmlns:a16="http://schemas.microsoft.com/office/drawing/2014/main" id="{C8D80C7A-4FAC-4B2A-9DC8-5A73FC4DF4B8}"/>
            </a:ext>
          </a:extLst>
        </xdr:cNvPr>
        <xdr:cNvSpPr/>
      </xdr:nvSpPr>
      <xdr:spPr>
        <a:xfrm>
          <a:off x="1749880" y="2544535"/>
          <a:ext cx="1024616" cy="1251856"/>
        </a:xfrm>
        <a:prstGeom prst="rightArrowCallou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MX" sz="1600">
              <a:latin typeface="Arial" panose="020B0604020202020204" pitchFamily="34" charset="0"/>
              <a:cs typeface="Arial" panose="020B0604020202020204" pitchFamily="34" charset="0"/>
            </a:rPr>
            <a:t>Mayor</a:t>
          </a:r>
          <a:r>
            <a:rPr lang="es-MX" sz="1600" baseline="0">
              <a:latin typeface="Arial" panose="020B0604020202020204" pitchFamily="34" charset="0"/>
              <a:cs typeface="Arial" panose="020B0604020202020204" pitchFamily="34" charset="0"/>
            </a:rPr>
            <a:t> de</a:t>
          </a:r>
          <a:r>
            <a:rPr lang="es-MX" sz="1600">
              <a:latin typeface="Arial" panose="020B0604020202020204" pitchFamily="34" charset="0"/>
              <a:cs typeface="Arial" panose="020B0604020202020204" pitchFamily="34" charset="0"/>
            </a:rPr>
            <a:t> 18</a:t>
          </a:r>
          <a:r>
            <a:rPr lang="es-MX" sz="1600" baseline="0">
              <a:latin typeface="Arial" panose="020B0604020202020204" pitchFamily="34" charset="0"/>
              <a:cs typeface="Arial" panose="020B0604020202020204" pitchFamily="34" charset="0"/>
            </a:rPr>
            <a:t> Meses</a:t>
          </a:r>
          <a:endParaRPr lang="es-MX" sz="200">
            <a:latin typeface="Arial" panose="020B0604020202020204" pitchFamily="34" charset="0"/>
            <a:cs typeface="Arial" panose="020B0604020202020204" pitchFamily="34" charset="0"/>
          </a:endParaRPr>
        </a:p>
      </xdr:txBody>
    </xdr:sp>
    <xdr:clientData/>
  </xdr:twoCellAnchor>
  <xdr:twoCellAnchor>
    <xdr:from>
      <xdr:col>1</xdr:col>
      <xdr:colOff>489856</xdr:colOff>
      <xdr:row>6</xdr:row>
      <xdr:rowOff>19413</xdr:rowOff>
    </xdr:from>
    <xdr:to>
      <xdr:col>2</xdr:col>
      <xdr:colOff>802821</xdr:colOff>
      <xdr:row>12</xdr:row>
      <xdr:rowOff>141086</xdr:rowOff>
    </xdr:to>
    <xdr:sp macro="" textlink="">
      <xdr:nvSpPr>
        <xdr:cNvPr id="51" name="Globo: flecha izquierda 50">
          <a:hlinkClick xmlns:r="http://schemas.openxmlformats.org/officeDocument/2006/relationships" r:id="rId4"/>
          <a:extLst>
            <a:ext uri="{FF2B5EF4-FFF2-40B4-BE49-F238E27FC236}">
              <a16:creationId xmlns:a16="http://schemas.microsoft.com/office/drawing/2014/main" id="{3680B319-8010-4F32-AE23-90584FCC6BFA}"/>
            </a:ext>
          </a:extLst>
        </xdr:cNvPr>
        <xdr:cNvSpPr/>
      </xdr:nvSpPr>
      <xdr:spPr>
        <a:xfrm>
          <a:off x="1337581" y="1162413"/>
          <a:ext cx="1160690" cy="1264673"/>
        </a:xfrm>
        <a:prstGeom prst="leftArrowCallou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vert270" wrap="square" lIns="91440" tIns="45720" rIns="91440" bIns="45720" numCol="1" spcCol="0" rtlCol="0" fromWordArt="0" anchor="ctr" anchorCtr="0" forceAA="0" compatLnSpc="1">
          <a:prstTxWarp prst="textNoShape">
            <a:avLst/>
          </a:prstTxWarp>
          <a:noAutofit/>
        </a:bodyPr>
        <a:lstStyle/>
        <a:p>
          <a:pPr marL="0" indent="0" algn="ctr"/>
          <a:r>
            <a:rPr lang="es-MX" sz="1600" baseline="0">
              <a:solidFill>
                <a:schemeClr val="lt1"/>
              </a:solidFill>
              <a:latin typeface="Arial" panose="020B0604020202020204" pitchFamily="34" charset="0"/>
              <a:ea typeface="+mn-ea"/>
              <a:cs typeface="Arial" panose="020B0604020202020204" pitchFamily="34" charset="0"/>
            </a:rPr>
            <a:t>Menor de 18 Meses</a:t>
          </a:r>
          <a:endParaRPr lang="es-MX" sz="1600">
            <a:solidFill>
              <a:schemeClr val="lt1"/>
            </a:solidFill>
            <a:latin typeface="Arial" panose="020B0604020202020204" pitchFamily="34" charset="0"/>
            <a:ea typeface="+mn-ea"/>
            <a:cs typeface="Arial" panose="020B0604020202020204" pitchFamily="34" charset="0"/>
          </a:endParaRPr>
        </a:p>
      </xdr:txBody>
    </xdr:sp>
    <xdr:clientData/>
  </xdr:twoCellAnchor>
  <xdr:twoCellAnchor>
    <xdr:from>
      <xdr:col>0</xdr:col>
      <xdr:colOff>40822</xdr:colOff>
      <xdr:row>32</xdr:row>
      <xdr:rowOff>163285</xdr:rowOff>
    </xdr:from>
    <xdr:to>
      <xdr:col>2</xdr:col>
      <xdr:colOff>40822</xdr:colOff>
      <xdr:row>41</xdr:row>
      <xdr:rowOff>149678</xdr:rowOff>
    </xdr:to>
    <xdr:sp macro="" textlink="">
      <xdr:nvSpPr>
        <xdr:cNvPr id="53" name="Flecha: pentágono 52">
          <a:hlinkClick xmlns:r="http://schemas.openxmlformats.org/officeDocument/2006/relationships" r:id="rId6"/>
          <a:extLst>
            <a:ext uri="{FF2B5EF4-FFF2-40B4-BE49-F238E27FC236}">
              <a16:creationId xmlns:a16="http://schemas.microsoft.com/office/drawing/2014/main" id="{70468F75-4A92-4C21-B58C-3EF4CCB21A29}"/>
            </a:ext>
          </a:extLst>
        </xdr:cNvPr>
        <xdr:cNvSpPr/>
      </xdr:nvSpPr>
      <xdr:spPr>
        <a:xfrm>
          <a:off x="40822" y="6259285"/>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Reem</a:t>
          </a:r>
        </a:p>
      </xdr:txBody>
    </xdr:sp>
    <xdr:clientData/>
  </xdr:twoCellAnchor>
  <xdr:twoCellAnchor>
    <xdr:from>
      <xdr:col>0</xdr:col>
      <xdr:colOff>54429</xdr:colOff>
      <xdr:row>25</xdr:row>
      <xdr:rowOff>108857</xdr:rowOff>
    </xdr:from>
    <xdr:to>
      <xdr:col>2</xdr:col>
      <xdr:colOff>176892</xdr:colOff>
      <xdr:row>34</xdr:row>
      <xdr:rowOff>95251</xdr:rowOff>
    </xdr:to>
    <xdr:sp macro="" textlink="">
      <xdr:nvSpPr>
        <xdr:cNvPr id="54" name="Flecha: pentágono 53">
          <a:hlinkClick xmlns:r="http://schemas.openxmlformats.org/officeDocument/2006/relationships" r:id="rId7"/>
          <a:extLst>
            <a:ext uri="{FF2B5EF4-FFF2-40B4-BE49-F238E27FC236}">
              <a16:creationId xmlns:a16="http://schemas.microsoft.com/office/drawing/2014/main" id="{9181132D-D091-4C1D-BEFF-FF4D486C459E}"/>
            </a:ext>
          </a:extLst>
        </xdr:cNvPr>
        <xdr:cNvSpPr/>
      </xdr:nvSpPr>
      <xdr:spPr>
        <a:xfrm>
          <a:off x="54429" y="4871357"/>
          <a:ext cx="1817913" cy="1700894"/>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Reemplazos</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55" name="Flecha: pentágono 54">
          <a:hlinkClick xmlns:r="http://schemas.openxmlformats.org/officeDocument/2006/relationships" r:id="rId8"/>
          <a:extLst>
            <a:ext uri="{FF2B5EF4-FFF2-40B4-BE49-F238E27FC236}">
              <a16:creationId xmlns:a16="http://schemas.microsoft.com/office/drawing/2014/main" id="{2EE57B04-C244-4163-BCA4-1A7AD672504A}"/>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Crecimiento</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56" name="Flecha: pentágono 55">
          <a:hlinkClick xmlns:r="http://schemas.openxmlformats.org/officeDocument/2006/relationships" r:id="rId3"/>
          <a:extLst>
            <a:ext uri="{FF2B5EF4-FFF2-40B4-BE49-F238E27FC236}">
              <a16:creationId xmlns:a16="http://schemas.microsoft.com/office/drawing/2014/main" id="{7741B43C-97D7-4A48-B375-5FBB8137941E}"/>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Ultra</a:t>
          </a:r>
        </a:p>
      </xdr:txBody>
    </xdr:sp>
    <xdr:clientData/>
  </xdr:twoCellAnchor>
  <xdr:twoCellAnchor>
    <xdr:from>
      <xdr:col>0</xdr:col>
      <xdr:colOff>40822</xdr:colOff>
      <xdr:row>40</xdr:row>
      <xdr:rowOff>108857</xdr:rowOff>
    </xdr:from>
    <xdr:to>
      <xdr:col>2</xdr:col>
      <xdr:colOff>40822</xdr:colOff>
      <xdr:row>49</xdr:row>
      <xdr:rowOff>95250</xdr:rowOff>
    </xdr:to>
    <xdr:sp macro="" textlink="">
      <xdr:nvSpPr>
        <xdr:cNvPr id="52" name="Flecha: pentágono 51">
          <a:hlinkClick xmlns:r="http://schemas.openxmlformats.org/officeDocument/2006/relationships" r:id="rId9"/>
          <a:extLst>
            <a:ext uri="{FF2B5EF4-FFF2-40B4-BE49-F238E27FC236}">
              <a16:creationId xmlns:a16="http://schemas.microsoft.com/office/drawing/2014/main" id="{CF13906C-05A8-4245-B5D1-18FD49219000}"/>
            </a:ext>
          </a:extLst>
        </xdr:cNvPr>
        <xdr:cNvSpPr/>
      </xdr:nvSpPr>
      <xdr:spPr>
        <a:xfrm>
          <a:off x="40822" y="7728857"/>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Crec Reem</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20</xdr:col>
      <xdr:colOff>367393</xdr:colOff>
      <xdr:row>1</xdr:row>
      <xdr:rowOff>149679</xdr:rowOff>
    </xdr:from>
    <xdr:to>
      <xdr:col>23</xdr:col>
      <xdr:colOff>653142</xdr:colOff>
      <xdr:row>4</xdr:row>
      <xdr:rowOff>231321</xdr:rowOff>
    </xdr:to>
    <xdr:sp macro="[0]!Limpiar2" textlink="">
      <xdr:nvSpPr>
        <xdr:cNvPr id="18" name="Rectángulo 17">
          <a:extLst>
            <a:ext uri="{FF2B5EF4-FFF2-40B4-BE49-F238E27FC236}">
              <a16:creationId xmlns:a16="http://schemas.microsoft.com/office/drawing/2014/main" id="{8430F88A-219E-4DC6-AADE-7F7D55356027}"/>
            </a:ext>
          </a:extLst>
        </xdr:cNvPr>
        <xdr:cNvSpPr/>
      </xdr:nvSpPr>
      <xdr:spPr>
        <a:xfrm>
          <a:off x="17798143" y="340179"/>
          <a:ext cx="3428999" cy="80554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200" b="1">
              <a:latin typeface="Arial" panose="020B0604020202020204" pitchFamily="34" charset="0"/>
              <a:cs typeface="Arial" panose="020B0604020202020204" pitchFamily="34" charset="0"/>
            </a:rPr>
            <a:t>LIMPIAR</a:t>
          </a:r>
          <a:endParaRPr lang="es-MX" sz="1100" b="1">
            <a:latin typeface="Arial" panose="020B0604020202020204" pitchFamily="34" charset="0"/>
            <a:cs typeface="Arial" panose="020B0604020202020204" pitchFamily="34" charset="0"/>
          </a:endParaRPr>
        </a:p>
      </xdr:txBody>
    </xdr:sp>
    <xdr:clientData/>
  </xdr:twoCellAnchor>
  <xdr:twoCellAnchor>
    <xdr:from>
      <xdr:col>4</xdr:col>
      <xdr:colOff>0</xdr:colOff>
      <xdr:row>9</xdr:row>
      <xdr:rowOff>40823</xdr:rowOff>
    </xdr:from>
    <xdr:to>
      <xdr:col>15</xdr:col>
      <xdr:colOff>13607</xdr:colOff>
      <xdr:row>39</xdr:row>
      <xdr:rowOff>81643</xdr:rowOff>
    </xdr:to>
    <xdr:sp macro="" textlink="">
      <xdr:nvSpPr>
        <xdr:cNvPr id="19" name="CuadroTexto 18">
          <a:extLst>
            <a:ext uri="{FF2B5EF4-FFF2-40B4-BE49-F238E27FC236}">
              <a16:creationId xmlns:a16="http://schemas.microsoft.com/office/drawing/2014/main" id="{FCF9429F-4B04-4177-87A1-DA79817A137F}"/>
            </a:ext>
          </a:extLst>
        </xdr:cNvPr>
        <xdr:cNvSpPr txBox="1"/>
      </xdr:nvSpPr>
      <xdr:spPr>
        <a:xfrm>
          <a:off x="3374571" y="2081894"/>
          <a:ext cx="9293679" cy="5932713"/>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(a)___ como respaldo y su seguridad a partir de este momento se grabará la llamada, solicito de su ayuda para contestar la frase “Si acepto”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Sr._____ Srta. ______ Le recuerdo los beneficios que tendrá al contratar el servicio: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Graba más de 600 horas de programación en HD.</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Graba hasta 5 programas diferentes al mismo tiempo mientras ve otro programa distinto.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Posibilidad de conectar auriculares o barras de sonido vía bluetooth.</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Nuevo menú y navegador mucho más atractivo y amigable. Adicional de funciones como pausa en vivo y el bloqueo de programación para menores.</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Este equipo está preparado para recibir contenido en Ultra HD, lo cual genera una mejora en la calidad de la imagen.</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Cuenta con tarjeta inteligente y un disco duro con capacidad de 2 TB</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&gt; Avance y retroceso en 4 velocidades más cámara lenta (slow motion) </a:t>
          </a:r>
          <a:r>
            <a:rPr kumimoji="0" lang="es-MX" sz="16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¿Acepta?</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“El número de su cuenta es: _____________ nos autorizó un cargo por concepto de instalación de_______ (mencionar número de equipos ULTRAHD según corresponda), lo que representa un costo mensual de $________. </a:t>
          </a: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¿Acepta?</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Mencionar: Prorrateo estimado menor al paquete contratado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El costo de instalación le cubre un total de 30 metros  de cable. En caso de que la instalación exceda la distancia se deberá cubrir con un costo adicional el cual se deberá de pagar al técnico al momento de la instalación</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La documentación que tendrá que entregar al técnico en el momento de la instalación es: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de identificación oficial</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comprobante domicilio (No mayor a 3 meses) Solo en caso de cambio de domicilio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Es indispensable la presencia del titular de la cuenta en el momento de la instalación </a:t>
          </a:r>
          <a:endParaRPr lang="es-MX" sz="1600" u="dbl">
            <a:solidFill>
              <a:schemeClr val="accent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ctr"/>
          <a:endParaRPr lang="es-MX" sz="1100"/>
        </a:p>
      </xdr:txBody>
    </xdr:sp>
    <xdr:clientData/>
  </xdr:twoCellAnchor>
  <xdr:twoCellAnchor editAs="oneCell">
    <xdr:from>
      <xdr:col>4</xdr:col>
      <xdr:colOff>0</xdr:colOff>
      <xdr:row>2</xdr:row>
      <xdr:rowOff>0</xdr:rowOff>
    </xdr:from>
    <xdr:to>
      <xdr:col>15</xdr:col>
      <xdr:colOff>13607</xdr:colOff>
      <xdr:row>6</xdr:row>
      <xdr:rowOff>176893</xdr:rowOff>
    </xdr:to>
    <xdr:pic>
      <xdr:nvPicPr>
        <xdr:cNvPr id="20" name="Imagen 19">
          <a:extLst>
            <a:ext uri="{FF2B5EF4-FFF2-40B4-BE49-F238E27FC236}">
              <a16:creationId xmlns:a16="http://schemas.microsoft.com/office/drawing/2014/main" id="{5B444EC6-603B-4BE3-AB76-BD03B60C88B1}"/>
            </a:ext>
          </a:extLst>
        </xdr:cNvPr>
        <xdr:cNvPicPr>
          <a:picLocks noChangeAspect="1"/>
        </xdr:cNvPicPr>
      </xdr:nvPicPr>
      <xdr:blipFill>
        <a:blip xmlns:r="http://schemas.openxmlformats.org/officeDocument/2006/relationships" r:embed="rId1"/>
        <a:stretch>
          <a:fillRect/>
        </a:stretch>
      </xdr:blipFill>
      <xdr:spPr>
        <a:xfrm>
          <a:off x="3374571" y="394607"/>
          <a:ext cx="9293679" cy="1238250"/>
        </a:xfrm>
        <a:prstGeom prst="rect">
          <a:avLst/>
        </a:prstGeom>
      </xdr:spPr>
    </xdr:pic>
    <xdr:clientData/>
  </xdr:twoCellAnchor>
  <xdr:twoCellAnchor>
    <xdr:from>
      <xdr:col>0</xdr:col>
      <xdr:colOff>0</xdr:colOff>
      <xdr:row>25</xdr:row>
      <xdr:rowOff>13607</xdr:rowOff>
    </xdr:from>
    <xdr:to>
      <xdr:col>2</xdr:col>
      <xdr:colOff>0</xdr:colOff>
      <xdr:row>34</xdr:row>
      <xdr:rowOff>0</xdr:rowOff>
    </xdr:to>
    <xdr:sp macro="" textlink="">
      <xdr:nvSpPr>
        <xdr:cNvPr id="15" name="Flecha: pentágono 14">
          <a:extLst>
            <a:ext uri="{FF2B5EF4-FFF2-40B4-BE49-F238E27FC236}">
              <a16:creationId xmlns:a16="http://schemas.microsoft.com/office/drawing/2014/main" id="{00BC23B6-6004-4924-86C3-41C2F522CE7F}"/>
            </a:ext>
          </a:extLst>
        </xdr:cNvPr>
        <xdr:cNvSpPr/>
      </xdr:nvSpPr>
      <xdr:spPr>
        <a:xfrm>
          <a:off x="0" y="4776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Reem</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16" name="Flecha: pentágono 15">
          <a:extLst>
            <a:ext uri="{FF2B5EF4-FFF2-40B4-BE49-F238E27FC236}">
              <a16:creationId xmlns:a16="http://schemas.microsoft.com/office/drawing/2014/main" id="{3AAF4BCD-7722-420D-BCD7-C288BC27F210}"/>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Crecimiento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17" name="Flecha: pentágono 16">
          <a:hlinkClick xmlns:r="http://schemas.openxmlformats.org/officeDocument/2006/relationships" r:id="rId2"/>
          <a:extLst>
            <a:ext uri="{FF2B5EF4-FFF2-40B4-BE49-F238E27FC236}">
              <a16:creationId xmlns:a16="http://schemas.microsoft.com/office/drawing/2014/main" id="{DBB83564-20A6-4FBC-9E87-3C79B691BCDA}"/>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23" name="Flecha: pentágono 22">
          <a:hlinkClick xmlns:r="http://schemas.openxmlformats.org/officeDocument/2006/relationships" r:id="rId3"/>
          <a:extLst>
            <a:ext uri="{FF2B5EF4-FFF2-40B4-BE49-F238E27FC236}">
              <a16:creationId xmlns:a16="http://schemas.microsoft.com/office/drawing/2014/main" id="{C51ED9DF-1E74-4945-B015-9A1C21942900}"/>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Ultra</a:t>
          </a:r>
        </a:p>
      </xdr:txBody>
    </xdr:sp>
    <xdr:clientData/>
  </xdr:twoCellAnchor>
  <xdr:twoCellAnchor>
    <xdr:from>
      <xdr:col>0</xdr:col>
      <xdr:colOff>0</xdr:colOff>
      <xdr:row>32</xdr:row>
      <xdr:rowOff>149679</xdr:rowOff>
    </xdr:from>
    <xdr:to>
      <xdr:col>2</xdr:col>
      <xdr:colOff>0</xdr:colOff>
      <xdr:row>41</xdr:row>
      <xdr:rowOff>136072</xdr:rowOff>
    </xdr:to>
    <xdr:sp macro="" textlink="">
      <xdr:nvSpPr>
        <xdr:cNvPr id="24" name="Flecha: pentágono 23">
          <a:extLst>
            <a:ext uri="{FF2B5EF4-FFF2-40B4-BE49-F238E27FC236}">
              <a16:creationId xmlns:a16="http://schemas.microsoft.com/office/drawing/2014/main" id="{35227624-BD15-42B8-89DF-B4B82D3C2692}"/>
            </a:ext>
          </a:extLst>
        </xdr:cNvPr>
        <xdr:cNvSpPr/>
      </xdr:nvSpPr>
      <xdr:spPr>
        <a:xfrm>
          <a:off x="0" y="6245679"/>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Crec</a:t>
          </a:r>
        </a:p>
      </xdr:txBody>
    </xdr:sp>
    <xdr:clientData/>
  </xdr:twoCellAnchor>
  <xdr:twoCellAnchor>
    <xdr:from>
      <xdr:col>0</xdr:col>
      <xdr:colOff>0</xdr:colOff>
      <xdr:row>25</xdr:row>
      <xdr:rowOff>13607</xdr:rowOff>
    </xdr:from>
    <xdr:to>
      <xdr:col>2</xdr:col>
      <xdr:colOff>0</xdr:colOff>
      <xdr:row>34</xdr:row>
      <xdr:rowOff>0</xdr:rowOff>
    </xdr:to>
    <xdr:sp macro="" textlink="">
      <xdr:nvSpPr>
        <xdr:cNvPr id="25" name="Flecha: pentágono 24">
          <a:extLst>
            <a:ext uri="{FF2B5EF4-FFF2-40B4-BE49-F238E27FC236}">
              <a16:creationId xmlns:a16="http://schemas.microsoft.com/office/drawing/2014/main" id="{574DE21C-DB64-4C46-B740-D29121069DF4}"/>
            </a:ext>
          </a:extLst>
        </xdr:cNvPr>
        <xdr:cNvSpPr/>
      </xdr:nvSpPr>
      <xdr:spPr>
        <a:xfrm>
          <a:off x="0" y="4776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Reem</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26" name="Flecha: pentágono 25">
          <a:hlinkClick xmlns:r="http://schemas.openxmlformats.org/officeDocument/2006/relationships" r:id="rId2"/>
          <a:extLst>
            <a:ext uri="{FF2B5EF4-FFF2-40B4-BE49-F238E27FC236}">
              <a16:creationId xmlns:a16="http://schemas.microsoft.com/office/drawing/2014/main" id="{5655483B-34E0-4957-9DC5-10CD25E35D43}"/>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27" name="Flecha: pentágono 26">
          <a:hlinkClick xmlns:r="http://schemas.openxmlformats.org/officeDocument/2006/relationships" r:id="rId3"/>
          <a:extLst>
            <a:ext uri="{FF2B5EF4-FFF2-40B4-BE49-F238E27FC236}">
              <a16:creationId xmlns:a16="http://schemas.microsoft.com/office/drawing/2014/main" id="{F6FF2076-50DD-4B6A-B9DC-49E9BED0A8E2}"/>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Ultra</a:t>
          </a:r>
        </a:p>
      </xdr:txBody>
    </xdr:sp>
    <xdr:clientData/>
  </xdr:twoCellAnchor>
  <xdr:twoCellAnchor>
    <xdr:from>
      <xdr:col>0</xdr:col>
      <xdr:colOff>0</xdr:colOff>
      <xdr:row>32</xdr:row>
      <xdr:rowOff>149679</xdr:rowOff>
    </xdr:from>
    <xdr:to>
      <xdr:col>2</xdr:col>
      <xdr:colOff>0</xdr:colOff>
      <xdr:row>41</xdr:row>
      <xdr:rowOff>136072</xdr:rowOff>
    </xdr:to>
    <xdr:sp macro="" textlink="">
      <xdr:nvSpPr>
        <xdr:cNvPr id="28" name="Flecha: pentágono 27">
          <a:extLst>
            <a:ext uri="{FF2B5EF4-FFF2-40B4-BE49-F238E27FC236}">
              <a16:creationId xmlns:a16="http://schemas.microsoft.com/office/drawing/2014/main" id="{5E17BDE4-FB98-44AD-9D9D-A25BF43FF941}"/>
            </a:ext>
          </a:extLst>
        </xdr:cNvPr>
        <xdr:cNvSpPr/>
      </xdr:nvSpPr>
      <xdr:spPr>
        <a:xfrm>
          <a:off x="0" y="6245679"/>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Crec</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29" name="Flecha: pentágono 28">
          <a:hlinkClick xmlns:r="http://schemas.openxmlformats.org/officeDocument/2006/relationships" r:id="rId4"/>
          <a:extLst>
            <a:ext uri="{FF2B5EF4-FFF2-40B4-BE49-F238E27FC236}">
              <a16:creationId xmlns:a16="http://schemas.microsoft.com/office/drawing/2014/main" id="{E7531E5A-F91D-4A93-8DDA-004D8914C04A}"/>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Crecimiento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30" name="Flecha: pentágono 29">
          <a:hlinkClick xmlns:r="http://schemas.openxmlformats.org/officeDocument/2006/relationships" r:id="rId2"/>
          <a:extLst>
            <a:ext uri="{FF2B5EF4-FFF2-40B4-BE49-F238E27FC236}">
              <a16:creationId xmlns:a16="http://schemas.microsoft.com/office/drawing/2014/main" id="{1ED8E9EA-02BE-449B-A8C1-EFC509D52761}"/>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2</xdr:col>
      <xdr:colOff>54430</xdr:colOff>
      <xdr:row>13</xdr:row>
      <xdr:rowOff>68035</xdr:rowOff>
    </xdr:from>
    <xdr:to>
      <xdr:col>3</xdr:col>
      <xdr:colOff>231321</xdr:colOff>
      <xdr:row>19</xdr:row>
      <xdr:rowOff>176891</xdr:rowOff>
    </xdr:to>
    <xdr:sp macro="" textlink="">
      <xdr:nvSpPr>
        <xdr:cNvPr id="31" name="Globo: flecha derecha 30">
          <a:hlinkClick xmlns:r="http://schemas.openxmlformats.org/officeDocument/2006/relationships" r:id="rId5"/>
          <a:extLst>
            <a:ext uri="{FF2B5EF4-FFF2-40B4-BE49-F238E27FC236}">
              <a16:creationId xmlns:a16="http://schemas.microsoft.com/office/drawing/2014/main" id="{5A2E9C9B-E08F-4691-B2AF-775BC7AC7D55}"/>
            </a:ext>
          </a:extLst>
        </xdr:cNvPr>
        <xdr:cNvSpPr/>
      </xdr:nvSpPr>
      <xdr:spPr>
        <a:xfrm>
          <a:off x="1749880" y="2544535"/>
          <a:ext cx="1024616" cy="1251856"/>
        </a:xfrm>
        <a:prstGeom prst="rightArrowCallou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MX" sz="1600">
              <a:latin typeface="Arial" panose="020B0604020202020204" pitchFamily="34" charset="0"/>
              <a:cs typeface="Arial" panose="020B0604020202020204" pitchFamily="34" charset="0"/>
            </a:rPr>
            <a:t>Mayor</a:t>
          </a:r>
          <a:r>
            <a:rPr lang="es-MX" sz="1600" baseline="0">
              <a:latin typeface="Arial" panose="020B0604020202020204" pitchFamily="34" charset="0"/>
              <a:cs typeface="Arial" panose="020B0604020202020204" pitchFamily="34" charset="0"/>
            </a:rPr>
            <a:t> de</a:t>
          </a:r>
          <a:r>
            <a:rPr lang="es-MX" sz="1600">
              <a:latin typeface="Arial" panose="020B0604020202020204" pitchFamily="34" charset="0"/>
              <a:cs typeface="Arial" panose="020B0604020202020204" pitchFamily="34" charset="0"/>
            </a:rPr>
            <a:t> 18</a:t>
          </a:r>
          <a:r>
            <a:rPr lang="es-MX" sz="1600" baseline="0">
              <a:latin typeface="Arial" panose="020B0604020202020204" pitchFamily="34" charset="0"/>
              <a:cs typeface="Arial" panose="020B0604020202020204" pitchFamily="34" charset="0"/>
            </a:rPr>
            <a:t> Meses</a:t>
          </a:r>
          <a:endParaRPr lang="es-MX" sz="200">
            <a:latin typeface="Arial" panose="020B0604020202020204" pitchFamily="34" charset="0"/>
            <a:cs typeface="Arial" panose="020B0604020202020204" pitchFamily="34" charset="0"/>
          </a:endParaRPr>
        </a:p>
      </xdr:txBody>
    </xdr:sp>
    <xdr:clientData/>
  </xdr:twoCellAnchor>
  <xdr:twoCellAnchor>
    <xdr:from>
      <xdr:col>1</xdr:col>
      <xdr:colOff>489856</xdr:colOff>
      <xdr:row>6</xdr:row>
      <xdr:rowOff>19413</xdr:rowOff>
    </xdr:from>
    <xdr:to>
      <xdr:col>2</xdr:col>
      <xdr:colOff>802821</xdr:colOff>
      <xdr:row>12</xdr:row>
      <xdr:rowOff>141086</xdr:rowOff>
    </xdr:to>
    <xdr:sp macro="" textlink="">
      <xdr:nvSpPr>
        <xdr:cNvPr id="32" name="Globo: flecha izquierda 31">
          <a:hlinkClick xmlns:r="http://schemas.openxmlformats.org/officeDocument/2006/relationships" r:id="rId4"/>
          <a:extLst>
            <a:ext uri="{FF2B5EF4-FFF2-40B4-BE49-F238E27FC236}">
              <a16:creationId xmlns:a16="http://schemas.microsoft.com/office/drawing/2014/main" id="{E5E6A456-BC45-40F2-A890-F917C439C570}"/>
            </a:ext>
          </a:extLst>
        </xdr:cNvPr>
        <xdr:cNvSpPr/>
      </xdr:nvSpPr>
      <xdr:spPr>
        <a:xfrm>
          <a:off x="1337581" y="1162413"/>
          <a:ext cx="1160690" cy="1264673"/>
        </a:xfrm>
        <a:prstGeom prst="leftArrowCallou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vert270" wrap="square" lIns="91440" tIns="45720" rIns="91440" bIns="45720" numCol="1" spcCol="0" rtlCol="0" fromWordArt="0" anchor="ctr" anchorCtr="0" forceAA="0" compatLnSpc="1">
          <a:prstTxWarp prst="textNoShape">
            <a:avLst/>
          </a:prstTxWarp>
          <a:noAutofit/>
        </a:bodyPr>
        <a:lstStyle/>
        <a:p>
          <a:pPr marL="0" indent="0" algn="ctr"/>
          <a:r>
            <a:rPr lang="es-MX" sz="1600" baseline="0">
              <a:solidFill>
                <a:schemeClr val="lt1"/>
              </a:solidFill>
              <a:latin typeface="Arial" panose="020B0604020202020204" pitchFamily="34" charset="0"/>
              <a:ea typeface="+mn-ea"/>
              <a:cs typeface="Arial" panose="020B0604020202020204" pitchFamily="34" charset="0"/>
            </a:rPr>
            <a:t>Menor de 18 Meses</a:t>
          </a:r>
          <a:endParaRPr lang="es-MX" sz="1600">
            <a:solidFill>
              <a:schemeClr val="lt1"/>
            </a:solidFill>
            <a:latin typeface="Arial" panose="020B0604020202020204" pitchFamily="34" charset="0"/>
            <a:ea typeface="+mn-ea"/>
            <a:cs typeface="Arial" panose="020B0604020202020204" pitchFamily="34" charset="0"/>
          </a:endParaRPr>
        </a:p>
      </xdr:txBody>
    </xdr:sp>
    <xdr:clientData/>
  </xdr:twoCellAnchor>
  <xdr:twoCellAnchor>
    <xdr:from>
      <xdr:col>0</xdr:col>
      <xdr:colOff>40822</xdr:colOff>
      <xdr:row>40</xdr:row>
      <xdr:rowOff>108857</xdr:rowOff>
    </xdr:from>
    <xdr:to>
      <xdr:col>2</xdr:col>
      <xdr:colOff>40822</xdr:colOff>
      <xdr:row>49</xdr:row>
      <xdr:rowOff>95250</xdr:rowOff>
    </xdr:to>
    <xdr:sp macro="" textlink="">
      <xdr:nvSpPr>
        <xdr:cNvPr id="33" name="Flecha: pentágono 32">
          <a:hlinkClick xmlns:r="http://schemas.openxmlformats.org/officeDocument/2006/relationships" r:id="rId6"/>
          <a:extLst>
            <a:ext uri="{FF2B5EF4-FFF2-40B4-BE49-F238E27FC236}">
              <a16:creationId xmlns:a16="http://schemas.microsoft.com/office/drawing/2014/main" id="{5640D0AD-1FEA-4218-B4F2-444173D7A0B3}"/>
            </a:ext>
          </a:extLst>
        </xdr:cNvPr>
        <xdr:cNvSpPr/>
      </xdr:nvSpPr>
      <xdr:spPr>
        <a:xfrm>
          <a:off x="40822" y="772885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Crec Reem</a:t>
          </a:r>
        </a:p>
      </xdr:txBody>
    </xdr:sp>
    <xdr:clientData/>
  </xdr:twoCellAnchor>
  <xdr:twoCellAnchor>
    <xdr:from>
      <xdr:col>0</xdr:col>
      <xdr:colOff>40822</xdr:colOff>
      <xdr:row>32</xdr:row>
      <xdr:rowOff>163285</xdr:rowOff>
    </xdr:from>
    <xdr:to>
      <xdr:col>2</xdr:col>
      <xdr:colOff>40822</xdr:colOff>
      <xdr:row>41</xdr:row>
      <xdr:rowOff>149678</xdr:rowOff>
    </xdr:to>
    <xdr:sp macro="" textlink="">
      <xdr:nvSpPr>
        <xdr:cNvPr id="34" name="Flecha: pentágono 33">
          <a:hlinkClick xmlns:r="http://schemas.openxmlformats.org/officeDocument/2006/relationships" r:id="rId7"/>
          <a:extLst>
            <a:ext uri="{FF2B5EF4-FFF2-40B4-BE49-F238E27FC236}">
              <a16:creationId xmlns:a16="http://schemas.microsoft.com/office/drawing/2014/main" id="{167381ED-1445-4AC6-B019-5E8585E71C13}"/>
            </a:ext>
          </a:extLst>
        </xdr:cNvPr>
        <xdr:cNvSpPr/>
      </xdr:nvSpPr>
      <xdr:spPr>
        <a:xfrm>
          <a:off x="40822" y="6259285"/>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 Reem</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36" name="Flecha: pentágono 35">
          <a:hlinkClick xmlns:r="http://schemas.openxmlformats.org/officeDocument/2006/relationships" r:id="rId8"/>
          <a:extLst>
            <a:ext uri="{FF2B5EF4-FFF2-40B4-BE49-F238E27FC236}">
              <a16:creationId xmlns:a16="http://schemas.microsoft.com/office/drawing/2014/main" id="{E2C48F59-3103-4FCE-9BB4-941B0AE2B31B}"/>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Crecimiento</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37" name="Flecha: pentágono 36">
          <a:hlinkClick xmlns:r="http://schemas.openxmlformats.org/officeDocument/2006/relationships" r:id="rId3"/>
          <a:extLst>
            <a:ext uri="{FF2B5EF4-FFF2-40B4-BE49-F238E27FC236}">
              <a16:creationId xmlns:a16="http://schemas.microsoft.com/office/drawing/2014/main" id="{93196B90-6AA6-47EB-A284-5699090B5990}"/>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Ultra</a:t>
          </a:r>
        </a:p>
      </xdr:txBody>
    </xdr:sp>
    <xdr:clientData/>
  </xdr:twoCellAnchor>
  <xdr:twoCellAnchor>
    <xdr:from>
      <xdr:col>0</xdr:col>
      <xdr:colOff>54429</xdr:colOff>
      <xdr:row>25</xdr:row>
      <xdr:rowOff>108857</xdr:rowOff>
    </xdr:from>
    <xdr:to>
      <xdr:col>2</xdr:col>
      <xdr:colOff>176892</xdr:colOff>
      <xdr:row>34</xdr:row>
      <xdr:rowOff>95251</xdr:rowOff>
    </xdr:to>
    <xdr:sp macro="" textlink="">
      <xdr:nvSpPr>
        <xdr:cNvPr id="35" name="Flecha: pentágono 34">
          <a:hlinkClick xmlns:r="http://schemas.openxmlformats.org/officeDocument/2006/relationships" r:id="rId9"/>
          <a:extLst>
            <a:ext uri="{FF2B5EF4-FFF2-40B4-BE49-F238E27FC236}">
              <a16:creationId xmlns:a16="http://schemas.microsoft.com/office/drawing/2014/main" id="{27AB504E-AB86-4BE8-8B70-66133F3AC8C1}"/>
            </a:ext>
          </a:extLst>
        </xdr:cNvPr>
        <xdr:cNvSpPr/>
      </xdr:nvSpPr>
      <xdr:spPr>
        <a:xfrm>
          <a:off x="54429" y="4871357"/>
          <a:ext cx="1817913" cy="1700894"/>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Reemplazos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40822</xdr:colOff>
      <xdr:row>12</xdr:row>
      <xdr:rowOff>176893</xdr:rowOff>
    </xdr:from>
    <xdr:to>
      <xdr:col>13</xdr:col>
      <xdr:colOff>525235</xdr:colOff>
      <xdr:row>29</xdr:row>
      <xdr:rowOff>167368</xdr:rowOff>
    </xdr:to>
    <xdr:sp macro="" textlink="">
      <xdr:nvSpPr>
        <xdr:cNvPr id="3" name="CuadroTexto 2">
          <a:extLst>
            <a:ext uri="{FF2B5EF4-FFF2-40B4-BE49-F238E27FC236}">
              <a16:creationId xmlns:a16="http://schemas.microsoft.com/office/drawing/2014/main" id="{289B72CD-0058-43CB-8E1E-43042D397DAC}"/>
            </a:ext>
          </a:extLst>
        </xdr:cNvPr>
        <xdr:cNvSpPr txBox="1"/>
      </xdr:nvSpPr>
      <xdr:spPr>
        <a:xfrm>
          <a:off x="3431722" y="2462893"/>
          <a:ext cx="8113938" cy="32289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buFont typeface="Arial" panose="020B0604020202020204" pitchFamily="34" charset="0"/>
            <a:buNone/>
          </a:pPr>
          <a:r>
            <a:rPr lang="es-MX" sz="1800" b="1" i="0" u="sng" baseline="0">
              <a:latin typeface="Arial" panose="020B0604020202020204" pitchFamily="34" charset="0"/>
              <a:cs typeface="Arial" panose="020B0604020202020204" pitchFamily="34" charset="0"/>
            </a:rPr>
            <a:t>Tips Calidad</a:t>
          </a:r>
        </a:p>
        <a:p>
          <a:pPr marL="0" indent="0">
            <a:buFont typeface="Arial" panose="020B0604020202020204" pitchFamily="34" charset="0"/>
            <a:buNone/>
          </a:pPr>
          <a:endParaRPr lang="es-MX" sz="1600" b="1" i="0" u="sng" baseline="0">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a:solidFill>
                <a:schemeClr val="dk1"/>
              </a:solidFill>
              <a:effectLst/>
              <a:latin typeface="Arial" panose="020B0604020202020204" pitchFamily="34" charset="0"/>
              <a:ea typeface="+mn-ea"/>
              <a:cs typeface="Arial" panose="020B0604020202020204" pitchFamily="34" charset="0"/>
            </a:rPr>
            <a:t>Realizar</a:t>
          </a:r>
          <a:r>
            <a:rPr lang="es-MX" sz="1600" baseline="0">
              <a:solidFill>
                <a:schemeClr val="dk1"/>
              </a:solidFill>
              <a:effectLst/>
              <a:latin typeface="Arial" panose="020B0604020202020204" pitchFamily="34" charset="0"/>
              <a:ea typeface="+mn-ea"/>
              <a:cs typeface="Arial" panose="020B0604020202020204" pitchFamily="34" charset="0"/>
            </a:rPr>
            <a:t> la validación TEXTUAL</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solidFill>
                <a:schemeClr val="dk1"/>
              </a:solidFill>
              <a:effectLst/>
              <a:latin typeface="Arial" panose="020B0604020202020204" pitchFamily="34" charset="0"/>
              <a:ea typeface="+mn-ea"/>
              <a:cs typeface="Arial" panose="020B0604020202020204" pitchFamily="34" charset="0"/>
            </a:rPr>
            <a:t>Realizar en orden las clasificaciones</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solidFill>
                <a:schemeClr val="dk1"/>
              </a:solidFill>
              <a:effectLst/>
              <a:latin typeface="Arial" panose="020B0604020202020204" pitchFamily="34" charset="0"/>
              <a:ea typeface="+mn-ea"/>
              <a:cs typeface="Arial" panose="020B0604020202020204" pitchFamily="34" charset="0"/>
            </a:rPr>
            <a:t>Ingresar deducible (solo en las ventas donde aplique)</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solidFill>
                <a:schemeClr val="dk1"/>
              </a:solidFill>
              <a:effectLst/>
              <a:latin typeface="Arial" panose="020B0604020202020204" pitchFamily="34" charset="0"/>
              <a:ea typeface="+mn-ea"/>
              <a:cs typeface="Arial" panose="020B0604020202020204" pitchFamily="34" charset="0"/>
            </a:rPr>
            <a:t>Siempre personaliza al menos 2 veces en tu llamada</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solidFill>
                <a:schemeClr val="dk1"/>
              </a:solidFill>
              <a:effectLst/>
              <a:latin typeface="Arial" panose="020B0604020202020204" pitchFamily="34" charset="0"/>
              <a:ea typeface="+mn-ea"/>
              <a:cs typeface="Arial" panose="020B0604020202020204" pitchFamily="34" charset="0"/>
            </a:rPr>
            <a:t>Cada vez que solicites algo a tu cliente di "Por favor" y cuando te lo brinden di "Gracias"</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solidFill>
                <a:schemeClr val="dk1"/>
              </a:solidFill>
              <a:effectLst/>
              <a:latin typeface="Arial" panose="020B0604020202020204" pitchFamily="34" charset="0"/>
              <a:ea typeface="+mn-ea"/>
              <a:cs typeface="Arial" panose="020B0604020202020204" pitchFamily="34" charset="0"/>
            </a:rPr>
            <a:t>Por ultimo.... las palabras como "ahorita", "momentito", "tantito" son modismos por lo tanto si las usas bajará tu calificación de Calidad. </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1" baseline="0">
              <a:solidFill>
                <a:schemeClr val="dk1"/>
              </a:solidFill>
              <a:effectLst/>
              <a:latin typeface="Arial" panose="020B0604020202020204" pitchFamily="34" charset="0"/>
              <a:ea typeface="+mn-ea"/>
              <a:cs typeface="Arial" panose="020B0604020202020204" pitchFamily="34" charset="0"/>
            </a:rPr>
            <a:t>En Combos BTI Prepago se ingresa deducible como "Actividad" = " Aplicar deducibles y servicios"</a:t>
          </a:r>
          <a:endParaRPr lang="es-MX" sz="1600">
            <a:effectLst/>
            <a:latin typeface="Arial" panose="020B0604020202020204" pitchFamily="34" charset="0"/>
            <a:cs typeface="Arial" panose="020B0604020202020204" pitchFamily="34" charset="0"/>
          </a:endParaRPr>
        </a:p>
      </xdr:txBody>
    </xdr:sp>
    <xdr:clientData/>
  </xdr:twoCellAnchor>
  <xdr:twoCellAnchor>
    <xdr:from>
      <xdr:col>4</xdr:col>
      <xdr:colOff>68037</xdr:colOff>
      <xdr:row>31</xdr:row>
      <xdr:rowOff>176893</xdr:rowOff>
    </xdr:from>
    <xdr:to>
      <xdr:col>23</xdr:col>
      <xdr:colOff>117022</xdr:colOff>
      <xdr:row>44</xdr:row>
      <xdr:rowOff>24493</xdr:rowOff>
    </xdr:to>
    <xdr:sp macro="" textlink="">
      <xdr:nvSpPr>
        <xdr:cNvPr id="4" name="CuadroTexto 3">
          <a:extLst>
            <a:ext uri="{FF2B5EF4-FFF2-40B4-BE49-F238E27FC236}">
              <a16:creationId xmlns:a16="http://schemas.microsoft.com/office/drawing/2014/main" id="{9D73F7E6-1027-4F24-AC40-8D78F730BC5A}"/>
            </a:ext>
          </a:extLst>
        </xdr:cNvPr>
        <xdr:cNvSpPr txBox="1"/>
      </xdr:nvSpPr>
      <xdr:spPr>
        <a:xfrm>
          <a:off x="3458937" y="6082393"/>
          <a:ext cx="16155760" cy="23241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MX" sz="1800" b="1" i="1" u="sng">
              <a:latin typeface="Arial" panose="020B0604020202020204" pitchFamily="34" charset="0"/>
              <a:cs typeface="Arial" panose="020B0604020202020204" pitchFamily="34" charset="0"/>
            </a:rPr>
            <a:t>Importante: </a:t>
          </a:r>
        </a:p>
        <a:p>
          <a:pPr algn="l"/>
          <a:endParaRPr lang="es-MX" sz="1800" b="1" i="1" u="sng">
            <a:latin typeface="Arial" panose="020B0604020202020204" pitchFamily="34" charset="0"/>
            <a:cs typeface="Arial" panose="020B0604020202020204" pitchFamily="34" charset="0"/>
          </a:endParaRPr>
        </a:p>
        <a:p>
          <a:pPr algn="l"/>
          <a:r>
            <a:rPr lang="es-MX" sz="1600" b="1" i="1" u="sng">
              <a:latin typeface="Arial" panose="020B0604020202020204" pitchFamily="34" charset="0"/>
              <a:cs typeface="Arial" panose="020B0604020202020204" pitchFamily="34" charset="0"/>
            </a:rPr>
            <a:t>-En toda</a:t>
          </a:r>
          <a:r>
            <a:rPr lang="es-MX" sz="1600" b="1" i="1" u="sng" baseline="0">
              <a:latin typeface="Arial" panose="020B0604020202020204" pitchFamily="34" charset="0"/>
              <a:cs typeface="Arial" panose="020B0604020202020204" pitchFamily="34" charset="0"/>
            </a:rPr>
            <a:t> validación de venta es obligatorio realizar la validación del domicilio completo de la cuenta:    </a:t>
          </a:r>
        </a:p>
        <a:p>
          <a:pPr algn="ctr"/>
          <a:endParaRPr lang="es-MX" sz="1600" b="1" i="1" u="sng" baseline="0">
            <a:latin typeface="Arial" panose="020B0604020202020204" pitchFamily="34" charset="0"/>
            <a:cs typeface="Arial" panose="020B0604020202020204" pitchFamily="34" charset="0"/>
          </a:endParaRPr>
        </a:p>
        <a:p>
          <a:pPr algn="ctr"/>
          <a:r>
            <a:rPr lang="es-MX" sz="1600" b="0" i="1" u="sng" baseline="0">
              <a:latin typeface="Arial" panose="020B0604020202020204" pitchFamily="34" charset="0"/>
              <a:cs typeface="Arial" panose="020B0604020202020204" pitchFamily="34" charset="0"/>
            </a:rPr>
            <a:t>Calle, Entrecalles,Numero ext, Numero Interior, Colonia, Municipio/ Alcaldia, Estado y Codigo Postal sin omitir o dejar de lado ningun dato</a:t>
          </a:r>
        </a:p>
        <a:p>
          <a:pPr algn="ctr"/>
          <a:endParaRPr lang="es-MX" sz="1600" b="0" i="1" u="sng" baseline="0">
            <a:latin typeface="Arial" panose="020B0604020202020204" pitchFamily="34" charset="0"/>
            <a:cs typeface="Arial" panose="020B0604020202020204" pitchFamily="34" charset="0"/>
          </a:endParaRPr>
        </a:p>
        <a:p>
          <a:pPr algn="l"/>
          <a:r>
            <a:rPr lang="es-MX" sz="1600" b="1" i="1" u="sng" baseline="0">
              <a:latin typeface="Arial" panose="020B0604020202020204" pitchFamily="34" charset="0"/>
              <a:cs typeface="Arial" panose="020B0604020202020204" pitchFamily="34" charset="0"/>
            </a:rPr>
            <a:t>- Cuando soliciten un Upgrade/ Migración y cancelar un equipo pero la cuenta aun cuenta con plazo forzoso, PRIMERO debe realizar la cancelación de dicho equipo en SAC y posteriormente se realiza el </a:t>
          </a:r>
          <a:r>
            <a:rPr kumimoji="0" lang="es-MX" sz="1600" b="1" i="1"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Upgrade/ Migración ya que de lo contrario renovará su plazo forzoso.</a:t>
          </a:r>
          <a:endParaRPr lang="es-MX" sz="1600" b="1" i="1" u="sng">
            <a:latin typeface="Arial" panose="020B0604020202020204" pitchFamily="34" charset="0"/>
            <a:cs typeface="Arial" panose="020B0604020202020204" pitchFamily="34" charset="0"/>
          </a:endParaRPr>
        </a:p>
      </xdr:txBody>
    </xdr:sp>
    <xdr:clientData/>
  </xdr:twoCellAnchor>
  <xdr:twoCellAnchor>
    <xdr:from>
      <xdr:col>0</xdr:col>
      <xdr:colOff>0</xdr:colOff>
      <xdr:row>25</xdr:row>
      <xdr:rowOff>13607</xdr:rowOff>
    </xdr:from>
    <xdr:to>
      <xdr:col>2</xdr:col>
      <xdr:colOff>0</xdr:colOff>
      <xdr:row>34</xdr:row>
      <xdr:rowOff>0</xdr:rowOff>
    </xdr:to>
    <xdr:sp macro="" textlink="">
      <xdr:nvSpPr>
        <xdr:cNvPr id="5" name="Flecha: pentágono 4">
          <a:hlinkClick xmlns:r="http://schemas.openxmlformats.org/officeDocument/2006/relationships" r:id="rId1"/>
          <a:extLst>
            <a:ext uri="{FF2B5EF4-FFF2-40B4-BE49-F238E27FC236}">
              <a16:creationId xmlns:a16="http://schemas.microsoft.com/office/drawing/2014/main" id="{04E1594E-362B-4D53-A2EA-83DA344CB6E4}"/>
            </a:ext>
          </a:extLst>
        </xdr:cNvPr>
        <xdr:cNvSpPr/>
      </xdr:nvSpPr>
      <xdr:spPr>
        <a:xfrm>
          <a:off x="0" y="4776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6" name="Flecha: pentágono 5">
          <a:hlinkClick xmlns:r="http://schemas.openxmlformats.org/officeDocument/2006/relationships" r:id="rId2"/>
          <a:extLst>
            <a:ext uri="{FF2B5EF4-FFF2-40B4-BE49-F238E27FC236}">
              <a16:creationId xmlns:a16="http://schemas.microsoft.com/office/drawing/2014/main" id="{6B7C3EE4-6969-4FD0-A28E-24503C1BB48C}"/>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7" name="Flecha: pentágono 6">
          <a:hlinkClick xmlns:r="http://schemas.openxmlformats.org/officeDocument/2006/relationships" r:id="rId3"/>
          <a:extLst>
            <a:ext uri="{FF2B5EF4-FFF2-40B4-BE49-F238E27FC236}">
              <a16:creationId xmlns:a16="http://schemas.microsoft.com/office/drawing/2014/main" id="{95812418-0340-4E7B-AF75-740D68AA1081}"/>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8" name="Flecha: pentágono 7">
          <a:hlinkClick xmlns:r="http://schemas.openxmlformats.org/officeDocument/2006/relationships" r:id="rId4"/>
          <a:extLst>
            <a:ext uri="{FF2B5EF4-FFF2-40B4-BE49-F238E27FC236}">
              <a16:creationId xmlns:a16="http://schemas.microsoft.com/office/drawing/2014/main" id="{C5EA8C0A-6D5F-4C67-9639-7183D581F70B}"/>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Migración</a:t>
          </a:r>
        </a:p>
      </xdr:txBody>
    </xdr:sp>
    <xdr:clientData/>
  </xdr:twoCellAnchor>
  <xdr:twoCellAnchor>
    <xdr:from>
      <xdr:col>4</xdr:col>
      <xdr:colOff>54428</xdr:colOff>
      <xdr:row>2</xdr:row>
      <xdr:rowOff>95250</xdr:rowOff>
    </xdr:from>
    <xdr:to>
      <xdr:col>13</xdr:col>
      <xdr:colOff>415017</xdr:colOff>
      <xdr:row>11</xdr:row>
      <xdr:rowOff>142876</xdr:rowOff>
    </xdr:to>
    <xdr:sp macro="" textlink="">
      <xdr:nvSpPr>
        <xdr:cNvPr id="9" name="CuadroTexto 8">
          <a:extLst>
            <a:ext uri="{FF2B5EF4-FFF2-40B4-BE49-F238E27FC236}">
              <a16:creationId xmlns:a16="http://schemas.microsoft.com/office/drawing/2014/main" id="{8080E8F7-18A5-425B-9D0D-AADC1441E2DE}"/>
            </a:ext>
          </a:extLst>
        </xdr:cNvPr>
        <xdr:cNvSpPr txBox="1"/>
      </xdr:nvSpPr>
      <xdr:spPr>
        <a:xfrm>
          <a:off x="3428999" y="476250"/>
          <a:ext cx="7953375" cy="1762126"/>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800" b="1" i="1" u="sng">
              <a:latin typeface="Arial" panose="020B0604020202020204" pitchFamily="34" charset="0"/>
              <a:cs typeface="Arial" panose="020B0604020202020204" pitchFamily="34" charset="0"/>
            </a:rPr>
            <a:t>Instrucciones:</a:t>
          </a:r>
          <a:br>
            <a:rPr lang="es-MX" sz="1600">
              <a:latin typeface="Arial" panose="020B0604020202020204" pitchFamily="34" charset="0"/>
              <a:cs typeface="Arial" panose="020B0604020202020204" pitchFamily="34" charset="0"/>
            </a:rPr>
          </a:br>
          <a:endParaRPr lang="es-MX" sz="1600">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latin typeface="Arial" panose="020B0604020202020204" pitchFamily="34" charset="0"/>
              <a:cs typeface="Arial" panose="020B0604020202020204" pitchFamily="34" charset="0"/>
            </a:rPr>
            <a:t>Seleccionar en el pick list de los campos: Paquete, Numero de equipos y Canal de Venta, las opciones que correspondan</a:t>
          </a:r>
        </a:p>
        <a:p>
          <a:pPr marL="171450" indent="-171450">
            <a:buFont typeface="Arial" panose="020B0604020202020204" pitchFamily="34" charset="0"/>
            <a:buChar char="•"/>
          </a:pPr>
          <a:r>
            <a:rPr lang="es-MX" sz="1600" baseline="0">
              <a:latin typeface="Arial" panose="020B0604020202020204" pitchFamily="34" charset="0"/>
              <a:cs typeface="Arial" panose="020B0604020202020204" pitchFamily="34" charset="0"/>
            </a:rPr>
            <a:t>Copiar el resultado que arroje el campos: "Comentario en clasificación de llamada", "Comentario en Solicitud de Servicio" y pegar en SIEBEL. </a:t>
          </a:r>
        </a:p>
      </xdr:txBody>
    </xdr:sp>
    <xdr:clientData/>
  </xdr:twoCellAnchor>
  <xdr:twoCellAnchor>
    <xdr:from>
      <xdr:col>14</xdr:col>
      <xdr:colOff>775608</xdr:colOff>
      <xdr:row>15</xdr:row>
      <xdr:rowOff>122464</xdr:rowOff>
    </xdr:from>
    <xdr:to>
      <xdr:col>22</xdr:col>
      <xdr:colOff>707571</xdr:colOff>
      <xdr:row>26</xdr:row>
      <xdr:rowOff>81642</xdr:rowOff>
    </xdr:to>
    <xdr:sp macro="" textlink="">
      <xdr:nvSpPr>
        <xdr:cNvPr id="10" name="CuadroTexto 9">
          <a:extLst>
            <a:ext uri="{FF2B5EF4-FFF2-40B4-BE49-F238E27FC236}">
              <a16:creationId xmlns:a16="http://schemas.microsoft.com/office/drawing/2014/main" id="{48EFE5D3-0643-44BD-86DC-2285D9320368}"/>
            </a:ext>
          </a:extLst>
        </xdr:cNvPr>
        <xdr:cNvSpPr txBox="1"/>
      </xdr:nvSpPr>
      <xdr:spPr>
        <a:xfrm>
          <a:off x="12586608" y="2979964"/>
          <a:ext cx="6681106" cy="2054678"/>
        </a:xfrm>
        <a:prstGeom prst="rect">
          <a:avLst/>
        </a:prstGeom>
        <a:solidFill>
          <a:schemeClr val="lt1"/>
        </a:solidFill>
        <a:ln w="762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2400" b="1" i="1" u="sng">
              <a:latin typeface="Arial" panose="020B0604020202020204" pitchFamily="34" charset="0"/>
              <a:cs typeface="Arial" panose="020B0604020202020204" pitchFamily="34" charset="0"/>
            </a:rPr>
            <a:t>RECUERDA:</a:t>
          </a:r>
          <a:endParaRPr lang="es-MX" sz="1600" b="1" i="1" u="sng">
            <a:latin typeface="Arial" panose="020B0604020202020204" pitchFamily="34" charset="0"/>
            <a:cs typeface="Arial" panose="020B0604020202020204" pitchFamily="34" charset="0"/>
          </a:endParaRPr>
        </a:p>
        <a:p>
          <a:endParaRPr lang="es-MX" sz="1600" b="1" i="1" u="sng">
            <a:latin typeface="Arial" panose="020B0604020202020204" pitchFamily="34" charset="0"/>
            <a:cs typeface="Arial" panose="020B0604020202020204" pitchFamily="34" charset="0"/>
          </a:endParaRPr>
        </a:p>
        <a:p>
          <a:pPr marL="285750" indent="-285750">
            <a:buFont typeface="Arial" panose="020B0604020202020204" pitchFamily="34" charset="0"/>
            <a:buChar char="•"/>
          </a:pPr>
          <a:r>
            <a:rPr lang="es-MX" sz="1600" b="1" i="1" u="sng">
              <a:latin typeface="Arial" panose="020B0604020202020204" pitchFamily="34" charset="0"/>
              <a:cs typeface="Arial" panose="020B0604020202020204" pitchFamily="34" charset="0"/>
            </a:rPr>
            <a:t>SKY HD SILVER NO ES COMPATIBLE CON ULTRA.</a:t>
          </a:r>
        </a:p>
        <a:p>
          <a:pPr marL="285750" indent="-285750">
            <a:buFont typeface="Arial" panose="020B0604020202020204" pitchFamily="34" charset="0"/>
            <a:buChar char="•"/>
          </a:pPr>
          <a:endParaRPr lang="es-MX" sz="1600" b="1" i="1" u="sng" baseline="0">
            <a:latin typeface="Arial" panose="020B0604020202020204" pitchFamily="34" charset="0"/>
            <a:cs typeface="Arial" panose="020B0604020202020204" pitchFamily="34" charset="0"/>
          </a:endParaRPr>
        </a:p>
        <a:p>
          <a:pPr marL="285750" indent="-285750">
            <a:buFont typeface="Arial" panose="020B0604020202020204" pitchFamily="34" charset="0"/>
            <a:buChar char="•"/>
          </a:pPr>
          <a:r>
            <a:rPr lang="es-MX" sz="1600" b="1" i="1" u="sng" baseline="0">
              <a:latin typeface="Arial" panose="020B0604020202020204" pitchFamily="34" charset="0"/>
              <a:cs typeface="Arial" panose="020B0604020202020204" pitchFamily="34" charset="0"/>
            </a:rPr>
            <a:t>SKY HD SILVER SOLO ES COMPATIBLE CON 1 Y 2 EQUIPOS</a:t>
          </a:r>
        </a:p>
        <a:p>
          <a:pPr marL="285750" indent="-285750">
            <a:buFont typeface="Arial" panose="020B0604020202020204" pitchFamily="34" charset="0"/>
            <a:buChar char="•"/>
          </a:pPr>
          <a:endParaRPr lang="es-MX" sz="1600" b="1" i="1" u="sng">
            <a:latin typeface="Arial" panose="020B0604020202020204" pitchFamily="34" charset="0"/>
            <a:cs typeface="Arial" panose="020B0604020202020204" pitchFamily="34"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25</xdr:row>
      <xdr:rowOff>13607</xdr:rowOff>
    </xdr:from>
    <xdr:to>
      <xdr:col>2</xdr:col>
      <xdr:colOff>0</xdr:colOff>
      <xdr:row>34</xdr:row>
      <xdr:rowOff>0</xdr:rowOff>
    </xdr:to>
    <xdr:sp macro="" textlink="">
      <xdr:nvSpPr>
        <xdr:cNvPr id="4" name="Flecha: pentágono 3">
          <a:hlinkClick xmlns:r="http://schemas.openxmlformats.org/officeDocument/2006/relationships" r:id="rId1"/>
          <a:extLst>
            <a:ext uri="{FF2B5EF4-FFF2-40B4-BE49-F238E27FC236}">
              <a16:creationId xmlns:a16="http://schemas.microsoft.com/office/drawing/2014/main" id="{88418E3A-105F-427E-B842-63571BBC913F}"/>
            </a:ext>
          </a:extLst>
        </xdr:cNvPr>
        <xdr:cNvSpPr/>
      </xdr:nvSpPr>
      <xdr:spPr>
        <a:xfrm>
          <a:off x="0" y="4776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6" name="Flecha: pentágono 5">
          <a:hlinkClick xmlns:r="http://schemas.openxmlformats.org/officeDocument/2006/relationships" r:id="rId2"/>
          <a:extLst>
            <a:ext uri="{FF2B5EF4-FFF2-40B4-BE49-F238E27FC236}">
              <a16:creationId xmlns:a16="http://schemas.microsoft.com/office/drawing/2014/main" id="{C1D07739-D4D9-4654-B227-BC3576D5034B}"/>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7" name="Flecha: pentágono 6">
          <a:extLst>
            <a:ext uri="{FF2B5EF4-FFF2-40B4-BE49-F238E27FC236}">
              <a16:creationId xmlns:a16="http://schemas.microsoft.com/office/drawing/2014/main" id="{13EAC3DC-EF2D-4992-B182-BFD4F99BA969}"/>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Migración</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5" name="Flecha: pentágono 4">
          <a:hlinkClick xmlns:r="http://schemas.openxmlformats.org/officeDocument/2006/relationships" r:id="rId3"/>
          <a:extLst>
            <a:ext uri="{FF2B5EF4-FFF2-40B4-BE49-F238E27FC236}">
              <a16:creationId xmlns:a16="http://schemas.microsoft.com/office/drawing/2014/main" id="{811DD6FB-E8E7-4990-8557-3F76EBFDB8B8}"/>
            </a:ext>
          </a:extLst>
        </xdr:cNvPr>
        <xdr:cNvSpPr/>
      </xdr:nvSpPr>
      <xdr:spPr>
        <a:xfrm>
          <a:off x="13607" y="3224893"/>
          <a:ext cx="1817913"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8</xdr:col>
      <xdr:colOff>413249</xdr:colOff>
      <xdr:row>12</xdr:row>
      <xdr:rowOff>104451</xdr:rowOff>
    </xdr:from>
    <xdr:to>
      <xdr:col>13</xdr:col>
      <xdr:colOff>600573</xdr:colOff>
      <xdr:row>21</xdr:row>
      <xdr:rowOff>62887</xdr:rowOff>
    </xdr:to>
    <xdr:sp macro="" textlink="">
      <xdr:nvSpPr>
        <xdr:cNvPr id="10" name="Trapecio 9">
          <a:hlinkClick xmlns:r="http://schemas.openxmlformats.org/officeDocument/2006/relationships" r:id="rId4"/>
          <a:extLst>
            <a:ext uri="{FF2B5EF4-FFF2-40B4-BE49-F238E27FC236}">
              <a16:creationId xmlns:a16="http://schemas.microsoft.com/office/drawing/2014/main" id="{966DB5DF-0ABE-4B8D-867B-A801096ABAF9}"/>
            </a:ext>
          </a:extLst>
        </xdr:cNvPr>
        <xdr:cNvSpPr/>
      </xdr:nvSpPr>
      <xdr:spPr>
        <a:xfrm rot="19502084">
          <a:off x="7162392" y="2390451"/>
          <a:ext cx="4405538" cy="1672936"/>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600">
              <a:latin typeface="Arial" panose="020B0604020202020204" pitchFamily="34" charset="0"/>
              <a:cs typeface="Arial" panose="020B0604020202020204" pitchFamily="34" charset="0"/>
            </a:rPr>
            <a:t>Cambio de Antena</a:t>
          </a:r>
        </a:p>
      </xdr:txBody>
    </xdr:sp>
    <xdr:clientData/>
  </xdr:twoCellAnchor>
  <xdr:twoCellAnchor>
    <xdr:from>
      <xdr:col>11</xdr:col>
      <xdr:colOff>512748</xdr:colOff>
      <xdr:row>14</xdr:row>
      <xdr:rowOff>131666</xdr:rowOff>
    </xdr:from>
    <xdr:to>
      <xdr:col>17</xdr:col>
      <xdr:colOff>183000</xdr:colOff>
      <xdr:row>23</xdr:row>
      <xdr:rowOff>90102</xdr:rowOff>
    </xdr:to>
    <xdr:sp macro="" textlink="">
      <xdr:nvSpPr>
        <xdr:cNvPr id="11" name="Trapecio 10">
          <a:hlinkClick xmlns:r="http://schemas.openxmlformats.org/officeDocument/2006/relationships" r:id="rId5"/>
          <a:extLst>
            <a:ext uri="{FF2B5EF4-FFF2-40B4-BE49-F238E27FC236}">
              <a16:creationId xmlns:a16="http://schemas.microsoft.com/office/drawing/2014/main" id="{CB70D18C-FEA1-43CC-83D9-CA7FB225B9E0}"/>
            </a:ext>
          </a:extLst>
        </xdr:cNvPr>
        <xdr:cNvSpPr/>
      </xdr:nvSpPr>
      <xdr:spPr>
        <a:xfrm rot="19502084">
          <a:off x="9792819" y="2798666"/>
          <a:ext cx="4405538" cy="1672936"/>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600">
              <a:latin typeface="Arial" panose="020B0604020202020204" pitchFamily="34" charset="0"/>
              <a:cs typeface="Arial" panose="020B0604020202020204" pitchFamily="34" charset="0"/>
            </a:rPr>
            <a:t>Mig Reemplazos</a:t>
          </a:r>
        </a:p>
      </xdr:txBody>
    </xdr:sp>
    <xdr:clientData/>
  </xdr:twoCellAnchor>
  <xdr:twoCellAnchor>
    <xdr:from>
      <xdr:col>14</xdr:col>
      <xdr:colOff>625788</xdr:colOff>
      <xdr:row>16</xdr:row>
      <xdr:rowOff>158672</xdr:rowOff>
    </xdr:from>
    <xdr:to>
      <xdr:col>20</xdr:col>
      <xdr:colOff>460909</xdr:colOff>
      <xdr:row>25</xdr:row>
      <xdr:rowOff>117108</xdr:rowOff>
    </xdr:to>
    <xdr:sp macro="" textlink="">
      <xdr:nvSpPr>
        <xdr:cNvPr id="12" name="Trapecio 11">
          <a:hlinkClick xmlns:r="http://schemas.openxmlformats.org/officeDocument/2006/relationships" r:id="rId6"/>
          <a:extLst>
            <a:ext uri="{FF2B5EF4-FFF2-40B4-BE49-F238E27FC236}">
              <a16:creationId xmlns:a16="http://schemas.microsoft.com/office/drawing/2014/main" id="{54B99268-0E7B-495B-9213-2EC7D45F1FC2}"/>
            </a:ext>
          </a:extLst>
        </xdr:cNvPr>
        <xdr:cNvSpPr/>
      </xdr:nvSpPr>
      <xdr:spPr>
        <a:xfrm rot="19502084">
          <a:off x="12355145" y="3206672"/>
          <a:ext cx="4407121" cy="1672936"/>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600">
              <a:latin typeface="Arial" panose="020B0604020202020204" pitchFamily="34" charset="0"/>
              <a:cs typeface="Arial" panose="020B0604020202020204" pitchFamily="34" charset="0"/>
            </a:rPr>
            <a:t>Mig Crecimiento</a:t>
          </a:r>
        </a:p>
      </xdr:txBody>
    </xdr:sp>
    <xdr:clientData/>
  </xdr:twoCellAnchor>
  <xdr:twoCellAnchor>
    <xdr:from>
      <xdr:col>18</xdr:col>
      <xdr:colOff>154648</xdr:colOff>
      <xdr:row>19</xdr:row>
      <xdr:rowOff>90636</xdr:rowOff>
    </xdr:from>
    <xdr:to>
      <xdr:col>23</xdr:col>
      <xdr:colOff>751769</xdr:colOff>
      <xdr:row>28</xdr:row>
      <xdr:rowOff>49072</xdr:rowOff>
    </xdr:to>
    <xdr:sp macro="" textlink="">
      <xdr:nvSpPr>
        <xdr:cNvPr id="14" name="Trapecio 13">
          <a:hlinkClick xmlns:r="http://schemas.openxmlformats.org/officeDocument/2006/relationships" r:id="rId7"/>
          <a:extLst>
            <a:ext uri="{FF2B5EF4-FFF2-40B4-BE49-F238E27FC236}">
              <a16:creationId xmlns:a16="http://schemas.microsoft.com/office/drawing/2014/main" id="{41E00EAB-E651-45E5-816A-058AE87ECB67}"/>
            </a:ext>
          </a:extLst>
        </xdr:cNvPr>
        <xdr:cNvSpPr/>
      </xdr:nvSpPr>
      <xdr:spPr>
        <a:xfrm rot="19502084">
          <a:off x="14932005" y="3710136"/>
          <a:ext cx="4407121" cy="1672936"/>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600">
              <a:latin typeface="Arial" panose="020B0604020202020204" pitchFamily="34" charset="0"/>
              <a:cs typeface="Arial" panose="020B0604020202020204" pitchFamily="34" charset="0"/>
            </a:rPr>
            <a:t>Mig Crecimientos</a:t>
          </a:r>
          <a:r>
            <a:rPr lang="es-MX" sz="3600" baseline="0">
              <a:latin typeface="Arial" panose="020B0604020202020204" pitchFamily="34" charset="0"/>
              <a:cs typeface="Arial" panose="020B0604020202020204" pitchFamily="34" charset="0"/>
            </a:rPr>
            <a:t> y Reemplazos</a:t>
          </a:r>
          <a:endParaRPr lang="es-MX" sz="3600">
            <a:latin typeface="Arial" panose="020B0604020202020204" pitchFamily="34" charset="0"/>
            <a:cs typeface="Arial" panose="020B0604020202020204" pitchFamily="34" charset="0"/>
          </a:endParaRP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42</xdr:row>
      <xdr:rowOff>95250</xdr:rowOff>
    </xdr:from>
    <xdr:to>
      <xdr:col>2</xdr:col>
      <xdr:colOff>0</xdr:colOff>
      <xdr:row>47</xdr:row>
      <xdr:rowOff>149679</xdr:rowOff>
    </xdr:to>
    <xdr:sp macro="" textlink="">
      <xdr:nvSpPr>
        <xdr:cNvPr id="2" name="Flecha: pentágono 1">
          <a:hlinkClick xmlns:r="http://schemas.openxmlformats.org/officeDocument/2006/relationships" r:id="rId1"/>
          <a:extLst>
            <a:ext uri="{FF2B5EF4-FFF2-40B4-BE49-F238E27FC236}">
              <a16:creationId xmlns:a16="http://schemas.microsoft.com/office/drawing/2014/main" id="{AAB3253C-A691-4078-925B-D2625D1C7D0E}"/>
            </a:ext>
          </a:extLst>
        </xdr:cNvPr>
        <xdr:cNvSpPr/>
      </xdr:nvSpPr>
      <xdr:spPr>
        <a:xfrm>
          <a:off x="0" y="8613321"/>
          <a:ext cx="1687286" cy="1006929"/>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13607</xdr:colOff>
      <xdr:row>3</xdr:row>
      <xdr:rowOff>40821</xdr:rowOff>
    </xdr:from>
    <xdr:to>
      <xdr:col>2</xdr:col>
      <xdr:colOff>13607</xdr:colOff>
      <xdr:row>8</xdr:row>
      <xdr:rowOff>81643</xdr:rowOff>
    </xdr:to>
    <xdr:sp macro="" textlink="">
      <xdr:nvSpPr>
        <xdr:cNvPr id="3" name="Flecha: pentágono 2">
          <a:hlinkClick xmlns:r="http://schemas.openxmlformats.org/officeDocument/2006/relationships" r:id="rId2"/>
          <a:extLst>
            <a:ext uri="{FF2B5EF4-FFF2-40B4-BE49-F238E27FC236}">
              <a16:creationId xmlns:a16="http://schemas.microsoft.com/office/drawing/2014/main" id="{9E5BCB80-1917-4280-8CBC-CAD16FF8694B}"/>
            </a:ext>
          </a:extLst>
        </xdr:cNvPr>
        <xdr:cNvSpPr/>
      </xdr:nvSpPr>
      <xdr:spPr>
        <a:xfrm>
          <a:off x="13607" y="612321"/>
          <a:ext cx="1687286" cy="993322"/>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6</xdr:row>
      <xdr:rowOff>190499</xdr:rowOff>
    </xdr:from>
    <xdr:to>
      <xdr:col>2</xdr:col>
      <xdr:colOff>0</xdr:colOff>
      <xdr:row>12</xdr:row>
      <xdr:rowOff>40821</xdr:rowOff>
    </xdr:to>
    <xdr:sp macro="" textlink="">
      <xdr:nvSpPr>
        <xdr:cNvPr id="4" name="Flecha: pentágono 3">
          <a:hlinkClick xmlns:r="http://schemas.openxmlformats.org/officeDocument/2006/relationships" r:id="rId3"/>
          <a:extLst>
            <a:ext uri="{FF2B5EF4-FFF2-40B4-BE49-F238E27FC236}">
              <a16:creationId xmlns:a16="http://schemas.microsoft.com/office/drawing/2014/main" id="{E16FAC1F-6208-43D9-8E40-782CC92BAA26}"/>
            </a:ext>
          </a:extLst>
        </xdr:cNvPr>
        <xdr:cNvSpPr/>
      </xdr:nvSpPr>
      <xdr:spPr>
        <a:xfrm>
          <a:off x="0" y="1333499"/>
          <a:ext cx="1687286" cy="993322"/>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Migración</a:t>
          </a:r>
        </a:p>
      </xdr:txBody>
    </xdr:sp>
    <xdr:clientData/>
  </xdr:twoCellAnchor>
  <xdr:twoCellAnchor>
    <xdr:from>
      <xdr:col>0</xdr:col>
      <xdr:colOff>0</xdr:colOff>
      <xdr:row>10</xdr:row>
      <xdr:rowOff>136071</xdr:rowOff>
    </xdr:from>
    <xdr:to>
      <xdr:col>2</xdr:col>
      <xdr:colOff>122463</xdr:colOff>
      <xdr:row>15</xdr:row>
      <xdr:rowOff>176893</xdr:rowOff>
    </xdr:to>
    <xdr:sp macro="" textlink="">
      <xdr:nvSpPr>
        <xdr:cNvPr id="5" name="Flecha: pentágono 4">
          <a:hlinkClick xmlns:r="http://schemas.openxmlformats.org/officeDocument/2006/relationships" r:id="rId4"/>
          <a:extLst>
            <a:ext uri="{FF2B5EF4-FFF2-40B4-BE49-F238E27FC236}">
              <a16:creationId xmlns:a16="http://schemas.microsoft.com/office/drawing/2014/main" id="{00E9ADE2-210D-461A-A2FF-CE6A84BDF6D3}"/>
            </a:ext>
          </a:extLst>
        </xdr:cNvPr>
        <xdr:cNvSpPr/>
      </xdr:nvSpPr>
      <xdr:spPr>
        <a:xfrm>
          <a:off x="0" y="2041071"/>
          <a:ext cx="1809749" cy="993322"/>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19</xdr:col>
      <xdr:colOff>462644</xdr:colOff>
      <xdr:row>0</xdr:row>
      <xdr:rowOff>122465</xdr:rowOff>
    </xdr:from>
    <xdr:to>
      <xdr:col>22</xdr:col>
      <xdr:colOff>748393</xdr:colOff>
      <xdr:row>4</xdr:row>
      <xdr:rowOff>13607</xdr:rowOff>
    </xdr:to>
    <xdr:sp macro="[0]!Limpiar311" textlink="">
      <xdr:nvSpPr>
        <xdr:cNvPr id="11" name="Rectángulo 10">
          <a:extLst>
            <a:ext uri="{FF2B5EF4-FFF2-40B4-BE49-F238E27FC236}">
              <a16:creationId xmlns:a16="http://schemas.microsoft.com/office/drawing/2014/main" id="{820B76B8-EE1C-4B98-8F08-4B5DB59D0608}"/>
            </a:ext>
          </a:extLst>
        </xdr:cNvPr>
        <xdr:cNvSpPr/>
      </xdr:nvSpPr>
      <xdr:spPr>
        <a:xfrm>
          <a:off x="17335501" y="122465"/>
          <a:ext cx="3415392" cy="81642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200" b="1">
              <a:latin typeface="Arial" panose="020B0604020202020204" pitchFamily="34" charset="0"/>
              <a:cs typeface="Arial" panose="020B0604020202020204" pitchFamily="34" charset="0"/>
            </a:rPr>
            <a:t>LIMPIAR</a:t>
          </a:r>
          <a:endParaRPr lang="es-MX" sz="1100" b="1">
            <a:latin typeface="Arial" panose="020B0604020202020204" pitchFamily="34" charset="0"/>
            <a:cs typeface="Arial" panose="020B0604020202020204" pitchFamily="34" charset="0"/>
          </a:endParaRPr>
        </a:p>
      </xdr:txBody>
    </xdr:sp>
    <xdr:clientData/>
  </xdr:twoCellAnchor>
  <xdr:twoCellAnchor>
    <xdr:from>
      <xdr:col>3</xdr:col>
      <xdr:colOff>0</xdr:colOff>
      <xdr:row>9</xdr:row>
      <xdr:rowOff>40821</xdr:rowOff>
    </xdr:from>
    <xdr:to>
      <xdr:col>14</xdr:col>
      <xdr:colOff>0</xdr:colOff>
      <xdr:row>42</xdr:row>
      <xdr:rowOff>81643</xdr:rowOff>
    </xdr:to>
    <xdr:sp macro="" textlink="">
      <xdr:nvSpPr>
        <xdr:cNvPr id="12" name="CuadroTexto 11">
          <a:extLst>
            <a:ext uri="{FF2B5EF4-FFF2-40B4-BE49-F238E27FC236}">
              <a16:creationId xmlns:a16="http://schemas.microsoft.com/office/drawing/2014/main" id="{695A41E8-C649-4269-9052-BCAB10360597}"/>
            </a:ext>
          </a:extLst>
        </xdr:cNvPr>
        <xdr:cNvSpPr txBox="1"/>
      </xdr:nvSpPr>
      <xdr:spPr>
        <a:xfrm>
          <a:off x="2530929" y="2163535"/>
          <a:ext cx="9280071" cy="6436179"/>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(a)___ como respaldo y su seguridad a partir de este momento se grabará la llamada, solicito de su ayuda para contestar la frase “Si acepto</a:t>
          </a: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El número de su cuenta es: _____________ favor de pagar al compañero técnico por concepto de Migración  con cambio de antena , el monto de $____ y el costo de recarga por renta será de $_____ ¿Acepta ?</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Sr_____________ es importante mencionarle que no es posible regresar a la programación SD (VETV o VETV PLUS) ¿Acepta?</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Sr._____________ al momento del cambio de paquete se renueva el mínimo de 12 recargas a cumplir. </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Sra., Srita. _____El costo de instalación le cubre un total de 30 metros  de cable. En caso de que la instalación exceda la distancia se deberá cubrir con un costo adicional el cual se deberá de pagar al técnico al momento de la instalación</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 documentación que tendrá que entregar al técnico en el momento de la instalación del segundo equipo es:</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comprobante domicilio (No mayor a 3 meses) sólo si existe cambio de domicilio.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de identificación oficial</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Es indispensable la presencia del titular de la cuenta en el momento</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s-MX" sz="1600">
            <a:solidFill>
              <a:schemeClr val="dk1"/>
            </a:solidFill>
            <a:effectLst/>
            <a:latin typeface="Arial" panose="020B0604020202020204" pitchFamily="34" charset="0"/>
            <a:ea typeface="+mn-ea"/>
            <a:cs typeface="Arial" panose="020B0604020202020204" pitchFamily="34" charset="0"/>
          </a:endParaRPr>
        </a:p>
        <a:p>
          <a:pPr algn="ctr"/>
          <a:endParaRPr lang="es-MX" sz="1100"/>
        </a:p>
      </xdr:txBody>
    </xdr:sp>
    <xdr:clientData/>
  </xdr:twoCellAnchor>
  <xdr:twoCellAnchor editAs="oneCell">
    <xdr:from>
      <xdr:col>3</xdr:col>
      <xdr:colOff>0</xdr:colOff>
      <xdr:row>2</xdr:row>
      <xdr:rowOff>0</xdr:rowOff>
    </xdr:from>
    <xdr:to>
      <xdr:col>14</xdr:col>
      <xdr:colOff>34215</xdr:colOff>
      <xdr:row>6</xdr:row>
      <xdr:rowOff>190500</xdr:rowOff>
    </xdr:to>
    <xdr:pic>
      <xdr:nvPicPr>
        <xdr:cNvPr id="13" name="Imagen 12">
          <a:extLst>
            <a:ext uri="{FF2B5EF4-FFF2-40B4-BE49-F238E27FC236}">
              <a16:creationId xmlns:a16="http://schemas.microsoft.com/office/drawing/2014/main" id="{54FB1152-B60E-4F30-944C-F80A8D1F69CF}"/>
            </a:ext>
          </a:extLst>
        </xdr:cNvPr>
        <xdr:cNvPicPr>
          <a:picLocks noChangeAspect="1"/>
        </xdr:cNvPicPr>
      </xdr:nvPicPr>
      <xdr:blipFill>
        <a:blip xmlns:r="http://schemas.openxmlformats.org/officeDocument/2006/relationships" r:embed="rId5"/>
        <a:stretch>
          <a:fillRect/>
        </a:stretch>
      </xdr:blipFill>
      <xdr:spPr>
        <a:xfrm>
          <a:off x="3374571" y="394607"/>
          <a:ext cx="9314286" cy="1251857"/>
        </a:xfrm>
        <a:prstGeom prst="rect">
          <a:avLst/>
        </a:prstGeom>
      </xdr:spPr>
    </xdr:pic>
    <xdr:clientData/>
  </xdr:twoCellAnchor>
  <xdr:twoCellAnchor>
    <xdr:from>
      <xdr:col>0</xdr:col>
      <xdr:colOff>1</xdr:colOff>
      <xdr:row>34</xdr:row>
      <xdr:rowOff>82183</xdr:rowOff>
    </xdr:from>
    <xdr:to>
      <xdr:col>1</xdr:col>
      <xdr:colOff>530680</xdr:colOff>
      <xdr:row>44</xdr:row>
      <xdr:rowOff>13612</xdr:rowOff>
    </xdr:to>
    <xdr:sp macro="" textlink="">
      <xdr:nvSpPr>
        <xdr:cNvPr id="9" name="Trapecio 8">
          <a:hlinkClick xmlns:r="http://schemas.openxmlformats.org/officeDocument/2006/relationships" r:id="rId6"/>
          <a:extLst>
            <a:ext uri="{FF2B5EF4-FFF2-40B4-BE49-F238E27FC236}">
              <a16:creationId xmlns:a16="http://schemas.microsoft.com/office/drawing/2014/main" id="{1EA395A2-7B01-4C12-80BA-8FD6EF3CE508}"/>
            </a:ext>
          </a:extLst>
        </xdr:cNvPr>
        <xdr:cNvSpPr/>
      </xdr:nvSpPr>
      <xdr:spPr>
        <a:xfrm rot="5400000">
          <a:off x="-237856" y="7300504"/>
          <a:ext cx="1850036" cy="1374322"/>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Mig Crec y Reem</a:t>
          </a:r>
        </a:p>
      </xdr:txBody>
    </xdr:sp>
    <xdr:clientData/>
  </xdr:twoCellAnchor>
  <xdr:twoCellAnchor>
    <xdr:from>
      <xdr:col>0</xdr:col>
      <xdr:colOff>0</xdr:colOff>
      <xdr:row>27</xdr:row>
      <xdr:rowOff>162315</xdr:rowOff>
    </xdr:from>
    <xdr:to>
      <xdr:col>1</xdr:col>
      <xdr:colOff>530677</xdr:colOff>
      <xdr:row>36</xdr:row>
      <xdr:rowOff>169968</xdr:rowOff>
    </xdr:to>
    <xdr:sp macro="" textlink="">
      <xdr:nvSpPr>
        <xdr:cNvPr id="8" name="Trapecio 7">
          <a:hlinkClick xmlns:r="http://schemas.openxmlformats.org/officeDocument/2006/relationships" r:id="rId7"/>
          <a:extLst>
            <a:ext uri="{FF2B5EF4-FFF2-40B4-BE49-F238E27FC236}">
              <a16:creationId xmlns:a16="http://schemas.microsoft.com/office/drawing/2014/main" id="{FDE8777F-B800-4BA2-AAAF-3CAB0F25CCB5}"/>
            </a:ext>
          </a:extLst>
        </xdr:cNvPr>
        <xdr:cNvSpPr/>
      </xdr:nvSpPr>
      <xdr:spPr>
        <a:xfrm rot="5400000">
          <a:off x="-187524" y="5969589"/>
          <a:ext cx="1749367" cy="1374320"/>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Mig Crec</a:t>
          </a:r>
        </a:p>
      </xdr:txBody>
    </xdr:sp>
    <xdr:clientData/>
  </xdr:twoCellAnchor>
  <xdr:twoCellAnchor>
    <xdr:from>
      <xdr:col>0</xdr:col>
      <xdr:colOff>0</xdr:colOff>
      <xdr:row>20</xdr:row>
      <xdr:rowOff>176394</xdr:rowOff>
    </xdr:from>
    <xdr:to>
      <xdr:col>1</xdr:col>
      <xdr:colOff>530677</xdr:colOff>
      <xdr:row>30</xdr:row>
      <xdr:rowOff>23344</xdr:rowOff>
    </xdr:to>
    <xdr:sp macro="" textlink="">
      <xdr:nvSpPr>
        <xdr:cNvPr id="7" name="Trapecio 6">
          <a:hlinkClick xmlns:r="http://schemas.openxmlformats.org/officeDocument/2006/relationships" r:id="rId8"/>
          <a:extLst>
            <a:ext uri="{FF2B5EF4-FFF2-40B4-BE49-F238E27FC236}">
              <a16:creationId xmlns:a16="http://schemas.microsoft.com/office/drawing/2014/main" id="{60232C66-DB47-4FC6-85BC-66CB6D52332E}"/>
            </a:ext>
          </a:extLst>
        </xdr:cNvPr>
        <xdr:cNvSpPr/>
      </xdr:nvSpPr>
      <xdr:spPr>
        <a:xfrm rot="5400000">
          <a:off x="-195619" y="4644656"/>
          <a:ext cx="1765557" cy="1374320"/>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Mig Reem</a:t>
          </a:r>
        </a:p>
      </xdr:txBody>
    </xdr:sp>
    <xdr:clientData/>
  </xdr:twoCellAnchor>
  <xdr:twoCellAnchor>
    <xdr:from>
      <xdr:col>0</xdr:col>
      <xdr:colOff>0</xdr:colOff>
      <xdr:row>14</xdr:row>
      <xdr:rowOff>13608</xdr:rowOff>
    </xdr:from>
    <xdr:to>
      <xdr:col>1</xdr:col>
      <xdr:colOff>530677</xdr:colOff>
      <xdr:row>23</xdr:row>
      <xdr:rowOff>57487</xdr:rowOff>
    </xdr:to>
    <xdr:sp macro="" textlink="">
      <xdr:nvSpPr>
        <xdr:cNvPr id="6" name="Trapecio 5">
          <a:hlinkClick xmlns:r="http://schemas.openxmlformats.org/officeDocument/2006/relationships" r:id="rId9"/>
          <a:extLst>
            <a:ext uri="{FF2B5EF4-FFF2-40B4-BE49-F238E27FC236}">
              <a16:creationId xmlns:a16="http://schemas.microsoft.com/office/drawing/2014/main" id="{2E5BCD55-A568-4648-A9C7-524F1B98C7DB}"/>
            </a:ext>
          </a:extLst>
        </xdr:cNvPr>
        <xdr:cNvSpPr/>
      </xdr:nvSpPr>
      <xdr:spPr>
        <a:xfrm rot="5400000">
          <a:off x="-212441" y="3314870"/>
          <a:ext cx="1799201" cy="1374320"/>
        </a:xfrm>
        <a:prstGeom prst="trapezoid">
          <a:avLst/>
        </a:prstGeom>
        <a:solidFill>
          <a:schemeClr val="tx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Cambio de Antena</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0</xdr:colOff>
      <xdr:row>0</xdr:row>
      <xdr:rowOff>0</xdr:rowOff>
    </xdr:to>
    <xdr:sp macro="" textlink="">
      <xdr:nvSpPr>
        <xdr:cNvPr id="2" name="Flecha: pentágono 1">
          <a:hlinkClick xmlns:r="http://schemas.openxmlformats.org/officeDocument/2006/relationships" r:id="rId1"/>
          <a:extLst>
            <a:ext uri="{FF2B5EF4-FFF2-40B4-BE49-F238E27FC236}">
              <a16:creationId xmlns:a16="http://schemas.microsoft.com/office/drawing/2014/main" id="{A2CE1D81-3D2B-4A69-9C9D-275A2984343C}"/>
            </a:ext>
          </a:extLst>
        </xdr:cNvPr>
        <xdr:cNvSpPr/>
      </xdr:nvSpPr>
      <xdr:spPr>
        <a:xfrm>
          <a:off x="0" y="7482567"/>
          <a:ext cx="1695450" cy="1002847"/>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13607</xdr:colOff>
      <xdr:row>0</xdr:row>
      <xdr:rowOff>0</xdr:rowOff>
    </xdr:from>
    <xdr:to>
      <xdr:col>2</xdr:col>
      <xdr:colOff>13607</xdr:colOff>
      <xdr:row>0</xdr:row>
      <xdr:rowOff>0</xdr:rowOff>
    </xdr:to>
    <xdr:sp macro="" textlink="">
      <xdr:nvSpPr>
        <xdr:cNvPr id="3" name="Flecha: pentágono 2">
          <a:hlinkClick xmlns:r="http://schemas.openxmlformats.org/officeDocument/2006/relationships" r:id="rId2"/>
          <a:extLst>
            <a:ext uri="{FF2B5EF4-FFF2-40B4-BE49-F238E27FC236}">
              <a16:creationId xmlns:a16="http://schemas.microsoft.com/office/drawing/2014/main" id="{2FF86C49-3DEF-4982-B36E-4DC69F6EA750}"/>
            </a:ext>
          </a:extLst>
        </xdr:cNvPr>
        <xdr:cNvSpPr/>
      </xdr:nvSpPr>
      <xdr:spPr>
        <a:xfrm>
          <a:off x="13607" y="688521"/>
          <a:ext cx="1695450" cy="1298122"/>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0</xdr:row>
      <xdr:rowOff>0</xdr:rowOff>
    </xdr:from>
    <xdr:to>
      <xdr:col>2</xdr:col>
      <xdr:colOff>122463</xdr:colOff>
      <xdr:row>0</xdr:row>
      <xdr:rowOff>0</xdr:rowOff>
    </xdr:to>
    <xdr:sp macro="" textlink="">
      <xdr:nvSpPr>
        <xdr:cNvPr id="5" name="Flecha: pentágono 4">
          <a:hlinkClick xmlns:r="http://schemas.openxmlformats.org/officeDocument/2006/relationships" r:id="rId3"/>
          <a:extLst>
            <a:ext uri="{FF2B5EF4-FFF2-40B4-BE49-F238E27FC236}">
              <a16:creationId xmlns:a16="http://schemas.microsoft.com/office/drawing/2014/main" id="{8F7FD642-E6AA-4F1A-BD91-F8320E164173}"/>
            </a:ext>
          </a:extLst>
        </xdr:cNvPr>
        <xdr:cNvSpPr/>
      </xdr:nvSpPr>
      <xdr:spPr>
        <a:xfrm>
          <a:off x="0" y="2431596"/>
          <a:ext cx="1817913" cy="1002847"/>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0</xdr:colOff>
      <xdr:row>0</xdr:row>
      <xdr:rowOff>0</xdr:rowOff>
    </xdr:from>
    <xdr:to>
      <xdr:col>1</xdr:col>
      <xdr:colOff>272142</xdr:colOff>
      <xdr:row>0</xdr:row>
      <xdr:rowOff>0</xdr:rowOff>
    </xdr:to>
    <xdr:sp macro="" textlink="">
      <xdr:nvSpPr>
        <xdr:cNvPr id="6" name="Trapecio 5">
          <a:extLst>
            <a:ext uri="{FF2B5EF4-FFF2-40B4-BE49-F238E27FC236}">
              <a16:creationId xmlns:a16="http://schemas.microsoft.com/office/drawing/2014/main" id="{1129CA45-30AF-4B60-A221-BE65D681B6B0}"/>
            </a:ext>
          </a:extLst>
        </xdr:cNvPr>
        <xdr:cNvSpPr/>
      </xdr:nvSpPr>
      <xdr:spPr>
        <a:xfrm rot="5400000">
          <a:off x="-161671" y="3246639"/>
          <a:ext cx="1443209" cy="1119867"/>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a:solidFill>
                <a:schemeClr val="tx1"/>
              </a:solidFill>
              <a:latin typeface="Arial" panose="020B0604020202020204" pitchFamily="34" charset="0"/>
              <a:cs typeface="Arial" panose="020B0604020202020204" pitchFamily="34" charset="0"/>
            </a:rPr>
            <a:t>Cambio de Antena</a:t>
          </a:r>
        </a:p>
      </xdr:txBody>
    </xdr:sp>
    <xdr:clientData/>
  </xdr:twoCellAnchor>
  <xdr:twoCellAnchor>
    <xdr:from>
      <xdr:col>0</xdr:col>
      <xdr:colOff>0</xdr:colOff>
      <xdr:row>0</xdr:row>
      <xdr:rowOff>0</xdr:rowOff>
    </xdr:from>
    <xdr:to>
      <xdr:col>1</xdr:col>
      <xdr:colOff>272142</xdr:colOff>
      <xdr:row>0</xdr:row>
      <xdr:rowOff>0</xdr:rowOff>
    </xdr:to>
    <xdr:sp macro="" textlink="">
      <xdr:nvSpPr>
        <xdr:cNvPr id="7" name="Trapecio 6">
          <a:extLst>
            <a:ext uri="{FF2B5EF4-FFF2-40B4-BE49-F238E27FC236}">
              <a16:creationId xmlns:a16="http://schemas.microsoft.com/office/drawing/2014/main" id="{419D6B0E-8822-4B58-B7E3-2E53A478B12C}"/>
            </a:ext>
          </a:extLst>
        </xdr:cNvPr>
        <xdr:cNvSpPr/>
      </xdr:nvSpPr>
      <xdr:spPr>
        <a:xfrm rot="5400000">
          <a:off x="-152146" y="4286225"/>
          <a:ext cx="1424159" cy="1119867"/>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a:solidFill>
                <a:schemeClr val="tx1"/>
              </a:solidFill>
              <a:latin typeface="Arial" panose="020B0604020202020204" pitchFamily="34" charset="0"/>
              <a:cs typeface="Arial" panose="020B0604020202020204" pitchFamily="34" charset="0"/>
            </a:rPr>
            <a:t>Mig Reemplazos</a:t>
          </a:r>
        </a:p>
      </xdr:txBody>
    </xdr:sp>
    <xdr:clientData/>
  </xdr:twoCellAnchor>
  <xdr:twoCellAnchor>
    <xdr:from>
      <xdr:col>19</xdr:col>
      <xdr:colOff>462644</xdr:colOff>
      <xdr:row>0</xdr:row>
      <xdr:rowOff>122465</xdr:rowOff>
    </xdr:from>
    <xdr:to>
      <xdr:col>22</xdr:col>
      <xdr:colOff>748393</xdr:colOff>
      <xdr:row>4</xdr:row>
      <xdr:rowOff>13607</xdr:rowOff>
    </xdr:to>
    <xdr:sp macro="[0]!LIMPIARMIG" textlink="">
      <xdr:nvSpPr>
        <xdr:cNvPr id="21" name="Rectángulo 20">
          <a:extLst>
            <a:ext uri="{FF2B5EF4-FFF2-40B4-BE49-F238E27FC236}">
              <a16:creationId xmlns:a16="http://schemas.microsoft.com/office/drawing/2014/main" id="{2D795104-F6CA-4C5E-8202-B7763590B0EA}"/>
            </a:ext>
          </a:extLst>
        </xdr:cNvPr>
        <xdr:cNvSpPr/>
      </xdr:nvSpPr>
      <xdr:spPr>
        <a:xfrm>
          <a:off x="16569419" y="122465"/>
          <a:ext cx="3428999" cy="80554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200" b="1">
              <a:latin typeface="Arial" panose="020B0604020202020204" pitchFamily="34" charset="0"/>
              <a:cs typeface="Arial" panose="020B0604020202020204" pitchFamily="34" charset="0"/>
            </a:rPr>
            <a:t>LIMPIAR</a:t>
          </a:r>
          <a:endParaRPr lang="es-MX" sz="1100" b="1">
            <a:latin typeface="Arial" panose="020B0604020202020204" pitchFamily="34" charset="0"/>
            <a:cs typeface="Arial" panose="020B0604020202020204" pitchFamily="34" charset="0"/>
          </a:endParaRPr>
        </a:p>
      </xdr:txBody>
    </xdr:sp>
    <xdr:clientData/>
  </xdr:twoCellAnchor>
  <xdr:twoCellAnchor>
    <xdr:from>
      <xdr:col>3</xdr:col>
      <xdr:colOff>0</xdr:colOff>
      <xdr:row>9</xdr:row>
      <xdr:rowOff>40821</xdr:rowOff>
    </xdr:from>
    <xdr:to>
      <xdr:col>14</xdr:col>
      <xdr:colOff>0</xdr:colOff>
      <xdr:row>40</xdr:row>
      <xdr:rowOff>108857</xdr:rowOff>
    </xdr:to>
    <xdr:sp macro="" textlink="">
      <xdr:nvSpPr>
        <xdr:cNvPr id="22" name="CuadroTexto 21">
          <a:extLst>
            <a:ext uri="{FF2B5EF4-FFF2-40B4-BE49-F238E27FC236}">
              <a16:creationId xmlns:a16="http://schemas.microsoft.com/office/drawing/2014/main" id="{10C31B83-CBD4-4A7B-80CD-A72F0E9C7381}"/>
            </a:ext>
          </a:extLst>
        </xdr:cNvPr>
        <xdr:cNvSpPr txBox="1"/>
      </xdr:nvSpPr>
      <xdr:spPr>
        <a:xfrm>
          <a:off x="2530929" y="2163535"/>
          <a:ext cx="9280071" cy="6068786"/>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(a)___ como respaldo y su seguridad a partir de este momento se grabará la llamada, solicito de su ayuda para contestar la frase “Si acepto</a:t>
          </a: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El número de su cuenta es: _____________ favor de pagar al compañero técnico por concepto de Migración  con cambio de equipo HD , el monto de $____ y el costo de recarga por renta será de $_____ ¿Acepta ?</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Sr_____________ es importante mencionarle que no es posible regresar a la programación SD (VETV o VETV PLUS) ¿Acepta?</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Sr._____________ al momento del cambio de equipo se renueva el mínimo de 12 recargas a cumplir. Así mismo solicitamos de su apoyo para firmar pagaré por la cantidad de $6,000.00 por concepto del valor de cada receptor digital. No le va a generar cargo alguno únicamente es para garantizar la devolución del equipo en caso de cancelación. ¿Acepta?</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Sra., Srita. _____El costo de instalación le cubre un total de 30 metros  de cable. En caso de que la instalación exceda la distancia se deberá cubrir con un costo adicional el cual se deberá de pagar al técnico al momento de la instalación</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 documentación que tendrá que entregar al técnico en el momento de la instalación del segundo equipo es:</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comprobante domicilio (No mayor a 3 meses) sólo si existe cambio de domicilio.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de identificación oficial</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Es indispensable la presencia del titular de la cuenta en el momento</a:t>
          </a:r>
          <a:endParaRPr lang="es-MX" sz="1600">
            <a:solidFill>
              <a:schemeClr val="dk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ctr"/>
          <a:endParaRPr lang="es-MX" sz="1100"/>
        </a:p>
      </xdr:txBody>
    </xdr:sp>
    <xdr:clientData/>
  </xdr:twoCellAnchor>
  <xdr:twoCellAnchor editAs="oneCell">
    <xdr:from>
      <xdr:col>3</xdr:col>
      <xdr:colOff>0</xdr:colOff>
      <xdr:row>2</xdr:row>
      <xdr:rowOff>0</xdr:rowOff>
    </xdr:from>
    <xdr:to>
      <xdr:col>14</xdr:col>
      <xdr:colOff>0</xdr:colOff>
      <xdr:row>7</xdr:row>
      <xdr:rowOff>0</xdr:rowOff>
    </xdr:to>
    <xdr:pic>
      <xdr:nvPicPr>
        <xdr:cNvPr id="24" name="Imagen 23">
          <a:extLst>
            <a:ext uri="{FF2B5EF4-FFF2-40B4-BE49-F238E27FC236}">
              <a16:creationId xmlns:a16="http://schemas.microsoft.com/office/drawing/2014/main" id="{3522EB7A-DCB9-47DB-A832-2B6B5E500671}"/>
            </a:ext>
          </a:extLst>
        </xdr:cNvPr>
        <xdr:cNvPicPr>
          <a:picLocks noChangeAspect="1"/>
        </xdr:cNvPicPr>
      </xdr:nvPicPr>
      <xdr:blipFill>
        <a:blip xmlns:r="http://schemas.openxmlformats.org/officeDocument/2006/relationships" r:embed="rId4"/>
        <a:stretch>
          <a:fillRect/>
        </a:stretch>
      </xdr:blipFill>
      <xdr:spPr>
        <a:xfrm>
          <a:off x="2530929" y="394607"/>
          <a:ext cx="9280071" cy="1333500"/>
        </a:xfrm>
        <a:prstGeom prst="rect">
          <a:avLst/>
        </a:prstGeom>
      </xdr:spPr>
    </xdr:pic>
    <xdr:clientData/>
  </xdr:twoCellAnchor>
  <xdr:twoCellAnchor>
    <xdr:from>
      <xdr:col>0</xdr:col>
      <xdr:colOff>0</xdr:colOff>
      <xdr:row>41</xdr:row>
      <xdr:rowOff>0</xdr:rowOff>
    </xdr:from>
    <xdr:to>
      <xdr:col>2</xdr:col>
      <xdr:colOff>0</xdr:colOff>
      <xdr:row>46</xdr:row>
      <xdr:rowOff>40822</xdr:rowOff>
    </xdr:to>
    <xdr:sp macro="" textlink="">
      <xdr:nvSpPr>
        <xdr:cNvPr id="42" name="Flecha: pentágono 41">
          <a:hlinkClick xmlns:r="http://schemas.openxmlformats.org/officeDocument/2006/relationships" r:id="rId1"/>
          <a:extLst>
            <a:ext uri="{FF2B5EF4-FFF2-40B4-BE49-F238E27FC236}">
              <a16:creationId xmlns:a16="http://schemas.microsoft.com/office/drawing/2014/main" id="{84D8225D-C0FC-4A7D-9D6E-1EE328104B11}"/>
            </a:ext>
          </a:extLst>
        </xdr:cNvPr>
        <xdr:cNvSpPr/>
      </xdr:nvSpPr>
      <xdr:spPr>
        <a:xfrm>
          <a:off x="0" y="8313964"/>
          <a:ext cx="1687286" cy="1006929"/>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13607</xdr:colOff>
      <xdr:row>2</xdr:row>
      <xdr:rowOff>0</xdr:rowOff>
    </xdr:from>
    <xdr:to>
      <xdr:col>2</xdr:col>
      <xdr:colOff>13607</xdr:colOff>
      <xdr:row>6</xdr:row>
      <xdr:rowOff>258536</xdr:rowOff>
    </xdr:to>
    <xdr:sp macro="" textlink="">
      <xdr:nvSpPr>
        <xdr:cNvPr id="43" name="Flecha: pentágono 42">
          <a:hlinkClick xmlns:r="http://schemas.openxmlformats.org/officeDocument/2006/relationships" r:id="rId2"/>
          <a:extLst>
            <a:ext uri="{FF2B5EF4-FFF2-40B4-BE49-F238E27FC236}">
              <a16:creationId xmlns:a16="http://schemas.microsoft.com/office/drawing/2014/main" id="{51CD54C1-117F-4F16-8749-CFC1F25EB1E0}"/>
            </a:ext>
          </a:extLst>
        </xdr:cNvPr>
        <xdr:cNvSpPr/>
      </xdr:nvSpPr>
      <xdr:spPr>
        <a:xfrm>
          <a:off x="13607" y="394607"/>
          <a:ext cx="1687286" cy="1319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5</xdr:row>
      <xdr:rowOff>163285</xdr:rowOff>
    </xdr:from>
    <xdr:to>
      <xdr:col>2</xdr:col>
      <xdr:colOff>0</xdr:colOff>
      <xdr:row>10</xdr:row>
      <xdr:rowOff>122464</xdr:rowOff>
    </xdr:to>
    <xdr:sp macro="" textlink="">
      <xdr:nvSpPr>
        <xdr:cNvPr id="44" name="Flecha: pentágono 43">
          <a:hlinkClick xmlns:r="http://schemas.openxmlformats.org/officeDocument/2006/relationships" r:id="rId5"/>
          <a:extLst>
            <a:ext uri="{FF2B5EF4-FFF2-40B4-BE49-F238E27FC236}">
              <a16:creationId xmlns:a16="http://schemas.microsoft.com/office/drawing/2014/main" id="{FCAD0ACA-4048-4752-8FF3-CFAAA6A11B7D}"/>
            </a:ext>
          </a:extLst>
        </xdr:cNvPr>
        <xdr:cNvSpPr/>
      </xdr:nvSpPr>
      <xdr:spPr>
        <a:xfrm>
          <a:off x="0" y="1347106"/>
          <a:ext cx="1687286" cy="1102179"/>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Migración</a:t>
          </a:r>
        </a:p>
      </xdr:txBody>
    </xdr:sp>
    <xdr:clientData/>
  </xdr:twoCellAnchor>
  <xdr:twoCellAnchor>
    <xdr:from>
      <xdr:col>0</xdr:col>
      <xdr:colOff>0</xdr:colOff>
      <xdr:row>9</xdr:row>
      <xdr:rowOff>40821</xdr:rowOff>
    </xdr:from>
    <xdr:to>
      <xdr:col>2</xdr:col>
      <xdr:colOff>122463</xdr:colOff>
      <xdr:row>14</xdr:row>
      <xdr:rowOff>81644</xdr:rowOff>
    </xdr:to>
    <xdr:sp macro="" textlink="">
      <xdr:nvSpPr>
        <xdr:cNvPr id="45" name="Flecha: pentágono 44">
          <a:hlinkClick xmlns:r="http://schemas.openxmlformats.org/officeDocument/2006/relationships" r:id="rId3"/>
          <a:extLst>
            <a:ext uri="{FF2B5EF4-FFF2-40B4-BE49-F238E27FC236}">
              <a16:creationId xmlns:a16="http://schemas.microsoft.com/office/drawing/2014/main" id="{36DF4645-0CE0-4CD7-B23B-98267C4EBD6F}"/>
            </a:ext>
          </a:extLst>
        </xdr:cNvPr>
        <xdr:cNvSpPr/>
      </xdr:nvSpPr>
      <xdr:spPr>
        <a:xfrm>
          <a:off x="0" y="2163535"/>
          <a:ext cx="1809749" cy="1006930"/>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1</xdr:colOff>
      <xdr:row>32</xdr:row>
      <xdr:rowOff>191040</xdr:rowOff>
    </xdr:from>
    <xdr:to>
      <xdr:col>1</xdr:col>
      <xdr:colOff>530680</xdr:colOff>
      <xdr:row>42</xdr:row>
      <xdr:rowOff>95255</xdr:rowOff>
    </xdr:to>
    <xdr:sp macro="" textlink="">
      <xdr:nvSpPr>
        <xdr:cNvPr id="46" name="Trapecio 45">
          <a:hlinkClick xmlns:r="http://schemas.openxmlformats.org/officeDocument/2006/relationships" r:id="rId6"/>
          <a:extLst>
            <a:ext uri="{FF2B5EF4-FFF2-40B4-BE49-F238E27FC236}">
              <a16:creationId xmlns:a16="http://schemas.microsoft.com/office/drawing/2014/main" id="{9A9B8059-6628-402C-9FB9-BB23AAA91160}"/>
            </a:ext>
          </a:extLst>
        </xdr:cNvPr>
        <xdr:cNvSpPr/>
      </xdr:nvSpPr>
      <xdr:spPr>
        <a:xfrm rot="5400000">
          <a:off x="-237856" y="7001147"/>
          <a:ext cx="1850036" cy="1374322"/>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Mig Crec y Reem</a:t>
          </a:r>
        </a:p>
      </xdr:txBody>
    </xdr:sp>
    <xdr:clientData/>
  </xdr:twoCellAnchor>
  <xdr:twoCellAnchor>
    <xdr:from>
      <xdr:col>0</xdr:col>
      <xdr:colOff>0</xdr:colOff>
      <xdr:row>26</xdr:row>
      <xdr:rowOff>53458</xdr:rowOff>
    </xdr:from>
    <xdr:to>
      <xdr:col>1</xdr:col>
      <xdr:colOff>530677</xdr:colOff>
      <xdr:row>35</xdr:row>
      <xdr:rowOff>61111</xdr:rowOff>
    </xdr:to>
    <xdr:sp macro="" textlink="">
      <xdr:nvSpPr>
        <xdr:cNvPr id="47" name="Trapecio 46">
          <a:hlinkClick xmlns:r="http://schemas.openxmlformats.org/officeDocument/2006/relationships" r:id="rId7"/>
          <a:extLst>
            <a:ext uri="{FF2B5EF4-FFF2-40B4-BE49-F238E27FC236}">
              <a16:creationId xmlns:a16="http://schemas.microsoft.com/office/drawing/2014/main" id="{7EC62B2F-4A67-4727-B87A-6257D8987D95}"/>
            </a:ext>
          </a:extLst>
        </xdr:cNvPr>
        <xdr:cNvSpPr/>
      </xdr:nvSpPr>
      <xdr:spPr>
        <a:xfrm rot="5400000">
          <a:off x="-187524" y="5670232"/>
          <a:ext cx="1749367" cy="1374320"/>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Mig Crec</a:t>
          </a:r>
        </a:p>
      </xdr:txBody>
    </xdr:sp>
    <xdr:clientData/>
  </xdr:twoCellAnchor>
  <xdr:twoCellAnchor>
    <xdr:from>
      <xdr:col>0</xdr:col>
      <xdr:colOff>0</xdr:colOff>
      <xdr:row>12</xdr:row>
      <xdr:rowOff>95251</xdr:rowOff>
    </xdr:from>
    <xdr:to>
      <xdr:col>1</xdr:col>
      <xdr:colOff>530677</xdr:colOff>
      <xdr:row>21</xdr:row>
      <xdr:rowOff>139130</xdr:rowOff>
    </xdr:to>
    <xdr:sp macro="" textlink="">
      <xdr:nvSpPr>
        <xdr:cNvPr id="49" name="Trapecio 48">
          <a:hlinkClick xmlns:r="http://schemas.openxmlformats.org/officeDocument/2006/relationships" r:id="rId8"/>
          <a:extLst>
            <a:ext uri="{FF2B5EF4-FFF2-40B4-BE49-F238E27FC236}">
              <a16:creationId xmlns:a16="http://schemas.microsoft.com/office/drawing/2014/main" id="{7559B98F-7447-4342-BA52-0FABC8639A0B}"/>
            </a:ext>
          </a:extLst>
        </xdr:cNvPr>
        <xdr:cNvSpPr/>
      </xdr:nvSpPr>
      <xdr:spPr>
        <a:xfrm rot="5400000">
          <a:off x="-212441" y="3015513"/>
          <a:ext cx="1799201" cy="1374320"/>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Cambio de Antena</a:t>
          </a:r>
        </a:p>
      </xdr:txBody>
    </xdr:sp>
    <xdr:clientData/>
  </xdr:twoCellAnchor>
  <xdr:twoCellAnchor>
    <xdr:from>
      <xdr:col>0</xdr:col>
      <xdr:colOff>0</xdr:colOff>
      <xdr:row>19</xdr:row>
      <xdr:rowOff>67537</xdr:rowOff>
    </xdr:from>
    <xdr:to>
      <xdr:col>1</xdr:col>
      <xdr:colOff>530677</xdr:colOff>
      <xdr:row>28</xdr:row>
      <xdr:rowOff>104987</xdr:rowOff>
    </xdr:to>
    <xdr:sp macro="" textlink="">
      <xdr:nvSpPr>
        <xdr:cNvPr id="48" name="Trapecio 47">
          <a:hlinkClick xmlns:r="http://schemas.openxmlformats.org/officeDocument/2006/relationships" r:id="rId9"/>
          <a:extLst>
            <a:ext uri="{FF2B5EF4-FFF2-40B4-BE49-F238E27FC236}">
              <a16:creationId xmlns:a16="http://schemas.microsoft.com/office/drawing/2014/main" id="{C9D3FB05-E6B0-41D3-B37D-77F244FAC432}"/>
            </a:ext>
          </a:extLst>
        </xdr:cNvPr>
        <xdr:cNvSpPr/>
      </xdr:nvSpPr>
      <xdr:spPr>
        <a:xfrm rot="5400000">
          <a:off x="-195619" y="4345299"/>
          <a:ext cx="1765557" cy="1374320"/>
        </a:xfrm>
        <a:prstGeom prst="trapezoid">
          <a:avLst/>
        </a:prstGeom>
        <a:solidFill>
          <a:schemeClr val="tx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Mig Reem</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19</xdr:col>
      <xdr:colOff>462644</xdr:colOff>
      <xdr:row>0</xdr:row>
      <xdr:rowOff>122465</xdr:rowOff>
    </xdr:from>
    <xdr:to>
      <xdr:col>22</xdr:col>
      <xdr:colOff>748393</xdr:colOff>
      <xdr:row>4</xdr:row>
      <xdr:rowOff>13607</xdr:rowOff>
    </xdr:to>
    <xdr:sp macro="[0]!LIMPIARMIG" textlink="">
      <xdr:nvSpPr>
        <xdr:cNvPr id="10" name="Rectángulo 9">
          <a:extLst>
            <a:ext uri="{FF2B5EF4-FFF2-40B4-BE49-F238E27FC236}">
              <a16:creationId xmlns:a16="http://schemas.microsoft.com/office/drawing/2014/main" id="{A81F1B10-A600-4A6D-B621-2EC9D41B90D6}"/>
            </a:ext>
          </a:extLst>
        </xdr:cNvPr>
        <xdr:cNvSpPr/>
      </xdr:nvSpPr>
      <xdr:spPr>
        <a:xfrm>
          <a:off x="16569419" y="122465"/>
          <a:ext cx="3428999" cy="80554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200" b="1">
              <a:latin typeface="Arial" panose="020B0604020202020204" pitchFamily="34" charset="0"/>
              <a:cs typeface="Arial" panose="020B0604020202020204" pitchFamily="34" charset="0"/>
            </a:rPr>
            <a:t>LIMPIAR</a:t>
          </a:r>
          <a:endParaRPr lang="es-MX" sz="1100" b="1">
            <a:latin typeface="Arial" panose="020B0604020202020204" pitchFamily="34" charset="0"/>
            <a:cs typeface="Arial" panose="020B0604020202020204" pitchFamily="34" charset="0"/>
          </a:endParaRPr>
        </a:p>
      </xdr:txBody>
    </xdr:sp>
    <xdr:clientData/>
  </xdr:twoCellAnchor>
  <xdr:twoCellAnchor>
    <xdr:from>
      <xdr:col>3</xdr:col>
      <xdr:colOff>0</xdr:colOff>
      <xdr:row>9</xdr:row>
      <xdr:rowOff>40820</xdr:rowOff>
    </xdr:from>
    <xdr:to>
      <xdr:col>14</xdr:col>
      <xdr:colOff>0</xdr:colOff>
      <xdr:row>43</xdr:row>
      <xdr:rowOff>176892</xdr:rowOff>
    </xdr:to>
    <xdr:sp macro="" textlink="">
      <xdr:nvSpPr>
        <xdr:cNvPr id="11" name="CuadroTexto 10">
          <a:extLst>
            <a:ext uri="{FF2B5EF4-FFF2-40B4-BE49-F238E27FC236}">
              <a16:creationId xmlns:a16="http://schemas.microsoft.com/office/drawing/2014/main" id="{938B64AC-022E-4F19-B1FF-D066FAC9199C}"/>
            </a:ext>
          </a:extLst>
        </xdr:cNvPr>
        <xdr:cNvSpPr txBox="1"/>
      </xdr:nvSpPr>
      <xdr:spPr>
        <a:xfrm>
          <a:off x="2530929" y="2163534"/>
          <a:ext cx="9280071" cy="6721929"/>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(a)___ como respaldo y su seguridad a partir de este momento se grabará la llamada, solicito de su ayuda para contestar la frase “Si acepto</a:t>
          </a: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El número de su cuenta es: _____________ favor de pagar al compañero técnico por concepto de Migración  con crecimiento de equipo HD , el monto de $349 y el costo de recarga por renta será de $_____ ¿Acepta ?</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Sr_____________ es importante mencionarle que no es posible regresar a la programación SD (VETV o VETV PLUS) ¿Acepta?</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Sr._____________ Es importante informarle que el equipo adicional se instala dentro de la misma estructura del inmueble. ¿Acepta?</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Sr._____________ al momento del crecimiento de equipo se renueva el mínimo de 12 recargas a cumplir. Así mismo solicitamos de su apoyo para firmar pagaré por la cantidad de $6,000.00 por concepto del valor de cada receptor digital. No le va a generar cargo alguno únicamente es para garantizar la devolución del equipo en caso de cancelación. ¿Acepta?</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Sra., Srita. _____El costo de instalación le cubre un total de 30 metros  de cable. En caso de que la instalación exceda la distancia se deberá cubrir con un costo adicional el cual se deberá de pagar al técnico al momento de la instalación</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 documentación que tendrá que entregar al técnico en el momento de la instalación del segundo equipo es:</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comprobante domicilio (No mayor a 3 meses) sólo si existe cambio de domicilio.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de identificación oficial</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Es indispensable la presencia del titular de la cuenta en el momento</a:t>
          </a:r>
          <a:endParaRPr lang="es-MX" sz="1600">
            <a:solidFill>
              <a:schemeClr val="dk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ctr"/>
          <a:endParaRPr lang="es-MX" sz="1100"/>
        </a:p>
      </xdr:txBody>
    </xdr:sp>
    <xdr:clientData/>
  </xdr:twoCellAnchor>
  <xdr:twoCellAnchor editAs="oneCell">
    <xdr:from>
      <xdr:col>3</xdr:col>
      <xdr:colOff>0</xdr:colOff>
      <xdr:row>2</xdr:row>
      <xdr:rowOff>0</xdr:rowOff>
    </xdr:from>
    <xdr:to>
      <xdr:col>14</xdr:col>
      <xdr:colOff>27214</xdr:colOff>
      <xdr:row>7</xdr:row>
      <xdr:rowOff>54429</xdr:rowOff>
    </xdr:to>
    <xdr:pic>
      <xdr:nvPicPr>
        <xdr:cNvPr id="12" name="Imagen 11">
          <a:extLst>
            <a:ext uri="{FF2B5EF4-FFF2-40B4-BE49-F238E27FC236}">
              <a16:creationId xmlns:a16="http://schemas.microsoft.com/office/drawing/2014/main" id="{52B3C1DF-05C1-4FED-A252-14981A61CB2E}"/>
            </a:ext>
          </a:extLst>
        </xdr:cNvPr>
        <xdr:cNvPicPr>
          <a:picLocks noChangeAspect="1"/>
        </xdr:cNvPicPr>
      </xdr:nvPicPr>
      <xdr:blipFill>
        <a:blip xmlns:r="http://schemas.openxmlformats.org/officeDocument/2006/relationships" r:embed="rId1"/>
        <a:stretch>
          <a:fillRect/>
        </a:stretch>
      </xdr:blipFill>
      <xdr:spPr>
        <a:xfrm>
          <a:off x="2530929" y="394607"/>
          <a:ext cx="9307285" cy="1387929"/>
        </a:xfrm>
        <a:prstGeom prst="rect">
          <a:avLst/>
        </a:prstGeom>
      </xdr:spPr>
    </xdr:pic>
    <xdr:clientData/>
  </xdr:twoCellAnchor>
  <xdr:twoCellAnchor>
    <xdr:from>
      <xdr:col>0</xdr:col>
      <xdr:colOff>0</xdr:colOff>
      <xdr:row>41</xdr:row>
      <xdr:rowOff>0</xdr:rowOff>
    </xdr:from>
    <xdr:to>
      <xdr:col>2</xdr:col>
      <xdr:colOff>0</xdr:colOff>
      <xdr:row>46</xdr:row>
      <xdr:rowOff>40822</xdr:rowOff>
    </xdr:to>
    <xdr:sp macro="" textlink="">
      <xdr:nvSpPr>
        <xdr:cNvPr id="18" name="Flecha: pentágono 17">
          <a:hlinkClick xmlns:r="http://schemas.openxmlformats.org/officeDocument/2006/relationships" r:id="rId2"/>
          <a:extLst>
            <a:ext uri="{FF2B5EF4-FFF2-40B4-BE49-F238E27FC236}">
              <a16:creationId xmlns:a16="http://schemas.microsoft.com/office/drawing/2014/main" id="{5226A4D6-1E19-4D31-ABCA-3D3A6E96A3E0}"/>
            </a:ext>
          </a:extLst>
        </xdr:cNvPr>
        <xdr:cNvSpPr/>
      </xdr:nvSpPr>
      <xdr:spPr>
        <a:xfrm>
          <a:off x="0" y="8313964"/>
          <a:ext cx="1687286" cy="1006929"/>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13607</xdr:colOff>
      <xdr:row>2</xdr:row>
      <xdr:rowOff>0</xdr:rowOff>
    </xdr:from>
    <xdr:to>
      <xdr:col>2</xdr:col>
      <xdr:colOff>13607</xdr:colOff>
      <xdr:row>6</xdr:row>
      <xdr:rowOff>258536</xdr:rowOff>
    </xdr:to>
    <xdr:sp macro="" textlink="">
      <xdr:nvSpPr>
        <xdr:cNvPr id="19" name="Flecha: pentágono 18">
          <a:hlinkClick xmlns:r="http://schemas.openxmlformats.org/officeDocument/2006/relationships" r:id="rId3"/>
          <a:extLst>
            <a:ext uri="{FF2B5EF4-FFF2-40B4-BE49-F238E27FC236}">
              <a16:creationId xmlns:a16="http://schemas.microsoft.com/office/drawing/2014/main" id="{FF25B434-276A-4BFA-8A40-D9682EF303F2}"/>
            </a:ext>
          </a:extLst>
        </xdr:cNvPr>
        <xdr:cNvSpPr/>
      </xdr:nvSpPr>
      <xdr:spPr>
        <a:xfrm>
          <a:off x="13607" y="394607"/>
          <a:ext cx="1687286" cy="1319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5</xdr:row>
      <xdr:rowOff>163285</xdr:rowOff>
    </xdr:from>
    <xdr:to>
      <xdr:col>2</xdr:col>
      <xdr:colOff>0</xdr:colOff>
      <xdr:row>10</xdr:row>
      <xdr:rowOff>122464</xdr:rowOff>
    </xdr:to>
    <xdr:sp macro="" textlink="">
      <xdr:nvSpPr>
        <xdr:cNvPr id="20" name="Flecha: pentágono 19">
          <a:hlinkClick xmlns:r="http://schemas.openxmlformats.org/officeDocument/2006/relationships" r:id="rId4"/>
          <a:extLst>
            <a:ext uri="{FF2B5EF4-FFF2-40B4-BE49-F238E27FC236}">
              <a16:creationId xmlns:a16="http://schemas.microsoft.com/office/drawing/2014/main" id="{7DB9CAA6-AA2B-49C9-8DA8-2492A9619EEB}"/>
            </a:ext>
          </a:extLst>
        </xdr:cNvPr>
        <xdr:cNvSpPr/>
      </xdr:nvSpPr>
      <xdr:spPr>
        <a:xfrm>
          <a:off x="0" y="1347106"/>
          <a:ext cx="1687286" cy="1102179"/>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Migración</a:t>
          </a:r>
        </a:p>
      </xdr:txBody>
    </xdr:sp>
    <xdr:clientData/>
  </xdr:twoCellAnchor>
  <xdr:twoCellAnchor>
    <xdr:from>
      <xdr:col>0</xdr:col>
      <xdr:colOff>0</xdr:colOff>
      <xdr:row>9</xdr:row>
      <xdr:rowOff>40821</xdr:rowOff>
    </xdr:from>
    <xdr:to>
      <xdr:col>2</xdr:col>
      <xdr:colOff>122463</xdr:colOff>
      <xdr:row>14</xdr:row>
      <xdr:rowOff>81644</xdr:rowOff>
    </xdr:to>
    <xdr:sp macro="" textlink="">
      <xdr:nvSpPr>
        <xdr:cNvPr id="21" name="Flecha: pentágono 20">
          <a:hlinkClick xmlns:r="http://schemas.openxmlformats.org/officeDocument/2006/relationships" r:id="rId5"/>
          <a:extLst>
            <a:ext uri="{FF2B5EF4-FFF2-40B4-BE49-F238E27FC236}">
              <a16:creationId xmlns:a16="http://schemas.microsoft.com/office/drawing/2014/main" id="{B0076CC9-1ED3-4DD5-9B5C-0FE278DDD90F}"/>
            </a:ext>
          </a:extLst>
        </xdr:cNvPr>
        <xdr:cNvSpPr/>
      </xdr:nvSpPr>
      <xdr:spPr>
        <a:xfrm>
          <a:off x="0" y="2163535"/>
          <a:ext cx="1809749" cy="1006930"/>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1</xdr:colOff>
      <xdr:row>32</xdr:row>
      <xdr:rowOff>191040</xdr:rowOff>
    </xdr:from>
    <xdr:to>
      <xdr:col>1</xdr:col>
      <xdr:colOff>530680</xdr:colOff>
      <xdr:row>42</xdr:row>
      <xdr:rowOff>95255</xdr:rowOff>
    </xdr:to>
    <xdr:sp macro="" textlink="">
      <xdr:nvSpPr>
        <xdr:cNvPr id="22" name="Trapecio 21">
          <a:hlinkClick xmlns:r="http://schemas.openxmlformats.org/officeDocument/2006/relationships" r:id="rId6"/>
          <a:extLst>
            <a:ext uri="{FF2B5EF4-FFF2-40B4-BE49-F238E27FC236}">
              <a16:creationId xmlns:a16="http://schemas.microsoft.com/office/drawing/2014/main" id="{19BC44A5-C791-4477-92B1-9E22E49A986D}"/>
            </a:ext>
          </a:extLst>
        </xdr:cNvPr>
        <xdr:cNvSpPr/>
      </xdr:nvSpPr>
      <xdr:spPr>
        <a:xfrm rot="5400000">
          <a:off x="-237856" y="7001147"/>
          <a:ext cx="1850036" cy="1374322"/>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Mig Crec y Reem</a:t>
          </a:r>
        </a:p>
      </xdr:txBody>
    </xdr:sp>
    <xdr:clientData/>
  </xdr:twoCellAnchor>
  <xdr:twoCellAnchor>
    <xdr:from>
      <xdr:col>0</xdr:col>
      <xdr:colOff>0</xdr:colOff>
      <xdr:row>12</xdr:row>
      <xdr:rowOff>95251</xdr:rowOff>
    </xdr:from>
    <xdr:to>
      <xdr:col>1</xdr:col>
      <xdr:colOff>530677</xdr:colOff>
      <xdr:row>21</xdr:row>
      <xdr:rowOff>139130</xdr:rowOff>
    </xdr:to>
    <xdr:sp macro="" textlink="">
      <xdr:nvSpPr>
        <xdr:cNvPr id="24" name="Trapecio 23">
          <a:hlinkClick xmlns:r="http://schemas.openxmlformats.org/officeDocument/2006/relationships" r:id="rId7"/>
          <a:extLst>
            <a:ext uri="{FF2B5EF4-FFF2-40B4-BE49-F238E27FC236}">
              <a16:creationId xmlns:a16="http://schemas.microsoft.com/office/drawing/2014/main" id="{78DC3F93-A2C4-4D7A-B751-F3A81BDE705B}"/>
            </a:ext>
          </a:extLst>
        </xdr:cNvPr>
        <xdr:cNvSpPr/>
      </xdr:nvSpPr>
      <xdr:spPr>
        <a:xfrm rot="5400000">
          <a:off x="-212441" y="3015513"/>
          <a:ext cx="1799201" cy="1374320"/>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Cambio de Antena</a:t>
          </a:r>
        </a:p>
      </xdr:txBody>
    </xdr:sp>
    <xdr:clientData/>
  </xdr:twoCellAnchor>
  <xdr:twoCellAnchor>
    <xdr:from>
      <xdr:col>0</xdr:col>
      <xdr:colOff>0</xdr:colOff>
      <xdr:row>19</xdr:row>
      <xdr:rowOff>67537</xdr:rowOff>
    </xdr:from>
    <xdr:to>
      <xdr:col>1</xdr:col>
      <xdr:colOff>530677</xdr:colOff>
      <xdr:row>28</xdr:row>
      <xdr:rowOff>104987</xdr:rowOff>
    </xdr:to>
    <xdr:sp macro="" textlink="">
      <xdr:nvSpPr>
        <xdr:cNvPr id="25" name="Trapecio 24">
          <a:hlinkClick xmlns:r="http://schemas.openxmlformats.org/officeDocument/2006/relationships" r:id="rId8"/>
          <a:extLst>
            <a:ext uri="{FF2B5EF4-FFF2-40B4-BE49-F238E27FC236}">
              <a16:creationId xmlns:a16="http://schemas.microsoft.com/office/drawing/2014/main" id="{E3D21C59-4253-45DD-BB76-DDD10A4AD8A2}"/>
            </a:ext>
          </a:extLst>
        </xdr:cNvPr>
        <xdr:cNvSpPr/>
      </xdr:nvSpPr>
      <xdr:spPr>
        <a:xfrm rot="5400000">
          <a:off x="-195619" y="4345299"/>
          <a:ext cx="1765557" cy="1374320"/>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Mig Reem</a:t>
          </a:r>
        </a:p>
      </xdr:txBody>
    </xdr:sp>
    <xdr:clientData/>
  </xdr:twoCellAnchor>
  <xdr:twoCellAnchor>
    <xdr:from>
      <xdr:col>0</xdr:col>
      <xdr:colOff>0</xdr:colOff>
      <xdr:row>26</xdr:row>
      <xdr:rowOff>53458</xdr:rowOff>
    </xdr:from>
    <xdr:to>
      <xdr:col>1</xdr:col>
      <xdr:colOff>530677</xdr:colOff>
      <xdr:row>35</xdr:row>
      <xdr:rowOff>61111</xdr:rowOff>
    </xdr:to>
    <xdr:sp macro="" textlink="">
      <xdr:nvSpPr>
        <xdr:cNvPr id="23" name="Trapecio 22">
          <a:hlinkClick xmlns:r="http://schemas.openxmlformats.org/officeDocument/2006/relationships" r:id="rId9"/>
          <a:extLst>
            <a:ext uri="{FF2B5EF4-FFF2-40B4-BE49-F238E27FC236}">
              <a16:creationId xmlns:a16="http://schemas.microsoft.com/office/drawing/2014/main" id="{A9DF03BB-089B-4EDC-984F-EB2DF382939E}"/>
            </a:ext>
          </a:extLst>
        </xdr:cNvPr>
        <xdr:cNvSpPr/>
      </xdr:nvSpPr>
      <xdr:spPr>
        <a:xfrm rot="5400000">
          <a:off x="-187524" y="5670232"/>
          <a:ext cx="1749367" cy="1374320"/>
        </a:xfrm>
        <a:prstGeom prst="trapezoid">
          <a:avLst/>
        </a:prstGeom>
        <a:solidFill>
          <a:schemeClr val="tx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Mig Crec</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19</xdr:col>
      <xdr:colOff>462644</xdr:colOff>
      <xdr:row>0</xdr:row>
      <xdr:rowOff>122465</xdr:rowOff>
    </xdr:from>
    <xdr:to>
      <xdr:col>22</xdr:col>
      <xdr:colOff>748393</xdr:colOff>
      <xdr:row>4</xdr:row>
      <xdr:rowOff>13607</xdr:rowOff>
    </xdr:to>
    <xdr:sp macro="[0]!LIMPIARMIG2" textlink="">
      <xdr:nvSpPr>
        <xdr:cNvPr id="10" name="Rectángulo 9">
          <a:extLst>
            <a:ext uri="{FF2B5EF4-FFF2-40B4-BE49-F238E27FC236}">
              <a16:creationId xmlns:a16="http://schemas.microsoft.com/office/drawing/2014/main" id="{BC05F301-F25D-4329-8DF4-0A4565671E9D}"/>
            </a:ext>
          </a:extLst>
        </xdr:cNvPr>
        <xdr:cNvSpPr/>
      </xdr:nvSpPr>
      <xdr:spPr>
        <a:xfrm>
          <a:off x="16569419" y="122465"/>
          <a:ext cx="3428999" cy="80554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200" b="1">
              <a:latin typeface="Arial" panose="020B0604020202020204" pitchFamily="34" charset="0"/>
              <a:cs typeface="Arial" panose="020B0604020202020204" pitchFamily="34" charset="0"/>
            </a:rPr>
            <a:t>LIMPIAR</a:t>
          </a:r>
          <a:endParaRPr lang="es-MX" sz="1100" b="1">
            <a:latin typeface="Arial" panose="020B0604020202020204" pitchFamily="34" charset="0"/>
            <a:cs typeface="Arial" panose="020B0604020202020204" pitchFamily="34" charset="0"/>
          </a:endParaRPr>
        </a:p>
      </xdr:txBody>
    </xdr:sp>
    <xdr:clientData/>
  </xdr:twoCellAnchor>
  <xdr:twoCellAnchor>
    <xdr:from>
      <xdr:col>3</xdr:col>
      <xdr:colOff>0</xdr:colOff>
      <xdr:row>9</xdr:row>
      <xdr:rowOff>40820</xdr:rowOff>
    </xdr:from>
    <xdr:to>
      <xdr:col>14</xdr:col>
      <xdr:colOff>0</xdr:colOff>
      <xdr:row>43</xdr:row>
      <xdr:rowOff>176892</xdr:rowOff>
    </xdr:to>
    <xdr:sp macro="" textlink="">
      <xdr:nvSpPr>
        <xdr:cNvPr id="11" name="CuadroTexto 10">
          <a:extLst>
            <a:ext uri="{FF2B5EF4-FFF2-40B4-BE49-F238E27FC236}">
              <a16:creationId xmlns:a16="http://schemas.microsoft.com/office/drawing/2014/main" id="{52D2DE62-E549-4152-90A9-319B25BFFBD0}"/>
            </a:ext>
          </a:extLst>
        </xdr:cNvPr>
        <xdr:cNvSpPr txBox="1"/>
      </xdr:nvSpPr>
      <xdr:spPr>
        <a:xfrm>
          <a:off x="2543175" y="2136320"/>
          <a:ext cx="9324975" cy="6689272"/>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(a)___ como respaldo y su seguridad a partir de este momento se grabará la llamada, solicito de su ayuda para contestar la frase “Si acepto</a:t>
          </a: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El número de su cuenta es: _____________ favor de pagar al compañero técnico por concepto de Migración  con reemplazo y crecimiento de equipo HD , el monto de $349 y el costo de recarga por renta será de $_____ ¿Acepta ?</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Sr_____________ es importante mencionarle que no es posible regresar a la programación SD (VETV o VETV PLUS) ¿Acepta?</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Sr._____________ Es importante informarle que el equipo adicional se instala dentro de la misma estructura del inmueble. ¿Acepta?</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Sr._____________ al momento del crecimiento y reemplazo de equipos se renueva el mínimo de 12 recargas a cumplir. Así mismo solicitamos de su apoyo para firmar pagaré por la cantidad de $6,000.00 por concepto del valor de cada receptor digital. No le va a generar cargo alguno únicamente es para garantizar la devolución del equipo en caso de cancelación. ¿Acepta?</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Sra., Srita. _____El costo de instalación le cubre un total de 30 metros  de cable. En caso de que la instalación exceda la distancia se deberá cubrir con un costo adicional el cual se deberá de pagar al técnico al momento de la instalación</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 documentación que tendrá que entregar al técnico en el momento de la instalación del segundo equipo es:</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comprobante domicilio (No mayor a 3 meses) sólo si existe cambio de domicilio.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de identificación oficial</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Es indispensable la presencia del titular de la cuenta en el momento</a:t>
          </a:r>
          <a:endParaRPr lang="es-MX" sz="1600">
            <a:solidFill>
              <a:schemeClr val="dk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ctr"/>
          <a:endParaRPr lang="es-MX" sz="1100"/>
        </a:p>
      </xdr:txBody>
    </xdr:sp>
    <xdr:clientData/>
  </xdr:twoCellAnchor>
  <xdr:twoCellAnchor editAs="oneCell">
    <xdr:from>
      <xdr:col>3</xdr:col>
      <xdr:colOff>0</xdr:colOff>
      <xdr:row>2</xdr:row>
      <xdr:rowOff>0</xdr:rowOff>
    </xdr:from>
    <xdr:to>
      <xdr:col>14</xdr:col>
      <xdr:colOff>40821</xdr:colOff>
      <xdr:row>7</xdr:row>
      <xdr:rowOff>28405</xdr:rowOff>
    </xdr:to>
    <xdr:pic>
      <xdr:nvPicPr>
        <xdr:cNvPr id="13" name="Imagen 12">
          <a:extLst>
            <a:ext uri="{FF2B5EF4-FFF2-40B4-BE49-F238E27FC236}">
              <a16:creationId xmlns:a16="http://schemas.microsoft.com/office/drawing/2014/main" id="{982EE3F4-83E0-4F7E-B4F6-7D4C92DFE539}"/>
            </a:ext>
          </a:extLst>
        </xdr:cNvPr>
        <xdr:cNvPicPr>
          <a:picLocks noChangeAspect="1"/>
        </xdr:cNvPicPr>
      </xdr:nvPicPr>
      <xdr:blipFill>
        <a:blip xmlns:r="http://schemas.openxmlformats.org/officeDocument/2006/relationships" r:embed="rId1"/>
        <a:stretch>
          <a:fillRect/>
        </a:stretch>
      </xdr:blipFill>
      <xdr:spPr>
        <a:xfrm>
          <a:off x="2530929" y="394607"/>
          <a:ext cx="9320892" cy="1361905"/>
        </a:xfrm>
        <a:prstGeom prst="rect">
          <a:avLst/>
        </a:prstGeom>
      </xdr:spPr>
    </xdr:pic>
    <xdr:clientData/>
  </xdr:twoCellAnchor>
  <xdr:twoCellAnchor>
    <xdr:from>
      <xdr:col>0</xdr:col>
      <xdr:colOff>0</xdr:colOff>
      <xdr:row>40</xdr:row>
      <xdr:rowOff>176893</xdr:rowOff>
    </xdr:from>
    <xdr:to>
      <xdr:col>2</xdr:col>
      <xdr:colOff>0</xdr:colOff>
      <xdr:row>46</xdr:row>
      <xdr:rowOff>27214</xdr:rowOff>
    </xdr:to>
    <xdr:sp macro="" textlink="">
      <xdr:nvSpPr>
        <xdr:cNvPr id="14" name="Flecha: pentágono 13">
          <a:hlinkClick xmlns:r="http://schemas.openxmlformats.org/officeDocument/2006/relationships" r:id="rId2"/>
          <a:extLst>
            <a:ext uri="{FF2B5EF4-FFF2-40B4-BE49-F238E27FC236}">
              <a16:creationId xmlns:a16="http://schemas.microsoft.com/office/drawing/2014/main" id="{08D22797-CFB0-4979-A68F-2C53BCDD701B}"/>
            </a:ext>
          </a:extLst>
        </xdr:cNvPr>
        <xdr:cNvSpPr/>
      </xdr:nvSpPr>
      <xdr:spPr>
        <a:xfrm>
          <a:off x="0" y="8313964"/>
          <a:ext cx="1687286" cy="1006929"/>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13607</xdr:colOff>
      <xdr:row>2</xdr:row>
      <xdr:rowOff>0</xdr:rowOff>
    </xdr:from>
    <xdr:to>
      <xdr:col>2</xdr:col>
      <xdr:colOff>13607</xdr:colOff>
      <xdr:row>6</xdr:row>
      <xdr:rowOff>258536</xdr:rowOff>
    </xdr:to>
    <xdr:sp macro="" textlink="">
      <xdr:nvSpPr>
        <xdr:cNvPr id="15" name="Flecha: pentágono 14">
          <a:hlinkClick xmlns:r="http://schemas.openxmlformats.org/officeDocument/2006/relationships" r:id="rId3"/>
          <a:extLst>
            <a:ext uri="{FF2B5EF4-FFF2-40B4-BE49-F238E27FC236}">
              <a16:creationId xmlns:a16="http://schemas.microsoft.com/office/drawing/2014/main" id="{06C4FB48-3759-48E6-AA20-53851FB76AE3}"/>
            </a:ext>
          </a:extLst>
        </xdr:cNvPr>
        <xdr:cNvSpPr/>
      </xdr:nvSpPr>
      <xdr:spPr>
        <a:xfrm>
          <a:off x="13607" y="394607"/>
          <a:ext cx="1687286" cy="1319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5</xdr:row>
      <xdr:rowOff>163285</xdr:rowOff>
    </xdr:from>
    <xdr:to>
      <xdr:col>2</xdr:col>
      <xdr:colOff>0</xdr:colOff>
      <xdr:row>10</xdr:row>
      <xdr:rowOff>122464</xdr:rowOff>
    </xdr:to>
    <xdr:sp macro="" textlink="">
      <xdr:nvSpPr>
        <xdr:cNvPr id="16" name="Flecha: pentágono 15">
          <a:hlinkClick xmlns:r="http://schemas.openxmlformats.org/officeDocument/2006/relationships" r:id="rId4"/>
          <a:extLst>
            <a:ext uri="{FF2B5EF4-FFF2-40B4-BE49-F238E27FC236}">
              <a16:creationId xmlns:a16="http://schemas.microsoft.com/office/drawing/2014/main" id="{E243D945-7EA5-443F-BC4E-6C7C5B870389}"/>
            </a:ext>
          </a:extLst>
        </xdr:cNvPr>
        <xdr:cNvSpPr/>
      </xdr:nvSpPr>
      <xdr:spPr>
        <a:xfrm>
          <a:off x="0" y="1347106"/>
          <a:ext cx="1687286" cy="1102179"/>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Migración</a:t>
          </a:r>
        </a:p>
      </xdr:txBody>
    </xdr:sp>
    <xdr:clientData/>
  </xdr:twoCellAnchor>
  <xdr:twoCellAnchor>
    <xdr:from>
      <xdr:col>0</xdr:col>
      <xdr:colOff>0</xdr:colOff>
      <xdr:row>9</xdr:row>
      <xdr:rowOff>40821</xdr:rowOff>
    </xdr:from>
    <xdr:to>
      <xdr:col>2</xdr:col>
      <xdr:colOff>122463</xdr:colOff>
      <xdr:row>14</xdr:row>
      <xdr:rowOff>68036</xdr:rowOff>
    </xdr:to>
    <xdr:sp macro="" textlink="">
      <xdr:nvSpPr>
        <xdr:cNvPr id="17" name="Flecha: pentágono 16">
          <a:hlinkClick xmlns:r="http://schemas.openxmlformats.org/officeDocument/2006/relationships" r:id="rId5"/>
          <a:extLst>
            <a:ext uri="{FF2B5EF4-FFF2-40B4-BE49-F238E27FC236}">
              <a16:creationId xmlns:a16="http://schemas.microsoft.com/office/drawing/2014/main" id="{B2823E78-5E3F-4CAF-8107-D37D77A9F715}"/>
            </a:ext>
          </a:extLst>
        </xdr:cNvPr>
        <xdr:cNvSpPr/>
      </xdr:nvSpPr>
      <xdr:spPr>
        <a:xfrm>
          <a:off x="0" y="2163535"/>
          <a:ext cx="1809749" cy="1006930"/>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0</xdr:colOff>
      <xdr:row>26</xdr:row>
      <xdr:rowOff>39851</xdr:rowOff>
    </xdr:from>
    <xdr:to>
      <xdr:col>1</xdr:col>
      <xdr:colOff>530677</xdr:colOff>
      <xdr:row>35</xdr:row>
      <xdr:rowOff>47504</xdr:rowOff>
    </xdr:to>
    <xdr:sp macro="" textlink="">
      <xdr:nvSpPr>
        <xdr:cNvPr id="19" name="Trapecio 18">
          <a:hlinkClick xmlns:r="http://schemas.openxmlformats.org/officeDocument/2006/relationships" r:id="rId6"/>
          <a:extLst>
            <a:ext uri="{FF2B5EF4-FFF2-40B4-BE49-F238E27FC236}">
              <a16:creationId xmlns:a16="http://schemas.microsoft.com/office/drawing/2014/main" id="{D0DEC5E7-51D3-4A44-98CB-7D52BBD52595}"/>
            </a:ext>
          </a:extLst>
        </xdr:cNvPr>
        <xdr:cNvSpPr/>
      </xdr:nvSpPr>
      <xdr:spPr>
        <a:xfrm rot="5400000">
          <a:off x="-187524" y="5670232"/>
          <a:ext cx="1749367" cy="1374320"/>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Mig Crec</a:t>
          </a:r>
        </a:p>
      </xdr:txBody>
    </xdr:sp>
    <xdr:clientData/>
  </xdr:twoCellAnchor>
  <xdr:twoCellAnchor>
    <xdr:from>
      <xdr:col>0</xdr:col>
      <xdr:colOff>0</xdr:colOff>
      <xdr:row>12</xdr:row>
      <xdr:rowOff>81643</xdr:rowOff>
    </xdr:from>
    <xdr:to>
      <xdr:col>1</xdr:col>
      <xdr:colOff>530677</xdr:colOff>
      <xdr:row>21</xdr:row>
      <xdr:rowOff>125523</xdr:rowOff>
    </xdr:to>
    <xdr:sp macro="" textlink="">
      <xdr:nvSpPr>
        <xdr:cNvPr id="20" name="Trapecio 19">
          <a:hlinkClick xmlns:r="http://schemas.openxmlformats.org/officeDocument/2006/relationships" r:id="rId7"/>
          <a:extLst>
            <a:ext uri="{FF2B5EF4-FFF2-40B4-BE49-F238E27FC236}">
              <a16:creationId xmlns:a16="http://schemas.microsoft.com/office/drawing/2014/main" id="{2828A7F1-1A15-4D25-92A4-569B0C165181}"/>
            </a:ext>
          </a:extLst>
        </xdr:cNvPr>
        <xdr:cNvSpPr/>
      </xdr:nvSpPr>
      <xdr:spPr>
        <a:xfrm rot="5400000">
          <a:off x="-212441" y="3015513"/>
          <a:ext cx="1799201" cy="1374320"/>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Cambio de Antena</a:t>
          </a:r>
        </a:p>
      </xdr:txBody>
    </xdr:sp>
    <xdr:clientData/>
  </xdr:twoCellAnchor>
  <xdr:twoCellAnchor>
    <xdr:from>
      <xdr:col>0</xdr:col>
      <xdr:colOff>0</xdr:colOff>
      <xdr:row>19</xdr:row>
      <xdr:rowOff>53930</xdr:rowOff>
    </xdr:from>
    <xdr:to>
      <xdr:col>1</xdr:col>
      <xdr:colOff>530677</xdr:colOff>
      <xdr:row>28</xdr:row>
      <xdr:rowOff>91380</xdr:rowOff>
    </xdr:to>
    <xdr:sp macro="" textlink="">
      <xdr:nvSpPr>
        <xdr:cNvPr id="21" name="Trapecio 20">
          <a:hlinkClick xmlns:r="http://schemas.openxmlformats.org/officeDocument/2006/relationships" r:id="rId8"/>
          <a:extLst>
            <a:ext uri="{FF2B5EF4-FFF2-40B4-BE49-F238E27FC236}">
              <a16:creationId xmlns:a16="http://schemas.microsoft.com/office/drawing/2014/main" id="{14B294B7-FD3A-4A7E-8B88-862F631EACD6}"/>
            </a:ext>
          </a:extLst>
        </xdr:cNvPr>
        <xdr:cNvSpPr/>
      </xdr:nvSpPr>
      <xdr:spPr>
        <a:xfrm rot="5400000">
          <a:off x="-195619" y="4345299"/>
          <a:ext cx="1765557" cy="1374320"/>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Mig Reem</a:t>
          </a:r>
        </a:p>
      </xdr:txBody>
    </xdr:sp>
    <xdr:clientData/>
  </xdr:twoCellAnchor>
  <xdr:twoCellAnchor>
    <xdr:from>
      <xdr:col>0</xdr:col>
      <xdr:colOff>1</xdr:colOff>
      <xdr:row>32</xdr:row>
      <xdr:rowOff>177433</xdr:rowOff>
    </xdr:from>
    <xdr:to>
      <xdr:col>1</xdr:col>
      <xdr:colOff>530680</xdr:colOff>
      <xdr:row>42</xdr:row>
      <xdr:rowOff>81647</xdr:rowOff>
    </xdr:to>
    <xdr:sp macro="" textlink="">
      <xdr:nvSpPr>
        <xdr:cNvPr id="18" name="Trapecio 17">
          <a:hlinkClick xmlns:r="http://schemas.openxmlformats.org/officeDocument/2006/relationships" r:id="rId9"/>
          <a:extLst>
            <a:ext uri="{FF2B5EF4-FFF2-40B4-BE49-F238E27FC236}">
              <a16:creationId xmlns:a16="http://schemas.microsoft.com/office/drawing/2014/main" id="{71C94E00-E2F0-48F1-98DE-2B8481A82190}"/>
            </a:ext>
          </a:extLst>
        </xdr:cNvPr>
        <xdr:cNvSpPr/>
      </xdr:nvSpPr>
      <xdr:spPr>
        <a:xfrm rot="5400000">
          <a:off x="-237856" y="7001147"/>
          <a:ext cx="1850036" cy="1374322"/>
        </a:xfrm>
        <a:prstGeom prst="trapezoid">
          <a:avLst/>
        </a:prstGeom>
        <a:solidFill>
          <a:schemeClr val="tx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Mig Crec y Reem</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0</xdr:colOff>
      <xdr:row>25</xdr:row>
      <xdr:rowOff>13607</xdr:rowOff>
    </xdr:from>
    <xdr:to>
      <xdr:col>2</xdr:col>
      <xdr:colOff>0</xdr:colOff>
      <xdr:row>34</xdr:row>
      <xdr:rowOff>0</xdr:rowOff>
    </xdr:to>
    <xdr:sp macro="" textlink="">
      <xdr:nvSpPr>
        <xdr:cNvPr id="2" name="Flecha: pentágono 1">
          <a:hlinkClick xmlns:r="http://schemas.openxmlformats.org/officeDocument/2006/relationships" r:id="rId1"/>
          <a:extLst>
            <a:ext uri="{FF2B5EF4-FFF2-40B4-BE49-F238E27FC236}">
              <a16:creationId xmlns:a16="http://schemas.microsoft.com/office/drawing/2014/main" id="{E3EBA418-C775-45A7-889D-8F5967703F9C}"/>
            </a:ext>
          </a:extLst>
        </xdr:cNvPr>
        <xdr:cNvSpPr/>
      </xdr:nvSpPr>
      <xdr:spPr>
        <a:xfrm>
          <a:off x="0" y="4776107"/>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3" name="Flecha: pentágono 2">
          <a:hlinkClick xmlns:r="http://schemas.openxmlformats.org/officeDocument/2006/relationships" r:id="rId2"/>
          <a:extLst>
            <a:ext uri="{FF2B5EF4-FFF2-40B4-BE49-F238E27FC236}">
              <a16:creationId xmlns:a16="http://schemas.microsoft.com/office/drawing/2014/main" id="{82988F51-6E7F-4BC9-9883-CF977FE05793}"/>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4" name="Flecha: pentágono 3">
          <a:extLst>
            <a:ext uri="{FF2B5EF4-FFF2-40B4-BE49-F238E27FC236}">
              <a16:creationId xmlns:a16="http://schemas.microsoft.com/office/drawing/2014/main" id="{ACF76275-E9A3-4014-AB0D-BF107D65C0F2}"/>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Migración</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5" name="Flecha: pentágono 4">
          <a:hlinkClick xmlns:r="http://schemas.openxmlformats.org/officeDocument/2006/relationships" r:id="rId3"/>
          <a:extLst>
            <a:ext uri="{FF2B5EF4-FFF2-40B4-BE49-F238E27FC236}">
              <a16:creationId xmlns:a16="http://schemas.microsoft.com/office/drawing/2014/main" id="{04A5EDBB-4F16-4261-937E-8B5FE6D46770}"/>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9</xdr:col>
      <xdr:colOff>544285</xdr:colOff>
      <xdr:row>17</xdr:row>
      <xdr:rowOff>178287</xdr:rowOff>
    </xdr:from>
    <xdr:to>
      <xdr:col>21</xdr:col>
      <xdr:colOff>625927</xdr:colOff>
      <xdr:row>29</xdr:row>
      <xdr:rowOff>35013</xdr:rowOff>
    </xdr:to>
    <xdr:sp macro="" textlink="">
      <xdr:nvSpPr>
        <xdr:cNvPr id="10" name="Globo: flecha derecha 9">
          <a:hlinkClick xmlns:r="http://schemas.openxmlformats.org/officeDocument/2006/relationships" r:id="rId4"/>
          <a:extLst>
            <a:ext uri="{FF2B5EF4-FFF2-40B4-BE49-F238E27FC236}">
              <a16:creationId xmlns:a16="http://schemas.microsoft.com/office/drawing/2014/main" id="{F8633CDF-85F8-4E4D-AE45-8926DCACFC1D}"/>
            </a:ext>
          </a:extLst>
        </xdr:cNvPr>
        <xdr:cNvSpPr/>
      </xdr:nvSpPr>
      <xdr:spPr>
        <a:xfrm rot="5400000">
          <a:off x="11841815" y="-287957"/>
          <a:ext cx="2142726" cy="9552213"/>
        </a:xfrm>
        <a:prstGeom prst="right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MX" sz="1600">
              <a:latin typeface="Arial" panose="020B0604020202020204" pitchFamily="34" charset="0"/>
              <a:cs typeface="Arial" panose="020B0604020202020204" pitchFamily="34" charset="0"/>
            </a:rPr>
            <a:t>Mayor</a:t>
          </a:r>
          <a:r>
            <a:rPr lang="es-MX" sz="1600" baseline="0">
              <a:latin typeface="Arial" panose="020B0604020202020204" pitchFamily="34" charset="0"/>
              <a:cs typeface="Arial" panose="020B0604020202020204" pitchFamily="34" charset="0"/>
            </a:rPr>
            <a:t> de </a:t>
          </a:r>
          <a:r>
            <a:rPr lang="es-MX" sz="1600">
              <a:latin typeface="Arial" panose="020B0604020202020204" pitchFamily="34" charset="0"/>
              <a:cs typeface="Arial" panose="020B0604020202020204" pitchFamily="34" charset="0"/>
            </a:rPr>
            <a:t>18</a:t>
          </a:r>
          <a:r>
            <a:rPr lang="es-MX" sz="1600" baseline="0">
              <a:latin typeface="Arial" panose="020B0604020202020204" pitchFamily="34" charset="0"/>
              <a:cs typeface="Arial" panose="020B0604020202020204" pitchFamily="34" charset="0"/>
            </a:rPr>
            <a:t> Meses</a:t>
          </a:r>
          <a:endParaRPr lang="es-MX" sz="200">
            <a:latin typeface="Arial" panose="020B0604020202020204" pitchFamily="34" charset="0"/>
            <a:cs typeface="Arial" panose="020B0604020202020204" pitchFamily="34" charset="0"/>
          </a:endParaRPr>
        </a:p>
      </xdr:txBody>
    </xdr:sp>
    <xdr:clientData/>
  </xdr:twoCellAnchor>
  <xdr:twoCellAnchor>
    <xdr:from>
      <xdr:col>9</xdr:col>
      <xdr:colOff>551482</xdr:colOff>
      <xdr:row>6</xdr:row>
      <xdr:rowOff>27214</xdr:rowOff>
    </xdr:from>
    <xdr:to>
      <xdr:col>21</xdr:col>
      <xdr:colOff>639536</xdr:colOff>
      <xdr:row>17</xdr:row>
      <xdr:rowOff>74443</xdr:rowOff>
    </xdr:to>
    <xdr:sp macro="" textlink="">
      <xdr:nvSpPr>
        <xdr:cNvPr id="11" name="Globo: flecha izquierda 10">
          <a:hlinkClick xmlns:r="http://schemas.openxmlformats.org/officeDocument/2006/relationships" r:id="rId5"/>
          <a:extLst>
            <a:ext uri="{FF2B5EF4-FFF2-40B4-BE49-F238E27FC236}">
              <a16:creationId xmlns:a16="http://schemas.microsoft.com/office/drawing/2014/main" id="{ADD82699-2DFE-4BE6-B560-A622468970F5}"/>
            </a:ext>
          </a:extLst>
        </xdr:cNvPr>
        <xdr:cNvSpPr/>
      </xdr:nvSpPr>
      <xdr:spPr>
        <a:xfrm rot="5400000">
          <a:off x="11852216" y="-2537734"/>
          <a:ext cx="2142729" cy="9558625"/>
        </a:xfrm>
        <a:prstGeom prst="leftArrowCallou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vert270" wrap="square" lIns="91440" tIns="45720" rIns="91440" bIns="45720" numCol="1" spcCol="0" rtlCol="0" fromWordArt="0" anchor="ctr" anchorCtr="0" forceAA="0" compatLnSpc="1">
          <a:prstTxWarp prst="textNoShape">
            <a:avLst/>
          </a:prstTxWarp>
          <a:noAutofit/>
        </a:bodyPr>
        <a:lstStyle/>
        <a:p>
          <a:pPr marL="0" indent="0" algn="ctr"/>
          <a:r>
            <a:rPr lang="es-MX" sz="1600" baseline="0">
              <a:solidFill>
                <a:schemeClr val="lt1"/>
              </a:solidFill>
              <a:latin typeface="Arial" panose="020B0604020202020204" pitchFamily="34" charset="0"/>
              <a:ea typeface="+mn-ea"/>
              <a:cs typeface="Arial" panose="020B0604020202020204" pitchFamily="34" charset="0"/>
            </a:rPr>
            <a:t>Menor de 18 Meses</a:t>
          </a:r>
          <a:endParaRPr lang="es-MX" sz="1600">
            <a:solidFill>
              <a:schemeClr val="lt1"/>
            </a:solidFill>
            <a:latin typeface="Arial" panose="020B0604020202020204" pitchFamily="34" charset="0"/>
            <a:ea typeface="+mn-ea"/>
            <a:cs typeface="Arial" panose="020B0604020202020204" pitchFamily="34" charset="0"/>
          </a:endParaRP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0</xdr:colOff>
      <xdr:row>25</xdr:row>
      <xdr:rowOff>13607</xdr:rowOff>
    </xdr:from>
    <xdr:to>
      <xdr:col>2</xdr:col>
      <xdr:colOff>0</xdr:colOff>
      <xdr:row>34</xdr:row>
      <xdr:rowOff>0</xdr:rowOff>
    </xdr:to>
    <xdr:sp macro="" textlink="">
      <xdr:nvSpPr>
        <xdr:cNvPr id="10" name="Flecha: pentágono 9">
          <a:hlinkClick xmlns:r="http://schemas.openxmlformats.org/officeDocument/2006/relationships" r:id="rId1"/>
          <a:extLst>
            <a:ext uri="{FF2B5EF4-FFF2-40B4-BE49-F238E27FC236}">
              <a16:creationId xmlns:a16="http://schemas.microsoft.com/office/drawing/2014/main" id="{C30E87BE-D4D4-47AD-B0C0-90EE091A26BB}"/>
            </a:ext>
          </a:extLst>
        </xdr:cNvPr>
        <xdr:cNvSpPr/>
      </xdr:nvSpPr>
      <xdr:spPr>
        <a:xfrm>
          <a:off x="0" y="4776107"/>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11" name="Flecha: pentágono 10">
          <a:hlinkClick xmlns:r="http://schemas.openxmlformats.org/officeDocument/2006/relationships" r:id="rId2"/>
          <a:extLst>
            <a:ext uri="{FF2B5EF4-FFF2-40B4-BE49-F238E27FC236}">
              <a16:creationId xmlns:a16="http://schemas.microsoft.com/office/drawing/2014/main" id="{83DB8922-0B5D-4B8C-9DC7-A0B856CEC0F5}"/>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12" name="Flecha: pentágono 11">
          <a:extLst>
            <a:ext uri="{FF2B5EF4-FFF2-40B4-BE49-F238E27FC236}">
              <a16:creationId xmlns:a16="http://schemas.microsoft.com/office/drawing/2014/main" id="{19F6743B-3B24-4C5D-8149-861459484943}"/>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Migración</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13" name="Flecha: pentágono 12">
          <a:hlinkClick xmlns:r="http://schemas.openxmlformats.org/officeDocument/2006/relationships" r:id="rId3"/>
          <a:extLst>
            <a:ext uri="{FF2B5EF4-FFF2-40B4-BE49-F238E27FC236}">
              <a16:creationId xmlns:a16="http://schemas.microsoft.com/office/drawing/2014/main" id="{0BEEE43E-634D-4797-9286-62B8FD1D35FF}"/>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9</xdr:col>
      <xdr:colOff>411882</xdr:colOff>
      <xdr:row>5</xdr:row>
      <xdr:rowOff>124912</xdr:rowOff>
    </xdr:from>
    <xdr:to>
      <xdr:col>11</xdr:col>
      <xdr:colOff>427704</xdr:colOff>
      <xdr:row>27</xdr:row>
      <xdr:rowOff>112526</xdr:rowOff>
    </xdr:to>
    <xdr:sp macro="" textlink="">
      <xdr:nvSpPr>
        <xdr:cNvPr id="14" name="Trapecio 13">
          <a:hlinkClick xmlns:r="http://schemas.openxmlformats.org/officeDocument/2006/relationships" r:id="rId4"/>
          <a:extLst>
            <a:ext uri="{FF2B5EF4-FFF2-40B4-BE49-F238E27FC236}">
              <a16:creationId xmlns:a16="http://schemas.microsoft.com/office/drawing/2014/main" id="{137A3E0F-5DA3-43D4-B461-C4829F8DDF17}"/>
            </a:ext>
          </a:extLst>
        </xdr:cNvPr>
        <xdr:cNvSpPr/>
      </xdr:nvSpPr>
      <xdr:spPr>
        <a:xfrm rot="17762134">
          <a:off x="6766915" y="2315165"/>
          <a:ext cx="4178614" cy="1703107"/>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600">
              <a:latin typeface="Arial" panose="020B0604020202020204" pitchFamily="34" charset="0"/>
              <a:cs typeface="Arial" panose="020B0604020202020204" pitchFamily="34" charset="0"/>
            </a:rPr>
            <a:t>Cambio de Antena</a:t>
          </a:r>
        </a:p>
      </xdr:txBody>
    </xdr:sp>
    <xdr:clientData/>
  </xdr:twoCellAnchor>
  <xdr:twoCellAnchor>
    <xdr:from>
      <xdr:col>12</xdr:col>
      <xdr:colOff>837953</xdr:colOff>
      <xdr:row>5</xdr:row>
      <xdr:rowOff>124912</xdr:rowOff>
    </xdr:from>
    <xdr:to>
      <xdr:col>15</xdr:col>
      <xdr:colOff>173417</xdr:colOff>
      <xdr:row>27</xdr:row>
      <xdr:rowOff>112526</xdr:rowOff>
    </xdr:to>
    <xdr:sp macro="" textlink="">
      <xdr:nvSpPr>
        <xdr:cNvPr id="15" name="Trapecio 14">
          <a:hlinkClick xmlns:r="http://schemas.openxmlformats.org/officeDocument/2006/relationships" r:id="rId5"/>
          <a:extLst>
            <a:ext uri="{FF2B5EF4-FFF2-40B4-BE49-F238E27FC236}">
              <a16:creationId xmlns:a16="http://schemas.microsoft.com/office/drawing/2014/main" id="{36806650-AC4C-46D5-9EDF-01C3C7193961}"/>
            </a:ext>
          </a:extLst>
        </xdr:cNvPr>
        <xdr:cNvSpPr/>
      </xdr:nvSpPr>
      <xdr:spPr>
        <a:xfrm rot="17762134">
          <a:off x="9723914" y="2315165"/>
          <a:ext cx="4178614" cy="1703107"/>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600">
              <a:latin typeface="Arial" panose="020B0604020202020204" pitchFamily="34" charset="0"/>
              <a:cs typeface="Arial" panose="020B0604020202020204" pitchFamily="34" charset="0"/>
            </a:rPr>
            <a:t>Mig Reemplazos</a:t>
          </a:r>
        </a:p>
      </xdr:txBody>
    </xdr:sp>
    <xdr:clientData/>
  </xdr:twoCellAnchor>
  <xdr:twoCellAnchor>
    <xdr:from>
      <xdr:col>16</xdr:col>
      <xdr:colOff>665832</xdr:colOff>
      <xdr:row>5</xdr:row>
      <xdr:rowOff>123969</xdr:rowOff>
    </xdr:from>
    <xdr:to>
      <xdr:col>19</xdr:col>
      <xdr:colOff>82939</xdr:colOff>
      <xdr:row>27</xdr:row>
      <xdr:rowOff>113084</xdr:rowOff>
    </xdr:to>
    <xdr:sp macro="" textlink="">
      <xdr:nvSpPr>
        <xdr:cNvPr id="16" name="Trapecio 15">
          <a:hlinkClick xmlns:r="http://schemas.openxmlformats.org/officeDocument/2006/relationships" r:id="rId6"/>
          <a:extLst>
            <a:ext uri="{FF2B5EF4-FFF2-40B4-BE49-F238E27FC236}">
              <a16:creationId xmlns:a16="http://schemas.microsoft.com/office/drawing/2014/main" id="{2CBDD59B-02FB-4BB4-B18E-EF61BACD3A39}"/>
            </a:ext>
          </a:extLst>
        </xdr:cNvPr>
        <xdr:cNvSpPr/>
      </xdr:nvSpPr>
      <xdr:spPr>
        <a:xfrm rot="17762134">
          <a:off x="12680685" y="2314973"/>
          <a:ext cx="4180115" cy="1703107"/>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600">
              <a:latin typeface="Arial" panose="020B0604020202020204" pitchFamily="34" charset="0"/>
              <a:cs typeface="Arial" panose="020B0604020202020204" pitchFamily="34" charset="0"/>
            </a:rPr>
            <a:t>Mig Crecimiento</a:t>
          </a:r>
        </a:p>
      </xdr:txBody>
    </xdr:sp>
    <xdr:clientData/>
  </xdr:twoCellAnchor>
  <xdr:twoCellAnchor>
    <xdr:from>
      <xdr:col>20</xdr:col>
      <xdr:colOff>556429</xdr:colOff>
      <xdr:row>6</xdr:row>
      <xdr:rowOff>16785</xdr:rowOff>
    </xdr:from>
    <xdr:to>
      <xdr:col>23</xdr:col>
      <xdr:colOff>353173</xdr:colOff>
      <xdr:row>28</xdr:row>
      <xdr:rowOff>5900</xdr:rowOff>
    </xdr:to>
    <xdr:sp macro="" textlink="">
      <xdr:nvSpPr>
        <xdr:cNvPr id="17" name="Trapecio 16">
          <a:hlinkClick xmlns:r="http://schemas.openxmlformats.org/officeDocument/2006/relationships" r:id="rId7"/>
          <a:extLst>
            <a:ext uri="{FF2B5EF4-FFF2-40B4-BE49-F238E27FC236}">
              <a16:creationId xmlns:a16="http://schemas.microsoft.com/office/drawing/2014/main" id="{A90169BF-F17F-4DA0-ABEE-F350ED8745CE}"/>
            </a:ext>
          </a:extLst>
        </xdr:cNvPr>
        <xdr:cNvSpPr/>
      </xdr:nvSpPr>
      <xdr:spPr>
        <a:xfrm rot="17762134">
          <a:off x="15809100" y="2208471"/>
          <a:ext cx="4180115" cy="2082744"/>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600">
              <a:latin typeface="Arial" panose="020B0604020202020204" pitchFamily="34" charset="0"/>
              <a:cs typeface="Arial" panose="020B0604020202020204" pitchFamily="34" charset="0"/>
            </a:rPr>
            <a:t>Mig Crecimientos</a:t>
          </a:r>
          <a:r>
            <a:rPr lang="es-MX" sz="3600" baseline="0">
              <a:latin typeface="Arial" panose="020B0604020202020204" pitchFamily="34" charset="0"/>
              <a:cs typeface="Arial" panose="020B0604020202020204" pitchFamily="34" charset="0"/>
            </a:rPr>
            <a:t> y Reemplazos</a:t>
          </a:r>
          <a:endParaRPr lang="es-MX" sz="3600">
            <a:latin typeface="Arial" panose="020B0604020202020204" pitchFamily="34" charset="0"/>
            <a:cs typeface="Arial" panose="020B0604020202020204" pitchFamily="34" charset="0"/>
          </a:endParaRPr>
        </a:p>
      </xdr:txBody>
    </xdr:sp>
    <xdr:clientData/>
  </xdr:twoCellAnchor>
  <xdr:twoCellAnchor>
    <xdr:from>
      <xdr:col>2</xdr:col>
      <xdr:colOff>81268</xdr:colOff>
      <xdr:row>29</xdr:row>
      <xdr:rowOff>124233</xdr:rowOff>
    </xdr:from>
    <xdr:to>
      <xdr:col>3</xdr:col>
      <xdr:colOff>87674</xdr:colOff>
      <xdr:row>35</xdr:row>
      <xdr:rowOff>102675</xdr:rowOff>
    </xdr:to>
    <xdr:sp macro="" textlink="">
      <xdr:nvSpPr>
        <xdr:cNvPr id="18" name="Globo: flecha derecha 17">
          <a:hlinkClick xmlns:r="http://schemas.openxmlformats.org/officeDocument/2006/relationships" r:id="rId8"/>
          <a:extLst>
            <a:ext uri="{FF2B5EF4-FFF2-40B4-BE49-F238E27FC236}">
              <a16:creationId xmlns:a16="http://schemas.microsoft.com/office/drawing/2014/main" id="{A7B51E30-F45D-405B-98F2-C31CED6A4807}"/>
            </a:ext>
          </a:extLst>
        </xdr:cNvPr>
        <xdr:cNvSpPr/>
      </xdr:nvSpPr>
      <xdr:spPr>
        <a:xfrm>
          <a:off x="1768554" y="5648733"/>
          <a:ext cx="850049" cy="1121442"/>
        </a:xfrm>
        <a:prstGeom prst="rightArrowCallou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MX" sz="1200">
              <a:latin typeface="Arial" panose="020B0604020202020204" pitchFamily="34" charset="0"/>
              <a:cs typeface="Arial" panose="020B0604020202020204" pitchFamily="34" charset="0"/>
            </a:rPr>
            <a:t>Mayor</a:t>
          </a:r>
          <a:r>
            <a:rPr lang="es-MX" sz="1200" baseline="0">
              <a:latin typeface="Arial" panose="020B0604020202020204" pitchFamily="34" charset="0"/>
              <a:cs typeface="Arial" panose="020B0604020202020204" pitchFamily="34" charset="0"/>
            </a:rPr>
            <a:t> de </a:t>
          </a:r>
          <a:r>
            <a:rPr lang="es-MX" sz="1200">
              <a:latin typeface="Arial" panose="020B0604020202020204" pitchFamily="34" charset="0"/>
              <a:cs typeface="Arial" panose="020B0604020202020204" pitchFamily="34" charset="0"/>
            </a:rPr>
            <a:t>18</a:t>
          </a:r>
          <a:r>
            <a:rPr lang="es-MX" sz="1200" baseline="0">
              <a:latin typeface="Arial" panose="020B0604020202020204" pitchFamily="34" charset="0"/>
              <a:cs typeface="Arial" panose="020B0604020202020204" pitchFamily="34" charset="0"/>
            </a:rPr>
            <a:t> Meses</a:t>
          </a:r>
          <a:endParaRPr lang="es-MX" sz="100">
            <a:latin typeface="Arial" panose="020B0604020202020204" pitchFamily="34" charset="0"/>
            <a:cs typeface="Arial" panose="020B0604020202020204" pitchFamily="34" charset="0"/>
          </a:endParaRPr>
        </a:p>
      </xdr:txBody>
    </xdr:sp>
    <xdr:clientData/>
  </xdr:twoCellAnchor>
  <xdr:twoCellAnchor>
    <xdr:from>
      <xdr:col>1</xdr:col>
      <xdr:colOff>619519</xdr:colOff>
      <xdr:row>23</xdr:row>
      <xdr:rowOff>27214</xdr:rowOff>
    </xdr:from>
    <xdr:to>
      <xdr:col>2</xdr:col>
      <xdr:colOff>625926</xdr:colOff>
      <xdr:row>29</xdr:row>
      <xdr:rowOff>6409</xdr:rowOff>
    </xdr:to>
    <xdr:sp macro="" textlink="">
      <xdr:nvSpPr>
        <xdr:cNvPr id="19" name="Globo: flecha izquierda 18">
          <a:hlinkClick xmlns:r="http://schemas.openxmlformats.org/officeDocument/2006/relationships" r:id="rId9"/>
          <a:extLst>
            <a:ext uri="{FF2B5EF4-FFF2-40B4-BE49-F238E27FC236}">
              <a16:creationId xmlns:a16="http://schemas.microsoft.com/office/drawing/2014/main" id="{8A788115-0D2B-4AF3-89C9-2F9ED16893BA}"/>
            </a:ext>
          </a:extLst>
        </xdr:cNvPr>
        <xdr:cNvSpPr/>
      </xdr:nvSpPr>
      <xdr:spPr>
        <a:xfrm>
          <a:off x="1463162" y="4408714"/>
          <a:ext cx="850050" cy="1122195"/>
        </a:xfrm>
        <a:prstGeom prst="leftArrowCallou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vert270" wrap="square" lIns="91440" tIns="45720" rIns="91440" bIns="45720" numCol="1" spcCol="0" rtlCol="0" fromWordArt="0" anchor="ctr" anchorCtr="0" forceAA="0" compatLnSpc="1">
          <a:prstTxWarp prst="textNoShape">
            <a:avLst/>
          </a:prstTxWarp>
          <a:noAutofit/>
        </a:bodyPr>
        <a:lstStyle/>
        <a:p>
          <a:pPr marL="0" indent="0" algn="ctr"/>
          <a:r>
            <a:rPr lang="es-MX" sz="1200" baseline="0">
              <a:solidFill>
                <a:schemeClr val="lt1"/>
              </a:solidFill>
              <a:latin typeface="Arial" panose="020B0604020202020204" pitchFamily="34" charset="0"/>
              <a:ea typeface="+mn-ea"/>
              <a:cs typeface="Arial" panose="020B0604020202020204" pitchFamily="34" charset="0"/>
            </a:rPr>
            <a:t>Menor de 18 Meses</a:t>
          </a:r>
          <a:endParaRPr lang="es-MX" sz="1200">
            <a:solidFill>
              <a:schemeClr val="lt1"/>
            </a:solidFill>
            <a:latin typeface="Arial" panose="020B0604020202020204" pitchFamily="34" charset="0"/>
            <a:ea typeface="+mn-ea"/>
            <a:cs typeface="Arial" panose="020B0604020202020204" pitchFamily="34" charset="0"/>
          </a:endParaRP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13607</xdr:colOff>
      <xdr:row>3</xdr:row>
      <xdr:rowOff>40821</xdr:rowOff>
    </xdr:from>
    <xdr:to>
      <xdr:col>2</xdr:col>
      <xdr:colOff>13607</xdr:colOff>
      <xdr:row>8</xdr:row>
      <xdr:rowOff>81643</xdr:rowOff>
    </xdr:to>
    <xdr:sp macro="" textlink="">
      <xdr:nvSpPr>
        <xdr:cNvPr id="3" name="Flecha: pentágono 2">
          <a:hlinkClick xmlns:r="http://schemas.openxmlformats.org/officeDocument/2006/relationships" r:id="rId1"/>
          <a:extLst>
            <a:ext uri="{FF2B5EF4-FFF2-40B4-BE49-F238E27FC236}">
              <a16:creationId xmlns:a16="http://schemas.microsoft.com/office/drawing/2014/main" id="{E177DE3F-D04B-4035-B1EC-082A253BDAB3}"/>
            </a:ext>
          </a:extLst>
        </xdr:cNvPr>
        <xdr:cNvSpPr/>
      </xdr:nvSpPr>
      <xdr:spPr>
        <a:xfrm>
          <a:off x="13607" y="612321"/>
          <a:ext cx="1695450" cy="993322"/>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6</xdr:row>
      <xdr:rowOff>190499</xdr:rowOff>
    </xdr:from>
    <xdr:to>
      <xdr:col>2</xdr:col>
      <xdr:colOff>0</xdr:colOff>
      <xdr:row>12</xdr:row>
      <xdr:rowOff>40821</xdr:rowOff>
    </xdr:to>
    <xdr:sp macro="" textlink="">
      <xdr:nvSpPr>
        <xdr:cNvPr id="4" name="Flecha: pentágono 3">
          <a:extLst>
            <a:ext uri="{FF2B5EF4-FFF2-40B4-BE49-F238E27FC236}">
              <a16:creationId xmlns:a16="http://schemas.microsoft.com/office/drawing/2014/main" id="{25637C17-B082-4974-9289-43E4CA2DD7DA}"/>
            </a:ext>
          </a:extLst>
        </xdr:cNvPr>
        <xdr:cNvSpPr/>
      </xdr:nvSpPr>
      <xdr:spPr>
        <a:xfrm>
          <a:off x="0" y="1333499"/>
          <a:ext cx="1695450" cy="993322"/>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Migración</a:t>
          </a:r>
        </a:p>
      </xdr:txBody>
    </xdr:sp>
    <xdr:clientData/>
  </xdr:twoCellAnchor>
  <xdr:twoCellAnchor>
    <xdr:from>
      <xdr:col>0</xdr:col>
      <xdr:colOff>0</xdr:colOff>
      <xdr:row>42</xdr:row>
      <xdr:rowOff>149677</xdr:rowOff>
    </xdr:from>
    <xdr:to>
      <xdr:col>2</xdr:col>
      <xdr:colOff>122463</xdr:colOff>
      <xdr:row>48</xdr:row>
      <xdr:rowOff>-1</xdr:rowOff>
    </xdr:to>
    <xdr:sp macro="" textlink="">
      <xdr:nvSpPr>
        <xdr:cNvPr id="5" name="Flecha: pentágono 4">
          <a:hlinkClick xmlns:r="http://schemas.openxmlformats.org/officeDocument/2006/relationships" r:id="rId2"/>
          <a:extLst>
            <a:ext uri="{FF2B5EF4-FFF2-40B4-BE49-F238E27FC236}">
              <a16:creationId xmlns:a16="http://schemas.microsoft.com/office/drawing/2014/main" id="{BAD93937-4963-4A9F-91B5-15A90A0C4545}"/>
            </a:ext>
          </a:extLst>
        </xdr:cNvPr>
        <xdr:cNvSpPr/>
      </xdr:nvSpPr>
      <xdr:spPr>
        <a:xfrm>
          <a:off x="0" y="8586106"/>
          <a:ext cx="1809749" cy="993322"/>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0</xdr:colOff>
      <xdr:row>10</xdr:row>
      <xdr:rowOff>176893</xdr:rowOff>
    </xdr:from>
    <xdr:to>
      <xdr:col>2</xdr:col>
      <xdr:colOff>0</xdr:colOff>
      <xdr:row>16</xdr:row>
      <xdr:rowOff>27215</xdr:rowOff>
    </xdr:to>
    <xdr:sp macro="" textlink="">
      <xdr:nvSpPr>
        <xdr:cNvPr id="2" name="Flecha: pentágono 1">
          <a:hlinkClick xmlns:r="http://schemas.openxmlformats.org/officeDocument/2006/relationships" r:id="rId3"/>
          <a:extLst>
            <a:ext uri="{FF2B5EF4-FFF2-40B4-BE49-F238E27FC236}">
              <a16:creationId xmlns:a16="http://schemas.microsoft.com/office/drawing/2014/main" id="{1EA8C7A3-2AE5-4343-AAD6-119A18FEA9EF}"/>
            </a:ext>
          </a:extLst>
        </xdr:cNvPr>
        <xdr:cNvSpPr/>
      </xdr:nvSpPr>
      <xdr:spPr>
        <a:xfrm>
          <a:off x="0" y="2081893"/>
          <a:ext cx="1687286" cy="993322"/>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0</xdr:colOff>
      <xdr:row>20</xdr:row>
      <xdr:rowOff>81872</xdr:rowOff>
    </xdr:from>
    <xdr:to>
      <xdr:col>1</xdr:col>
      <xdr:colOff>272141</xdr:colOff>
      <xdr:row>29</xdr:row>
      <xdr:rowOff>186227</xdr:rowOff>
    </xdr:to>
    <xdr:sp macro="" textlink="">
      <xdr:nvSpPr>
        <xdr:cNvPr id="7" name="Trapecio 6">
          <a:hlinkClick xmlns:r="http://schemas.openxmlformats.org/officeDocument/2006/relationships" r:id="rId4"/>
          <a:extLst>
            <a:ext uri="{FF2B5EF4-FFF2-40B4-BE49-F238E27FC236}">
              <a16:creationId xmlns:a16="http://schemas.microsoft.com/office/drawing/2014/main" id="{83BC2AFB-79AF-4FAB-8AC2-E5A15F41C8A6}"/>
            </a:ext>
          </a:extLst>
        </xdr:cNvPr>
        <xdr:cNvSpPr/>
      </xdr:nvSpPr>
      <xdr:spPr>
        <a:xfrm rot="5400000">
          <a:off x="-358339" y="4631211"/>
          <a:ext cx="1832462" cy="1115784"/>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a:solidFill>
                <a:schemeClr val="bg1"/>
              </a:solidFill>
              <a:latin typeface="Arial" panose="020B0604020202020204" pitchFamily="34" charset="0"/>
              <a:cs typeface="Arial" panose="020B0604020202020204" pitchFamily="34" charset="0"/>
            </a:rPr>
            <a:t>Mig</a:t>
          </a:r>
        </a:p>
        <a:p>
          <a:pPr algn="ctr"/>
          <a:r>
            <a:rPr lang="es-MX" sz="1600">
              <a:solidFill>
                <a:schemeClr val="bg1"/>
              </a:solidFill>
              <a:latin typeface="Arial" panose="020B0604020202020204" pitchFamily="34" charset="0"/>
              <a:cs typeface="Arial" panose="020B0604020202020204" pitchFamily="34" charset="0"/>
            </a:rPr>
            <a:t> Reem</a:t>
          </a:r>
        </a:p>
      </xdr:txBody>
    </xdr:sp>
    <xdr:clientData/>
  </xdr:twoCellAnchor>
  <xdr:twoCellAnchor>
    <xdr:from>
      <xdr:col>0</xdr:col>
      <xdr:colOff>0</xdr:colOff>
      <xdr:row>27</xdr:row>
      <xdr:rowOff>40823</xdr:rowOff>
    </xdr:from>
    <xdr:to>
      <xdr:col>1</xdr:col>
      <xdr:colOff>272142</xdr:colOff>
      <xdr:row>36</xdr:row>
      <xdr:rowOff>114767</xdr:rowOff>
    </xdr:to>
    <xdr:sp macro="" textlink="">
      <xdr:nvSpPr>
        <xdr:cNvPr id="8" name="Trapecio 7">
          <a:hlinkClick xmlns:r="http://schemas.openxmlformats.org/officeDocument/2006/relationships" r:id="rId5"/>
          <a:extLst>
            <a:ext uri="{FF2B5EF4-FFF2-40B4-BE49-F238E27FC236}">
              <a16:creationId xmlns:a16="http://schemas.microsoft.com/office/drawing/2014/main" id="{1D229858-A255-45C2-A93D-2BF799133DE1}"/>
            </a:ext>
          </a:extLst>
        </xdr:cNvPr>
        <xdr:cNvSpPr/>
      </xdr:nvSpPr>
      <xdr:spPr>
        <a:xfrm rot="5400000">
          <a:off x="-349936" y="5928866"/>
          <a:ext cx="1815658" cy="1115785"/>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a:solidFill>
                <a:schemeClr val="bg1"/>
              </a:solidFill>
              <a:latin typeface="Arial" panose="020B0604020202020204" pitchFamily="34" charset="0"/>
              <a:cs typeface="Arial" panose="020B0604020202020204" pitchFamily="34" charset="0"/>
            </a:rPr>
            <a:t>Mig</a:t>
          </a:r>
        </a:p>
        <a:p>
          <a:pPr algn="ctr"/>
          <a:r>
            <a:rPr lang="es-MX" sz="1600">
              <a:solidFill>
                <a:schemeClr val="bg1"/>
              </a:solidFill>
              <a:latin typeface="Arial" panose="020B0604020202020204" pitchFamily="34" charset="0"/>
              <a:cs typeface="Arial" panose="020B0604020202020204" pitchFamily="34" charset="0"/>
            </a:rPr>
            <a:t> Crec</a:t>
          </a:r>
        </a:p>
      </xdr:txBody>
    </xdr:sp>
    <xdr:clientData/>
  </xdr:twoCellAnchor>
  <xdr:twoCellAnchor>
    <xdr:from>
      <xdr:col>0</xdr:col>
      <xdr:colOff>0</xdr:colOff>
      <xdr:row>34</xdr:row>
      <xdr:rowOff>0</xdr:rowOff>
    </xdr:from>
    <xdr:to>
      <xdr:col>1</xdr:col>
      <xdr:colOff>272142</xdr:colOff>
      <xdr:row>43</xdr:row>
      <xdr:rowOff>122465</xdr:rowOff>
    </xdr:to>
    <xdr:sp macro="" textlink="">
      <xdr:nvSpPr>
        <xdr:cNvPr id="9" name="Trapecio 8">
          <a:hlinkClick xmlns:r="http://schemas.openxmlformats.org/officeDocument/2006/relationships" r:id="rId6"/>
          <a:extLst>
            <a:ext uri="{FF2B5EF4-FFF2-40B4-BE49-F238E27FC236}">
              <a16:creationId xmlns:a16="http://schemas.microsoft.com/office/drawing/2014/main" id="{38F4205A-4A48-429D-8AE2-34F0625C1BAD}"/>
            </a:ext>
          </a:extLst>
        </xdr:cNvPr>
        <xdr:cNvSpPr/>
      </xdr:nvSpPr>
      <xdr:spPr>
        <a:xfrm rot="5400000">
          <a:off x="-367394" y="7266215"/>
          <a:ext cx="1850573" cy="1115785"/>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a:solidFill>
                <a:schemeClr val="bg1"/>
              </a:solidFill>
              <a:latin typeface="Arial" panose="020B0604020202020204" pitchFamily="34" charset="0"/>
              <a:cs typeface="Arial" panose="020B0604020202020204" pitchFamily="34" charset="0"/>
            </a:rPr>
            <a:t>Mig Crrec y Reem</a:t>
          </a:r>
        </a:p>
      </xdr:txBody>
    </xdr:sp>
    <xdr:clientData/>
  </xdr:twoCellAnchor>
  <xdr:twoCellAnchor>
    <xdr:from>
      <xdr:col>19</xdr:col>
      <xdr:colOff>462644</xdr:colOff>
      <xdr:row>0</xdr:row>
      <xdr:rowOff>122465</xdr:rowOff>
    </xdr:from>
    <xdr:to>
      <xdr:col>22</xdr:col>
      <xdr:colOff>748393</xdr:colOff>
      <xdr:row>4</xdr:row>
      <xdr:rowOff>13607</xdr:rowOff>
    </xdr:to>
    <xdr:sp macro="[0]!Limpiar311" textlink="">
      <xdr:nvSpPr>
        <xdr:cNvPr id="10" name="Rectángulo 9">
          <a:extLst>
            <a:ext uri="{FF2B5EF4-FFF2-40B4-BE49-F238E27FC236}">
              <a16:creationId xmlns:a16="http://schemas.microsoft.com/office/drawing/2014/main" id="{4B2AF2E9-A56E-47EF-BFE6-9FFD378F7896}"/>
            </a:ext>
          </a:extLst>
        </xdr:cNvPr>
        <xdr:cNvSpPr/>
      </xdr:nvSpPr>
      <xdr:spPr>
        <a:xfrm>
          <a:off x="16569419" y="122465"/>
          <a:ext cx="3428999" cy="80554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200" b="1">
              <a:latin typeface="Arial" panose="020B0604020202020204" pitchFamily="34" charset="0"/>
              <a:cs typeface="Arial" panose="020B0604020202020204" pitchFamily="34" charset="0"/>
            </a:rPr>
            <a:t>LIMPIAR</a:t>
          </a:r>
          <a:endParaRPr lang="es-MX" sz="1100" b="1">
            <a:latin typeface="Arial" panose="020B0604020202020204" pitchFamily="34" charset="0"/>
            <a:cs typeface="Arial" panose="020B0604020202020204" pitchFamily="34" charset="0"/>
          </a:endParaRPr>
        </a:p>
      </xdr:txBody>
    </xdr:sp>
    <xdr:clientData/>
  </xdr:twoCellAnchor>
  <xdr:twoCellAnchor>
    <xdr:from>
      <xdr:col>3</xdr:col>
      <xdr:colOff>0</xdr:colOff>
      <xdr:row>9</xdr:row>
      <xdr:rowOff>40821</xdr:rowOff>
    </xdr:from>
    <xdr:to>
      <xdr:col>14</xdr:col>
      <xdr:colOff>0</xdr:colOff>
      <xdr:row>38</xdr:row>
      <xdr:rowOff>0</xdr:rowOff>
    </xdr:to>
    <xdr:sp macro="" textlink="">
      <xdr:nvSpPr>
        <xdr:cNvPr id="11" name="CuadroTexto 10">
          <a:extLst>
            <a:ext uri="{FF2B5EF4-FFF2-40B4-BE49-F238E27FC236}">
              <a16:creationId xmlns:a16="http://schemas.microsoft.com/office/drawing/2014/main" id="{B1C88BDB-E844-478F-9641-08D024A5230B}"/>
            </a:ext>
          </a:extLst>
        </xdr:cNvPr>
        <xdr:cNvSpPr txBox="1"/>
      </xdr:nvSpPr>
      <xdr:spPr>
        <a:xfrm>
          <a:off x="2530929" y="2081892"/>
          <a:ext cx="9280071" cy="5578929"/>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(a)___ como respaldo y su seguridad a partir de este momento se grabará la llamada, solicito de su ayuda para contestar la frase “Si acepto</a:t>
          </a: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El número de su cuenta es: _____________ </a:t>
          </a: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nos autorizó un cargo por concepto de instalación por </a:t>
          </a: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Migración con Cambio de Antena , el monto de $____ y el costo de su nuevo paquete _____ por renta será de $_____ PO y $_____ PL  ¿Acepta ?</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Sr_____________ es importante mencionarle que no es posible regresar a la programación SD ¿Acepta?</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Mencionar prorrateo estimado menor al paquete contratado por concepto del cambio a Nuevo SKY HD.</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Sra., Srita. _____El costo de instalación le cubre un total de 30 metros  de cable. En caso de que la instalación exceda la distancia se deberá cubrir con un costo adicional el cual se deberá de pagar al técnico al momento de la instalación</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 documentación que tendrá que entregar al técnico en el momento de la instalación del segundo equipo es:</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comprobante domicilio (No mayor a 3 meses) sólo si existe cambio de domicilio.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de identificación oficial</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Es indispensable la presencia del titular de la cuenta en el momento</a:t>
          </a:r>
          <a:endParaRPr lang="es-MX" sz="1600" u="dbl">
            <a:solidFill>
              <a:schemeClr val="accent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ctr"/>
          <a:endParaRPr lang="es-MX" sz="1100"/>
        </a:p>
      </xdr:txBody>
    </xdr:sp>
    <xdr:clientData/>
  </xdr:twoCellAnchor>
  <xdr:twoCellAnchor editAs="oneCell">
    <xdr:from>
      <xdr:col>3</xdr:col>
      <xdr:colOff>0</xdr:colOff>
      <xdr:row>1</xdr:row>
      <xdr:rowOff>204106</xdr:rowOff>
    </xdr:from>
    <xdr:to>
      <xdr:col>14</xdr:col>
      <xdr:colOff>84155</xdr:colOff>
      <xdr:row>7</xdr:row>
      <xdr:rowOff>95250</xdr:rowOff>
    </xdr:to>
    <xdr:pic>
      <xdr:nvPicPr>
        <xdr:cNvPr id="13" name="Imagen 12">
          <a:extLst>
            <a:ext uri="{FF2B5EF4-FFF2-40B4-BE49-F238E27FC236}">
              <a16:creationId xmlns:a16="http://schemas.microsoft.com/office/drawing/2014/main" id="{EA7C26AF-9119-4916-ABE0-CD46ECEE13CC}"/>
            </a:ext>
          </a:extLst>
        </xdr:cNvPr>
        <xdr:cNvPicPr>
          <a:picLocks noChangeAspect="1"/>
        </xdr:cNvPicPr>
      </xdr:nvPicPr>
      <xdr:blipFill>
        <a:blip xmlns:r="http://schemas.openxmlformats.org/officeDocument/2006/relationships" r:embed="rId7"/>
        <a:stretch>
          <a:fillRect/>
        </a:stretch>
      </xdr:blipFill>
      <xdr:spPr>
        <a:xfrm>
          <a:off x="2530929" y="394606"/>
          <a:ext cx="9364226" cy="1347108"/>
        </a:xfrm>
        <a:prstGeom prst="rect">
          <a:avLst/>
        </a:prstGeom>
      </xdr:spPr>
    </xdr:pic>
    <xdr:clientData/>
  </xdr:twoCellAnchor>
  <xdr:twoCellAnchor>
    <xdr:from>
      <xdr:col>1</xdr:col>
      <xdr:colOff>278178</xdr:colOff>
      <xdr:row>23</xdr:row>
      <xdr:rowOff>15376</xdr:rowOff>
    </xdr:from>
    <xdr:to>
      <xdr:col>2</xdr:col>
      <xdr:colOff>284584</xdr:colOff>
      <xdr:row>28</xdr:row>
      <xdr:rowOff>170711</xdr:rowOff>
    </xdr:to>
    <xdr:sp macro="" textlink="">
      <xdr:nvSpPr>
        <xdr:cNvPr id="14" name="Globo: flecha derecha 13">
          <a:hlinkClick xmlns:r="http://schemas.openxmlformats.org/officeDocument/2006/relationships" r:id="rId8"/>
          <a:extLst>
            <a:ext uri="{FF2B5EF4-FFF2-40B4-BE49-F238E27FC236}">
              <a16:creationId xmlns:a16="http://schemas.microsoft.com/office/drawing/2014/main" id="{9A13ACF5-C7F8-4607-8EA6-3B6EAD05ADAE}"/>
            </a:ext>
          </a:extLst>
        </xdr:cNvPr>
        <xdr:cNvSpPr/>
      </xdr:nvSpPr>
      <xdr:spPr>
        <a:xfrm rot="10800000">
          <a:off x="1121821" y="4777876"/>
          <a:ext cx="850049" cy="1121442"/>
        </a:xfrm>
        <a:prstGeom prst="rightArrowCallou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MX" sz="1200">
              <a:latin typeface="Arial" panose="020B0604020202020204" pitchFamily="34" charset="0"/>
              <a:cs typeface="Arial" panose="020B0604020202020204" pitchFamily="34" charset="0"/>
            </a:rPr>
            <a:t>Mayor</a:t>
          </a:r>
          <a:r>
            <a:rPr lang="es-MX" sz="1200" baseline="0">
              <a:latin typeface="Arial" panose="020B0604020202020204" pitchFamily="34" charset="0"/>
              <a:cs typeface="Arial" panose="020B0604020202020204" pitchFamily="34" charset="0"/>
            </a:rPr>
            <a:t> de </a:t>
          </a:r>
          <a:r>
            <a:rPr lang="es-MX" sz="1200">
              <a:latin typeface="Arial" panose="020B0604020202020204" pitchFamily="34" charset="0"/>
              <a:cs typeface="Arial" panose="020B0604020202020204" pitchFamily="34" charset="0"/>
            </a:rPr>
            <a:t>18</a:t>
          </a:r>
          <a:r>
            <a:rPr lang="es-MX" sz="1200" baseline="0">
              <a:latin typeface="Arial" panose="020B0604020202020204" pitchFamily="34" charset="0"/>
              <a:cs typeface="Arial" panose="020B0604020202020204" pitchFamily="34" charset="0"/>
            </a:rPr>
            <a:t> Meses</a:t>
          </a:r>
          <a:endParaRPr lang="es-MX" sz="100">
            <a:latin typeface="Arial" panose="020B0604020202020204" pitchFamily="34" charset="0"/>
            <a:cs typeface="Arial" panose="020B0604020202020204" pitchFamily="34" charset="0"/>
          </a:endParaRPr>
        </a:p>
      </xdr:txBody>
    </xdr:sp>
    <xdr:clientData/>
  </xdr:twoCellAnchor>
  <xdr:twoCellAnchor>
    <xdr:from>
      <xdr:col>1</xdr:col>
      <xdr:colOff>557893</xdr:colOff>
      <xdr:row>16</xdr:row>
      <xdr:rowOff>176892</xdr:rowOff>
    </xdr:from>
    <xdr:to>
      <xdr:col>2</xdr:col>
      <xdr:colOff>564300</xdr:colOff>
      <xdr:row>22</xdr:row>
      <xdr:rowOff>128873</xdr:rowOff>
    </xdr:to>
    <xdr:sp macro="" textlink="">
      <xdr:nvSpPr>
        <xdr:cNvPr id="15" name="Globo: flecha izquierda 14">
          <a:hlinkClick xmlns:r="http://schemas.openxmlformats.org/officeDocument/2006/relationships" r:id="rId9"/>
          <a:extLst>
            <a:ext uri="{FF2B5EF4-FFF2-40B4-BE49-F238E27FC236}">
              <a16:creationId xmlns:a16="http://schemas.microsoft.com/office/drawing/2014/main" id="{D68E75FC-A840-4497-81B8-5617EA11ECB0}"/>
            </a:ext>
          </a:extLst>
        </xdr:cNvPr>
        <xdr:cNvSpPr/>
      </xdr:nvSpPr>
      <xdr:spPr>
        <a:xfrm rot="10800000">
          <a:off x="1401536" y="3578678"/>
          <a:ext cx="850050" cy="1122195"/>
        </a:xfrm>
        <a:prstGeom prst="leftArrowCallou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vert270" wrap="square" lIns="91440" tIns="45720" rIns="91440" bIns="45720" numCol="1" spcCol="0" rtlCol="0" fromWordArt="0" anchor="ctr" anchorCtr="0" forceAA="0" compatLnSpc="1">
          <a:prstTxWarp prst="textNoShape">
            <a:avLst/>
          </a:prstTxWarp>
          <a:noAutofit/>
        </a:bodyPr>
        <a:lstStyle/>
        <a:p>
          <a:pPr marL="0" indent="0" algn="ctr"/>
          <a:r>
            <a:rPr lang="es-MX" sz="1200" baseline="0">
              <a:solidFill>
                <a:schemeClr val="lt1"/>
              </a:solidFill>
              <a:latin typeface="Arial" panose="020B0604020202020204" pitchFamily="34" charset="0"/>
              <a:ea typeface="+mn-ea"/>
              <a:cs typeface="Arial" panose="020B0604020202020204" pitchFamily="34" charset="0"/>
            </a:rPr>
            <a:t>Menor de 18 Meses</a:t>
          </a:r>
          <a:endParaRPr lang="es-MX" sz="1200">
            <a:solidFill>
              <a:schemeClr val="lt1"/>
            </a:solidFill>
            <a:latin typeface="Arial" panose="020B0604020202020204" pitchFamily="34" charset="0"/>
            <a:ea typeface="+mn-ea"/>
            <a:cs typeface="Arial" panose="020B0604020202020204" pitchFamily="34" charset="0"/>
          </a:endParaRPr>
        </a:p>
      </xdr:txBody>
    </xdr:sp>
    <xdr:clientData/>
  </xdr:twoCellAnchor>
  <xdr:twoCellAnchor>
    <xdr:from>
      <xdr:col>0</xdr:col>
      <xdr:colOff>0</xdr:colOff>
      <xdr:row>14</xdr:row>
      <xdr:rowOff>27443</xdr:rowOff>
    </xdr:from>
    <xdr:to>
      <xdr:col>1</xdr:col>
      <xdr:colOff>272141</xdr:colOff>
      <xdr:row>23</xdr:row>
      <xdr:rowOff>139500</xdr:rowOff>
    </xdr:to>
    <xdr:sp macro="" textlink="">
      <xdr:nvSpPr>
        <xdr:cNvPr id="6" name="Trapecio 5">
          <a:hlinkClick xmlns:r="http://schemas.openxmlformats.org/officeDocument/2006/relationships" r:id="rId10"/>
          <a:extLst>
            <a:ext uri="{FF2B5EF4-FFF2-40B4-BE49-F238E27FC236}">
              <a16:creationId xmlns:a16="http://schemas.microsoft.com/office/drawing/2014/main" id="{3C912FBC-2EBF-409E-B779-7A99691F377A}"/>
            </a:ext>
          </a:extLst>
        </xdr:cNvPr>
        <xdr:cNvSpPr/>
      </xdr:nvSpPr>
      <xdr:spPr>
        <a:xfrm rot="5400000">
          <a:off x="-375797" y="3410419"/>
          <a:ext cx="1867378" cy="1115784"/>
        </a:xfrm>
        <a:prstGeom prst="trapezoid">
          <a:avLst/>
        </a:prstGeom>
        <a:solidFill>
          <a:schemeClr val="tx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a:solidFill>
                <a:schemeClr val="bg1"/>
              </a:solidFill>
              <a:latin typeface="Arial" panose="020B0604020202020204" pitchFamily="34" charset="0"/>
              <a:cs typeface="Arial" panose="020B0604020202020204" pitchFamily="34" charset="0"/>
            </a:rPr>
            <a:t>Cambio de Antena</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19</xdr:col>
      <xdr:colOff>462644</xdr:colOff>
      <xdr:row>0</xdr:row>
      <xdr:rowOff>122465</xdr:rowOff>
    </xdr:from>
    <xdr:to>
      <xdr:col>22</xdr:col>
      <xdr:colOff>748393</xdr:colOff>
      <xdr:row>4</xdr:row>
      <xdr:rowOff>13607</xdr:rowOff>
    </xdr:to>
    <xdr:sp macro="[0]!LIMPIARMIG" textlink="">
      <xdr:nvSpPr>
        <xdr:cNvPr id="10" name="Rectángulo 9">
          <a:extLst>
            <a:ext uri="{FF2B5EF4-FFF2-40B4-BE49-F238E27FC236}">
              <a16:creationId xmlns:a16="http://schemas.microsoft.com/office/drawing/2014/main" id="{E85D3A40-ABB8-4F57-9AC7-287C15A2D460}"/>
            </a:ext>
          </a:extLst>
        </xdr:cNvPr>
        <xdr:cNvSpPr/>
      </xdr:nvSpPr>
      <xdr:spPr>
        <a:xfrm>
          <a:off x="16569419" y="122465"/>
          <a:ext cx="3428999" cy="80554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200" b="1">
              <a:latin typeface="Arial" panose="020B0604020202020204" pitchFamily="34" charset="0"/>
              <a:cs typeface="Arial" panose="020B0604020202020204" pitchFamily="34" charset="0"/>
            </a:rPr>
            <a:t>LIMPIAR</a:t>
          </a:r>
          <a:endParaRPr lang="es-MX" sz="1100" b="1">
            <a:latin typeface="Arial" panose="020B0604020202020204" pitchFamily="34" charset="0"/>
            <a:cs typeface="Arial" panose="020B0604020202020204" pitchFamily="34" charset="0"/>
          </a:endParaRPr>
        </a:p>
      </xdr:txBody>
    </xdr:sp>
    <xdr:clientData/>
  </xdr:twoCellAnchor>
  <xdr:twoCellAnchor>
    <xdr:from>
      <xdr:col>3</xdr:col>
      <xdr:colOff>0</xdr:colOff>
      <xdr:row>9</xdr:row>
      <xdr:rowOff>40821</xdr:rowOff>
    </xdr:from>
    <xdr:to>
      <xdr:col>14</xdr:col>
      <xdr:colOff>0</xdr:colOff>
      <xdr:row>34</xdr:row>
      <xdr:rowOff>54428</xdr:rowOff>
    </xdr:to>
    <xdr:sp macro="" textlink="">
      <xdr:nvSpPr>
        <xdr:cNvPr id="11" name="CuadroTexto 10">
          <a:extLst>
            <a:ext uri="{FF2B5EF4-FFF2-40B4-BE49-F238E27FC236}">
              <a16:creationId xmlns:a16="http://schemas.microsoft.com/office/drawing/2014/main" id="{1A2C1801-C6C2-41CB-B264-E4A38A303C4F}"/>
            </a:ext>
          </a:extLst>
        </xdr:cNvPr>
        <xdr:cNvSpPr txBox="1"/>
      </xdr:nvSpPr>
      <xdr:spPr>
        <a:xfrm>
          <a:off x="2543175" y="2060121"/>
          <a:ext cx="9324975" cy="4842782"/>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(a)___ como respaldo y su seguridad a partir de este momento se grabará la llamada, solicito de su ayuda para contestar la frase “Si acepto</a:t>
          </a: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El número de su cuenta es: _____________ </a:t>
          </a: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nos autorizó un cargo por concepto de instalación por </a:t>
          </a: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Migración con Crecimiento , el monto de $____ y el costo de su nuevo paquete _____ por renta será de $_____ PO y $_____ PL  ¿Acepta ?</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Sr_____________ es importante mencionarle que no es posible regresar a la programación SD ¿Acepta?</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Sra., Srita. _____El costo de instalación le cubre un total de 30 metros  de cable. En caso de que la instalación exceda la distancia se deberá cubrir con un costo adicional el cual se deberá de pagar al técnico al momento de la instalación</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 documentación que tendrá que entregar al técnico en el momento de la instalación del segundo equipo es:</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comprobante domicilio (No mayor a 3 meses) sólo si existe cambio de domicilio.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de identificación oficial</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Es indispensable la presencia del titular de la cuenta en el momento</a:t>
          </a:r>
          <a:endParaRPr lang="es-MX" sz="1600" u="dbl">
            <a:solidFill>
              <a:schemeClr val="accent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ctr"/>
          <a:endParaRPr lang="es-MX" sz="1100"/>
        </a:p>
      </xdr:txBody>
    </xdr:sp>
    <xdr:clientData/>
  </xdr:twoCellAnchor>
  <xdr:twoCellAnchor editAs="oneCell">
    <xdr:from>
      <xdr:col>3</xdr:col>
      <xdr:colOff>0</xdr:colOff>
      <xdr:row>2</xdr:row>
      <xdr:rowOff>1</xdr:rowOff>
    </xdr:from>
    <xdr:to>
      <xdr:col>14</xdr:col>
      <xdr:colOff>0</xdr:colOff>
      <xdr:row>7</xdr:row>
      <xdr:rowOff>27216</xdr:rowOff>
    </xdr:to>
    <xdr:pic>
      <xdr:nvPicPr>
        <xdr:cNvPr id="13" name="Imagen 12">
          <a:extLst>
            <a:ext uri="{FF2B5EF4-FFF2-40B4-BE49-F238E27FC236}">
              <a16:creationId xmlns:a16="http://schemas.microsoft.com/office/drawing/2014/main" id="{E1984532-CCDC-4251-9FF5-7245ABBBB6F8}"/>
            </a:ext>
          </a:extLst>
        </xdr:cNvPr>
        <xdr:cNvPicPr>
          <a:picLocks noChangeAspect="1"/>
        </xdr:cNvPicPr>
      </xdr:nvPicPr>
      <xdr:blipFill>
        <a:blip xmlns:r="http://schemas.openxmlformats.org/officeDocument/2006/relationships" r:embed="rId1"/>
        <a:stretch>
          <a:fillRect/>
        </a:stretch>
      </xdr:blipFill>
      <xdr:spPr>
        <a:xfrm>
          <a:off x="2530929" y="394608"/>
          <a:ext cx="9280071" cy="1279072"/>
        </a:xfrm>
        <a:prstGeom prst="rect">
          <a:avLst/>
        </a:prstGeom>
      </xdr:spPr>
    </xdr:pic>
    <xdr:clientData/>
  </xdr:twoCellAnchor>
  <xdr:twoCellAnchor>
    <xdr:from>
      <xdr:col>0</xdr:col>
      <xdr:colOff>13607</xdr:colOff>
      <xdr:row>3</xdr:row>
      <xdr:rowOff>0</xdr:rowOff>
    </xdr:from>
    <xdr:to>
      <xdr:col>2</xdr:col>
      <xdr:colOff>13607</xdr:colOff>
      <xdr:row>8</xdr:row>
      <xdr:rowOff>40822</xdr:rowOff>
    </xdr:to>
    <xdr:sp macro="" textlink="">
      <xdr:nvSpPr>
        <xdr:cNvPr id="24" name="Flecha: pentágono 23">
          <a:hlinkClick xmlns:r="http://schemas.openxmlformats.org/officeDocument/2006/relationships" r:id="rId2"/>
          <a:extLst>
            <a:ext uri="{FF2B5EF4-FFF2-40B4-BE49-F238E27FC236}">
              <a16:creationId xmlns:a16="http://schemas.microsoft.com/office/drawing/2014/main" id="{18228E26-2793-4FBD-B811-22ACABD3094F}"/>
            </a:ext>
          </a:extLst>
        </xdr:cNvPr>
        <xdr:cNvSpPr/>
      </xdr:nvSpPr>
      <xdr:spPr>
        <a:xfrm>
          <a:off x="13607" y="653143"/>
          <a:ext cx="1687286" cy="1238250"/>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6</xdr:row>
      <xdr:rowOff>149678</xdr:rowOff>
    </xdr:from>
    <xdr:to>
      <xdr:col>2</xdr:col>
      <xdr:colOff>0</xdr:colOff>
      <xdr:row>12</xdr:row>
      <xdr:rowOff>0</xdr:rowOff>
    </xdr:to>
    <xdr:sp macro="" textlink="">
      <xdr:nvSpPr>
        <xdr:cNvPr id="25" name="Flecha: pentágono 24">
          <a:extLst>
            <a:ext uri="{FF2B5EF4-FFF2-40B4-BE49-F238E27FC236}">
              <a16:creationId xmlns:a16="http://schemas.microsoft.com/office/drawing/2014/main" id="{6DFBC0AF-4727-4FD1-9AEC-4AEE0785ACB5}"/>
            </a:ext>
          </a:extLst>
        </xdr:cNvPr>
        <xdr:cNvSpPr/>
      </xdr:nvSpPr>
      <xdr:spPr>
        <a:xfrm>
          <a:off x="0" y="1605642"/>
          <a:ext cx="1687286" cy="1020537"/>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Migración</a:t>
          </a:r>
        </a:p>
      </xdr:txBody>
    </xdr:sp>
    <xdr:clientData/>
  </xdr:twoCellAnchor>
  <xdr:twoCellAnchor>
    <xdr:from>
      <xdr:col>0</xdr:col>
      <xdr:colOff>0</xdr:colOff>
      <xdr:row>42</xdr:row>
      <xdr:rowOff>81642</xdr:rowOff>
    </xdr:from>
    <xdr:to>
      <xdr:col>2</xdr:col>
      <xdr:colOff>122463</xdr:colOff>
      <xdr:row>47</xdr:row>
      <xdr:rowOff>122464</xdr:rowOff>
    </xdr:to>
    <xdr:sp macro="" textlink="">
      <xdr:nvSpPr>
        <xdr:cNvPr id="26" name="Flecha: pentágono 25">
          <a:hlinkClick xmlns:r="http://schemas.openxmlformats.org/officeDocument/2006/relationships" r:id="rId3"/>
          <a:extLst>
            <a:ext uri="{FF2B5EF4-FFF2-40B4-BE49-F238E27FC236}">
              <a16:creationId xmlns:a16="http://schemas.microsoft.com/office/drawing/2014/main" id="{9A7D590B-2E8C-4B47-8C4D-950D2871BB61}"/>
            </a:ext>
          </a:extLst>
        </xdr:cNvPr>
        <xdr:cNvSpPr/>
      </xdr:nvSpPr>
      <xdr:spPr>
        <a:xfrm>
          <a:off x="0" y="8545285"/>
          <a:ext cx="1809749" cy="993322"/>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0</xdr:colOff>
      <xdr:row>10</xdr:row>
      <xdr:rowOff>136072</xdr:rowOff>
    </xdr:from>
    <xdr:to>
      <xdr:col>2</xdr:col>
      <xdr:colOff>0</xdr:colOff>
      <xdr:row>15</xdr:row>
      <xdr:rowOff>176894</xdr:rowOff>
    </xdr:to>
    <xdr:sp macro="" textlink="">
      <xdr:nvSpPr>
        <xdr:cNvPr id="27" name="Flecha: pentágono 26">
          <a:hlinkClick xmlns:r="http://schemas.openxmlformats.org/officeDocument/2006/relationships" r:id="rId4"/>
          <a:extLst>
            <a:ext uri="{FF2B5EF4-FFF2-40B4-BE49-F238E27FC236}">
              <a16:creationId xmlns:a16="http://schemas.microsoft.com/office/drawing/2014/main" id="{AAF1B3F4-97B9-4A12-B2B8-80FE83834D88}"/>
            </a:ext>
          </a:extLst>
        </xdr:cNvPr>
        <xdr:cNvSpPr/>
      </xdr:nvSpPr>
      <xdr:spPr>
        <a:xfrm>
          <a:off x="0" y="2381251"/>
          <a:ext cx="1687286" cy="1006929"/>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0</xdr:colOff>
      <xdr:row>20</xdr:row>
      <xdr:rowOff>41051</xdr:rowOff>
    </xdr:from>
    <xdr:to>
      <xdr:col>1</xdr:col>
      <xdr:colOff>272141</xdr:colOff>
      <xdr:row>29</xdr:row>
      <xdr:rowOff>118192</xdr:rowOff>
    </xdr:to>
    <xdr:sp macro="" textlink="">
      <xdr:nvSpPr>
        <xdr:cNvPr id="28" name="Trapecio 27">
          <a:hlinkClick xmlns:r="http://schemas.openxmlformats.org/officeDocument/2006/relationships" r:id="rId5"/>
          <a:extLst>
            <a:ext uri="{FF2B5EF4-FFF2-40B4-BE49-F238E27FC236}">
              <a16:creationId xmlns:a16="http://schemas.microsoft.com/office/drawing/2014/main" id="{8FD8358C-5B18-46A6-B7B6-7E1247AD9394}"/>
            </a:ext>
          </a:extLst>
        </xdr:cNvPr>
        <xdr:cNvSpPr/>
      </xdr:nvSpPr>
      <xdr:spPr>
        <a:xfrm rot="5400000">
          <a:off x="-358339" y="4590390"/>
          <a:ext cx="1832462" cy="1115784"/>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a:solidFill>
                <a:schemeClr val="bg1"/>
              </a:solidFill>
              <a:latin typeface="Arial" panose="020B0604020202020204" pitchFamily="34" charset="0"/>
              <a:cs typeface="Arial" panose="020B0604020202020204" pitchFamily="34" charset="0"/>
            </a:rPr>
            <a:t>Mig</a:t>
          </a:r>
        </a:p>
        <a:p>
          <a:pPr algn="ctr"/>
          <a:r>
            <a:rPr lang="es-MX" sz="1600">
              <a:solidFill>
                <a:schemeClr val="bg1"/>
              </a:solidFill>
              <a:latin typeface="Arial" panose="020B0604020202020204" pitchFamily="34" charset="0"/>
              <a:cs typeface="Arial" panose="020B0604020202020204" pitchFamily="34" charset="0"/>
            </a:rPr>
            <a:t> Reem</a:t>
          </a:r>
        </a:p>
      </xdr:txBody>
    </xdr:sp>
    <xdr:clientData/>
  </xdr:twoCellAnchor>
  <xdr:twoCellAnchor>
    <xdr:from>
      <xdr:col>0</xdr:col>
      <xdr:colOff>0</xdr:colOff>
      <xdr:row>33</xdr:row>
      <xdr:rowOff>136071</xdr:rowOff>
    </xdr:from>
    <xdr:to>
      <xdr:col>1</xdr:col>
      <xdr:colOff>272142</xdr:colOff>
      <xdr:row>43</xdr:row>
      <xdr:rowOff>54430</xdr:rowOff>
    </xdr:to>
    <xdr:sp macro="" textlink="">
      <xdr:nvSpPr>
        <xdr:cNvPr id="30" name="Trapecio 29">
          <a:hlinkClick xmlns:r="http://schemas.openxmlformats.org/officeDocument/2006/relationships" r:id="rId6"/>
          <a:extLst>
            <a:ext uri="{FF2B5EF4-FFF2-40B4-BE49-F238E27FC236}">
              <a16:creationId xmlns:a16="http://schemas.microsoft.com/office/drawing/2014/main" id="{83EADCE3-DAD8-4F37-9999-D29413DBA443}"/>
            </a:ext>
          </a:extLst>
        </xdr:cNvPr>
        <xdr:cNvSpPr/>
      </xdr:nvSpPr>
      <xdr:spPr>
        <a:xfrm rot="5400000">
          <a:off x="-367394" y="7225394"/>
          <a:ext cx="1850573" cy="1115785"/>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a:solidFill>
                <a:schemeClr val="bg1"/>
              </a:solidFill>
              <a:latin typeface="Arial" panose="020B0604020202020204" pitchFamily="34" charset="0"/>
              <a:cs typeface="Arial" panose="020B0604020202020204" pitchFamily="34" charset="0"/>
            </a:rPr>
            <a:t>Mig Crrec y Reem</a:t>
          </a:r>
        </a:p>
      </xdr:txBody>
    </xdr:sp>
    <xdr:clientData/>
  </xdr:twoCellAnchor>
  <xdr:twoCellAnchor>
    <xdr:from>
      <xdr:col>1</xdr:col>
      <xdr:colOff>278178</xdr:colOff>
      <xdr:row>22</xdr:row>
      <xdr:rowOff>151448</xdr:rowOff>
    </xdr:from>
    <xdr:to>
      <xdr:col>2</xdr:col>
      <xdr:colOff>284584</xdr:colOff>
      <xdr:row>28</xdr:row>
      <xdr:rowOff>102676</xdr:rowOff>
    </xdr:to>
    <xdr:sp macro="" textlink="">
      <xdr:nvSpPr>
        <xdr:cNvPr id="31" name="Globo: flecha derecha 30">
          <a:hlinkClick xmlns:r="http://schemas.openxmlformats.org/officeDocument/2006/relationships" r:id="rId7"/>
          <a:extLst>
            <a:ext uri="{FF2B5EF4-FFF2-40B4-BE49-F238E27FC236}">
              <a16:creationId xmlns:a16="http://schemas.microsoft.com/office/drawing/2014/main" id="{A39B281B-E8AC-46E1-843A-9C4AFC1CD5DC}"/>
            </a:ext>
          </a:extLst>
        </xdr:cNvPr>
        <xdr:cNvSpPr/>
      </xdr:nvSpPr>
      <xdr:spPr>
        <a:xfrm rot="10800000">
          <a:off x="1121821" y="4737055"/>
          <a:ext cx="850049" cy="1121442"/>
        </a:xfrm>
        <a:prstGeom prst="rightArrowCallou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MX" sz="1200">
              <a:latin typeface="Arial" panose="020B0604020202020204" pitchFamily="34" charset="0"/>
              <a:cs typeface="Arial" panose="020B0604020202020204" pitchFamily="34" charset="0"/>
            </a:rPr>
            <a:t>Mayor</a:t>
          </a:r>
          <a:r>
            <a:rPr lang="es-MX" sz="1200" baseline="0">
              <a:latin typeface="Arial" panose="020B0604020202020204" pitchFamily="34" charset="0"/>
              <a:cs typeface="Arial" panose="020B0604020202020204" pitchFamily="34" charset="0"/>
            </a:rPr>
            <a:t> de </a:t>
          </a:r>
          <a:r>
            <a:rPr lang="es-MX" sz="1200">
              <a:latin typeface="Arial" panose="020B0604020202020204" pitchFamily="34" charset="0"/>
              <a:cs typeface="Arial" panose="020B0604020202020204" pitchFamily="34" charset="0"/>
            </a:rPr>
            <a:t>18</a:t>
          </a:r>
          <a:r>
            <a:rPr lang="es-MX" sz="1200" baseline="0">
              <a:latin typeface="Arial" panose="020B0604020202020204" pitchFamily="34" charset="0"/>
              <a:cs typeface="Arial" panose="020B0604020202020204" pitchFamily="34" charset="0"/>
            </a:rPr>
            <a:t> Meses</a:t>
          </a:r>
          <a:endParaRPr lang="es-MX" sz="100">
            <a:latin typeface="Arial" panose="020B0604020202020204" pitchFamily="34" charset="0"/>
            <a:cs typeface="Arial" panose="020B0604020202020204" pitchFamily="34" charset="0"/>
          </a:endParaRPr>
        </a:p>
      </xdr:txBody>
    </xdr:sp>
    <xdr:clientData/>
  </xdr:twoCellAnchor>
  <xdr:twoCellAnchor>
    <xdr:from>
      <xdr:col>1</xdr:col>
      <xdr:colOff>557893</xdr:colOff>
      <xdr:row>16</xdr:row>
      <xdr:rowOff>136071</xdr:rowOff>
    </xdr:from>
    <xdr:to>
      <xdr:col>2</xdr:col>
      <xdr:colOff>564300</xdr:colOff>
      <xdr:row>22</xdr:row>
      <xdr:rowOff>74445</xdr:rowOff>
    </xdr:to>
    <xdr:sp macro="" textlink="">
      <xdr:nvSpPr>
        <xdr:cNvPr id="32" name="Globo: flecha izquierda 31">
          <a:hlinkClick xmlns:r="http://schemas.openxmlformats.org/officeDocument/2006/relationships" r:id="rId8"/>
          <a:extLst>
            <a:ext uri="{FF2B5EF4-FFF2-40B4-BE49-F238E27FC236}">
              <a16:creationId xmlns:a16="http://schemas.microsoft.com/office/drawing/2014/main" id="{25E540F2-71DC-48D0-ABEA-6BFE3C3469DE}"/>
            </a:ext>
          </a:extLst>
        </xdr:cNvPr>
        <xdr:cNvSpPr/>
      </xdr:nvSpPr>
      <xdr:spPr>
        <a:xfrm rot="10800000">
          <a:off x="1401536" y="3537857"/>
          <a:ext cx="850050" cy="1122195"/>
        </a:xfrm>
        <a:prstGeom prst="leftArrowCallou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vert270" wrap="square" lIns="91440" tIns="45720" rIns="91440" bIns="45720" numCol="1" spcCol="0" rtlCol="0" fromWordArt="0" anchor="ctr" anchorCtr="0" forceAA="0" compatLnSpc="1">
          <a:prstTxWarp prst="textNoShape">
            <a:avLst/>
          </a:prstTxWarp>
          <a:noAutofit/>
        </a:bodyPr>
        <a:lstStyle/>
        <a:p>
          <a:pPr marL="0" indent="0" algn="ctr"/>
          <a:r>
            <a:rPr lang="es-MX" sz="1200" baseline="0">
              <a:solidFill>
                <a:schemeClr val="lt1"/>
              </a:solidFill>
              <a:latin typeface="Arial" panose="020B0604020202020204" pitchFamily="34" charset="0"/>
              <a:ea typeface="+mn-ea"/>
              <a:cs typeface="Arial" panose="020B0604020202020204" pitchFamily="34" charset="0"/>
            </a:rPr>
            <a:t>Menor de 18 Meses</a:t>
          </a:r>
          <a:endParaRPr lang="es-MX" sz="1200">
            <a:solidFill>
              <a:schemeClr val="lt1"/>
            </a:solidFill>
            <a:latin typeface="Arial" panose="020B0604020202020204" pitchFamily="34" charset="0"/>
            <a:ea typeface="+mn-ea"/>
            <a:cs typeface="Arial" panose="020B0604020202020204" pitchFamily="34" charset="0"/>
          </a:endParaRPr>
        </a:p>
      </xdr:txBody>
    </xdr:sp>
    <xdr:clientData/>
  </xdr:twoCellAnchor>
  <xdr:twoCellAnchor>
    <xdr:from>
      <xdr:col>0</xdr:col>
      <xdr:colOff>0</xdr:colOff>
      <xdr:row>13</xdr:row>
      <xdr:rowOff>177122</xdr:rowOff>
    </xdr:from>
    <xdr:to>
      <xdr:col>1</xdr:col>
      <xdr:colOff>272141</xdr:colOff>
      <xdr:row>23</xdr:row>
      <xdr:rowOff>71465</xdr:rowOff>
    </xdr:to>
    <xdr:sp macro="" textlink="">
      <xdr:nvSpPr>
        <xdr:cNvPr id="33" name="Trapecio 32">
          <a:hlinkClick xmlns:r="http://schemas.openxmlformats.org/officeDocument/2006/relationships" r:id="rId9"/>
          <a:extLst>
            <a:ext uri="{FF2B5EF4-FFF2-40B4-BE49-F238E27FC236}">
              <a16:creationId xmlns:a16="http://schemas.microsoft.com/office/drawing/2014/main" id="{3A362B52-CCBC-4EFE-835F-CAF7B66A8306}"/>
            </a:ext>
          </a:extLst>
        </xdr:cNvPr>
        <xdr:cNvSpPr/>
      </xdr:nvSpPr>
      <xdr:spPr>
        <a:xfrm rot="5400000">
          <a:off x="-375797" y="3369598"/>
          <a:ext cx="1867378" cy="1115784"/>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a:solidFill>
                <a:schemeClr val="bg1"/>
              </a:solidFill>
              <a:latin typeface="Arial" panose="020B0604020202020204" pitchFamily="34" charset="0"/>
              <a:cs typeface="Arial" panose="020B0604020202020204" pitchFamily="34" charset="0"/>
            </a:rPr>
            <a:t>Cambio de Antena</a:t>
          </a:r>
        </a:p>
      </xdr:txBody>
    </xdr:sp>
    <xdr:clientData/>
  </xdr:twoCellAnchor>
  <xdr:twoCellAnchor>
    <xdr:from>
      <xdr:col>0</xdr:col>
      <xdr:colOff>0</xdr:colOff>
      <xdr:row>26</xdr:row>
      <xdr:rowOff>163288</xdr:rowOff>
    </xdr:from>
    <xdr:to>
      <xdr:col>1</xdr:col>
      <xdr:colOff>272142</xdr:colOff>
      <xdr:row>36</xdr:row>
      <xdr:rowOff>46731</xdr:rowOff>
    </xdr:to>
    <xdr:sp macro="" textlink="">
      <xdr:nvSpPr>
        <xdr:cNvPr id="29" name="Trapecio 28">
          <a:hlinkClick xmlns:r="http://schemas.openxmlformats.org/officeDocument/2006/relationships" r:id="rId10"/>
          <a:extLst>
            <a:ext uri="{FF2B5EF4-FFF2-40B4-BE49-F238E27FC236}">
              <a16:creationId xmlns:a16="http://schemas.microsoft.com/office/drawing/2014/main" id="{ABAB3869-93A4-45F6-BE5D-D38D3E6BBDFB}"/>
            </a:ext>
          </a:extLst>
        </xdr:cNvPr>
        <xdr:cNvSpPr/>
      </xdr:nvSpPr>
      <xdr:spPr>
        <a:xfrm rot="5400000">
          <a:off x="-349936" y="5888045"/>
          <a:ext cx="1815658" cy="1115785"/>
        </a:xfrm>
        <a:prstGeom prst="trapezoid">
          <a:avLst/>
        </a:prstGeom>
        <a:solidFill>
          <a:schemeClr val="tx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a:solidFill>
                <a:schemeClr val="bg1"/>
              </a:solidFill>
              <a:latin typeface="Arial" panose="020B0604020202020204" pitchFamily="34" charset="0"/>
              <a:cs typeface="Arial" panose="020B0604020202020204" pitchFamily="34" charset="0"/>
            </a:rPr>
            <a:t>Mig</a:t>
          </a:r>
        </a:p>
        <a:p>
          <a:pPr algn="ctr"/>
          <a:r>
            <a:rPr lang="es-MX" sz="1600">
              <a:solidFill>
                <a:schemeClr val="bg1"/>
              </a:solidFill>
              <a:latin typeface="Arial" panose="020B0604020202020204" pitchFamily="34" charset="0"/>
              <a:cs typeface="Arial" panose="020B0604020202020204" pitchFamily="34" charset="0"/>
            </a:rPr>
            <a:t> Crec</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19</xdr:col>
      <xdr:colOff>462644</xdr:colOff>
      <xdr:row>0</xdr:row>
      <xdr:rowOff>122465</xdr:rowOff>
    </xdr:from>
    <xdr:to>
      <xdr:col>22</xdr:col>
      <xdr:colOff>748393</xdr:colOff>
      <xdr:row>4</xdr:row>
      <xdr:rowOff>13607</xdr:rowOff>
    </xdr:to>
    <xdr:sp macro="[0]!LIMPIARMIG" textlink="">
      <xdr:nvSpPr>
        <xdr:cNvPr id="10" name="Rectángulo 9">
          <a:extLst>
            <a:ext uri="{FF2B5EF4-FFF2-40B4-BE49-F238E27FC236}">
              <a16:creationId xmlns:a16="http://schemas.microsoft.com/office/drawing/2014/main" id="{5732FFED-FD18-41C3-A6A9-2D783F27194A}"/>
            </a:ext>
          </a:extLst>
        </xdr:cNvPr>
        <xdr:cNvSpPr/>
      </xdr:nvSpPr>
      <xdr:spPr>
        <a:xfrm>
          <a:off x="16569419" y="122465"/>
          <a:ext cx="3428999" cy="80554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200" b="1">
              <a:latin typeface="Arial" panose="020B0604020202020204" pitchFamily="34" charset="0"/>
              <a:cs typeface="Arial" panose="020B0604020202020204" pitchFamily="34" charset="0"/>
            </a:rPr>
            <a:t>LIMPIAR</a:t>
          </a:r>
          <a:endParaRPr lang="es-MX" sz="1100" b="1">
            <a:latin typeface="Arial" panose="020B0604020202020204" pitchFamily="34" charset="0"/>
            <a:cs typeface="Arial" panose="020B0604020202020204" pitchFamily="34" charset="0"/>
          </a:endParaRPr>
        </a:p>
      </xdr:txBody>
    </xdr:sp>
    <xdr:clientData/>
  </xdr:twoCellAnchor>
  <xdr:twoCellAnchor>
    <xdr:from>
      <xdr:col>3</xdr:col>
      <xdr:colOff>0</xdr:colOff>
      <xdr:row>9</xdr:row>
      <xdr:rowOff>40821</xdr:rowOff>
    </xdr:from>
    <xdr:to>
      <xdr:col>14</xdr:col>
      <xdr:colOff>0</xdr:colOff>
      <xdr:row>38</xdr:row>
      <xdr:rowOff>13607</xdr:rowOff>
    </xdr:to>
    <xdr:sp macro="" textlink="">
      <xdr:nvSpPr>
        <xdr:cNvPr id="11" name="CuadroTexto 10">
          <a:extLst>
            <a:ext uri="{FF2B5EF4-FFF2-40B4-BE49-F238E27FC236}">
              <a16:creationId xmlns:a16="http://schemas.microsoft.com/office/drawing/2014/main" id="{E7E81B13-8E6D-4F25-B2C9-E5EAC43B4933}"/>
            </a:ext>
          </a:extLst>
        </xdr:cNvPr>
        <xdr:cNvSpPr txBox="1"/>
      </xdr:nvSpPr>
      <xdr:spPr>
        <a:xfrm>
          <a:off x="2530929" y="2081892"/>
          <a:ext cx="9280071" cy="563335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(a)___ como respaldo y su seguridad a partir de este momento se grabará la llamada, solicito de su ayuda para contestar la frase “Si acepto</a:t>
          </a: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El número de su cuenta es: _____________ </a:t>
          </a: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nos autorizó un cargo por concepto de instalación por </a:t>
          </a: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Migración con Reemplazo , el monto de $____ y el costo de su nuevo paquete _____ por renta será de $_____ PO y $_____ PL  ¿Acepta ?</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Sr_____________ es importante mencionarle que no es posible regresar a la programación SD ¿Acepta?</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Mencionar prorrateo estimado menor al paquete contratado por concepto del cambio a Nuevo SKY HD.</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Sra., Srita. _____El costo de instalación le cubre un total de 30 metros  de cable. En caso de que la instalación exceda la distancia se deberá cubrir con un costo adicional el cual se deberá de pagar al técnico al momento de la instalación</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 documentación que tendrá que entregar al técnico en el momento de la instalación del segundo equipo es:</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comprobante domicilio (No mayor a 3 meses) sólo si existe cambio de domicilio.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de identificación oficial</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Es indispensable la presencia del titular de la cuenta en el momento</a:t>
          </a:r>
          <a:endParaRPr lang="es-MX" sz="1600" u="dbl">
            <a:solidFill>
              <a:schemeClr val="accent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ctr"/>
          <a:endParaRPr lang="es-MX" sz="1100"/>
        </a:p>
      </xdr:txBody>
    </xdr:sp>
    <xdr:clientData/>
  </xdr:twoCellAnchor>
  <xdr:twoCellAnchor editAs="oneCell">
    <xdr:from>
      <xdr:col>3</xdr:col>
      <xdr:colOff>0</xdr:colOff>
      <xdr:row>2</xdr:row>
      <xdr:rowOff>0</xdr:rowOff>
    </xdr:from>
    <xdr:to>
      <xdr:col>14</xdr:col>
      <xdr:colOff>13607</xdr:colOff>
      <xdr:row>7</xdr:row>
      <xdr:rowOff>0</xdr:rowOff>
    </xdr:to>
    <xdr:pic>
      <xdr:nvPicPr>
        <xdr:cNvPr id="13" name="Imagen 12">
          <a:extLst>
            <a:ext uri="{FF2B5EF4-FFF2-40B4-BE49-F238E27FC236}">
              <a16:creationId xmlns:a16="http://schemas.microsoft.com/office/drawing/2014/main" id="{14BC8C4A-A177-413F-95D5-0555BAAF20F2}"/>
            </a:ext>
          </a:extLst>
        </xdr:cNvPr>
        <xdr:cNvPicPr>
          <a:picLocks noChangeAspect="1"/>
        </xdr:cNvPicPr>
      </xdr:nvPicPr>
      <xdr:blipFill>
        <a:blip xmlns:r="http://schemas.openxmlformats.org/officeDocument/2006/relationships" r:embed="rId1"/>
        <a:stretch>
          <a:fillRect/>
        </a:stretch>
      </xdr:blipFill>
      <xdr:spPr>
        <a:xfrm>
          <a:off x="2530929" y="394607"/>
          <a:ext cx="9293678" cy="1251857"/>
        </a:xfrm>
        <a:prstGeom prst="rect">
          <a:avLst/>
        </a:prstGeom>
      </xdr:spPr>
    </xdr:pic>
    <xdr:clientData/>
  </xdr:twoCellAnchor>
  <xdr:twoCellAnchor>
    <xdr:from>
      <xdr:col>0</xdr:col>
      <xdr:colOff>13607</xdr:colOff>
      <xdr:row>3</xdr:row>
      <xdr:rowOff>0</xdr:rowOff>
    </xdr:from>
    <xdr:to>
      <xdr:col>2</xdr:col>
      <xdr:colOff>13607</xdr:colOff>
      <xdr:row>8</xdr:row>
      <xdr:rowOff>40822</xdr:rowOff>
    </xdr:to>
    <xdr:sp macro="" textlink="">
      <xdr:nvSpPr>
        <xdr:cNvPr id="16" name="Flecha: pentágono 15">
          <a:hlinkClick xmlns:r="http://schemas.openxmlformats.org/officeDocument/2006/relationships" r:id="rId2"/>
          <a:extLst>
            <a:ext uri="{FF2B5EF4-FFF2-40B4-BE49-F238E27FC236}">
              <a16:creationId xmlns:a16="http://schemas.microsoft.com/office/drawing/2014/main" id="{AC459905-3287-4C48-A80C-9F8CF4D94934}"/>
            </a:ext>
          </a:extLst>
        </xdr:cNvPr>
        <xdr:cNvSpPr/>
      </xdr:nvSpPr>
      <xdr:spPr>
        <a:xfrm>
          <a:off x="13607" y="653143"/>
          <a:ext cx="1687286" cy="1238250"/>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6</xdr:row>
      <xdr:rowOff>149678</xdr:rowOff>
    </xdr:from>
    <xdr:to>
      <xdr:col>2</xdr:col>
      <xdr:colOff>0</xdr:colOff>
      <xdr:row>12</xdr:row>
      <xdr:rowOff>0</xdr:rowOff>
    </xdr:to>
    <xdr:sp macro="" textlink="">
      <xdr:nvSpPr>
        <xdr:cNvPr id="17" name="Flecha: pentágono 16">
          <a:extLst>
            <a:ext uri="{FF2B5EF4-FFF2-40B4-BE49-F238E27FC236}">
              <a16:creationId xmlns:a16="http://schemas.microsoft.com/office/drawing/2014/main" id="{1BD40382-D32F-46F3-8333-8943EECB5FF0}"/>
            </a:ext>
          </a:extLst>
        </xdr:cNvPr>
        <xdr:cNvSpPr/>
      </xdr:nvSpPr>
      <xdr:spPr>
        <a:xfrm>
          <a:off x="0" y="1605642"/>
          <a:ext cx="1687286" cy="1020537"/>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Migración</a:t>
          </a:r>
        </a:p>
      </xdr:txBody>
    </xdr:sp>
    <xdr:clientData/>
  </xdr:twoCellAnchor>
  <xdr:twoCellAnchor>
    <xdr:from>
      <xdr:col>0</xdr:col>
      <xdr:colOff>0</xdr:colOff>
      <xdr:row>42</xdr:row>
      <xdr:rowOff>81642</xdr:rowOff>
    </xdr:from>
    <xdr:to>
      <xdr:col>2</xdr:col>
      <xdr:colOff>122463</xdr:colOff>
      <xdr:row>47</xdr:row>
      <xdr:rowOff>122464</xdr:rowOff>
    </xdr:to>
    <xdr:sp macro="" textlink="">
      <xdr:nvSpPr>
        <xdr:cNvPr id="18" name="Flecha: pentágono 17">
          <a:hlinkClick xmlns:r="http://schemas.openxmlformats.org/officeDocument/2006/relationships" r:id="rId3"/>
          <a:extLst>
            <a:ext uri="{FF2B5EF4-FFF2-40B4-BE49-F238E27FC236}">
              <a16:creationId xmlns:a16="http://schemas.microsoft.com/office/drawing/2014/main" id="{9497CBDC-3D9F-4C7E-81AF-D7F4E14CB1E2}"/>
            </a:ext>
          </a:extLst>
        </xdr:cNvPr>
        <xdr:cNvSpPr/>
      </xdr:nvSpPr>
      <xdr:spPr>
        <a:xfrm>
          <a:off x="0" y="8545285"/>
          <a:ext cx="1809749" cy="993322"/>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0</xdr:colOff>
      <xdr:row>10</xdr:row>
      <xdr:rowOff>136072</xdr:rowOff>
    </xdr:from>
    <xdr:to>
      <xdr:col>2</xdr:col>
      <xdr:colOff>0</xdr:colOff>
      <xdr:row>15</xdr:row>
      <xdr:rowOff>176894</xdr:rowOff>
    </xdr:to>
    <xdr:sp macro="" textlink="">
      <xdr:nvSpPr>
        <xdr:cNvPr id="19" name="Flecha: pentágono 18">
          <a:hlinkClick xmlns:r="http://schemas.openxmlformats.org/officeDocument/2006/relationships" r:id="rId4"/>
          <a:extLst>
            <a:ext uri="{FF2B5EF4-FFF2-40B4-BE49-F238E27FC236}">
              <a16:creationId xmlns:a16="http://schemas.microsoft.com/office/drawing/2014/main" id="{546AC2ED-2A4A-4595-BEE1-00712203B4B5}"/>
            </a:ext>
          </a:extLst>
        </xdr:cNvPr>
        <xdr:cNvSpPr/>
      </xdr:nvSpPr>
      <xdr:spPr>
        <a:xfrm>
          <a:off x="0" y="2381251"/>
          <a:ext cx="1687286" cy="1006929"/>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0</xdr:colOff>
      <xdr:row>26</xdr:row>
      <xdr:rowOff>163288</xdr:rowOff>
    </xdr:from>
    <xdr:to>
      <xdr:col>1</xdr:col>
      <xdr:colOff>272142</xdr:colOff>
      <xdr:row>36</xdr:row>
      <xdr:rowOff>46731</xdr:rowOff>
    </xdr:to>
    <xdr:sp macro="" textlink="">
      <xdr:nvSpPr>
        <xdr:cNvPr id="21" name="Trapecio 20">
          <a:hlinkClick xmlns:r="http://schemas.openxmlformats.org/officeDocument/2006/relationships" r:id="rId5"/>
          <a:extLst>
            <a:ext uri="{FF2B5EF4-FFF2-40B4-BE49-F238E27FC236}">
              <a16:creationId xmlns:a16="http://schemas.microsoft.com/office/drawing/2014/main" id="{74B8CA5B-7585-43FF-A33C-11842B852DEF}"/>
            </a:ext>
          </a:extLst>
        </xdr:cNvPr>
        <xdr:cNvSpPr/>
      </xdr:nvSpPr>
      <xdr:spPr>
        <a:xfrm rot="5400000">
          <a:off x="-349936" y="5888045"/>
          <a:ext cx="1815658" cy="1115785"/>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a:solidFill>
                <a:schemeClr val="bg1"/>
              </a:solidFill>
              <a:latin typeface="Arial" panose="020B0604020202020204" pitchFamily="34" charset="0"/>
              <a:cs typeface="Arial" panose="020B0604020202020204" pitchFamily="34" charset="0"/>
            </a:rPr>
            <a:t>Mig</a:t>
          </a:r>
        </a:p>
        <a:p>
          <a:pPr algn="ctr"/>
          <a:r>
            <a:rPr lang="es-MX" sz="1600">
              <a:solidFill>
                <a:schemeClr val="bg1"/>
              </a:solidFill>
              <a:latin typeface="Arial" panose="020B0604020202020204" pitchFamily="34" charset="0"/>
              <a:cs typeface="Arial" panose="020B0604020202020204" pitchFamily="34" charset="0"/>
            </a:rPr>
            <a:t> Crec</a:t>
          </a:r>
        </a:p>
      </xdr:txBody>
    </xdr:sp>
    <xdr:clientData/>
  </xdr:twoCellAnchor>
  <xdr:twoCellAnchor>
    <xdr:from>
      <xdr:col>0</xdr:col>
      <xdr:colOff>0</xdr:colOff>
      <xdr:row>33</xdr:row>
      <xdr:rowOff>136071</xdr:rowOff>
    </xdr:from>
    <xdr:to>
      <xdr:col>1</xdr:col>
      <xdr:colOff>272142</xdr:colOff>
      <xdr:row>43</xdr:row>
      <xdr:rowOff>54430</xdr:rowOff>
    </xdr:to>
    <xdr:sp macro="" textlink="">
      <xdr:nvSpPr>
        <xdr:cNvPr id="22" name="Trapecio 21">
          <a:hlinkClick xmlns:r="http://schemas.openxmlformats.org/officeDocument/2006/relationships" r:id="rId6"/>
          <a:extLst>
            <a:ext uri="{FF2B5EF4-FFF2-40B4-BE49-F238E27FC236}">
              <a16:creationId xmlns:a16="http://schemas.microsoft.com/office/drawing/2014/main" id="{44F96A46-40DC-4FB3-A13A-9113127D97E3}"/>
            </a:ext>
          </a:extLst>
        </xdr:cNvPr>
        <xdr:cNvSpPr/>
      </xdr:nvSpPr>
      <xdr:spPr>
        <a:xfrm rot="5400000">
          <a:off x="-367394" y="7225394"/>
          <a:ext cx="1850573" cy="1115785"/>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a:solidFill>
                <a:schemeClr val="bg1"/>
              </a:solidFill>
              <a:latin typeface="Arial" panose="020B0604020202020204" pitchFamily="34" charset="0"/>
              <a:cs typeface="Arial" panose="020B0604020202020204" pitchFamily="34" charset="0"/>
            </a:rPr>
            <a:t>Mig Crrec y Reem</a:t>
          </a:r>
        </a:p>
      </xdr:txBody>
    </xdr:sp>
    <xdr:clientData/>
  </xdr:twoCellAnchor>
  <xdr:twoCellAnchor>
    <xdr:from>
      <xdr:col>1</xdr:col>
      <xdr:colOff>278178</xdr:colOff>
      <xdr:row>22</xdr:row>
      <xdr:rowOff>151448</xdr:rowOff>
    </xdr:from>
    <xdr:to>
      <xdr:col>2</xdr:col>
      <xdr:colOff>284584</xdr:colOff>
      <xdr:row>28</xdr:row>
      <xdr:rowOff>102676</xdr:rowOff>
    </xdr:to>
    <xdr:sp macro="" textlink="">
      <xdr:nvSpPr>
        <xdr:cNvPr id="23" name="Globo: flecha derecha 22">
          <a:hlinkClick xmlns:r="http://schemas.openxmlformats.org/officeDocument/2006/relationships" r:id="rId7"/>
          <a:extLst>
            <a:ext uri="{FF2B5EF4-FFF2-40B4-BE49-F238E27FC236}">
              <a16:creationId xmlns:a16="http://schemas.microsoft.com/office/drawing/2014/main" id="{79E9E94B-2BF5-44A1-9149-E14133F0FE22}"/>
            </a:ext>
          </a:extLst>
        </xdr:cNvPr>
        <xdr:cNvSpPr/>
      </xdr:nvSpPr>
      <xdr:spPr>
        <a:xfrm rot="10800000">
          <a:off x="1121821" y="4737055"/>
          <a:ext cx="850049" cy="1121442"/>
        </a:xfrm>
        <a:prstGeom prst="rightArrowCallou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MX" sz="1200">
              <a:latin typeface="Arial" panose="020B0604020202020204" pitchFamily="34" charset="0"/>
              <a:cs typeface="Arial" panose="020B0604020202020204" pitchFamily="34" charset="0"/>
            </a:rPr>
            <a:t>Mayor</a:t>
          </a:r>
          <a:r>
            <a:rPr lang="es-MX" sz="1200" baseline="0">
              <a:latin typeface="Arial" panose="020B0604020202020204" pitchFamily="34" charset="0"/>
              <a:cs typeface="Arial" panose="020B0604020202020204" pitchFamily="34" charset="0"/>
            </a:rPr>
            <a:t> de </a:t>
          </a:r>
          <a:r>
            <a:rPr lang="es-MX" sz="1200">
              <a:latin typeface="Arial" panose="020B0604020202020204" pitchFamily="34" charset="0"/>
              <a:cs typeface="Arial" panose="020B0604020202020204" pitchFamily="34" charset="0"/>
            </a:rPr>
            <a:t>18</a:t>
          </a:r>
          <a:r>
            <a:rPr lang="es-MX" sz="1200" baseline="0">
              <a:latin typeface="Arial" panose="020B0604020202020204" pitchFamily="34" charset="0"/>
              <a:cs typeface="Arial" panose="020B0604020202020204" pitchFamily="34" charset="0"/>
            </a:rPr>
            <a:t> Meses</a:t>
          </a:r>
          <a:endParaRPr lang="es-MX" sz="100">
            <a:latin typeface="Arial" panose="020B0604020202020204" pitchFamily="34" charset="0"/>
            <a:cs typeface="Arial" panose="020B0604020202020204" pitchFamily="34" charset="0"/>
          </a:endParaRPr>
        </a:p>
      </xdr:txBody>
    </xdr:sp>
    <xdr:clientData/>
  </xdr:twoCellAnchor>
  <xdr:twoCellAnchor>
    <xdr:from>
      <xdr:col>1</xdr:col>
      <xdr:colOff>557893</xdr:colOff>
      <xdr:row>16</xdr:row>
      <xdr:rowOff>136071</xdr:rowOff>
    </xdr:from>
    <xdr:to>
      <xdr:col>2</xdr:col>
      <xdr:colOff>564300</xdr:colOff>
      <xdr:row>22</xdr:row>
      <xdr:rowOff>74445</xdr:rowOff>
    </xdr:to>
    <xdr:sp macro="" textlink="">
      <xdr:nvSpPr>
        <xdr:cNvPr id="24" name="Globo: flecha izquierda 23">
          <a:hlinkClick xmlns:r="http://schemas.openxmlformats.org/officeDocument/2006/relationships" r:id="rId8"/>
          <a:extLst>
            <a:ext uri="{FF2B5EF4-FFF2-40B4-BE49-F238E27FC236}">
              <a16:creationId xmlns:a16="http://schemas.microsoft.com/office/drawing/2014/main" id="{965F7CA5-1610-4309-8B37-910E350437EC}"/>
            </a:ext>
          </a:extLst>
        </xdr:cNvPr>
        <xdr:cNvSpPr/>
      </xdr:nvSpPr>
      <xdr:spPr>
        <a:xfrm rot="10800000">
          <a:off x="1401536" y="3537857"/>
          <a:ext cx="850050" cy="1122195"/>
        </a:xfrm>
        <a:prstGeom prst="leftArrowCallou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vert270" wrap="square" lIns="91440" tIns="45720" rIns="91440" bIns="45720" numCol="1" spcCol="0" rtlCol="0" fromWordArt="0" anchor="ctr" anchorCtr="0" forceAA="0" compatLnSpc="1">
          <a:prstTxWarp prst="textNoShape">
            <a:avLst/>
          </a:prstTxWarp>
          <a:noAutofit/>
        </a:bodyPr>
        <a:lstStyle/>
        <a:p>
          <a:pPr marL="0" indent="0" algn="ctr"/>
          <a:r>
            <a:rPr lang="es-MX" sz="1200" baseline="0">
              <a:solidFill>
                <a:schemeClr val="lt1"/>
              </a:solidFill>
              <a:latin typeface="Arial" panose="020B0604020202020204" pitchFamily="34" charset="0"/>
              <a:ea typeface="+mn-ea"/>
              <a:cs typeface="Arial" panose="020B0604020202020204" pitchFamily="34" charset="0"/>
            </a:rPr>
            <a:t>Menor de 18 Meses</a:t>
          </a:r>
          <a:endParaRPr lang="es-MX" sz="1200">
            <a:solidFill>
              <a:schemeClr val="lt1"/>
            </a:solidFill>
            <a:latin typeface="Arial" panose="020B0604020202020204" pitchFamily="34" charset="0"/>
            <a:ea typeface="+mn-ea"/>
            <a:cs typeface="Arial" panose="020B0604020202020204" pitchFamily="34" charset="0"/>
          </a:endParaRPr>
        </a:p>
      </xdr:txBody>
    </xdr:sp>
    <xdr:clientData/>
  </xdr:twoCellAnchor>
  <xdr:twoCellAnchor>
    <xdr:from>
      <xdr:col>0</xdr:col>
      <xdr:colOff>0</xdr:colOff>
      <xdr:row>13</xdr:row>
      <xdr:rowOff>177122</xdr:rowOff>
    </xdr:from>
    <xdr:to>
      <xdr:col>1</xdr:col>
      <xdr:colOff>272141</xdr:colOff>
      <xdr:row>23</xdr:row>
      <xdr:rowOff>71465</xdr:rowOff>
    </xdr:to>
    <xdr:sp macro="" textlink="">
      <xdr:nvSpPr>
        <xdr:cNvPr id="25" name="Trapecio 24">
          <a:hlinkClick xmlns:r="http://schemas.openxmlformats.org/officeDocument/2006/relationships" r:id="rId9"/>
          <a:extLst>
            <a:ext uri="{FF2B5EF4-FFF2-40B4-BE49-F238E27FC236}">
              <a16:creationId xmlns:a16="http://schemas.microsoft.com/office/drawing/2014/main" id="{10D8E190-4BE9-46E7-BCBD-FCAAA02DBAC3}"/>
            </a:ext>
          </a:extLst>
        </xdr:cNvPr>
        <xdr:cNvSpPr/>
      </xdr:nvSpPr>
      <xdr:spPr>
        <a:xfrm rot="5400000">
          <a:off x="-375797" y="3369598"/>
          <a:ext cx="1867378" cy="1115784"/>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a:solidFill>
                <a:schemeClr val="bg1"/>
              </a:solidFill>
              <a:latin typeface="Arial" panose="020B0604020202020204" pitchFamily="34" charset="0"/>
              <a:cs typeface="Arial" panose="020B0604020202020204" pitchFamily="34" charset="0"/>
            </a:rPr>
            <a:t>Cambio de Antena</a:t>
          </a:r>
        </a:p>
      </xdr:txBody>
    </xdr:sp>
    <xdr:clientData/>
  </xdr:twoCellAnchor>
  <xdr:twoCellAnchor>
    <xdr:from>
      <xdr:col>0</xdr:col>
      <xdr:colOff>0</xdr:colOff>
      <xdr:row>20</xdr:row>
      <xdr:rowOff>41051</xdr:rowOff>
    </xdr:from>
    <xdr:to>
      <xdr:col>1</xdr:col>
      <xdr:colOff>272141</xdr:colOff>
      <xdr:row>29</xdr:row>
      <xdr:rowOff>118192</xdr:rowOff>
    </xdr:to>
    <xdr:sp macro="" textlink="">
      <xdr:nvSpPr>
        <xdr:cNvPr id="20" name="Trapecio 19">
          <a:hlinkClick xmlns:r="http://schemas.openxmlformats.org/officeDocument/2006/relationships" r:id="rId10"/>
          <a:extLst>
            <a:ext uri="{FF2B5EF4-FFF2-40B4-BE49-F238E27FC236}">
              <a16:creationId xmlns:a16="http://schemas.microsoft.com/office/drawing/2014/main" id="{ABBBCAB8-267C-4EF0-B441-1514B9EB20FB}"/>
            </a:ext>
          </a:extLst>
        </xdr:cNvPr>
        <xdr:cNvSpPr/>
      </xdr:nvSpPr>
      <xdr:spPr>
        <a:xfrm rot="5400000">
          <a:off x="-358339" y="4590390"/>
          <a:ext cx="1832462" cy="1115784"/>
        </a:xfrm>
        <a:prstGeom prst="trapezoid">
          <a:avLst/>
        </a:prstGeom>
        <a:solidFill>
          <a:schemeClr val="tx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a:solidFill>
                <a:schemeClr val="bg1"/>
              </a:solidFill>
              <a:latin typeface="Arial" panose="020B0604020202020204" pitchFamily="34" charset="0"/>
              <a:cs typeface="Arial" panose="020B0604020202020204" pitchFamily="34" charset="0"/>
            </a:rPr>
            <a:t>Mig</a:t>
          </a:r>
        </a:p>
        <a:p>
          <a:pPr algn="ctr"/>
          <a:r>
            <a:rPr lang="es-MX" sz="1600">
              <a:solidFill>
                <a:schemeClr val="bg1"/>
              </a:solidFill>
              <a:latin typeface="Arial" panose="020B0604020202020204" pitchFamily="34" charset="0"/>
              <a:cs typeface="Arial" panose="020B0604020202020204" pitchFamily="34" charset="0"/>
            </a:rPr>
            <a:t> Reem</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19</xdr:col>
      <xdr:colOff>381001</xdr:colOff>
      <xdr:row>2</xdr:row>
      <xdr:rowOff>27214</xdr:rowOff>
    </xdr:from>
    <xdr:to>
      <xdr:col>22</xdr:col>
      <xdr:colOff>666750</xdr:colOff>
      <xdr:row>5</xdr:row>
      <xdr:rowOff>54428</xdr:rowOff>
    </xdr:to>
    <xdr:sp macro="[0]!LIMPIARMIG2" textlink="">
      <xdr:nvSpPr>
        <xdr:cNvPr id="10" name="Rectángulo 9">
          <a:extLst>
            <a:ext uri="{FF2B5EF4-FFF2-40B4-BE49-F238E27FC236}">
              <a16:creationId xmlns:a16="http://schemas.microsoft.com/office/drawing/2014/main" id="{4229258A-8161-40A0-9A93-C7D50996BF1B}"/>
            </a:ext>
          </a:extLst>
        </xdr:cNvPr>
        <xdr:cNvSpPr/>
      </xdr:nvSpPr>
      <xdr:spPr>
        <a:xfrm>
          <a:off x="16410215" y="421821"/>
          <a:ext cx="3415392" cy="81642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200" b="1">
              <a:latin typeface="Arial" panose="020B0604020202020204" pitchFamily="34" charset="0"/>
              <a:cs typeface="Arial" panose="020B0604020202020204" pitchFamily="34" charset="0"/>
            </a:rPr>
            <a:t>LIMPIAR</a:t>
          </a:r>
          <a:endParaRPr lang="es-MX" sz="1100" b="1">
            <a:latin typeface="Arial" panose="020B0604020202020204" pitchFamily="34" charset="0"/>
            <a:cs typeface="Arial" panose="020B0604020202020204" pitchFamily="34" charset="0"/>
          </a:endParaRPr>
        </a:p>
      </xdr:txBody>
    </xdr:sp>
    <xdr:clientData/>
  </xdr:twoCellAnchor>
  <xdr:twoCellAnchor>
    <xdr:from>
      <xdr:col>3</xdr:col>
      <xdr:colOff>0</xdr:colOff>
      <xdr:row>9</xdr:row>
      <xdr:rowOff>40820</xdr:rowOff>
    </xdr:from>
    <xdr:to>
      <xdr:col>14</xdr:col>
      <xdr:colOff>0</xdr:colOff>
      <xdr:row>39</xdr:row>
      <xdr:rowOff>149678</xdr:rowOff>
    </xdr:to>
    <xdr:sp macro="" textlink="">
      <xdr:nvSpPr>
        <xdr:cNvPr id="11" name="CuadroTexto 10">
          <a:extLst>
            <a:ext uri="{FF2B5EF4-FFF2-40B4-BE49-F238E27FC236}">
              <a16:creationId xmlns:a16="http://schemas.microsoft.com/office/drawing/2014/main" id="{F1A34B40-E2A2-4D06-80BE-64EE5A3B2122}"/>
            </a:ext>
          </a:extLst>
        </xdr:cNvPr>
        <xdr:cNvSpPr txBox="1"/>
      </xdr:nvSpPr>
      <xdr:spPr>
        <a:xfrm>
          <a:off x="2530929" y="2081891"/>
          <a:ext cx="9280071" cy="5973537"/>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(a)___ como respaldo y su seguridad a partir de este momento se grabará la llamada, solicito de su ayuda para contestar la frase “Si acepto</a:t>
          </a: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El número de su cuenta es: _____________ </a:t>
          </a: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nos autorizó un cargo por concepto de instalación por </a:t>
          </a: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Migración con Reemplazo y crecimientos , el monto de $____ y el costo de su nuevo paquete _____ por renta será de $_____ PO y $_____ PL  ¿Acepta ?</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Sr_____________ es importante mencionarle que no es posible regresar a la programación SD ¿Acepta?</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Mencionar prorrateo estimado menor al paquete contratado por concepto del cambio a Nuevo SKY HD.</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Sra., Srita. _____El costo de instalación le cubre un total de 30 metros  de cable. En caso de que la instalación exceda la distancia se deberá cubrir con un costo adicional el cual se deberá de pagar al técnico al momento de la instalación</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 documentación que tendrá que entregar al técnico en el momento de la instalación del segundo equipo es:</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comprobante domicilio (No mayor a 3 meses) sólo si existe cambio de domicilio.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de identificación oficial</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Es indispensable la presencia del titular de la cuenta en el momento</a:t>
          </a:r>
          <a:endParaRPr lang="es-MX" sz="1600" u="dbl">
            <a:solidFill>
              <a:schemeClr val="accent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ctr"/>
          <a:endParaRPr lang="es-MX" sz="1100"/>
        </a:p>
      </xdr:txBody>
    </xdr:sp>
    <xdr:clientData/>
  </xdr:twoCellAnchor>
  <xdr:twoCellAnchor editAs="oneCell">
    <xdr:from>
      <xdr:col>3</xdr:col>
      <xdr:colOff>-1</xdr:colOff>
      <xdr:row>1</xdr:row>
      <xdr:rowOff>204106</xdr:rowOff>
    </xdr:from>
    <xdr:to>
      <xdr:col>13</xdr:col>
      <xdr:colOff>830036</xdr:colOff>
      <xdr:row>6</xdr:row>
      <xdr:rowOff>190499</xdr:rowOff>
    </xdr:to>
    <xdr:pic>
      <xdr:nvPicPr>
        <xdr:cNvPr id="13" name="Imagen 12">
          <a:extLst>
            <a:ext uri="{FF2B5EF4-FFF2-40B4-BE49-F238E27FC236}">
              <a16:creationId xmlns:a16="http://schemas.microsoft.com/office/drawing/2014/main" id="{9874C3C8-69FB-49C4-B9A1-7933DBA58545}"/>
            </a:ext>
          </a:extLst>
        </xdr:cNvPr>
        <xdr:cNvPicPr>
          <a:picLocks noChangeAspect="1"/>
        </xdr:cNvPicPr>
      </xdr:nvPicPr>
      <xdr:blipFill>
        <a:blip xmlns:r="http://schemas.openxmlformats.org/officeDocument/2006/relationships" r:embed="rId1"/>
        <a:stretch>
          <a:fillRect/>
        </a:stretch>
      </xdr:blipFill>
      <xdr:spPr>
        <a:xfrm>
          <a:off x="2530928" y="394606"/>
          <a:ext cx="9266465" cy="1251857"/>
        </a:xfrm>
        <a:prstGeom prst="rect">
          <a:avLst/>
        </a:prstGeom>
      </xdr:spPr>
    </xdr:pic>
    <xdr:clientData/>
  </xdr:twoCellAnchor>
  <xdr:twoCellAnchor>
    <xdr:from>
      <xdr:col>0</xdr:col>
      <xdr:colOff>13607</xdr:colOff>
      <xdr:row>3</xdr:row>
      <xdr:rowOff>0</xdr:rowOff>
    </xdr:from>
    <xdr:to>
      <xdr:col>2</xdr:col>
      <xdr:colOff>13607</xdr:colOff>
      <xdr:row>8</xdr:row>
      <xdr:rowOff>40822</xdr:rowOff>
    </xdr:to>
    <xdr:sp macro="" textlink="">
      <xdr:nvSpPr>
        <xdr:cNvPr id="21" name="Flecha: pentágono 20">
          <a:hlinkClick xmlns:r="http://schemas.openxmlformats.org/officeDocument/2006/relationships" r:id="rId2"/>
          <a:extLst>
            <a:ext uri="{FF2B5EF4-FFF2-40B4-BE49-F238E27FC236}">
              <a16:creationId xmlns:a16="http://schemas.microsoft.com/office/drawing/2014/main" id="{B6742EE1-E368-4795-858D-C6A84FF5F918}"/>
            </a:ext>
          </a:extLst>
        </xdr:cNvPr>
        <xdr:cNvSpPr/>
      </xdr:nvSpPr>
      <xdr:spPr>
        <a:xfrm>
          <a:off x="13607" y="653143"/>
          <a:ext cx="1687286" cy="1238250"/>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6</xdr:row>
      <xdr:rowOff>149678</xdr:rowOff>
    </xdr:from>
    <xdr:to>
      <xdr:col>2</xdr:col>
      <xdr:colOff>0</xdr:colOff>
      <xdr:row>11</xdr:row>
      <xdr:rowOff>190500</xdr:rowOff>
    </xdr:to>
    <xdr:sp macro="" textlink="">
      <xdr:nvSpPr>
        <xdr:cNvPr id="22" name="Flecha: pentágono 21">
          <a:extLst>
            <a:ext uri="{FF2B5EF4-FFF2-40B4-BE49-F238E27FC236}">
              <a16:creationId xmlns:a16="http://schemas.microsoft.com/office/drawing/2014/main" id="{95A8EC22-9FF1-4E63-9001-8BB9AD4A6603}"/>
            </a:ext>
          </a:extLst>
        </xdr:cNvPr>
        <xdr:cNvSpPr/>
      </xdr:nvSpPr>
      <xdr:spPr>
        <a:xfrm>
          <a:off x="0" y="1605642"/>
          <a:ext cx="1687286" cy="1020537"/>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Migración</a:t>
          </a:r>
        </a:p>
      </xdr:txBody>
    </xdr:sp>
    <xdr:clientData/>
  </xdr:twoCellAnchor>
  <xdr:twoCellAnchor>
    <xdr:from>
      <xdr:col>0</xdr:col>
      <xdr:colOff>0</xdr:colOff>
      <xdr:row>42</xdr:row>
      <xdr:rowOff>68035</xdr:rowOff>
    </xdr:from>
    <xdr:to>
      <xdr:col>2</xdr:col>
      <xdr:colOff>122463</xdr:colOff>
      <xdr:row>47</xdr:row>
      <xdr:rowOff>108857</xdr:rowOff>
    </xdr:to>
    <xdr:sp macro="" textlink="">
      <xdr:nvSpPr>
        <xdr:cNvPr id="23" name="Flecha: pentágono 22">
          <a:hlinkClick xmlns:r="http://schemas.openxmlformats.org/officeDocument/2006/relationships" r:id="rId3"/>
          <a:extLst>
            <a:ext uri="{FF2B5EF4-FFF2-40B4-BE49-F238E27FC236}">
              <a16:creationId xmlns:a16="http://schemas.microsoft.com/office/drawing/2014/main" id="{3B520C89-3296-48D5-80E9-FC231842542D}"/>
            </a:ext>
          </a:extLst>
        </xdr:cNvPr>
        <xdr:cNvSpPr/>
      </xdr:nvSpPr>
      <xdr:spPr>
        <a:xfrm>
          <a:off x="0" y="8545285"/>
          <a:ext cx="1809749" cy="993322"/>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0</xdr:colOff>
      <xdr:row>10</xdr:row>
      <xdr:rowOff>136072</xdr:rowOff>
    </xdr:from>
    <xdr:to>
      <xdr:col>2</xdr:col>
      <xdr:colOff>0</xdr:colOff>
      <xdr:row>15</xdr:row>
      <xdr:rowOff>163287</xdr:rowOff>
    </xdr:to>
    <xdr:sp macro="" textlink="">
      <xdr:nvSpPr>
        <xdr:cNvPr id="24" name="Flecha: pentágono 23">
          <a:hlinkClick xmlns:r="http://schemas.openxmlformats.org/officeDocument/2006/relationships" r:id="rId4"/>
          <a:extLst>
            <a:ext uri="{FF2B5EF4-FFF2-40B4-BE49-F238E27FC236}">
              <a16:creationId xmlns:a16="http://schemas.microsoft.com/office/drawing/2014/main" id="{B905C939-0C43-494E-9D26-1781BC5B46C2}"/>
            </a:ext>
          </a:extLst>
        </xdr:cNvPr>
        <xdr:cNvSpPr/>
      </xdr:nvSpPr>
      <xdr:spPr>
        <a:xfrm>
          <a:off x="0" y="2381251"/>
          <a:ext cx="1687286" cy="1006929"/>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0</xdr:colOff>
      <xdr:row>20</xdr:row>
      <xdr:rowOff>27444</xdr:rowOff>
    </xdr:from>
    <xdr:to>
      <xdr:col>1</xdr:col>
      <xdr:colOff>272141</xdr:colOff>
      <xdr:row>29</xdr:row>
      <xdr:rowOff>104584</xdr:rowOff>
    </xdr:to>
    <xdr:sp macro="" textlink="">
      <xdr:nvSpPr>
        <xdr:cNvPr id="25" name="Trapecio 24">
          <a:hlinkClick xmlns:r="http://schemas.openxmlformats.org/officeDocument/2006/relationships" r:id="rId5"/>
          <a:extLst>
            <a:ext uri="{FF2B5EF4-FFF2-40B4-BE49-F238E27FC236}">
              <a16:creationId xmlns:a16="http://schemas.microsoft.com/office/drawing/2014/main" id="{465B31B7-8EAC-477C-A456-E9630C0FAF92}"/>
            </a:ext>
          </a:extLst>
        </xdr:cNvPr>
        <xdr:cNvSpPr/>
      </xdr:nvSpPr>
      <xdr:spPr>
        <a:xfrm rot="5400000">
          <a:off x="-358339" y="4590390"/>
          <a:ext cx="1832462" cy="1115784"/>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a:solidFill>
                <a:schemeClr val="bg1"/>
              </a:solidFill>
              <a:latin typeface="Arial" panose="020B0604020202020204" pitchFamily="34" charset="0"/>
              <a:cs typeface="Arial" panose="020B0604020202020204" pitchFamily="34" charset="0"/>
            </a:rPr>
            <a:t>Mig</a:t>
          </a:r>
        </a:p>
        <a:p>
          <a:pPr algn="ctr"/>
          <a:r>
            <a:rPr lang="es-MX" sz="1600">
              <a:solidFill>
                <a:schemeClr val="bg1"/>
              </a:solidFill>
              <a:latin typeface="Arial" panose="020B0604020202020204" pitchFamily="34" charset="0"/>
              <a:cs typeface="Arial" panose="020B0604020202020204" pitchFamily="34" charset="0"/>
            </a:rPr>
            <a:t> Reem</a:t>
          </a:r>
        </a:p>
      </xdr:txBody>
    </xdr:sp>
    <xdr:clientData/>
  </xdr:twoCellAnchor>
  <xdr:twoCellAnchor>
    <xdr:from>
      <xdr:col>0</xdr:col>
      <xdr:colOff>0</xdr:colOff>
      <xdr:row>26</xdr:row>
      <xdr:rowOff>149680</xdr:rowOff>
    </xdr:from>
    <xdr:to>
      <xdr:col>1</xdr:col>
      <xdr:colOff>272142</xdr:colOff>
      <xdr:row>36</xdr:row>
      <xdr:rowOff>33124</xdr:rowOff>
    </xdr:to>
    <xdr:sp macro="" textlink="">
      <xdr:nvSpPr>
        <xdr:cNvPr id="26" name="Trapecio 25">
          <a:hlinkClick xmlns:r="http://schemas.openxmlformats.org/officeDocument/2006/relationships" r:id="rId6"/>
          <a:extLst>
            <a:ext uri="{FF2B5EF4-FFF2-40B4-BE49-F238E27FC236}">
              <a16:creationId xmlns:a16="http://schemas.microsoft.com/office/drawing/2014/main" id="{14098BEE-884D-42D3-96DB-BB2094C4D123}"/>
            </a:ext>
          </a:extLst>
        </xdr:cNvPr>
        <xdr:cNvSpPr/>
      </xdr:nvSpPr>
      <xdr:spPr>
        <a:xfrm rot="5400000">
          <a:off x="-349936" y="5888045"/>
          <a:ext cx="1815658" cy="1115785"/>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a:solidFill>
                <a:schemeClr val="bg1"/>
              </a:solidFill>
              <a:latin typeface="Arial" panose="020B0604020202020204" pitchFamily="34" charset="0"/>
              <a:cs typeface="Arial" panose="020B0604020202020204" pitchFamily="34" charset="0"/>
            </a:rPr>
            <a:t>Mig</a:t>
          </a:r>
        </a:p>
        <a:p>
          <a:pPr algn="ctr"/>
          <a:r>
            <a:rPr lang="es-MX" sz="1600">
              <a:solidFill>
                <a:schemeClr val="bg1"/>
              </a:solidFill>
              <a:latin typeface="Arial" panose="020B0604020202020204" pitchFamily="34" charset="0"/>
              <a:cs typeface="Arial" panose="020B0604020202020204" pitchFamily="34" charset="0"/>
            </a:rPr>
            <a:t> Crec</a:t>
          </a:r>
        </a:p>
      </xdr:txBody>
    </xdr:sp>
    <xdr:clientData/>
  </xdr:twoCellAnchor>
  <xdr:twoCellAnchor>
    <xdr:from>
      <xdr:col>0</xdr:col>
      <xdr:colOff>0</xdr:colOff>
      <xdr:row>33</xdr:row>
      <xdr:rowOff>122464</xdr:rowOff>
    </xdr:from>
    <xdr:to>
      <xdr:col>1</xdr:col>
      <xdr:colOff>272142</xdr:colOff>
      <xdr:row>43</xdr:row>
      <xdr:rowOff>40823</xdr:rowOff>
    </xdr:to>
    <xdr:sp macro="" textlink="">
      <xdr:nvSpPr>
        <xdr:cNvPr id="27" name="Trapecio 26">
          <a:hlinkClick xmlns:r="http://schemas.openxmlformats.org/officeDocument/2006/relationships" r:id="rId7"/>
          <a:extLst>
            <a:ext uri="{FF2B5EF4-FFF2-40B4-BE49-F238E27FC236}">
              <a16:creationId xmlns:a16="http://schemas.microsoft.com/office/drawing/2014/main" id="{C1BBFB6B-C859-4307-95A2-C08D88AC572D}"/>
            </a:ext>
          </a:extLst>
        </xdr:cNvPr>
        <xdr:cNvSpPr/>
      </xdr:nvSpPr>
      <xdr:spPr>
        <a:xfrm rot="5400000">
          <a:off x="-367394" y="7225394"/>
          <a:ext cx="1850573" cy="1115785"/>
        </a:xfrm>
        <a:prstGeom prst="trapezoid">
          <a:avLst/>
        </a:prstGeom>
        <a:solidFill>
          <a:schemeClr val="tx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a:solidFill>
                <a:schemeClr val="bg1"/>
              </a:solidFill>
              <a:latin typeface="Arial" panose="020B0604020202020204" pitchFamily="34" charset="0"/>
              <a:cs typeface="Arial" panose="020B0604020202020204" pitchFamily="34" charset="0"/>
            </a:rPr>
            <a:t>Mig Crrec y Reem</a:t>
          </a:r>
        </a:p>
      </xdr:txBody>
    </xdr:sp>
    <xdr:clientData/>
  </xdr:twoCellAnchor>
  <xdr:twoCellAnchor>
    <xdr:from>
      <xdr:col>1</xdr:col>
      <xdr:colOff>278178</xdr:colOff>
      <xdr:row>22</xdr:row>
      <xdr:rowOff>137841</xdr:rowOff>
    </xdr:from>
    <xdr:to>
      <xdr:col>2</xdr:col>
      <xdr:colOff>284584</xdr:colOff>
      <xdr:row>28</xdr:row>
      <xdr:rowOff>89068</xdr:rowOff>
    </xdr:to>
    <xdr:sp macro="" textlink="">
      <xdr:nvSpPr>
        <xdr:cNvPr id="28" name="Globo: flecha derecha 27">
          <a:hlinkClick xmlns:r="http://schemas.openxmlformats.org/officeDocument/2006/relationships" r:id="rId8"/>
          <a:extLst>
            <a:ext uri="{FF2B5EF4-FFF2-40B4-BE49-F238E27FC236}">
              <a16:creationId xmlns:a16="http://schemas.microsoft.com/office/drawing/2014/main" id="{E1FB0D22-4001-4EFE-829D-F73B3065C6D6}"/>
            </a:ext>
          </a:extLst>
        </xdr:cNvPr>
        <xdr:cNvSpPr/>
      </xdr:nvSpPr>
      <xdr:spPr>
        <a:xfrm rot="10800000">
          <a:off x="1121821" y="4737055"/>
          <a:ext cx="850049" cy="1121442"/>
        </a:xfrm>
        <a:prstGeom prst="rightArrowCallou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MX" sz="1200">
              <a:latin typeface="Arial" panose="020B0604020202020204" pitchFamily="34" charset="0"/>
              <a:cs typeface="Arial" panose="020B0604020202020204" pitchFamily="34" charset="0"/>
            </a:rPr>
            <a:t>Mayor</a:t>
          </a:r>
          <a:r>
            <a:rPr lang="es-MX" sz="1200" baseline="0">
              <a:latin typeface="Arial" panose="020B0604020202020204" pitchFamily="34" charset="0"/>
              <a:cs typeface="Arial" panose="020B0604020202020204" pitchFamily="34" charset="0"/>
            </a:rPr>
            <a:t> de </a:t>
          </a:r>
          <a:r>
            <a:rPr lang="es-MX" sz="1200">
              <a:latin typeface="Arial" panose="020B0604020202020204" pitchFamily="34" charset="0"/>
              <a:cs typeface="Arial" panose="020B0604020202020204" pitchFamily="34" charset="0"/>
            </a:rPr>
            <a:t>18</a:t>
          </a:r>
          <a:r>
            <a:rPr lang="es-MX" sz="1200" baseline="0">
              <a:latin typeface="Arial" panose="020B0604020202020204" pitchFamily="34" charset="0"/>
              <a:cs typeface="Arial" panose="020B0604020202020204" pitchFamily="34" charset="0"/>
            </a:rPr>
            <a:t> Meses</a:t>
          </a:r>
          <a:endParaRPr lang="es-MX" sz="100">
            <a:latin typeface="Arial" panose="020B0604020202020204" pitchFamily="34" charset="0"/>
            <a:cs typeface="Arial" panose="020B0604020202020204" pitchFamily="34" charset="0"/>
          </a:endParaRPr>
        </a:p>
      </xdr:txBody>
    </xdr:sp>
    <xdr:clientData/>
  </xdr:twoCellAnchor>
  <xdr:twoCellAnchor>
    <xdr:from>
      <xdr:col>1</xdr:col>
      <xdr:colOff>557893</xdr:colOff>
      <xdr:row>16</xdr:row>
      <xdr:rowOff>122464</xdr:rowOff>
    </xdr:from>
    <xdr:to>
      <xdr:col>2</xdr:col>
      <xdr:colOff>564300</xdr:colOff>
      <xdr:row>22</xdr:row>
      <xdr:rowOff>60838</xdr:rowOff>
    </xdr:to>
    <xdr:sp macro="" textlink="">
      <xdr:nvSpPr>
        <xdr:cNvPr id="29" name="Globo: flecha izquierda 28">
          <a:hlinkClick xmlns:r="http://schemas.openxmlformats.org/officeDocument/2006/relationships" r:id="rId9"/>
          <a:extLst>
            <a:ext uri="{FF2B5EF4-FFF2-40B4-BE49-F238E27FC236}">
              <a16:creationId xmlns:a16="http://schemas.microsoft.com/office/drawing/2014/main" id="{EDEE685A-6EAF-4116-B7D5-5EFB53D2A50B}"/>
            </a:ext>
          </a:extLst>
        </xdr:cNvPr>
        <xdr:cNvSpPr/>
      </xdr:nvSpPr>
      <xdr:spPr>
        <a:xfrm rot="10800000">
          <a:off x="1401536" y="3537857"/>
          <a:ext cx="850050" cy="1122195"/>
        </a:xfrm>
        <a:prstGeom prst="leftArrowCallou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vert270" wrap="square" lIns="91440" tIns="45720" rIns="91440" bIns="45720" numCol="1" spcCol="0" rtlCol="0" fromWordArt="0" anchor="ctr" anchorCtr="0" forceAA="0" compatLnSpc="1">
          <a:prstTxWarp prst="textNoShape">
            <a:avLst/>
          </a:prstTxWarp>
          <a:noAutofit/>
        </a:bodyPr>
        <a:lstStyle/>
        <a:p>
          <a:pPr marL="0" indent="0" algn="ctr"/>
          <a:r>
            <a:rPr lang="es-MX" sz="1200" baseline="0">
              <a:solidFill>
                <a:schemeClr val="lt1"/>
              </a:solidFill>
              <a:latin typeface="Arial" panose="020B0604020202020204" pitchFamily="34" charset="0"/>
              <a:ea typeface="+mn-ea"/>
              <a:cs typeface="Arial" panose="020B0604020202020204" pitchFamily="34" charset="0"/>
            </a:rPr>
            <a:t>Menor de 18 Meses</a:t>
          </a:r>
          <a:endParaRPr lang="es-MX" sz="1200">
            <a:solidFill>
              <a:schemeClr val="lt1"/>
            </a:solidFill>
            <a:latin typeface="Arial" panose="020B0604020202020204" pitchFamily="34" charset="0"/>
            <a:ea typeface="+mn-ea"/>
            <a:cs typeface="Arial" panose="020B0604020202020204" pitchFamily="34" charset="0"/>
          </a:endParaRPr>
        </a:p>
      </xdr:txBody>
    </xdr:sp>
    <xdr:clientData/>
  </xdr:twoCellAnchor>
  <xdr:twoCellAnchor>
    <xdr:from>
      <xdr:col>0</xdr:col>
      <xdr:colOff>0</xdr:colOff>
      <xdr:row>13</xdr:row>
      <xdr:rowOff>163515</xdr:rowOff>
    </xdr:from>
    <xdr:to>
      <xdr:col>1</xdr:col>
      <xdr:colOff>272141</xdr:colOff>
      <xdr:row>23</xdr:row>
      <xdr:rowOff>57858</xdr:rowOff>
    </xdr:to>
    <xdr:sp macro="" textlink="">
      <xdr:nvSpPr>
        <xdr:cNvPr id="30" name="Trapecio 29">
          <a:hlinkClick xmlns:r="http://schemas.openxmlformats.org/officeDocument/2006/relationships" r:id="rId10"/>
          <a:extLst>
            <a:ext uri="{FF2B5EF4-FFF2-40B4-BE49-F238E27FC236}">
              <a16:creationId xmlns:a16="http://schemas.microsoft.com/office/drawing/2014/main" id="{5D0EBB31-D4A9-4933-9273-B0B05FF5FA81}"/>
            </a:ext>
          </a:extLst>
        </xdr:cNvPr>
        <xdr:cNvSpPr/>
      </xdr:nvSpPr>
      <xdr:spPr>
        <a:xfrm rot="5400000">
          <a:off x="-375797" y="3369598"/>
          <a:ext cx="1867378" cy="1115784"/>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a:solidFill>
                <a:schemeClr val="bg1"/>
              </a:solidFill>
              <a:latin typeface="Arial" panose="020B0604020202020204" pitchFamily="34" charset="0"/>
              <a:cs typeface="Arial" panose="020B0604020202020204" pitchFamily="34" charset="0"/>
            </a:rPr>
            <a:t>Cambio de Antena</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0</xdr:colOff>
      <xdr:row>25</xdr:row>
      <xdr:rowOff>13607</xdr:rowOff>
    </xdr:from>
    <xdr:to>
      <xdr:col>2</xdr:col>
      <xdr:colOff>0</xdr:colOff>
      <xdr:row>34</xdr:row>
      <xdr:rowOff>0</xdr:rowOff>
    </xdr:to>
    <xdr:sp macro="" textlink="">
      <xdr:nvSpPr>
        <xdr:cNvPr id="2" name="Flecha: pentágono 1">
          <a:hlinkClick xmlns:r="http://schemas.openxmlformats.org/officeDocument/2006/relationships" r:id="rId1"/>
          <a:extLst>
            <a:ext uri="{FF2B5EF4-FFF2-40B4-BE49-F238E27FC236}">
              <a16:creationId xmlns:a16="http://schemas.microsoft.com/office/drawing/2014/main" id="{46FF26EB-A698-43E2-A56B-E65B48E9EF9D}"/>
            </a:ext>
          </a:extLst>
        </xdr:cNvPr>
        <xdr:cNvSpPr/>
      </xdr:nvSpPr>
      <xdr:spPr>
        <a:xfrm>
          <a:off x="0" y="4776107"/>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3" name="Flecha: pentágono 2">
          <a:hlinkClick xmlns:r="http://schemas.openxmlformats.org/officeDocument/2006/relationships" r:id="rId2"/>
          <a:extLst>
            <a:ext uri="{FF2B5EF4-FFF2-40B4-BE49-F238E27FC236}">
              <a16:creationId xmlns:a16="http://schemas.microsoft.com/office/drawing/2014/main" id="{6BF6D8E9-8B45-42C3-8C9C-44C7A952C223}"/>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4" name="Flecha: pentágono 3">
          <a:extLst>
            <a:ext uri="{FF2B5EF4-FFF2-40B4-BE49-F238E27FC236}">
              <a16:creationId xmlns:a16="http://schemas.microsoft.com/office/drawing/2014/main" id="{F4F8F4A2-8F6E-4B77-87D2-043D6D952559}"/>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Migración</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5" name="Flecha: pentágono 4">
          <a:hlinkClick xmlns:r="http://schemas.openxmlformats.org/officeDocument/2006/relationships" r:id="rId3"/>
          <a:extLst>
            <a:ext uri="{FF2B5EF4-FFF2-40B4-BE49-F238E27FC236}">
              <a16:creationId xmlns:a16="http://schemas.microsoft.com/office/drawing/2014/main" id="{1FC07C09-306F-4348-8D31-093B3EEDE93F}"/>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9</xdr:col>
      <xdr:colOff>432220</xdr:colOff>
      <xdr:row>7</xdr:row>
      <xdr:rowOff>102876</xdr:rowOff>
    </xdr:from>
    <xdr:to>
      <xdr:col>11</xdr:col>
      <xdr:colOff>312210</xdr:colOff>
      <xdr:row>30</xdr:row>
      <xdr:rowOff>39722</xdr:rowOff>
    </xdr:to>
    <xdr:sp macro="" textlink="">
      <xdr:nvSpPr>
        <xdr:cNvPr id="6" name="Trapecio 5">
          <a:hlinkClick xmlns:r="http://schemas.openxmlformats.org/officeDocument/2006/relationships" r:id="rId4"/>
          <a:extLst>
            <a:ext uri="{FF2B5EF4-FFF2-40B4-BE49-F238E27FC236}">
              <a16:creationId xmlns:a16="http://schemas.microsoft.com/office/drawing/2014/main" id="{51B7C940-631C-4AD9-A40D-F01986C86BA7}"/>
            </a:ext>
          </a:extLst>
        </xdr:cNvPr>
        <xdr:cNvSpPr/>
      </xdr:nvSpPr>
      <xdr:spPr>
        <a:xfrm rot="18887658">
          <a:off x="6649471" y="2811911"/>
          <a:ext cx="4318346" cy="1567275"/>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600">
              <a:latin typeface="Arial" panose="020B0604020202020204" pitchFamily="34" charset="0"/>
              <a:cs typeface="Arial" panose="020B0604020202020204" pitchFamily="34" charset="0"/>
            </a:rPr>
            <a:t>Cambio de Antena</a:t>
          </a:r>
        </a:p>
      </xdr:txBody>
    </xdr:sp>
    <xdr:clientData/>
  </xdr:twoCellAnchor>
  <xdr:twoCellAnchor>
    <xdr:from>
      <xdr:col>13</xdr:col>
      <xdr:colOff>14648</xdr:colOff>
      <xdr:row>7</xdr:row>
      <xdr:rowOff>102876</xdr:rowOff>
    </xdr:from>
    <xdr:to>
      <xdr:col>15</xdr:col>
      <xdr:colOff>57923</xdr:colOff>
      <xdr:row>30</xdr:row>
      <xdr:rowOff>39722</xdr:rowOff>
    </xdr:to>
    <xdr:sp macro="" textlink="">
      <xdr:nvSpPr>
        <xdr:cNvPr id="7" name="Trapecio 6">
          <a:hlinkClick xmlns:r="http://schemas.openxmlformats.org/officeDocument/2006/relationships" r:id="rId5"/>
          <a:extLst>
            <a:ext uri="{FF2B5EF4-FFF2-40B4-BE49-F238E27FC236}">
              <a16:creationId xmlns:a16="http://schemas.microsoft.com/office/drawing/2014/main" id="{99202E72-524B-492A-8BC8-F701D5FB8298}"/>
            </a:ext>
          </a:extLst>
        </xdr:cNvPr>
        <xdr:cNvSpPr/>
      </xdr:nvSpPr>
      <xdr:spPr>
        <a:xfrm rot="18887658">
          <a:off x="9606470" y="2811911"/>
          <a:ext cx="4318346" cy="1567275"/>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600">
              <a:latin typeface="Arial" panose="020B0604020202020204" pitchFamily="34" charset="0"/>
              <a:cs typeface="Arial" panose="020B0604020202020204" pitchFamily="34" charset="0"/>
            </a:rPr>
            <a:t>Mig Reemplazos</a:t>
          </a:r>
        </a:p>
      </xdr:txBody>
    </xdr:sp>
    <xdr:clientData/>
  </xdr:twoCellAnchor>
  <xdr:twoCellAnchor>
    <xdr:from>
      <xdr:col>16</xdr:col>
      <xdr:colOff>686321</xdr:colOff>
      <xdr:row>7</xdr:row>
      <xdr:rowOff>101855</xdr:rowOff>
    </xdr:from>
    <xdr:to>
      <xdr:col>18</xdr:col>
      <xdr:colOff>729596</xdr:colOff>
      <xdr:row>30</xdr:row>
      <xdr:rowOff>40252</xdr:rowOff>
    </xdr:to>
    <xdr:sp macro="" textlink="">
      <xdr:nvSpPr>
        <xdr:cNvPr id="8" name="Trapecio 7">
          <a:hlinkClick xmlns:r="http://schemas.openxmlformats.org/officeDocument/2006/relationships" r:id="rId6"/>
          <a:extLst>
            <a:ext uri="{FF2B5EF4-FFF2-40B4-BE49-F238E27FC236}">
              <a16:creationId xmlns:a16="http://schemas.microsoft.com/office/drawing/2014/main" id="{B7AA279C-5B18-4540-9542-7C1DDC83F3C1}"/>
            </a:ext>
          </a:extLst>
        </xdr:cNvPr>
        <xdr:cNvSpPr/>
      </xdr:nvSpPr>
      <xdr:spPr>
        <a:xfrm rot="18887658">
          <a:off x="12563367" y="2811666"/>
          <a:ext cx="4319897" cy="1567275"/>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600">
              <a:latin typeface="Arial" panose="020B0604020202020204" pitchFamily="34" charset="0"/>
              <a:cs typeface="Arial" panose="020B0604020202020204" pitchFamily="34" charset="0"/>
            </a:rPr>
            <a:t>Mig Crecimiento</a:t>
          </a:r>
        </a:p>
      </xdr:txBody>
    </xdr:sp>
    <xdr:clientData/>
  </xdr:twoCellAnchor>
  <xdr:twoCellAnchor>
    <xdr:from>
      <xdr:col>20</xdr:col>
      <xdr:colOff>596180</xdr:colOff>
      <xdr:row>7</xdr:row>
      <xdr:rowOff>101855</xdr:rowOff>
    </xdr:from>
    <xdr:to>
      <xdr:col>22</xdr:col>
      <xdr:colOff>639455</xdr:colOff>
      <xdr:row>30</xdr:row>
      <xdr:rowOff>40252</xdr:rowOff>
    </xdr:to>
    <xdr:sp macro="" textlink="">
      <xdr:nvSpPr>
        <xdr:cNvPr id="9" name="Trapecio 8">
          <a:hlinkClick xmlns:r="http://schemas.openxmlformats.org/officeDocument/2006/relationships" r:id="rId7"/>
          <a:extLst>
            <a:ext uri="{FF2B5EF4-FFF2-40B4-BE49-F238E27FC236}">
              <a16:creationId xmlns:a16="http://schemas.microsoft.com/office/drawing/2014/main" id="{8BCBA2E6-3AB8-4E46-A9B1-7413143C8E97}"/>
            </a:ext>
          </a:extLst>
        </xdr:cNvPr>
        <xdr:cNvSpPr/>
      </xdr:nvSpPr>
      <xdr:spPr>
        <a:xfrm rot="18887658">
          <a:off x="15521226" y="2811666"/>
          <a:ext cx="4319897" cy="1567275"/>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600">
              <a:latin typeface="Arial" panose="020B0604020202020204" pitchFamily="34" charset="0"/>
              <a:cs typeface="Arial" panose="020B0604020202020204" pitchFamily="34" charset="0"/>
            </a:rPr>
            <a:t>Mig Crecimientos</a:t>
          </a:r>
          <a:r>
            <a:rPr lang="es-MX" sz="3600" baseline="0">
              <a:latin typeface="Arial" panose="020B0604020202020204" pitchFamily="34" charset="0"/>
              <a:cs typeface="Arial" panose="020B0604020202020204" pitchFamily="34" charset="0"/>
            </a:rPr>
            <a:t> y Reemplazos</a:t>
          </a:r>
          <a:endParaRPr lang="es-MX" sz="3600">
            <a:latin typeface="Arial" panose="020B0604020202020204" pitchFamily="34" charset="0"/>
            <a:cs typeface="Arial" panose="020B0604020202020204" pitchFamily="34" charset="0"/>
          </a:endParaRPr>
        </a:p>
      </xdr:txBody>
    </xdr:sp>
    <xdr:clientData/>
  </xdr:twoCellAnchor>
  <xdr:twoCellAnchor>
    <xdr:from>
      <xdr:col>2</xdr:col>
      <xdr:colOff>114892</xdr:colOff>
      <xdr:row>30</xdr:row>
      <xdr:rowOff>15376</xdr:rowOff>
    </xdr:from>
    <xdr:to>
      <xdr:col>3</xdr:col>
      <xdr:colOff>121298</xdr:colOff>
      <xdr:row>35</xdr:row>
      <xdr:rowOff>184318</xdr:rowOff>
    </xdr:to>
    <xdr:sp macro="" textlink="">
      <xdr:nvSpPr>
        <xdr:cNvPr id="10" name="Globo: flecha derecha 9">
          <a:hlinkClick xmlns:r="http://schemas.openxmlformats.org/officeDocument/2006/relationships" r:id="rId8"/>
          <a:extLst>
            <a:ext uri="{FF2B5EF4-FFF2-40B4-BE49-F238E27FC236}">
              <a16:creationId xmlns:a16="http://schemas.microsoft.com/office/drawing/2014/main" id="{07E328D8-C25E-402C-8FFE-3B7342FC3FA6}"/>
            </a:ext>
          </a:extLst>
        </xdr:cNvPr>
        <xdr:cNvSpPr/>
      </xdr:nvSpPr>
      <xdr:spPr>
        <a:xfrm>
          <a:off x="1802178" y="5730376"/>
          <a:ext cx="850049" cy="1121442"/>
        </a:xfrm>
        <a:prstGeom prst="right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MX" sz="1200">
              <a:latin typeface="Arial" panose="020B0604020202020204" pitchFamily="34" charset="0"/>
              <a:cs typeface="Arial" panose="020B0604020202020204" pitchFamily="34" charset="0"/>
            </a:rPr>
            <a:t>Mayor</a:t>
          </a:r>
          <a:r>
            <a:rPr lang="es-MX" sz="1200" baseline="0">
              <a:latin typeface="Arial" panose="020B0604020202020204" pitchFamily="34" charset="0"/>
              <a:cs typeface="Arial" panose="020B0604020202020204" pitchFamily="34" charset="0"/>
            </a:rPr>
            <a:t> de </a:t>
          </a:r>
          <a:r>
            <a:rPr lang="es-MX" sz="1200">
              <a:latin typeface="Arial" panose="020B0604020202020204" pitchFamily="34" charset="0"/>
              <a:cs typeface="Arial" panose="020B0604020202020204" pitchFamily="34" charset="0"/>
            </a:rPr>
            <a:t>18</a:t>
          </a:r>
          <a:r>
            <a:rPr lang="es-MX" sz="1200" baseline="0">
              <a:latin typeface="Arial" panose="020B0604020202020204" pitchFamily="34" charset="0"/>
              <a:cs typeface="Arial" panose="020B0604020202020204" pitchFamily="34" charset="0"/>
            </a:rPr>
            <a:t> Meses</a:t>
          </a:r>
          <a:endParaRPr lang="es-MX" sz="100">
            <a:latin typeface="Arial" panose="020B0604020202020204" pitchFamily="34" charset="0"/>
            <a:cs typeface="Arial" panose="020B0604020202020204" pitchFamily="34" charset="0"/>
          </a:endParaRPr>
        </a:p>
      </xdr:txBody>
    </xdr:sp>
    <xdr:clientData/>
  </xdr:twoCellAnchor>
  <xdr:twoCellAnchor>
    <xdr:from>
      <xdr:col>1</xdr:col>
      <xdr:colOff>653143</xdr:colOff>
      <xdr:row>23</xdr:row>
      <xdr:rowOff>108857</xdr:rowOff>
    </xdr:from>
    <xdr:to>
      <xdr:col>2</xdr:col>
      <xdr:colOff>659550</xdr:colOff>
      <xdr:row>29</xdr:row>
      <xdr:rowOff>88052</xdr:rowOff>
    </xdr:to>
    <xdr:sp macro="" textlink="">
      <xdr:nvSpPr>
        <xdr:cNvPr id="11" name="Globo: flecha izquierda 10">
          <a:hlinkClick xmlns:r="http://schemas.openxmlformats.org/officeDocument/2006/relationships" r:id="rId9"/>
          <a:extLst>
            <a:ext uri="{FF2B5EF4-FFF2-40B4-BE49-F238E27FC236}">
              <a16:creationId xmlns:a16="http://schemas.microsoft.com/office/drawing/2014/main" id="{643BD0A1-279C-48E6-8B5F-90570FB080F6}"/>
            </a:ext>
          </a:extLst>
        </xdr:cNvPr>
        <xdr:cNvSpPr/>
      </xdr:nvSpPr>
      <xdr:spPr>
        <a:xfrm>
          <a:off x="1496786" y="4490357"/>
          <a:ext cx="850050" cy="1122195"/>
        </a:xfrm>
        <a:prstGeom prst="leftArrowCallou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vert270" wrap="square" lIns="91440" tIns="45720" rIns="91440" bIns="45720" numCol="1" spcCol="0" rtlCol="0" fromWordArt="0" anchor="ctr" anchorCtr="0" forceAA="0" compatLnSpc="1">
          <a:prstTxWarp prst="textNoShape">
            <a:avLst/>
          </a:prstTxWarp>
          <a:noAutofit/>
        </a:bodyPr>
        <a:lstStyle/>
        <a:p>
          <a:pPr marL="0" indent="0" algn="ctr"/>
          <a:r>
            <a:rPr lang="es-MX" sz="1200" baseline="0">
              <a:solidFill>
                <a:schemeClr val="lt1"/>
              </a:solidFill>
              <a:latin typeface="Arial" panose="020B0604020202020204" pitchFamily="34" charset="0"/>
              <a:ea typeface="+mn-ea"/>
              <a:cs typeface="Arial" panose="020B0604020202020204" pitchFamily="34" charset="0"/>
            </a:rPr>
            <a:t>Menor de 18 Meses</a:t>
          </a:r>
          <a:endParaRPr lang="es-MX" sz="1200">
            <a:solidFill>
              <a:schemeClr val="lt1"/>
            </a:solidFill>
            <a:latin typeface="Arial" panose="020B0604020202020204" pitchFamily="34" charset="0"/>
            <a:ea typeface="+mn-ea"/>
            <a:cs typeface="Arial" panose="020B0604020202020204" pitchFamily="34" charset="0"/>
          </a:endParaRP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13607</xdr:colOff>
      <xdr:row>2</xdr:row>
      <xdr:rowOff>163285</xdr:rowOff>
    </xdr:from>
    <xdr:to>
      <xdr:col>2</xdr:col>
      <xdr:colOff>13607</xdr:colOff>
      <xdr:row>7</xdr:row>
      <xdr:rowOff>149678</xdr:rowOff>
    </xdr:to>
    <xdr:sp macro="" textlink="">
      <xdr:nvSpPr>
        <xdr:cNvPr id="2" name="Flecha: pentágono 1">
          <a:hlinkClick xmlns:r="http://schemas.openxmlformats.org/officeDocument/2006/relationships" r:id="rId1"/>
          <a:extLst>
            <a:ext uri="{FF2B5EF4-FFF2-40B4-BE49-F238E27FC236}">
              <a16:creationId xmlns:a16="http://schemas.microsoft.com/office/drawing/2014/main" id="{6E51A843-5F50-44C4-8F16-0B8A3DFFAAC3}"/>
            </a:ext>
          </a:extLst>
        </xdr:cNvPr>
        <xdr:cNvSpPr/>
      </xdr:nvSpPr>
      <xdr:spPr>
        <a:xfrm>
          <a:off x="13607" y="557892"/>
          <a:ext cx="1687286" cy="1238250"/>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6</xdr:row>
      <xdr:rowOff>54427</xdr:rowOff>
    </xdr:from>
    <xdr:to>
      <xdr:col>2</xdr:col>
      <xdr:colOff>0</xdr:colOff>
      <xdr:row>11</xdr:row>
      <xdr:rowOff>95249</xdr:rowOff>
    </xdr:to>
    <xdr:sp macro="" textlink="">
      <xdr:nvSpPr>
        <xdr:cNvPr id="3" name="Flecha: pentágono 2">
          <a:extLst>
            <a:ext uri="{FF2B5EF4-FFF2-40B4-BE49-F238E27FC236}">
              <a16:creationId xmlns:a16="http://schemas.microsoft.com/office/drawing/2014/main" id="{894214D9-E15B-4506-B9C0-CE9EEFA402D2}"/>
            </a:ext>
          </a:extLst>
        </xdr:cNvPr>
        <xdr:cNvSpPr/>
      </xdr:nvSpPr>
      <xdr:spPr>
        <a:xfrm>
          <a:off x="0" y="1510391"/>
          <a:ext cx="1687286" cy="1020537"/>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Migración</a:t>
          </a:r>
        </a:p>
      </xdr:txBody>
    </xdr:sp>
    <xdr:clientData/>
  </xdr:twoCellAnchor>
  <xdr:twoCellAnchor>
    <xdr:from>
      <xdr:col>0</xdr:col>
      <xdr:colOff>0</xdr:colOff>
      <xdr:row>44</xdr:row>
      <xdr:rowOff>176892</xdr:rowOff>
    </xdr:from>
    <xdr:to>
      <xdr:col>2</xdr:col>
      <xdr:colOff>122463</xdr:colOff>
      <xdr:row>50</xdr:row>
      <xdr:rowOff>27214</xdr:rowOff>
    </xdr:to>
    <xdr:sp macro="" textlink="">
      <xdr:nvSpPr>
        <xdr:cNvPr id="4" name="Flecha: pentágono 3">
          <a:hlinkClick xmlns:r="http://schemas.openxmlformats.org/officeDocument/2006/relationships" r:id="rId2"/>
          <a:extLst>
            <a:ext uri="{FF2B5EF4-FFF2-40B4-BE49-F238E27FC236}">
              <a16:creationId xmlns:a16="http://schemas.microsoft.com/office/drawing/2014/main" id="{073741A3-F773-4F5D-A297-E4F9A04667ED}"/>
            </a:ext>
          </a:extLst>
        </xdr:cNvPr>
        <xdr:cNvSpPr/>
      </xdr:nvSpPr>
      <xdr:spPr>
        <a:xfrm>
          <a:off x="0" y="8994321"/>
          <a:ext cx="1809749" cy="993322"/>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0</xdr:colOff>
      <xdr:row>10</xdr:row>
      <xdr:rowOff>40821</xdr:rowOff>
    </xdr:from>
    <xdr:to>
      <xdr:col>2</xdr:col>
      <xdr:colOff>0</xdr:colOff>
      <xdr:row>15</xdr:row>
      <xdr:rowOff>81643</xdr:rowOff>
    </xdr:to>
    <xdr:sp macro="" textlink="">
      <xdr:nvSpPr>
        <xdr:cNvPr id="5" name="Flecha: pentágono 4">
          <a:hlinkClick xmlns:r="http://schemas.openxmlformats.org/officeDocument/2006/relationships" r:id="rId3"/>
          <a:extLst>
            <a:ext uri="{FF2B5EF4-FFF2-40B4-BE49-F238E27FC236}">
              <a16:creationId xmlns:a16="http://schemas.microsoft.com/office/drawing/2014/main" id="{2339E5AF-7BF8-4E7D-AE39-4C624053EBBF}"/>
            </a:ext>
          </a:extLst>
        </xdr:cNvPr>
        <xdr:cNvSpPr/>
      </xdr:nvSpPr>
      <xdr:spPr>
        <a:xfrm>
          <a:off x="0" y="2286000"/>
          <a:ext cx="1687286" cy="1006929"/>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0</xdr:colOff>
      <xdr:row>36</xdr:row>
      <xdr:rowOff>136072</xdr:rowOff>
    </xdr:from>
    <xdr:to>
      <xdr:col>1</xdr:col>
      <xdr:colOff>311989</xdr:colOff>
      <xdr:row>47</xdr:row>
      <xdr:rowOff>81643</xdr:rowOff>
    </xdr:to>
    <xdr:sp macro="" textlink="">
      <xdr:nvSpPr>
        <xdr:cNvPr id="9" name="Trapecio 8">
          <a:hlinkClick xmlns:r="http://schemas.openxmlformats.org/officeDocument/2006/relationships" r:id="rId4"/>
          <a:extLst>
            <a:ext uri="{FF2B5EF4-FFF2-40B4-BE49-F238E27FC236}">
              <a16:creationId xmlns:a16="http://schemas.microsoft.com/office/drawing/2014/main" id="{2D3048C2-010E-4B85-9995-C44C9DA349DA}"/>
            </a:ext>
          </a:extLst>
        </xdr:cNvPr>
        <xdr:cNvSpPr/>
      </xdr:nvSpPr>
      <xdr:spPr>
        <a:xfrm rot="5400000">
          <a:off x="-449524" y="7865417"/>
          <a:ext cx="2054679" cy="1155632"/>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Mig Crec y Reem</a:t>
          </a:r>
        </a:p>
      </xdr:txBody>
    </xdr:sp>
    <xdr:clientData/>
  </xdr:twoCellAnchor>
  <xdr:twoCellAnchor>
    <xdr:from>
      <xdr:col>19</xdr:col>
      <xdr:colOff>462644</xdr:colOff>
      <xdr:row>0</xdr:row>
      <xdr:rowOff>122465</xdr:rowOff>
    </xdr:from>
    <xdr:to>
      <xdr:col>22</xdr:col>
      <xdr:colOff>748393</xdr:colOff>
      <xdr:row>4</xdr:row>
      <xdr:rowOff>13607</xdr:rowOff>
    </xdr:to>
    <xdr:sp macro="[0]!Limpiar311" textlink="">
      <xdr:nvSpPr>
        <xdr:cNvPr id="10" name="Rectángulo 9">
          <a:extLst>
            <a:ext uri="{FF2B5EF4-FFF2-40B4-BE49-F238E27FC236}">
              <a16:creationId xmlns:a16="http://schemas.microsoft.com/office/drawing/2014/main" id="{9F1DFE5B-83FB-45D9-B8EF-F7555860FFFB}"/>
            </a:ext>
          </a:extLst>
        </xdr:cNvPr>
        <xdr:cNvSpPr/>
      </xdr:nvSpPr>
      <xdr:spPr>
        <a:xfrm>
          <a:off x="16569419" y="122465"/>
          <a:ext cx="3428999" cy="80554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200" b="1">
              <a:latin typeface="Arial" panose="020B0604020202020204" pitchFamily="34" charset="0"/>
              <a:cs typeface="Arial" panose="020B0604020202020204" pitchFamily="34" charset="0"/>
            </a:rPr>
            <a:t>LIMPIAR</a:t>
          </a:r>
          <a:endParaRPr lang="es-MX" sz="1100" b="1">
            <a:latin typeface="Arial" panose="020B0604020202020204" pitchFamily="34" charset="0"/>
            <a:cs typeface="Arial" panose="020B0604020202020204" pitchFamily="34" charset="0"/>
          </a:endParaRPr>
        </a:p>
      </xdr:txBody>
    </xdr:sp>
    <xdr:clientData/>
  </xdr:twoCellAnchor>
  <xdr:twoCellAnchor>
    <xdr:from>
      <xdr:col>3</xdr:col>
      <xdr:colOff>0</xdr:colOff>
      <xdr:row>9</xdr:row>
      <xdr:rowOff>40821</xdr:rowOff>
    </xdr:from>
    <xdr:to>
      <xdr:col>14</xdr:col>
      <xdr:colOff>0</xdr:colOff>
      <xdr:row>34</xdr:row>
      <xdr:rowOff>54428</xdr:rowOff>
    </xdr:to>
    <xdr:sp macro="" textlink="">
      <xdr:nvSpPr>
        <xdr:cNvPr id="11" name="CuadroTexto 10">
          <a:extLst>
            <a:ext uri="{FF2B5EF4-FFF2-40B4-BE49-F238E27FC236}">
              <a16:creationId xmlns:a16="http://schemas.microsoft.com/office/drawing/2014/main" id="{B04794DB-1262-4CB4-82DA-8212B914B6F6}"/>
            </a:ext>
          </a:extLst>
        </xdr:cNvPr>
        <xdr:cNvSpPr txBox="1"/>
      </xdr:nvSpPr>
      <xdr:spPr>
        <a:xfrm>
          <a:off x="2543175" y="2060121"/>
          <a:ext cx="9324975" cy="4842782"/>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(a)___ como respaldo y su seguridad a partir de este momento se grabará la llamada, solicito de su ayuda para contestar la frase “Si acepto</a:t>
          </a: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El número de su cuenta es: _____________ </a:t>
          </a: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nos autorizó un cargo por concepto de instalación por </a:t>
          </a: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Migración con Cambio de Antena , el monto de $____ y el costo de su nuevo paquete _____ por renta será de $_____ PO y $_____ PL  ¿Acepta ?</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Sr_____________ es importante mencionarle que no es posible regresar a la programación SD ¿Acepta?</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Sra., Srita. _____El costo de instalación le cubre un total de 30 metros  de cable. En caso de que la instalación exceda la distancia se deberá cubrir con un costo adicional el cual se deberá de pagar al técnico al momento de la instalación</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 documentación que tendrá que entregar al técnico en el momento de la instalación del segundo equipo es:</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comprobante domicilio (No mayor a 3 meses) sólo si existe cambio de domicilio.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de identificación oficial</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Es indispensable la presencia del titular de la cuenta en el momento</a:t>
          </a:r>
          <a:endParaRPr lang="es-MX" sz="1600" u="dbl">
            <a:solidFill>
              <a:schemeClr val="accent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ctr"/>
          <a:endParaRPr lang="es-MX" sz="1100"/>
        </a:p>
      </xdr:txBody>
    </xdr:sp>
    <xdr:clientData/>
  </xdr:twoCellAnchor>
  <xdr:twoCellAnchor editAs="oneCell">
    <xdr:from>
      <xdr:col>3</xdr:col>
      <xdr:colOff>0</xdr:colOff>
      <xdr:row>2</xdr:row>
      <xdr:rowOff>0</xdr:rowOff>
    </xdr:from>
    <xdr:to>
      <xdr:col>14</xdr:col>
      <xdr:colOff>129059</xdr:colOff>
      <xdr:row>7</xdr:row>
      <xdr:rowOff>1</xdr:rowOff>
    </xdr:to>
    <xdr:pic>
      <xdr:nvPicPr>
        <xdr:cNvPr id="12" name="Imagen 11">
          <a:extLst>
            <a:ext uri="{FF2B5EF4-FFF2-40B4-BE49-F238E27FC236}">
              <a16:creationId xmlns:a16="http://schemas.microsoft.com/office/drawing/2014/main" id="{C7F21EF0-74A9-497D-B617-56EA3652F32F}"/>
            </a:ext>
          </a:extLst>
        </xdr:cNvPr>
        <xdr:cNvPicPr>
          <a:picLocks noChangeAspect="1"/>
        </xdr:cNvPicPr>
      </xdr:nvPicPr>
      <xdr:blipFill>
        <a:blip xmlns:r="http://schemas.openxmlformats.org/officeDocument/2006/relationships" r:embed="rId5"/>
        <a:stretch>
          <a:fillRect/>
        </a:stretch>
      </xdr:blipFill>
      <xdr:spPr>
        <a:xfrm>
          <a:off x="2530929" y="394607"/>
          <a:ext cx="9409130" cy="1251858"/>
        </a:xfrm>
        <a:prstGeom prst="rect">
          <a:avLst/>
        </a:prstGeom>
      </xdr:spPr>
    </xdr:pic>
    <xdr:clientData/>
  </xdr:twoCellAnchor>
  <xdr:twoCellAnchor>
    <xdr:from>
      <xdr:col>0</xdr:col>
      <xdr:colOff>0</xdr:colOff>
      <xdr:row>28</xdr:row>
      <xdr:rowOff>122464</xdr:rowOff>
    </xdr:from>
    <xdr:to>
      <xdr:col>1</xdr:col>
      <xdr:colOff>340177</xdr:colOff>
      <xdr:row>39</xdr:row>
      <xdr:rowOff>24401</xdr:rowOff>
    </xdr:to>
    <xdr:sp macro="" textlink="">
      <xdr:nvSpPr>
        <xdr:cNvPr id="8" name="Trapecio 7">
          <a:hlinkClick xmlns:r="http://schemas.openxmlformats.org/officeDocument/2006/relationships" r:id="rId6"/>
          <a:extLst>
            <a:ext uri="{FF2B5EF4-FFF2-40B4-BE49-F238E27FC236}">
              <a16:creationId xmlns:a16="http://schemas.microsoft.com/office/drawing/2014/main" id="{4F5009E9-7E92-4B39-BFE6-F96B8CA7E1A0}"/>
            </a:ext>
          </a:extLst>
        </xdr:cNvPr>
        <xdr:cNvSpPr/>
      </xdr:nvSpPr>
      <xdr:spPr>
        <a:xfrm rot="5400000">
          <a:off x="-420416" y="6271487"/>
          <a:ext cx="2024651" cy="1183820"/>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Mig</a:t>
          </a:r>
        </a:p>
        <a:p>
          <a:pPr algn="ctr"/>
          <a:r>
            <a:rPr lang="es-MX" sz="1800">
              <a:solidFill>
                <a:schemeClr val="bg1"/>
              </a:solidFill>
              <a:latin typeface="Arial" panose="020B0604020202020204" pitchFamily="34" charset="0"/>
              <a:cs typeface="Arial" panose="020B0604020202020204" pitchFamily="34" charset="0"/>
            </a:rPr>
            <a:t> Crec</a:t>
          </a:r>
        </a:p>
      </xdr:txBody>
    </xdr:sp>
    <xdr:clientData/>
  </xdr:twoCellAnchor>
  <xdr:twoCellAnchor>
    <xdr:from>
      <xdr:col>0</xdr:col>
      <xdr:colOff>0</xdr:colOff>
      <xdr:row>20</xdr:row>
      <xdr:rowOff>149910</xdr:rowOff>
    </xdr:from>
    <xdr:to>
      <xdr:col>1</xdr:col>
      <xdr:colOff>340175</xdr:colOff>
      <xdr:row>31</xdr:row>
      <xdr:rowOff>84192</xdr:rowOff>
    </xdr:to>
    <xdr:sp macro="" textlink="">
      <xdr:nvSpPr>
        <xdr:cNvPr id="7" name="Trapecio 6">
          <a:hlinkClick xmlns:r="http://schemas.openxmlformats.org/officeDocument/2006/relationships" r:id="rId7"/>
          <a:extLst>
            <a:ext uri="{FF2B5EF4-FFF2-40B4-BE49-F238E27FC236}">
              <a16:creationId xmlns:a16="http://schemas.microsoft.com/office/drawing/2014/main" id="{63D63C9D-8E56-4177-9D01-60E5EE01BE11}"/>
            </a:ext>
          </a:extLst>
        </xdr:cNvPr>
        <xdr:cNvSpPr/>
      </xdr:nvSpPr>
      <xdr:spPr>
        <a:xfrm rot="5400000">
          <a:off x="-429786" y="4770696"/>
          <a:ext cx="2043389" cy="1183818"/>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Mig </a:t>
          </a:r>
        </a:p>
        <a:p>
          <a:pPr algn="ctr"/>
          <a:r>
            <a:rPr lang="es-MX" sz="1800">
              <a:solidFill>
                <a:schemeClr val="bg1"/>
              </a:solidFill>
              <a:latin typeface="Arial" panose="020B0604020202020204" pitchFamily="34" charset="0"/>
              <a:cs typeface="Arial" panose="020B0604020202020204" pitchFamily="34" charset="0"/>
            </a:rPr>
            <a:t>Reem</a:t>
          </a:r>
        </a:p>
      </xdr:txBody>
    </xdr:sp>
    <xdr:clientData/>
  </xdr:twoCellAnchor>
  <xdr:twoCellAnchor>
    <xdr:from>
      <xdr:col>0</xdr:col>
      <xdr:colOff>1</xdr:colOff>
      <xdr:row>13</xdr:row>
      <xdr:rowOff>95480</xdr:rowOff>
    </xdr:from>
    <xdr:to>
      <xdr:col>1</xdr:col>
      <xdr:colOff>340176</xdr:colOff>
      <xdr:row>24</xdr:row>
      <xdr:rowOff>41480</xdr:rowOff>
    </xdr:to>
    <xdr:sp macro="" textlink="">
      <xdr:nvSpPr>
        <xdr:cNvPr id="6" name="Trapecio 5">
          <a:hlinkClick xmlns:r="http://schemas.openxmlformats.org/officeDocument/2006/relationships" r:id="rId8"/>
          <a:extLst>
            <a:ext uri="{FF2B5EF4-FFF2-40B4-BE49-F238E27FC236}">
              <a16:creationId xmlns:a16="http://schemas.microsoft.com/office/drawing/2014/main" id="{FC7D5146-A202-4B92-868F-18A7A42F683C}"/>
            </a:ext>
          </a:extLst>
        </xdr:cNvPr>
        <xdr:cNvSpPr/>
      </xdr:nvSpPr>
      <xdr:spPr>
        <a:xfrm rot="5400000">
          <a:off x="-449251" y="3361411"/>
          <a:ext cx="2082321" cy="1183818"/>
        </a:xfrm>
        <a:prstGeom prst="trapezoid">
          <a:avLst/>
        </a:prstGeom>
        <a:solidFill>
          <a:schemeClr val="tx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Cambio de Antena</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19</xdr:col>
      <xdr:colOff>462644</xdr:colOff>
      <xdr:row>0</xdr:row>
      <xdr:rowOff>122465</xdr:rowOff>
    </xdr:from>
    <xdr:to>
      <xdr:col>22</xdr:col>
      <xdr:colOff>748393</xdr:colOff>
      <xdr:row>4</xdr:row>
      <xdr:rowOff>13607</xdr:rowOff>
    </xdr:to>
    <xdr:sp macro="[0]!LIMPIARMIG" textlink="">
      <xdr:nvSpPr>
        <xdr:cNvPr id="10" name="Rectángulo 9">
          <a:extLst>
            <a:ext uri="{FF2B5EF4-FFF2-40B4-BE49-F238E27FC236}">
              <a16:creationId xmlns:a16="http://schemas.microsoft.com/office/drawing/2014/main" id="{715402BE-D797-4B71-8BF2-BE4F176ECABB}"/>
            </a:ext>
          </a:extLst>
        </xdr:cNvPr>
        <xdr:cNvSpPr/>
      </xdr:nvSpPr>
      <xdr:spPr>
        <a:xfrm>
          <a:off x="16569419" y="122465"/>
          <a:ext cx="3428999" cy="80554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200" b="1">
              <a:latin typeface="Arial" panose="020B0604020202020204" pitchFamily="34" charset="0"/>
              <a:cs typeface="Arial" panose="020B0604020202020204" pitchFamily="34" charset="0"/>
            </a:rPr>
            <a:t>LIMPIAR</a:t>
          </a:r>
          <a:endParaRPr lang="es-MX" sz="1100" b="1">
            <a:latin typeface="Arial" panose="020B0604020202020204" pitchFamily="34" charset="0"/>
            <a:cs typeface="Arial" panose="020B0604020202020204" pitchFamily="34" charset="0"/>
          </a:endParaRPr>
        </a:p>
      </xdr:txBody>
    </xdr:sp>
    <xdr:clientData/>
  </xdr:twoCellAnchor>
  <xdr:twoCellAnchor>
    <xdr:from>
      <xdr:col>3</xdr:col>
      <xdr:colOff>0</xdr:colOff>
      <xdr:row>9</xdr:row>
      <xdr:rowOff>40821</xdr:rowOff>
    </xdr:from>
    <xdr:to>
      <xdr:col>14</xdr:col>
      <xdr:colOff>0</xdr:colOff>
      <xdr:row>49</xdr:row>
      <xdr:rowOff>13607</xdr:rowOff>
    </xdr:to>
    <xdr:sp macro="" textlink="">
      <xdr:nvSpPr>
        <xdr:cNvPr id="11" name="CuadroTexto 10">
          <a:extLst>
            <a:ext uri="{FF2B5EF4-FFF2-40B4-BE49-F238E27FC236}">
              <a16:creationId xmlns:a16="http://schemas.microsoft.com/office/drawing/2014/main" id="{AFFADE55-F2E1-4198-A4F7-F12119C15787}"/>
            </a:ext>
          </a:extLst>
        </xdr:cNvPr>
        <xdr:cNvSpPr txBox="1"/>
      </xdr:nvSpPr>
      <xdr:spPr>
        <a:xfrm>
          <a:off x="2286000" y="2081892"/>
          <a:ext cx="9280071" cy="772885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(a)___ como respaldo y su seguridad a partir de este momento se grabará la llamada, solicito de su ayuda para contestar la frase “Si acepto”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“El número de su cuenta es: _____________ nos autorizó un cargo por concepto de instalación de_______ , lo que representa un costo mensual de $________. ¿Acepta?</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 firma de pagaré por $______. por concepto del valor de cada receptor digital. No le va a generar cargo alguno  únicamente es para garantizar la devolución del equipo en caso de cancelación. ¿Acepta?</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Mencionar: Prorrateo estimado menor al paquete contratado, por concepto de cambio al nuevo SKY HD.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Hay que mencionar que no es posible regresar al esquema tradicional</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Confirmar la renovación de su contrato, la permanencia mínima del nuevo contrato que usted firmará es de:</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1 Y 2 equipos SKYHD 18 meses</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3 Y 4 equipos SKYHD 24 meses</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Equipos ULTRAHD es 18 meses</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Sra., Srita. _____________ le informo que, para su beneficio, el monto anual de asistencia SKY se cobrará en 12 meses en lugar de 4 meses. Por lo tanto, mensualmente se realizará un cargo adicional por concepto de Asistencia SKY de $ xxxx ($20.00 hasta 2 equipos y $24 para 3 o 4 equipos)"</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Sra., Srita. _____	El costo de instalación le cubre un total de 30 metros  de cable. En caso de que la instalación exceda la distancia se deberá cubrir con un costo adicional el cual se deberá de pagar al técnico al momento de la instalación</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La documentación que tendrá que entregar al técnico en el momento de la instalación es: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de identificación oficial</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comprobante domicilio (No mayor a 3 meses) Solo en caso de cambio de domicilio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Es indispensable la presencia del titular de la cuenta en el momento de la instalación </a:t>
          </a:r>
          <a:endParaRPr lang="es-MX" sz="1600">
            <a:solidFill>
              <a:schemeClr val="dk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ctr"/>
          <a:endParaRPr lang="es-MX" sz="1100"/>
        </a:p>
      </xdr:txBody>
    </xdr:sp>
    <xdr:clientData/>
  </xdr:twoCellAnchor>
  <xdr:twoCellAnchor editAs="oneCell">
    <xdr:from>
      <xdr:col>3</xdr:col>
      <xdr:colOff>0</xdr:colOff>
      <xdr:row>2</xdr:row>
      <xdr:rowOff>1</xdr:rowOff>
    </xdr:from>
    <xdr:to>
      <xdr:col>14</xdr:col>
      <xdr:colOff>13608</xdr:colOff>
      <xdr:row>7</xdr:row>
      <xdr:rowOff>13607</xdr:rowOff>
    </xdr:to>
    <xdr:pic>
      <xdr:nvPicPr>
        <xdr:cNvPr id="12" name="Imagen 11">
          <a:extLst>
            <a:ext uri="{FF2B5EF4-FFF2-40B4-BE49-F238E27FC236}">
              <a16:creationId xmlns:a16="http://schemas.microsoft.com/office/drawing/2014/main" id="{244FBEE8-72A0-443F-8509-1261BBBE4B84}"/>
            </a:ext>
          </a:extLst>
        </xdr:cNvPr>
        <xdr:cNvPicPr>
          <a:picLocks noChangeAspect="1"/>
        </xdr:cNvPicPr>
      </xdr:nvPicPr>
      <xdr:blipFill>
        <a:blip xmlns:r="http://schemas.openxmlformats.org/officeDocument/2006/relationships" r:embed="rId1"/>
        <a:stretch>
          <a:fillRect/>
        </a:stretch>
      </xdr:blipFill>
      <xdr:spPr>
        <a:xfrm>
          <a:off x="2286000" y="394608"/>
          <a:ext cx="9293679" cy="1265463"/>
        </a:xfrm>
        <a:prstGeom prst="rect">
          <a:avLst/>
        </a:prstGeom>
      </xdr:spPr>
    </xdr:pic>
    <xdr:clientData/>
  </xdr:twoCellAnchor>
  <xdr:twoCellAnchor>
    <xdr:from>
      <xdr:col>0</xdr:col>
      <xdr:colOff>13607</xdr:colOff>
      <xdr:row>2</xdr:row>
      <xdr:rowOff>0</xdr:rowOff>
    </xdr:from>
    <xdr:to>
      <xdr:col>2</xdr:col>
      <xdr:colOff>176893</xdr:colOff>
      <xdr:row>6</xdr:row>
      <xdr:rowOff>176893</xdr:rowOff>
    </xdr:to>
    <xdr:sp macro="" textlink="">
      <xdr:nvSpPr>
        <xdr:cNvPr id="18" name="Flecha: pentágono 17">
          <a:hlinkClick xmlns:r="http://schemas.openxmlformats.org/officeDocument/2006/relationships" r:id="rId2"/>
          <a:extLst>
            <a:ext uri="{FF2B5EF4-FFF2-40B4-BE49-F238E27FC236}">
              <a16:creationId xmlns:a16="http://schemas.microsoft.com/office/drawing/2014/main" id="{DA0C3175-0954-468D-A35A-EE99F9957049}"/>
            </a:ext>
          </a:extLst>
        </xdr:cNvPr>
        <xdr:cNvSpPr/>
      </xdr:nvSpPr>
      <xdr:spPr>
        <a:xfrm>
          <a:off x="13607" y="394607"/>
          <a:ext cx="1687286" cy="1238250"/>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5</xdr:row>
      <xdr:rowOff>163285</xdr:rowOff>
    </xdr:from>
    <xdr:to>
      <xdr:col>2</xdr:col>
      <xdr:colOff>163286</xdr:colOff>
      <xdr:row>10</xdr:row>
      <xdr:rowOff>122464</xdr:rowOff>
    </xdr:to>
    <xdr:sp macro="" textlink="">
      <xdr:nvSpPr>
        <xdr:cNvPr id="19" name="Flecha: pentágono 18">
          <a:extLst>
            <a:ext uri="{FF2B5EF4-FFF2-40B4-BE49-F238E27FC236}">
              <a16:creationId xmlns:a16="http://schemas.microsoft.com/office/drawing/2014/main" id="{B9FE2F44-2EA8-4C0C-B549-E240A964F685}"/>
            </a:ext>
          </a:extLst>
        </xdr:cNvPr>
        <xdr:cNvSpPr/>
      </xdr:nvSpPr>
      <xdr:spPr>
        <a:xfrm>
          <a:off x="0" y="1347106"/>
          <a:ext cx="1687286" cy="1020537"/>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Migración</a:t>
          </a:r>
        </a:p>
      </xdr:txBody>
    </xdr:sp>
    <xdr:clientData/>
  </xdr:twoCellAnchor>
  <xdr:twoCellAnchor>
    <xdr:from>
      <xdr:col>0</xdr:col>
      <xdr:colOff>0</xdr:colOff>
      <xdr:row>43</xdr:row>
      <xdr:rowOff>176893</xdr:rowOff>
    </xdr:from>
    <xdr:to>
      <xdr:col>2</xdr:col>
      <xdr:colOff>285749</xdr:colOff>
      <xdr:row>49</xdr:row>
      <xdr:rowOff>27215</xdr:rowOff>
    </xdr:to>
    <xdr:sp macro="" textlink="">
      <xdr:nvSpPr>
        <xdr:cNvPr id="20" name="Flecha: pentágono 19">
          <a:hlinkClick xmlns:r="http://schemas.openxmlformats.org/officeDocument/2006/relationships" r:id="rId3"/>
          <a:extLst>
            <a:ext uri="{FF2B5EF4-FFF2-40B4-BE49-F238E27FC236}">
              <a16:creationId xmlns:a16="http://schemas.microsoft.com/office/drawing/2014/main" id="{4028E686-4D79-4746-892D-3779C139A8C1}"/>
            </a:ext>
          </a:extLst>
        </xdr:cNvPr>
        <xdr:cNvSpPr/>
      </xdr:nvSpPr>
      <xdr:spPr>
        <a:xfrm>
          <a:off x="0" y="8831036"/>
          <a:ext cx="1809749" cy="993322"/>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0</xdr:colOff>
      <xdr:row>9</xdr:row>
      <xdr:rowOff>81644</xdr:rowOff>
    </xdr:from>
    <xdr:to>
      <xdr:col>2</xdr:col>
      <xdr:colOff>163286</xdr:colOff>
      <xdr:row>14</xdr:row>
      <xdr:rowOff>122465</xdr:rowOff>
    </xdr:to>
    <xdr:sp macro="" textlink="">
      <xdr:nvSpPr>
        <xdr:cNvPr id="21" name="Flecha: pentágono 20">
          <a:hlinkClick xmlns:r="http://schemas.openxmlformats.org/officeDocument/2006/relationships" r:id="rId4"/>
          <a:extLst>
            <a:ext uri="{FF2B5EF4-FFF2-40B4-BE49-F238E27FC236}">
              <a16:creationId xmlns:a16="http://schemas.microsoft.com/office/drawing/2014/main" id="{BCFA6BEB-28F4-4EA0-8F52-5543FE8B0319}"/>
            </a:ext>
          </a:extLst>
        </xdr:cNvPr>
        <xdr:cNvSpPr/>
      </xdr:nvSpPr>
      <xdr:spPr>
        <a:xfrm>
          <a:off x="0" y="2122715"/>
          <a:ext cx="1687286" cy="1006929"/>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0</xdr:colOff>
      <xdr:row>35</xdr:row>
      <xdr:rowOff>136072</xdr:rowOff>
    </xdr:from>
    <xdr:to>
      <xdr:col>1</xdr:col>
      <xdr:colOff>393632</xdr:colOff>
      <xdr:row>46</xdr:row>
      <xdr:rowOff>81644</xdr:rowOff>
    </xdr:to>
    <xdr:sp macro="" textlink="">
      <xdr:nvSpPr>
        <xdr:cNvPr id="22" name="Trapecio 21">
          <a:hlinkClick xmlns:r="http://schemas.openxmlformats.org/officeDocument/2006/relationships" r:id="rId5"/>
          <a:extLst>
            <a:ext uri="{FF2B5EF4-FFF2-40B4-BE49-F238E27FC236}">
              <a16:creationId xmlns:a16="http://schemas.microsoft.com/office/drawing/2014/main" id="{F8E20E23-3BB8-4259-B30E-9AF8B5A9832D}"/>
            </a:ext>
          </a:extLst>
        </xdr:cNvPr>
        <xdr:cNvSpPr/>
      </xdr:nvSpPr>
      <xdr:spPr>
        <a:xfrm rot="5400000">
          <a:off x="-449524" y="7702132"/>
          <a:ext cx="2054679" cy="1155632"/>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Mig Crec y Reem</a:t>
          </a:r>
        </a:p>
      </xdr:txBody>
    </xdr:sp>
    <xdr:clientData/>
  </xdr:twoCellAnchor>
  <xdr:twoCellAnchor>
    <xdr:from>
      <xdr:col>0</xdr:col>
      <xdr:colOff>0</xdr:colOff>
      <xdr:row>19</xdr:row>
      <xdr:rowOff>177125</xdr:rowOff>
    </xdr:from>
    <xdr:to>
      <xdr:col>1</xdr:col>
      <xdr:colOff>421818</xdr:colOff>
      <xdr:row>30</xdr:row>
      <xdr:rowOff>84193</xdr:rowOff>
    </xdr:to>
    <xdr:sp macro="" textlink="">
      <xdr:nvSpPr>
        <xdr:cNvPr id="24" name="Trapecio 23">
          <a:hlinkClick xmlns:r="http://schemas.openxmlformats.org/officeDocument/2006/relationships" r:id="rId6"/>
          <a:extLst>
            <a:ext uri="{FF2B5EF4-FFF2-40B4-BE49-F238E27FC236}">
              <a16:creationId xmlns:a16="http://schemas.microsoft.com/office/drawing/2014/main" id="{0429F111-851A-4FAF-A371-58F5BC22D1C4}"/>
            </a:ext>
          </a:extLst>
        </xdr:cNvPr>
        <xdr:cNvSpPr/>
      </xdr:nvSpPr>
      <xdr:spPr>
        <a:xfrm rot="5400000">
          <a:off x="-429786" y="4607411"/>
          <a:ext cx="2043389" cy="1183818"/>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Mig </a:t>
          </a:r>
        </a:p>
        <a:p>
          <a:pPr algn="ctr"/>
          <a:r>
            <a:rPr lang="es-MX" sz="1800">
              <a:solidFill>
                <a:schemeClr val="bg1"/>
              </a:solidFill>
              <a:latin typeface="Arial" panose="020B0604020202020204" pitchFamily="34" charset="0"/>
              <a:cs typeface="Arial" panose="020B0604020202020204" pitchFamily="34" charset="0"/>
            </a:rPr>
            <a:t>Reem</a:t>
          </a:r>
        </a:p>
      </xdr:txBody>
    </xdr:sp>
    <xdr:clientData/>
  </xdr:twoCellAnchor>
  <xdr:twoCellAnchor>
    <xdr:from>
      <xdr:col>0</xdr:col>
      <xdr:colOff>1</xdr:colOff>
      <xdr:row>12</xdr:row>
      <xdr:rowOff>122695</xdr:rowOff>
    </xdr:from>
    <xdr:to>
      <xdr:col>1</xdr:col>
      <xdr:colOff>421819</xdr:colOff>
      <xdr:row>23</xdr:row>
      <xdr:rowOff>41481</xdr:rowOff>
    </xdr:to>
    <xdr:sp macro="" textlink="">
      <xdr:nvSpPr>
        <xdr:cNvPr id="25" name="Trapecio 24">
          <a:hlinkClick xmlns:r="http://schemas.openxmlformats.org/officeDocument/2006/relationships" r:id="rId7"/>
          <a:extLst>
            <a:ext uri="{FF2B5EF4-FFF2-40B4-BE49-F238E27FC236}">
              <a16:creationId xmlns:a16="http://schemas.microsoft.com/office/drawing/2014/main" id="{E1C367A0-E51D-472D-B4B1-47DC25CA26A2}"/>
            </a:ext>
          </a:extLst>
        </xdr:cNvPr>
        <xdr:cNvSpPr/>
      </xdr:nvSpPr>
      <xdr:spPr>
        <a:xfrm rot="5400000">
          <a:off x="-449251" y="3198126"/>
          <a:ext cx="2082321" cy="1183818"/>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Cambio de Antena</a:t>
          </a:r>
        </a:p>
      </xdr:txBody>
    </xdr:sp>
    <xdr:clientData/>
  </xdr:twoCellAnchor>
  <xdr:twoCellAnchor>
    <xdr:from>
      <xdr:col>0</xdr:col>
      <xdr:colOff>0</xdr:colOff>
      <xdr:row>27</xdr:row>
      <xdr:rowOff>122465</xdr:rowOff>
    </xdr:from>
    <xdr:to>
      <xdr:col>1</xdr:col>
      <xdr:colOff>421820</xdr:colOff>
      <xdr:row>38</xdr:row>
      <xdr:rowOff>24401</xdr:rowOff>
    </xdr:to>
    <xdr:sp macro="" textlink="">
      <xdr:nvSpPr>
        <xdr:cNvPr id="23" name="Trapecio 22">
          <a:hlinkClick xmlns:r="http://schemas.openxmlformats.org/officeDocument/2006/relationships" r:id="rId8"/>
          <a:extLst>
            <a:ext uri="{FF2B5EF4-FFF2-40B4-BE49-F238E27FC236}">
              <a16:creationId xmlns:a16="http://schemas.microsoft.com/office/drawing/2014/main" id="{63734FDF-500C-47E2-93D4-4FB3F39D2FC1}"/>
            </a:ext>
          </a:extLst>
        </xdr:cNvPr>
        <xdr:cNvSpPr/>
      </xdr:nvSpPr>
      <xdr:spPr>
        <a:xfrm rot="5400000">
          <a:off x="-420416" y="6108202"/>
          <a:ext cx="2024651" cy="1183820"/>
        </a:xfrm>
        <a:prstGeom prst="trapezoid">
          <a:avLst/>
        </a:prstGeom>
        <a:solidFill>
          <a:schemeClr val="tx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Mig</a:t>
          </a:r>
        </a:p>
        <a:p>
          <a:pPr algn="ctr"/>
          <a:r>
            <a:rPr lang="es-MX" sz="1800">
              <a:solidFill>
                <a:schemeClr val="bg1"/>
              </a:solidFill>
              <a:latin typeface="Arial" panose="020B0604020202020204" pitchFamily="34" charset="0"/>
              <a:cs typeface="Arial" panose="020B0604020202020204" pitchFamily="34" charset="0"/>
            </a:rPr>
            <a:t> Crec</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19</xdr:col>
      <xdr:colOff>462644</xdr:colOff>
      <xdr:row>0</xdr:row>
      <xdr:rowOff>122465</xdr:rowOff>
    </xdr:from>
    <xdr:to>
      <xdr:col>22</xdr:col>
      <xdr:colOff>748393</xdr:colOff>
      <xdr:row>4</xdr:row>
      <xdr:rowOff>13607</xdr:rowOff>
    </xdr:to>
    <xdr:sp macro="[0]!LIMPIARMIG" textlink="">
      <xdr:nvSpPr>
        <xdr:cNvPr id="10" name="Rectángulo 9">
          <a:extLst>
            <a:ext uri="{FF2B5EF4-FFF2-40B4-BE49-F238E27FC236}">
              <a16:creationId xmlns:a16="http://schemas.microsoft.com/office/drawing/2014/main" id="{52B54BE6-0817-451F-A26E-B740808EC35D}"/>
            </a:ext>
          </a:extLst>
        </xdr:cNvPr>
        <xdr:cNvSpPr/>
      </xdr:nvSpPr>
      <xdr:spPr>
        <a:xfrm>
          <a:off x="16312244" y="122465"/>
          <a:ext cx="3428999" cy="80554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200" b="1">
              <a:latin typeface="Arial" panose="020B0604020202020204" pitchFamily="34" charset="0"/>
              <a:cs typeface="Arial" panose="020B0604020202020204" pitchFamily="34" charset="0"/>
            </a:rPr>
            <a:t>LIMPIAR</a:t>
          </a:r>
          <a:endParaRPr lang="es-MX" sz="1100" b="1">
            <a:latin typeface="Arial" panose="020B0604020202020204" pitchFamily="34" charset="0"/>
            <a:cs typeface="Arial" panose="020B0604020202020204" pitchFamily="34" charset="0"/>
          </a:endParaRPr>
        </a:p>
      </xdr:txBody>
    </xdr:sp>
    <xdr:clientData/>
  </xdr:twoCellAnchor>
  <xdr:twoCellAnchor editAs="oneCell">
    <xdr:from>
      <xdr:col>3</xdr:col>
      <xdr:colOff>0</xdr:colOff>
      <xdr:row>2</xdr:row>
      <xdr:rowOff>0</xdr:rowOff>
    </xdr:from>
    <xdr:to>
      <xdr:col>14</xdr:col>
      <xdr:colOff>13607</xdr:colOff>
      <xdr:row>7</xdr:row>
      <xdr:rowOff>0</xdr:rowOff>
    </xdr:to>
    <xdr:pic>
      <xdr:nvPicPr>
        <xdr:cNvPr id="13" name="Imagen 12">
          <a:extLst>
            <a:ext uri="{FF2B5EF4-FFF2-40B4-BE49-F238E27FC236}">
              <a16:creationId xmlns:a16="http://schemas.microsoft.com/office/drawing/2014/main" id="{F95EF60E-52A6-4297-BED8-A4FA2850A22A}"/>
            </a:ext>
          </a:extLst>
        </xdr:cNvPr>
        <xdr:cNvPicPr>
          <a:picLocks noChangeAspect="1"/>
        </xdr:cNvPicPr>
      </xdr:nvPicPr>
      <xdr:blipFill>
        <a:blip xmlns:r="http://schemas.openxmlformats.org/officeDocument/2006/relationships" r:embed="rId1"/>
        <a:stretch>
          <a:fillRect/>
        </a:stretch>
      </xdr:blipFill>
      <xdr:spPr>
        <a:xfrm>
          <a:off x="2286000" y="394607"/>
          <a:ext cx="9293678" cy="1251857"/>
        </a:xfrm>
        <a:prstGeom prst="rect">
          <a:avLst/>
        </a:prstGeom>
      </xdr:spPr>
    </xdr:pic>
    <xdr:clientData/>
  </xdr:twoCellAnchor>
  <xdr:twoCellAnchor>
    <xdr:from>
      <xdr:col>3</xdr:col>
      <xdr:colOff>0</xdr:colOff>
      <xdr:row>9</xdr:row>
      <xdr:rowOff>0</xdr:rowOff>
    </xdr:from>
    <xdr:to>
      <xdr:col>14</xdr:col>
      <xdr:colOff>0</xdr:colOff>
      <xdr:row>48</xdr:row>
      <xdr:rowOff>163286</xdr:rowOff>
    </xdr:to>
    <xdr:sp macro="" textlink="">
      <xdr:nvSpPr>
        <xdr:cNvPr id="14" name="CuadroTexto 13">
          <a:extLst>
            <a:ext uri="{FF2B5EF4-FFF2-40B4-BE49-F238E27FC236}">
              <a16:creationId xmlns:a16="http://schemas.microsoft.com/office/drawing/2014/main" id="{93888C3F-8FD4-41E0-B3C8-396E1212D15A}"/>
            </a:ext>
          </a:extLst>
        </xdr:cNvPr>
        <xdr:cNvSpPr txBox="1"/>
      </xdr:nvSpPr>
      <xdr:spPr>
        <a:xfrm>
          <a:off x="2286000" y="2041071"/>
          <a:ext cx="9280071" cy="772885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(a)___ como respaldo y su seguridad a partir de este momento se grabará la llamada, solicito de su ayuda para contestar la frase “Si acepto”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“El número de su cuenta es: _____________ nos autorizó un cargo por concepto de instalación de_______ , lo que representa un costo mensual de $________. ¿Acepta?</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 firma de pagaré por $______. por concepto del valor de cada receptor digital. No le va a generar cargo alguno  únicamente es para garantizar la devolución del equipo en caso de cancelación. ¿Acepta?</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Mencionar: Prorrateo estimado menor al paquete contratado, por concepto de cambio al nuevo SKY HD.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Hay que mencionar que no es posible regresar al esquema tradicional</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Confirmar la renovación de su contrato, la permanencia mínima del nuevo contrato que usted firmará es de:</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1 Y 2 equipos SKYHD 18 meses</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3 Y 4 equipos SKYHD 24 meses</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Equipos ULTRAHD es 18 meses</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Sra., Srita. _____________ le informo que, para su beneficio, el monto anual de asistencia SKY se cobrará en 12 meses en lugar de 4 meses. Por lo tanto, mensualmente se realizará un cargo adicional por concepto de Asistencia SKY de $ xxxx ($20.00 hasta 2 equipos y $24 para 3 o 4 equipos)"</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Sra., Srita. _____	El costo de instalación le cubre un total de 30 metros  de cable. En caso de que la instalación exceda la distancia se deberá cubrir con un costo adicional el cual se deberá de pagar al técnico al momento de la instalación</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La documentación que tendrá que entregar al técnico en el momento de la instalación es: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de identificación oficial</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comprobante domicilio (No mayor a 3 meses) Solo en caso de cambio de domicilio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Es indispensable la presencia del titular de la cuenta en el momento de la instalación </a:t>
          </a:r>
          <a:endParaRPr lang="es-MX" sz="1600">
            <a:solidFill>
              <a:schemeClr val="dk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ctr"/>
          <a:endParaRPr lang="es-MX" sz="1100"/>
        </a:p>
      </xdr:txBody>
    </xdr:sp>
    <xdr:clientData/>
  </xdr:twoCellAnchor>
  <xdr:twoCellAnchor>
    <xdr:from>
      <xdr:col>0</xdr:col>
      <xdr:colOff>13607</xdr:colOff>
      <xdr:row>2</xdr:row>
      <xdr:rowOff>0</xdr:rowOff>
    </xdr:from>
    <xdr:to>
      <xdr:col>2</xdr:col>
      <xdr:colOff>176893</xdr:colOff>
      <xdr:row>6</xdr:row>
      <xdr:rowOff>176893</xdr:rowOff>
    </xdr:to>
    <xdr:sp macro="" textlink="">
      <xdr:nvSpPr>
        <xdr:cNvPr id="15" name="Flecha: pentágono 14">
          <a:hlinkClick xmlns:r="http://schemas.openxmlformats.org/officeDocument/2006/relationships" r:id="rId2"/>
          <a:extLst>
            <a:ext uri="{FF2B5EF4-FFF2-40B4-BE49-F238E27FC236}">
              <a16:creationId xmlns:a16="http://schemas.microsoft.com/office/drawing/2014/main" id="{78DE295D-AEFF-45D9-B778-7CAD4C234DA7}"/>
            </a:ext>
          </a:extLst>
        </xdr:cNvPr>
        <xdr:cNvSpPr/>
      </xdr:nvSpPr>
      <xdr:spPr>
        <a:xfrm>
          <a:off x="13607" y="394607"/>
          <a:ext cx="1687286" cy="1238250"/>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5</xdr:row>
      <xdr:rowOff>163285</xdr:rowOff>
    </xdr:from>
    <xdr:to>
      <xdr:col>2</xdr:col>
      <xdr:colOff>163286</xdr:colOff>
      <xdr:row>10</xdr:row>
      <xdr:rowOff>122464</xdr:rowOff>
    </xdr:to>
    <xdr:sp macro="" textlink="">
      <xdr:nvSpPr>
        <xdr:cNvPr id="16" name="Flecha: pentágono 15">
          <a:extLst>
            <a:ext uri="{FF2B5EF4-FFF2-40B4-BE49-F238E27FC236}">
              <a16:creationId xmlns:a16="http://schemas.microsoft.com/office/drawing/2014/main" id="{C77D880E-F35E-47FC-8BE2-19B5A3EB1E6E}"/>
            </a:ext>
          </a:extLst>
        </xdr:cNvPr>
        <xdr:cNvSpPr/>
      </xdr:nvSpPr>
      <xdr:spPr>
        <a:xfrm>
          <a:off x="0" y="1347106"/>
          <a:ext cx="1687286" cy="1020537"/>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Migración</a:t>
          </a:r>
        </a:p>
      </xdr:txBody>
    </xdr:sp>
    <xdr:clientData/>
  </xdr:twoCellAnchor>
  <xdr:twoCellAnchor>
    <xdr:from>
      <xdr:col>0</xdr:col>
      <xdr:colOff>0</xdr:colOff>
      <xdr:row>43</xdr:row>
      <xdr:rowOff>176893</xdr:rowOff>
    </xdr:from>
    <xdr:to>
      <xdr:col>2</xdr:col>
      <xdr:colOff>285749</xdr:colOff>
      <xdr:row>49</xdr:row>
      <xdr:rowOff>27215</xdr:rowOff>
    </xdr:to>
    <xdr:sp macro="" textlink="">
      <xdr:nvSpPr>
        <xdr:cNvPr id="17" name="Flecha: pentágono 16">
          <a:hlinkClick xmlns:r="http://schemas.openxmlformats.org/officeDocument/2006/relationships" r:id="rId3"/>
          <a:extLst>
            <a:ext uri="{FF2B5EF4-FFF2-40B4-BE49-F238E27FC236}">
              <a16:creationId xmlns:a16="http://schemas.microsoft.com/office/drawing/2014/main" id="{E7EB9BF8-2570-45CF-B5EC-E377B6D50928}"/>
            </a:ext>
          </a:extLst>
        </xdr:cNvPr>
        <xdr:cNvSpPr/>
      </xdr:nvSpPr>
      <xdr:spPr>
        <a:xfrm>
          <a:off x="0" y="8831036"/>
          <a:ext cx="1809749" cy="993322"/>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0</xdr:colOff>
      <xdr:row>9</xdr:row>
      <xdr:rowOff>81644</xdr:rowOff>
    </xdr:from>
    <xdr:to>
      <xdr:col>2</xdr:col>
      <xdr:colOff>163286</xdr:colOff>
      <xdr:row>14</xdr:row>
      <xdr:rowOff>122465</xdr:rowOff>
    </xdr:to>
    <xdr:sp macro="" textlink="">
      <xdr:nvSpPr>
        <xdr:cNvPr id="18" name="Flecha: pentágono 17">
          <a:hlinkClick xmlns:r="http://schemas.openxmlformats.org/officeDocument/2006/relationships" r:id="rId4"/>
          <a:extLst>
            <a:ext uri="{FF2B5EF4-FFF2-40B4-BE49-F238E27FC236}">
              <a16:creationId xmlns:a16="http://schemas.microsoft.com/office/drawing/2014/main" id="{3C6587C9-E2A7-4D1E-A0B8-8F1960847C8C}"/>
            </a:ext>
          </a:extLst>
        </xdr:cNvPr>
        <xdr:cNvSpPr/>
      </xdr:nvSpPr>
      <xdr:spPr>
        <a:xfrm>
          <a:off x="0" y="2122715"/>
          <a:ext cx="1687286" cy="1006929"/>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0</xdr:colOff>
      <xdr:row>35</xdr:row>
      <xdr:rowOff>136072</xdr:rowOff>
    </xdr:from>
    <xdr:to>
      <xdr:col>1</xdr:col>
      <xdr:colOff>393632</xdr:colOff>
      <xdr:row>46</xdr:row>
      <xdr:rowOff>81644</xdr:rowOff>
    </xdr:to>
    <xdr:sp macro="" textlink="">
      <xdr:nvSpPr>
        <xdr:cNvPr id="19" name="Trapecio 18">
          <a:hlinkClick xmlns:r="http://schemas.openxmlformats.org/officeDocument/2006/relationships" r:id="rId5"/>
          <a:extLst>
            <a:ext uri="{FF2B5EF4-FFF2-40B4-BE49-F238E27FC236}">
              <a16:creationId xmlns:a16="http://schemas.microsoft.com/office/drawing/2014/main" id="{D8717381-A0B8-4031-9FF7-72C0D0624B05}"/>
            </a:ext>
          </a:extLst>
        </xdr:cNvPr>
        <xdr:cNvSpPr/>
      </xdr:nvSpPr>
      <xdr:spPr>
        <a:xfrm rot="5400000">
          <a:off x="-449524" y="7702132"/>
          <a:ext cx="2054679" cy="1155632"/>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Mig Crec y Reem</a:t>
          </a:r>
        </a:p>
      </xdr:txBody>
    </xdr:sp>
    <xdr:clientData/>
  </xdr:twoCellAnchor>
  <xdr:twoCellAnchor>
    <xdr:from>
      <xdr:col>0</xdr:col>
      <xdr:colOff>0</xdr:colOff>
      <xdr:row>27</xdr:row>
      <xdr:rowOff>122465</xdr:rowOff>
    </xdr:from>
    <xdr:to>
      <xdr:col>1</xdr:col>
      <xdr:colOff>421820</xdr:colOff>
      <xdr:row>38</xdr:row>
      <xdr:rowOff>24401</xdr:rowOff>
    </xdr:to>
    <xdr:sp macro="" textlink="">
      <xdr:nvSpPr>
        <xdr:cNvPr id="20" name="Trapecio 19">
          <a:hlinkClick xmlns:r="http://schemas.openxmlformats.org/officeDocument/2006/relationships" r:id="rId6"/>
          <a:extLst>
            <a:ext uri="{FF2B5EF4-FFF2-40B4-BE49-F238E27FC236}">
              <a16:creationId xmlns:a16="http://schemas.microsoft.com/office/drawing/2014/main" id="{C6E5A25D-E9CE-4BA5-9B44-4271C13C982B}"/>
            </a:ext>
          </a:extLst>
        </xdr:cNvPr>
        <xdr:cNvSpPr/>
      </xdr:nvSpPr>
      <xdr:spPr>
        <a:xfrm rot="5400000">
          <a:off x="-420416" y="6108202"/>
          <a:ext cx="2024651" cy="1183820"/>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Mig</a:t>
          </a:r>
        </a:p>
        <a:p>
          <a:pPr algn="ctr"/>
          <a:r>
            <a:rPr lang="es-MX" sz="1800">
              <a:solidFill>
                <a:schemeClr val="bg1"/>
              </a:solidFill>
              <a:latin typeface="Arial" panose="020B0604020202020204" pitchFamily="34" charset="0"/>
              <a:cs typeface="Arial" panose="020B0604020202020204" pitchFamily="34" charset="0"/>
            </a:rPr>
            <a:t> Crec</a:t>
          </a:r>
        </a:p>
      </xdr:txBody>
    </xdr:sp>
    <xdr:clientData/>
  </xdr:twoCellAnchor>
  <xdr:twoCellAnchor>
    <xdr:from>
      <xdr:col>0</xdr:col>
      <xdr:colOff>1</xdr:colOff>
      <xdr:row>12</xdr:row>
      <xdr:rowOff>122695</xdr:rowOff>
    </xdr:from>
    <xdr:to>
      <xdr:col>1</xdr:col>
      <xdr:colOff>421819</xdr:colOff>
      <xdr:row>23</xdr:row>
      <xdr:rowOff>41481</xdr:rowOff>
    </xdr:to>
    <xdr:sp macro="" textlink="">
      <xdr:nvSpPr>
        <xdr:cNvPr id="22" name="Trapecio 21">
          <a:hlinkClick xmlns:r="http://schemas.openxmlformats.org/officeDocument/2006/relationships" r:id="rId7"/>
          <a:extLst>
            <a:ext uri="{FF2B5EF4-FFF2-40B4-BE49-F238E27FC236}">
              <a16:creationId xmlns:a16="http://schemas.microsoft.com/office/drawing/2014/main" id="{132AF0AE-0AF0-4040-BEEA-05EB355FDA69}"/>
            </a:ext>
          </a:extLst>
        </xdr:cNvPr>
        <xdr:cNvSpPr/>
      </xdr:nvSpPr>
      <xdr:spPr>
        <a:xfrm rot="5400000">
          <a:off x="-449251" y="3198126"/>
          <a:ext cx="2082321" cy="1183818"/>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Cambio de Antena</a:t>
          </a:r>
        </a:p>
      </xdr:txBody>
    </xdr:sp>
    <xdr:clientData/>
  </xdr:twoCellAnchor>
  <xdr:twoCellAnchor>
    <xdr:from>
      <xdr:col>0</xdr:col>
      <xdr:colOff>0</xdr:colOff>
      <xdr:row>19</xdr:row>
      <xdr:rowOff>177125</xdr:rowOff>
    </xdr:from>
    <xdr:to>
      <xdr:col>1</xdr:col>
      <xdr:colOff>421818</xdr:colOff>
      <xdr:row>30</xdr:row>
      <xdr:rowOff>84193</xdr:rowOff>
    </xdr:to>
    <xdr:sp macro="" textlink="">
      <xdr:nvSpPr>
        <xdr:cNvPr id="21" name="Trapecio 20">
          <a:hlinkClick xmlns:r="http://schemas.openxmlformats.org/officeDocument/2006/relationships" r:id="rId8"/>
          <a:extLst>
            <a:ext uri="{FF2B5EF4-FFF2-40B4-BE49-F238E27FC236}">
              <a16:creationId xmlns:a16="http://schemas.microsoft.com/office/drawing/2014/main" id="{E850D005-DC09-4802-898B-FB4622B2205D}"/>
            </a:ext>
          </a:extLst>
        </xdr:cNvPr>
        <xdr:cNvSpPr/>
      </xdr:nvSpPr>
      <xdr:spPr>
        <a:xfrm rot="5400000">
          <a:off x="-429786" y="4607411"/>
          <a:ext cx="2043389" cy="1183818"/>
        </a:xfrm>
        <a:prstGeom prst="trapezoid">
          <a:avLst/>
        </a:prstGeom>
        <a:solidFill>
          <a:schemeClr val="tx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Mig </a:t>
          </a:r>
        </a:p>
        <a:p>
          <a:pPr algn="ctr"/>
          <a:r>
            <a:rPr lang="es-MX" sz="1800">
              <a:solidFill>
                <a:schemeClr val="bg1"/>
              </a:solidFill>
              <a:latin typeface="Arial" panose="020B0604020202020204" pitchFamily="34" charset="0"/>
              <a:cs typeface="Arial" panose="020B0604020202020204" pitchFamily="34" charset="0"/>
            </a:rPr>
            <a:t>Reem</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19</xdr:col>
      <xdr:colOff>381001</xdr:colOff>
      <xdr:row>2</xdr:row>
      <xdr:rowOff>27214</xdr:rowOff>
    </xdr:from>
    <xdr:to>
      <xdr:col>22</xdr:col>
      <xdr:colOff>666750</xdr:colOff>
      <xdr:row>5</xdr:row>
      <xdr:rowOff>54428</xdr:rowOff>
    </xdr:to>
    <xdr:sp macro="[0]!LIMPIARMIG2" textlink="">
      <xdr:nvSpPr>
        <xdr:cNvPr id="10" name="Rectángulo 9">
          <a:extLst>
            <a:ext uri="{FF2B5EF4-FFF2-40B4-BE49-F238E27FC236}">
              <a16:creationId xmlns:a16="http://schemas.microsoft.com/office/drawing/2014/main" id="{60CA1A4C-AC85-4417-8A6E-FD3C7F72B32C}"/>
            </a:ext>
          </a:extLst>
        </xdr:cNvPr>
        <xdr:cNvSpPr/>
      </xdr:nvSpPr>
      <xdr:spPr>
        <a:xfrm>
          <a:off x="16487776" y="417739"/>
          <a:ext cx="3428999" cy="80826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200" b="1">
              <a:latin typeface="Arial" panose="020B0604020202020204" pitchFamily="34" charset="0"/>
              <a:cs typeface="Arial" panose="020B0604020202020204" pitchFamily="34" charset="0"/>
            </a:rPr>
            <a:t>LIMPIAR</a:t>
          </a:r>
          <a:endParaRPr lang="es-MX" sz="1100" b="1">
            <a:latin typeface="Arial" panose="020B0604020202020204" pitchFamily="34" charset="0"/>
            <a:cs typeface="Arial" panose="020B0604020202020204" pitchFamily="34" charset="0"/>
          </a:endParaRPr>
        </a:p>
      </xdr:txBody>
    </xdr:sp>
    <xdr:clientData/>
  </xdr:twoCellAnchor>
  <xdr:twoCellAnchor editAs="oneCell">
    <xdr:from>
      <xdr:col>3</xdr:col>
      <xdr:colOff>0</xdr:colOff>
      <xdr:row>2</xdr:row>
      <xdr:rowOff>0</xdr:rowOff>
    </xdr:from>
    <xdr:to>
      <xdr:col>13</xdr:col>
      <xdr:colOff>830036</xdr:colOff>
      <xdr:row>7</xdr:row>
      <xdr:rowOff>0</xdr:rowOff>
    </xdr:to>
    <xdr:pic>
      <xdr:nvPicPr>
        <xdr:cNvPr id="13" name="Imagen 12">
          <a:extLst>
            <a:ext uri="{FF2B5EF4-FFF2-40B4-BE49-F238E27FC236}">
              <a16:creationId xmlns:a16="http://schemas.microsoft.com/office/drawing/2014/main" id="{FA6D409E-2466-4E5D-BFFD-3F3E5CD64F86}"/>
            </a:ext>
          </a:extLst>
        </xdr:cNvPr>
        <xdr:cNvPicPr>
          <a:picLocks noChangeAspect="1"/>
        </xdr:cNvPicPr>
      </xdr:nvPicPr>
      <xdr:blipFill>
        <a:blip xmlns:r="http://schemas.openxmlformats.org/officeDocument/2006/relationships" r:embed="rId1"/>
        <a:stretch>
          <a:fillRect/>
        </a:stretch>
      </xdr:blipFill>
      <xdr:spPr>
        <a:xfrm>
          <a:off x="2286000" y="394607"/>
          <a:ext cx="9266465" cy="1319893"/>
        </a:xfrm>
        <a:prstGeom prst="rect">
          <a:avLst/>
        </a:prstGeom>
      </xdr:spPr>
    </xdr:pic>
    <xdr:clientData/>
  </xdr:twoCellAnchor>
  <xdr:twoCellAnchor>
    <xdr:from>
      <xdr:col>3</xdr:col>
      <xdr:colOff>0</xdr:colOff>
      <xdr:row>9</xdr:row>
      <xdr:rowOff>0</xdr:rowOff>
    </xdr:from>
    <xdr:to>
      <xdr:col>14</xdr:col>
      <xdr:colOff>0</xdr:colOff>
      <xdr:row>48</xdr:row>
      <xdr:rowOff>149680</xdr:rowOff>
    </xdr:to>
    <xdr:sp macro="" textlink="">
      <xdr:nvSpPr>
        <xdr:cNvPr id="14" name="CuadroTexto 13">
          <a:extLst>
            <a:ext uri="{FF2B5EF4-FFF2-40B4-BE49-F238E27FC236}">
              <a16:creationId xmlns:a16="http://schemas.microsoft.com/office/drawing/2014/main" id="{07514B23-BFB6-4A98-810E-DD37A20CE061}"/>
            </a:ext>
          </a:extLst>
        </xdr:cNvPr>
        <xdr:cNvSpPr txBox="1"/>
      </xdr:nvSpPr>
      <xdr:spPr>
        <a:xfrm>
          <a:off x="2286000" y="2177143"/>
          <a:ext cx="9280071" cy="772885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(a)___ como respaldo y su seguridad a partir de este momento se grabará la llamada, solicito de su ayuda para contestar la frase “Si acepto”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“El número de su cuenta es: _____________ nos autorizó un cargo por concepto de instalación de_______ , lo que representa un costo mensual de $________. ¿Acepta?</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 firma de pagaré por $______. por concepto del valor de cada receptor digital. No le va a generar cargo alguno  únicamente es para garantizar la devolución del equipo en caso de cancelación. ¿Acepta?</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Mencionar: Prorrateo estimado menor al paquete contratado, por concepto de cambio al nuevo SKY HD.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Hay que mencionar que no es posible regresar al esquema tradicional</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Confirmar la renovación de su contrato, la permanencia mínima del nuevo contrato que usted firmará es de:</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1 Y 2 equipos SKYHD 18 meses</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3 Y 4 equipos SKYHD 24 meses</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Equipos ULTRAHD es 18 meses</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Sra., Srita. _____________ le informo que, para su beneficio, el monto anual de asistencia SKY se cobrará en 12 meses en lugar de 4 meses. Por lo tanto, mensualmente se realizará un cargo adicional por concepto de Asistencia SKY de $ xxxx ($20.00 hasta 2 equipos y $24 para 3 o 4 equipos)"</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Sra., Srita. _____	El costo de instalación le cubre un total de 30 metros  de cable. En caso de que la instalación exceda la distancia se deberá cubrir con un costo adicional el cual se deberá de pagar al técnico al momento de la instalación</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La documentación que tendrá que entregar al técnico en el momento de la instalación es: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de identificación oficial</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comprobante domicilio (No mayor a 3 meses) Solo en caso de cambio de domicilio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Es indispensable la presencia del titular de la cuenta en el momento de la instalación </a:t>
          </a:r>
          <a:endParaRPr lang="es-MX" sz="1600">
            <a:solidFill>
              <a:schemeClr val="dk1"/>
            </a:solidFill>
            <a:effectLst/>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ctr"/>
          <a:endParaRPr lang="es-MX" sz="1100"/>
        </a:p>
      </xdr:txBody>
    </xdr:sp>
    <xdr:clientData/>
  </xdr:twoCellAnchor>
  <xdr:twoCellAnchor>
    <xdr:from>
      <xdr:col>0</xdr:col>
      <xdr:colOff>13607</xdr:colOff>
      <xdr:row>2</xdr:row>
      <xdr:rowOff>0</xdr:rowOff>
    </xdr:from>
    <xdr:to>
      <xdr:col>2</xdr:col>
      <xdr:colOff>176893</xdr:colOff>
      <xdr:row>6</xdr:row>
      <xdr:rowOff>176893</xdr:rowOff>
    </xdr:to>
    <xdr:sp macro="" textlink="">
      <xdr:nvSpPr>
        <xdr:cNvPr id="15" name="Flecha: pentágono 14">
          <a:hlinkClick xmlns:r="http://schemas.openxmlformats.org/officeDocument/2006/relationships" r:id="rId2"/>
          <a:extLst>
            <a:ext uri="{FF2B5EF4-FFF2-40B4-BE49-F238E27FC236}">
              <a16:creationId xmlns:a16="http://schemas.microsoft.com/office/drawing/2014/main" id="{BBE94913-30E9-475B-A396-DFEFD9390153}"/>
            </a:ext>
          </a:extLst>
        </xdr:cNvPr>
        <xdr:cNvSpPr/>
      </xdr:nvSpPr>
      <xdr:spPr>
        <a:xfrm>
          <a:off x="13607" y="394607"/>
          <a:ext cx="1687286" cy="1238250"/>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5</xdr:row>
      <xdr:rowOff>163285</xdr:rowOff>
    </xdr:from>
    <xdr:to>
      <xdr:col>2</xdr:col>
      <xdr:colOff>163286</xdr:colOff>
      <xdr:row>9</xdr:row>
      <xdr:rowOff>190500</xdr:rowOff>
    </xdr:to>
    <xdr:sp macro="" textlink="">
      <xdr:nvSpPr>
        <xdr:cNvPr id="16" name="Flecha: pentágono 15">
          <a:extLst>
            <a:ext uri="{FF2B5EF4-FFF2-40B4-BE49-F238E27FC236}">
              <a16:creationId xmlns:a16="http://schemas.microsoft.com/office/drawing/2014/main" id="{5DE4EC7B-A1C4-4224-ABCD-EDDEB03E2476}"/>
            </a:ext>
          </a:extLst>
        </xdr:cNvPr>
        <xdr:cNvSpPr/>
      </xdr:nvSpPr>
      <xdr:spPr>
        <a:xfrm>
          <a:off x="0" y="1347106"/>
          <a:ext cx="1687286" cy="1020537"/>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Migración</a:t>
          </a:r>
        </a:p>
      </xdr:txBody>
    </xdr:sp>
    <xdr:clientData/>
  </xdr:twoCellAnchor>
  <xdr:twoCellAnchor>
    <xdr:from>
      <xdr:col>0</xdr:col>
      <xdr:colOff>0</xdr:colOff>
      <xdr:row>43</xdr:row>
      <xdr:rowOff>27215</xdr:rowOff>
    </xdr:from>
    <xdr:to>
      <xdr:col>2</xdr:col>
      <xdr:colOff>285749</xdr:colOff>
      <xdr:row>48</xdr:row>
      <xdr:rowOff>68037</xdr:rowOff>
    </xdr:to>
    <xdr:sp macro="" textlink="">
      <xdr:nvSpPr>
        <xdr:cNvPr id="17" name="Flecha: pentágono 16">
          <a:hlinkClick xmlns:r="http://schemas.openxmlformats.org/officeDocument/2006/relationships" r:id="rId3"/>
          <a:extLst>
            <a:ext uri="{FF2B5EF4-FFF2-40B4-BE49-F238E27FC236}">
              <a16:creationId xmlns:a16="http://schemas.microsoft.com/office/drawing/2014/main" id="{EA7504A8-F69C-4B3A-8F84-AD4806FEA429}"/>
            </a:ext>
          </a:extLst>
        </xdr:cNvPr>
        <xdr:cNvSpPr/>
      </xdr:nvSpPr>
      <xdr:spPr>
        <a:xfrm>
          <a:off x="0" y="8831036"/>
          <a:ext cx="1809749" cy="993322"/>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0</xdr:colOff>
      <xdr:row>8</xdr:row>
      <xdr:rowOff>136072</xdr:rowOff>
    </xdr:from>
    <xdr:to>
      <xdr:col>2</xdr:col>
      <xdr:colOff>163286</xdr:colOff>
      <xdr:row>13</xdr:row>
      <xdr:rowOff>163287</xdr:rowOff>
    </xdr:to>
    <xdr:sp macro="" textlink="">
      <xdr:nvSpPr>
        <xdr:cNvPr id="18" name="Flecha: pentágono 17">
          <a:hlinkClick xmlns:r="http://schemas.openxmlformats.org/officeDocument/2006/relationships" r:id="rId4"/>
          <a:extLst>
            <a:ext uri="{FF2B5EF4-FFF2-40B4-BE49-F238E27FC236}">
              <a16:creationId xmlns:a16="http://schemas.microsoft.com/office/drawing/2014/main" id="{729BC9E2-D211-41E8-BED6-BFA467AF606D}"/>
            </a:ext>
          </a:extLst>
        </xdr:cNvPr>
        <xdr:cNvSpPr/>
      </xdr:nvSpPr>
      <xdr:spPr>
        <a:xfrm>
          <a:off x="0" y="2122715"/>
          <a:ext cx="1687286" cy="1006929"/>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0</xdr:colOff>
      <xdr:row>26</xdr:row>
      <xdr:rowOff>163286</xdr:rowOff>
    </xdr:from>
    <xdr:to>
      <xdr:col>1</xdr:col>
      <xdr:colOff>421820</xdr:colOff>
      <xdr:row>37</xdr:row>
      <xdr:rowOff>65223</xdr:rowOff>
    </xdr:to>
    <xdr:sp macro="" textlink="">
      <xdr:nvSpPr>
        <xdr:cNvPr id="20" name="Trapecio 19">
          <a:hlinkClick xmlns:r="http://schemas.openxmlformats.org/officeDocument/2006/relationships" r:id="rId5"/>
          <a:extLst>
            <a:ext uri="{FF2B5EF4-FFF2-40B4-BE49-F238E27FC236}">
              <a16:creationId xmlns:a16="http://schemas.microsoft.com/office/drawing/2014/main" id="{792E5B2E-2A60-49ED-B401-CCE1E97CFC9F}"/>
            </a:ext>
          </a:extLst>
        </xdr:cNvPr>
        <xdr:cNvSpPr/>
      </xdr:nvSpPr>
      <xdr:spPr>
        <a:xfrm rot="5400000">
          <a:off x="-420416" y="6108202"/>
          <a:ext cx="2024651" cy="1183820"/>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Mig</a:t>
          </a:r>
        </a:p>
        <a:p>
          <a:pPr algn="ctr"/>
          <a:r>
            <a:rPr lang="es-MX" sz="1800">
              <a:solidFill>
                <a:schemeClr val="bg1"/>
              </a:solidFill>
              <a:latin typeface="Arial" panose="020B0604020202020204" pitchFamily="34" charset="0"/>
              <a:cs typeface="Arial" panose="020B0604020202020204" pitchFamily="34" charset="0"/>
            </a:rPr>
            <a:t> Crec</a:t>
          </a:r>
        </a:p>
      </xdr:txBody>
    </xdr:sp>
    <xdr:clientData/>
  </xdr:twoCellAnchor>
  <xdr:twoCellAnchor>
    <xdr:from>
      <xdr:col>0</xdr:col>
      <xdr:colOff>0</xdr:colOff>
      <xdr:row>19</xdr:row>
      <xdr:rowOff>27446</xdr:rowOff>
    </xdr:from>
    <xdr:to>
      <xdr:col>1</xdr:col>
      <xdr:colOff>421818</xdr:colOff>
      <xdr:row>29</xdr:row>
      <xdr:rowOff>125014</xdr:rowOff>
    </xdr:to>
    <xdr:sp macro="" textlink="">
      <xdr:nvSpPr>
        <xdr:cNvPr id="21" name="Trapecio 20">
          <a:hlinkClick xmlns:r="http://schemas.openxmlformats.org/officeDocument/2006/relationships" r:id="rId6"/>
          <a:extLst>
            <a:ext uri="{FF2B5EF4-FFF2-40B4-BE49-F238E27FC236}">
              <a16:creationId xmlns:a16="http://schemas.microsoft.com/office/drawing/2014/main" id="{5B7B6F5F-DE56-49B1-958B-B5621F21DE86}"/>
            </a:ext>
          </a:extLst>
        </xdr:cNvPr>
        <xdr:cNvSpPr/>
      </xdr:nvSpPr>
      <xdr:spPr>
        <a:xfrm rot="5400000">
          <a:off x="-429786" y="4607411"/>
          <a:ext cx="2043389" cy="1183818"/>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Mig </a:t>
          </a:r>
        </a:p>
        <a:p>
          <a:pPr algn="ctr"/>
          <a:r>
            <a:rPr lang="es-MX" sz="1800">
              <a:solidFill>
                <a:schemeClr val="bg1"/>
              </a:solidFill>
              <a:latin typeface="Arial" panose="020B0604020202020204" pitchFamily="34" charset="0"/>
              <a:cs typeface="Arial" panose="020B0604020202020204" pitchFamily="34" charset="0"/>
            </a:rPr>
            <a:t>Reem</a:t>
          </a:r>
        </a:p>
      </xdr:txBody>
    </xdr:sp>
    <xdr:clientData/>
  </xdr:twoCellAnchor>
  <xdr:twoCellAnchor>
    <xdr:from>
      <xdr:col>0</xdr:col>
      <xdr:colOff>1</xdr:colOff>
      <xdr:row>11</xdr:row>
      <xdr:rowOff>177124</xdr:rowOff>
    </xdr:from>
    <xdr:to>
      <xdr:col>1</xdr:col>
      <xdr:colOff>421819</xdr:colOff>
      <xdr:row>22</xdr:row>
      <xdr:rowOff>95909</xdr:rowOff>
    </xdr:to>
    <xdr:sp macro="" textlink="">
      <xdr:nvSpPr>
        <xdr:cNvPr id="22" name="Trapecio 21">
          <a:hlinkClick xmlns:r="http://schemas.openxmlformats.org/officeDocument/2006/relationships" r:id="rId7"/>
          <a:extLst>
            <a:ext uri="{FF2B5EF4-FFF2-40B4-BE49-F238E27FC236}">
              <a16:creationId xmlns:a16="http://schemas.microsoft.com/office/drawing/2014/main" id="{9ADDC450-6943-414E-851F-CED09371F1E5}"/>
            </a:ext>
          </a:extLst>
        </xdr:cNvPr>
        <xdr:cNvSpPr/>
      </xdr:nvSpPr>
      <xdr:spPr>
        <a:xfrm rot="5400000">
          <a:off x="-449251" y="3198126"/>
          <a:ext cx="2082321" cy="1183818"/>
        </a:xfrm>
        <a:prstGeom prst="trapezoid">
          <a:avLst/>
        </a:prstGeom>
        <a:solidFill>
          <a:schemeClr val="accent5">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Cambio de Antena</a:t>
          </a:r>
        </a:p>
      </xdr:txBody>
    </xdr:sp>
    <xdr:clientData/>
  </xdr:twoCellAnchor>
  <xdr:twoCellAnchor>
    <xdr:from>
      <xdr:col>0</xdr:col>
      <xdr:colOff>0</xdr:colOff>
      <xdr:row>34</xdr:row>
      <xdr:rowOff>176894</xdr:rowOff>
    </xdr:from>
    <xdr:to>
      <xdr:col>1</xdr:col>
      <xdr:colOff>393632</xdr:colOff>
      <xdr:row>45</xdr:row>
      <xdr:rowOff>122466</xdr:rowOff>
    </xdr:to>
    <xdr:sp macro="" textlink="">
      <xdr:nvSpPr>
        <xdr:cNvPr id="19" name="Trapecio 18">
          <a:hlinkClick xmlns:r="http://schemas.openxmlformats.org/officeDocument/2006/relationships" r:id="rId8"/>
          <a:extLst>
            <a:ext uri="{FF2B5EF4-FFF2-40B4-BE49-F238E27FC236}">
              <a16:creationId xmlns:a16="http://schemas.microsoft.com/office/drawing/2014/main" id="{C61C56AD-3897-427E-ADC0-F048497C361B}"/>
            </a:ext>
          </a:extLst>
        </xdr:cNvPr>
        <xdr:cNvSpPr/>
      </xdr:nvSpPr>
      <xdr:spPr>
        <a:xfrm rot="5400000">
          <a:off x="-449524" y="7702132"/>
          <a:ext cx="2054679" cy="1155632"/>
        </a:xfrm>
        <a:prstGeom prst="trapezoid">
          <a:avLst/>
        </a:prstGeom>
        <a:solidFill>
          <a:schemeClr val="tx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a:solidFill>
                <a:schemeClr val="bg1"/>
              </a:solidFill>
              <a:latin typeface="Arial" panose="020B0604020202020204" pitchFamily="34" charset="0"/>
              <a:cs typeface="Arial" panose="020B0604020202020204" pitchFamily="34" charset="0"/>
            </a:rPr>
            <a:t>Mig Crec y Reem</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4</xdr:col>
      <xdr:colOff>40822</xdr:colOff>
      <xdr:row>12</xdr:row>
      <xdr:rowOff>176893</xdr:rowOff>
    </xdr:from>
    <xdr:to>
      <xdr:col>13</xdr:col>
      <xdr:colOff>525235</xdr:colOff>
      <xdr:row>29</xdr:row>
      <xdr:rowOff>167368</xdr:rowOff>
    </xdr:to>
    <xdr:sp macro="" textlink="">
      <xdr:nvSpPr>
        <xdr:cNvPr id="2" name="CuadroTexto 1">
          <a:extLst>
            <a:ext uri="{FF2B5EF4-FFF2-40B4-BE49-F238E27FC236}">
              <a16:creationId xmlns:a16="http://schemas.microsoft.com/office/drawing/2014/main" id="{2936B602-5050-4159-B2E8-F205CAF08CE1}"/>
            </a:ext>
          </a:extLst>
        </xdr:cNvPr>
        <xdr:cNvSpPr txBox="1"/>
      </xdr:nvSpPr>
      <xdr:spPr>
        <a:xfrm>
          <a:off x="3431722" y="2462893"/>
          <a:ext cx="8113938" cy="32289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buFont typeface="Arial" panose="020B0604020202020204" pitchFamily="34" charset="0"/>
            <a:buNone/>
          </a:pPr>
          <a:r>
            <a:rPr lang="es-MX" sz="1800" b="1" i="0" u="sng" baseline="0">
              <a:latin typeface="Arial" panose="020B0604020202020204" pitchFamily="34" charset="0"/>
              <a:cs typeface="Arial" panose="020B0604020202020204" pitchFamily="34" charset="0"/>
            </a:rPr>
            <a:t>Tips Calidad</a:t>
          </a:r>
        </a:p>
        <a:p>
          <a:pPr marL="0" indent="0">
            <a:buFont typeface="Arial" panose="020B0604020202020204" pitchFamily="34" charset="0"/>
            <a:buNone/>
          </a:pPr>
          <a:endParaRPr lang="es-MX" sz="1600" b="1" i="0" u="sng" baseline="0">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a:solidFill>
                <a:schemeClr val="dk1"/>
              </a:solidFill>
              <a:effectLst/>
              <a:latin typeface="Arial" panose="020B0604020202020204" pitchFamily="34" charset="0"/>
              <a:ea typeface="+mn-ea"/>
              <a:cs typeface="Arial" panose="020B0604020202020204" pitchFamily="34" charset="0"/>
            </a:rPr>
            <a:t>Realizar</a:t>
          </a:r>
          <a:r>
            <a:rPr lang="es-MX" sz="1600" baseline="0">
              <a:solidFill>
                <a:schemeClr val="dk1"/>
              </a:solidFill>
              <a:effectLst/>
              <a:latin typeface="Arial" panose="020B0604020202020204" pitchFamily="34" charset="0"/>
              <a:ea typeface="+mn-ea"/>
              <a:cs typeface="Arial" panose="020B0604020202020204" pitchFamily="34" charset="0"/>
            </a:rPr>
            <a:t> la validación TEXTUAL</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solidFill>
                <a:schemeClr val="dk1"/>
              </a:solidFill>
              <a:effectLst/>
              <a:latin typeface="Arial" panose="020B0604020202020204" pitchFamily="34" charset="0"/>
              <a:ea typeface="+mn-ea"/>
              <a:cs typeface="Arial" panose="020B0604020202020204" pitchFamily="34" charset="0"/>
            </a:rPr>
            <a:t>Realizar en orden las clasificaciones</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solidFill>
                <a:schemeClr val="dk1"/>
              </a:solidFill>
              <a:effectLst/>
              <a:latin typeface="Arial" panose="020B0604020202020204" pitchFamily="34" charset="0"/>
              <a:ea typeface="+mn-ea"/>
              <a:cs typeface="Arial" panose="020B0604020202020204" pitchFamily="34" charset="0"/>
            </a:rPr>
            <a:t>Ingresar deducible (solo en las ventas donde aplique)</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solidFill>
                <a:schemeClr val="dk1"/>
              </a:solidFill>
              <a:effectLst/>
              <a:latin typeface="Arial" panose="020B0604020202020204" pitchFamily="34" charset="0"/>
              <a:ea typeface="+mn-ea"/>
              <a:cs typeface="Arial" panose="020B0604020202020204" pitchFamily="34" charset="0"/>
            </a:rPr>
            <a:t>Siempre personaliza al menos 2 veces en tu llamada</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solidFill>
                <a:schemeClr val="dk1"/>
              </a:solidFill>
              <a:effectLst/>
              <a:latin typeface="Arial" panose="020B0604020202020204" pitchFamily="34" charset="0"/>
              <a:ea typeface="+mn-ea"/>
              <a:cs typeface="Arial" panose="020B0604020202020204" pitchFamily="34" charset="0"/>
            </a:rPr>
            <a:t>Cada vez que solicites algo a tu cliente di "Por favor" y cuando te lo brinden di "Gracias"</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solidFill>
                <a:schemeClr val="dk1"/>
              </a:solidFill>
              <a:effectLst/>
              <a:latin typeface="Arial" panose="020B0604020202020204" pitchFamily="34" charset="0"/>
              <a:ea typeface="+mn-ea"/>
              <a:cs typeface="Arial" panose="020B0604020202020204" pitchFamily="34" charset="0"/>
            </a:rPr>
            <a:t>Por ultimo.... las palabras como "ahorita", "momentito", "tantito" son modismos por lo tanto si las usas bajará tu calificación de Calidad. </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1" baseline="0">
              <a:solidFill>
                <a:schemeClr val="dk1"/>
              </a:solidFill>
              <a:effectLst/>
              <a:latin typeface="Arial" panose="020B0604020202020204" pitchFamily="34" charset="0"/>
              <a:ea typeface="+mn-ea"/>
              <a:cs typeface="Arial" panose="020B0604020202020204" pitchFamily="34" charset="0"/>
            </a:rPr>
            <a:t>En Combos BTI Prepago se ingresa deducible como "Actividad" = " Aplicar deducibles y servicios"</a:t>
          </a:r>
          <a:endParaRPr lang="es-MX" sz="1600">
            <a:effectLst/>
            <a:latin typeface="Arial" panose="020B0604020202020204" pitchFamily="34" charset="0"/>
            <a:cs typeface="Arial" panose="020B0604020202020204" pitchFamily="34" charset="0"/>
          </a:endParaRPr>
        </a:p>
      </xdr:txBody>
    </xdr:sp>
    <xdr:clientData/>
  </xdr:twoCellAnchor>
  <xdr:twoCellAnchor>
    <xdr:from>
      <xdr:col>4</xdr:col>
      <xdr:colOff>68037</xdr:colOff>
      <xdr:row>31</xdr:row>
      <xdr:rowOff>176893</xdr:rowOff>
    </xdr:from>
    <xdr:to>
      <xdr:col>23</xdr:col>
      <xdr:colOff>117022</xdr:colOff>
      <xdr:row>44</xdr:row>
      <xdr:rowOff>24493</xdr:rowOff>
    </xdr:to>
    <xdr:sp macro="" textlink="">
      <xdr:nvSpPr>
        <xdr:cNvPr id="3" name="CuadroTexto 2">
          <a:extLst>
            <a:ext uri="{FF2B5EF4-FFF2-40B4-BE49-F238E27FC236}">
              <a16:creationId xmlns:a16="http://schemas.microsoft.com/office/drawing/2014/main" id="{2D3E72B5-752C-4180-A0D2-61FD0AE8525C}"/>
            </a:ext>
          </a:extLst>
        </xdr:cNvPr>
        <xdr:cNvSpPr txBox="1"/>
      </xdr:nvSpPr>
      <xdr:spPr>
        <a:xfrm>
          <a:off x="3458937" y="6082393"/>
          <a:ext cx="16155760" cy="23241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MX" sz="1800" b="1" i="1" u="sng">
              <a:latin typeface="Arial" panose="020B0604020202020204" pitchFamily="34" charset="0"/>
              <a:cs typeface="Arial" panose="020B0604020202020204" pitchFamily="34" charset="0"/>
            </a:rPr>
            <a:t>Importante: </a:t>
          </a:r>
        </a:p>
        <a:p>
          <a:pPr algn="l"/>
          <a:endParaRPr lang="es-MX" sz="1800" b="1" i="1" u="sng">
            <a:latin typeface="Arial" panose="020B0604020202020204" pitchFamily="34" charset="0"/>
            <a:cs typeface="Arial" panose="020B0604020202020204" pitchFamily="34" charset="0"/>
          </a:endParaRPr>
        </a:p>
        <a:p>
          <a:pPr algn="l"/>
          <a:r>
            <a:rPr lang="es-MX" sz="1600" b="1" i="1" u="sng">
              <a:latin typeface="Arial" panose="020B0604020202020204" pitchFamily="34" charset="0"/>
              <a:cs typeface="Arial" panose="020B0604020202020204" pitchFamily="34" charset="0"/>
            </a:rPr>
            <a:t>-En toda</a:t>
          </a:r>
          <a:r>
            <a:rPr lang="es-MX" sz="1600" b="1" i="1" u="sng" baseline="0">
              <a:latin typeface="Arial" panose="020B0604020202020204" pitchFamily="34" charset="0"/>
              <a:cs typeface="Arial" panose="020B0604020202020204" pitchFamily="34" charset="0"/>
            </a:rPr>
            <a:t> validación de venta es obligatorio realizar la validación del domicilio completo de la cuenta:    </a:t>
          </a:r>
        </a:p>
        <a:p>
          <a:pPr algn="ctr"/>
          <a:endParaRPr lang="es-MX" sz="1600" b="1" i="1" u="sng" baseline="0">
            <a:latin typeface="Arial" panose="020B0604020202020204" pitchFamily="34" charset="0"/>
            <a:cs typeface="Arial" panose="020B0604020202020204" pitchFamily="34" charset="0"/>
          </a:endParaRPr>
        </a:p>
        <a:p>
          <a:pPr algn="ctr"/>
          <a:r>
            <a:rPr lang="es-MX" sz="1600" b="0" i="1" u="sng" baseline="0">
              <a:latin typeface="Arial" panose="020B0604020202020204" pitchFamily="34" charset="0"/>
              <a:cs typeface="Arial" panose="020B0604020202020204" pitchFamily="34" charset="0"/>
            </a:rPr>
            <a:t>Calle, Entrecalles,Numero ext, Numero Interior, Colonia, Municipio/ Alcaldia, Estado y Codigo Postal sin omitir o dejar de lado ningun dato</a:t>
          </a:r>
        </a:p>
        <a:p>
          <a:pPr algn="ctr"/>
          <a:endParaRPr lang="es-MX" sz="1600" b="0" i="1" u="sng" baseline="0">
            <a:latin typeface="Arial" panose="020B0604020202020204" pitchFamily="34" charset="0"/>
            <a:cs typeface="Arial" panose="020B0604020202020204" pitchFamily="34" charset="0"/>
          </a:endParaRPr>
        </a:p>
        <a:p>
          <a:pPr algn="l"/>
          <a:r>
            <a:rPr lang="es-MX" sz="1600" b="1" i="1" u="sng" baseline="0">
              <a:latin typeface="Arial" panose="020B0604020202020204" pitchFamily="34" charset="0"/>
              <a:cs typeface="Arial" panose="020B0604020202020204" pitchFamily="34" charset="0"/>
            </a:rPr>
            <a:t>- Cuando soliciten un Upgrade/ Migración y cancelar un equipo pero la cuenta aun cuenta con plazo forzoso, PRIMERO debe realizar la cancelación de dicho equipo en SAC y posteriormente se realiza el </a:t>
          </a:r>
          <a:r>
            <a:rPr kumimoji="0" lang="es-MX" sz="1600" b="1" i="1"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Upgrade/ Migración ya que de lo contrario renovará su plazo forzoso.</a:t>
          </a:r>
          <a:endParaRPr lang="es-MX" sz="1600" b="1" i="1" u="sng">
            <a:latin typeface="Arial" panose="020B0604020202020204" pitchFamily="34" charset="0"/>
            <a:cs typeface="Arial" panose="020B0604020202020204" pitchFamily="34" charset="0"/>
          </a:endParaRPr>
        </a:p>
      </xdr:txBody>
    </xdr:sp>
    <xdr:clientData/>
  </xdr:twoCellAnchor>
  <xdr:twoCellAnchor>
    <xdr:from>
      <xdr:col>0</xdr:col>
      <xdr:colOff>0</xdr:colOff>
      <xdr:row>25</xdr:row>
      <xdr:rowOff>13607</xdr:rowOff>
    </xdr:from>
    <xdr:to>
      <xdr:col>2</xdr:col>
      <xdr:colOff>0</xdr:colOff>
      <xdr:row>34</xdr:row>
      <xdr:rowOff>0</xdr:rowOff>
    </xdr:to>
    <xdr:sp macro="" textlink="">
      <xdr:nvSpPr>
        <xdr:cNvPr id="4" name="Flecha: pentágono 3">
          <a:hlinkClick xmlns:r="http://schemas.openxmlformats.org/officeDocument/2006/relationships" r:id="rId1"/>
          <a:extLst>
            <a:ext uri="{FF2B5EF4-FFF2-40B4-BE49-F238E27FC236}">
              <a16:creationId xmlns:a16="http://schemas.microsoft.com/office/drawing/2014/main" id="{FAF3FEEB-44AA-4EEC-88BE-61AA3C1298BD}"/>
            </a:ext>
          </a:extLst>
        </xdr:cNvPr>
        <xdr:cNvSpPr/>
      </xdr:nvSpPr>
      <xdr:spPr>
        <a:xfrm>
          <a:off x="0" y="4776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5" name="Flecha: pentágono 4">
          <a:hlinkClick xmlns:r="http://schemas.openxmlformats.org/officeDocument/2006/relationships" r:id="rId2"/>
          <a:extLst>
            <a:ext uri="{FF2B5EF4-FFF2-40B4-BE49-F238E27FC236}">
              <a16:creationId xmlns:a16="http://schemas.microsoft.com/office/drawing/2014/main" id="{CFE8F0BF-E3F0-4255-900F-D18331B28930}"/>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6" name="Flecha: pentágono 5">
          <a:hlinkClick xmlns:r="http://schemas.openxmlformats.org/officeDocument/2006/relationships" r:id="rId3"/>
          <a:extLst>
            <a:ext uri="{FF2B5EF4-FFF2-40B4-BE49-F238E27FC236}">
              <a16:creationId xmlns:a16="http://schemas.microsoft.com/office/drawing/2014/main" id="{2A9DF568-AB4C-4A03-B931-02221D700F09}"/>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7" name="Flecha: pentágono 6">
          <a:hlinkClick xmlns:r="http://schemas.openxmlformats.org/officeDocument/2006/relationships" r:id="rId4"/>
          <a:extLst>
            <a:ext uri="{FF2B5EF4-FFF2-40B4-BE49-F238E27FC236}">
              <a16:creationId xmlns:a16="http://schemas.microsoft.com/office/drawing/2014/main" id="{1CA3D8EC-09CE-4D37-8625-CFCE51A844A5}"/>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Eq Ad</a:t>
          </a:r>
        </a:p>
      </xdr:txBody>
    </xdr:sp>
    <xdr:clientData/>
  </xdr:twoCellAnchor>
  <xdr:twoCellAnchor>
    <xdr:from>
      <xdr:col>4</xdr:col>
      <xdr:colOff>54428</xdr:colOff>
      <xdr:row>2</xdr:row>
      <xdr:rowOff>95250</xdr:rowOff>
    </xdr:from>
    <xdr:to>
      <xdr:col>13</xdr:col>
      <xdr:colOff>415017</xdr:colOff>
      <xdr:row>11</xdr:row>
      <xdr:rowOff>142876</xdr:rowOff>
    </xdr:to>
    <xdr:sp macro="" textlink="">
      <xdr:nvSpPr>
        <xdr:cNvPr id="8" name="CuadroTexto 7">
          <a:extLst>
            <a:ext uri="{FF2B5EF4-FFF2-40B4-BE49-F238E27FC236}">
              <a16:creationId xmlns:a16="http://schemas.microsoft.com/office/drawing/2014/main" id="{E47D55FD-175C-40DD-9280-9BC070D562C8}"/>
            </a:ext>
          </a:extLst>
        </xdr:cNvPr>
        <xdr:cNvSpPr txBox="1"/>
      </xdr:nvSpPr>
      <xdr:spPr>
        <a:xfrm>
          <a:off x="3445328" y="476250"/>
          <a:ext cx="7990114" cy="1762126"/>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800" b="1" i="1" u="sng">
              <a:latin typeface="Arial" panose="020B0604020202020204" pitchFamily="34" charset="0"/>
              <a:cs typeface="Arial" panose="020B0604020202020204" pitchFamily="34" charset="0"/>
            </a:rPr>
            <a:t>Instrucciones:</a:t>
          </a:r>
          <a:br>
            <a:rPr lang="es-MX" sz="1600">
              <a:latin typeface="Arial" panose="020B0604020202020204" pitchFamily="34" charset="0"/>
              <a:cs typeface="Arial" panose="020B0604020202020204" pitchFamily="34" charset="0"/>
            </a:rPr>
          </a:br>
          <a:endParaRPr lang="es-MX" sz="1600">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latin typeface="Arial" panose="020B0604020202020204" pitchFamily="34" charset="0"/>
              <a:cs typeface="Arial" panose="020B0604020202020204" pitchFamily="34" charset="0"/>
            </a:rPr>
            <a:t>Seleccionar en el pick list de los campos: Paquete, Numero de equipos y Canal de Venta, las opciones que correspondan</a:t>
          </a:r>
        </a:p>
        <a:p>
          <a:pPr marL="171450" indent="-171450">
            <a:buFont typeface="Arial" panose="020B0604020202020204" pitchFamily="34" charset="0"/>
            <a:buChar char="•"/>
          </a:pPr>
          <a:r>
            <a:rPr lang="es-MX" sz="1600" baseline="0">
              <a:latin typeface="Arial" panose="020B0604020202020204" pitchFamily="34" charset="0"/>
              <a:cs typeface="Arial" panose="020B0604020202020204" pitchFamily="34" charset="0"/>
            </a:rPr>
            <a:t>Copiar el resultado que arroje el campos: "Comentario en clasificación de llamada", "Comentario en Solicitud de Servicio" y pegar en SIEBEL segun corresponda. </a:t>
          </a:r>
        </a:p>
      </xdr:txBody>
    </xdr:sp>
    <xdr:clientData/>
  </xdr:twoCellAnchor>
  <xdr:twoCellAnchor>
    <xdr:from>
      <xdr:col>14</xdr:col>
      <xdr:colOff>775608</xdr:colOff>
      <xdr:row>15</xdr:row>
      <xdr:rowOff>122464</xdr:rowOff>
    </xdr:from>
    <xdr:to>
      <xdr:col>22</xdr:col>
      <xdr:colOff>707571</xdr:colOff>
      <xdr:row>26</xdr:row>
      <xdr:rowOff>81642</xdr:rowOff>
    </xdr:to>
    <xdr:sp macro="" textlink="">
      <xdr:nvSpPr>
        <xdr:cNvPr id="9" name="CuadroTexto 8">
          <a:extLst>
            <a:ext uri="{FF2B5EF4-FFF2-40B4-BE49-F238E27FC236}">
              <a16:creationId xmlns:a16="http://schemas.microsoft.com/office/drawing/2014/main" id="{4DEC13DC-AA21-4ABB-9F0E-576AEA2A1757}"/>
            </a:ext>
          </a:extLst>
        </xdr:cNvPr>
        <xdr:cNvSpPr txBox="1"/>
      </xdr:nvSpPr>
      <xdr:spPr>
        <a:xfrm>
          <a:off x="12643758" y="2979964"/>
          <a:ext cx="6713763" cy="2054678"/>
        </a:xfrm>
        <a:prstGeom prst="rect">
          <a:avLst/>
        </a:prstGeom>
        <a:solidFill>
          <a:schemeClr val="lt1"/>
        </a:solidFill>
        <a:ln w="762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2400" b="1" i="1" u="sng">
              <a:latin typeface="Arial" panose="020B0604020202020204" pitchFamily="34" charset="0"/>
              <a:cs typeface="Arial" panose="020B0604020202020204" pitchFamily="34" charset="0"/>
            </a:rPr>
            <a:t>RECUERDA:</a:t>
          </a:r>
          <a:endParaRPr lang="es-MX" sz="1600" b="1" i="1" u="sng">
            <a:latin typeface="Arial" panose="020B0604020202020204" pitchFamily="34" charset="0"/>
            <a:cs typeface="Arial" panose="020B0604020202020204" pitchFamily="34" charset="0"/>
          </a:endParaRPr>
        </a:p>
        <a:p>
          <a:endParaRPr lang="es-MX" sz="1600" b="1" i="1" u="sng">
            <a:latin typeface="Arial" panose="020B0604020202020204" pitchFamily="34" charset="0"/>
            <a:cs typeface="Arial" panose="020B0604020202020204" pitchFamily="34" charset="0"/>
          </a:endParaRPr>
        </a:p>
        <a:p>
          <a:pPr marL="285750" indent="-285750">
            <a:buFont typeface="Arial" panose="020B0604020202020204" pitchFamily="34" charset="0"/>
            <a:buChar char="•"/>
          </a:pPr>
          <a:r>
            <a:rPr lang="es-MX" sz="1600" b="1" i="1" u="sng">
              <a:latin typeface="Arial" panose="020B0604020202020204" pitchFamily="34" charset="0"/>
              <a:cs typeface="Arial" panose="020B0604020202020204" pitchFamily="34" charset="0"/>
            </a:rPr>
            <a:t>SKY HD SILVER NO ES COMPATIBLE CON ULTRA.</a:t>
          </a:r>
        </a:p>
        <a:p>
          <a:pPr marL="285750" indent="-285750">
            <a:buFont typeface="Arial" panose="020B0604020202020204" pitchFamily="34" charset="0"/>
            <a:buChar char="•"/>
          </a:pPr>
          <a:endParaRPr lang="es-MX" sz="1600" b="1" i="1" u="sng" baseline="0">
            <a:latin typeface="Arial" panose="020B0604020202020204" pitchFamily="34" charset="0"/>
            <a:cs typeface="Arial" panose="020B0604020202020204" pitchFamily="34" charset="0"/>
          </a:endParaRPr>
        </a:p>
        <a:p>
          <a:pPr marL="285750" indent="-285750">
            <a:buFont typeface="Arial" panose="020B0604020202020204" pitchFamily="34" charset="0"/>
            <a:buChar char="•"/>
          </a:pPr>
          <a:r>
            <a:rPr lang="es-MX" sz="1600" b="1" i="1" u="sng" baseline="0">
              <a:latin typeface="Arial" panose="020B0604020202020204" pitchFamily="34" charset="0"/>
              <a:cs typeface="Arial" panose="020B0604020202020204" pitchFamily="34" charset="0"/>
            </a:rPr>
            <a:t>SKY HD SILVER SOLO ES COMPATIBLE CON 1 Y 2 EQUIPOS</a:t>
          </a:r>
        </a:p>
        <a:p>
          <a:pPr marL="285750" indent="-285750">
            <a:buFont typeface="Arial" panose="020B0604020202020204" pitchFamily="34" charset="0"/>
            <a:buChar char="•"/>
          </a:pPr>
          <a:endParaRPr lang="es-MX" sz="1600" b="1" i="1" u="sng">
            <a:latin typeface="Arial" panose="020B0604020202020204" pitchFamily="34" charset="0"/>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19</xdr:col>
      <xdr:colOff>462644</xdr:colOff>
      <xdr:row>0</xdr:row>
      <xdr:rowOff>122465</xdr:rowOff>
    </xdr:from>
    <xdr:to>
      <xdr:col>22</xdr:col>
      <xdr:colOff>748393</xdr:colOff>
      <xdr:row>4</xdr:row>
      <xdr:rowOff>13607</xdr:rowOff>
    </xdr:to>
    <xdr:sp macro="[0]!LIMPIARMIG" textlink="">
      <xdr:nvSpPr>
        <xdr:cNvPr id="2" name="Rectángulo 1">
          <a:extLst>
            <a:ext uri="{FF2B5EF4-FFF2-40B4-BE49-F238E27FC236}">
              <a16:creationId xmlns:a16="http://schemas.microsoft.com/office/drawing/2014/main" id="{F8459124-D128-4FE3-98B4-641B104282A1}"/>
            </a:ext>
          </a:extLst>
        </xdr:cNvPr>
        <xdr:cNvSpPr/>
      </xdr:nvSpPr>
      <xdr:spPr>
        <a:xfrm>
          <a:off x="16569419" y="122465"/>
          <a:ext cx="3428999" cy="80554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200" b="1">
              <a:latin typeface="Arial" panose="020B0604020202020204" pitchFamily="34" charset="0"/>
              <a:cs typeface="Arial" panose="020B0604020202020204" pitchFamily="34" charset="0"/>
            </a:rPr>
            <a:t>LIMPIAR</a:t>
          </a:r>
          <a:endParaRPr lang="es-MX" sz="1100" b="1">
            <a:latin typeface="Arial" panose="020B0604020202020204" pitchFamily="34" charset="0"/>
            <a:cs typeface="Arial" panose="020B0604020202020204" pitchFamily="34" charset="0"/>
          </a:endParaRPr>
        </a:p>
      </xdr:txBody>
    </xdr:sp>
    <xdr:clientData/>
  </xdr:twoCellAnchor>
  <xdr:twoCellAnchor>
    <xdr:from>
      <xdr:col>0</xdr:col>
      <xdr:colOff>0</xdr:colOff>
      <xdr:row>23</xdr:row>
      <xdr:rowOff>176893</xdr:rowOff>
    </xdr:from>
    <xdr:to>
      <xdr:col>2</xdr:col>
      <xdr:colOff>163286</xdr:colOff>
      <xdr:row>32</xdr:row>
      <xdr:rowOff>149679</xdr:rowOff>
    </xdr:to>
    <xdr:sp macro="" textlink="">
      <xdr:nvSpPr>
        <xdr:cNvPr id="5" name="Flecha: pentágono 4">
          <a:hlinkClick xmlns:r="http://schemas.openxmlformats.org/officeDocument/2006/relationships" r:id="rId1"/>
          <a:extLst>
            <a:ext uri="{FF2B5EF4-FFF2-40B4-BE49-F238E27FC236}">
              <a16:creationId xmlns:a16="http://schemas.microsoft.com/office/drawing/2014/main" id="{4F23C7E0-C3BE-4AE0-844D-4D1C98322E04}"/>
            </a:ext>
          </a:extLst>
        </xdr:cNvPr>
        <xdr:cNvSpPr/>
      </xdr:nvSpPr>
      <xdr:spPr>
        <a:xfrm>
          <a:off x="0" y="4966607"/>
          <a:ext cx="1687286"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13607</xdr:colOff>
      <xdr:row>16</xdr:row>
      <xdr:rowOff>13607</xdr:rowOff>
    </xdr:from>
    <xdr:to>
      <xdr:col>2</xdr:col>
      <xdr:colOff>299356</xdr:colOff>
      <xdr:row>24</xdr:row>
      <xdr:rowOff>136072</xdr:rowOff>
    </xdr:to>
    <xdr:sp macro="" textlink="">
      <xdr:nvSpPr>
        <xdr:cNvPr id="6" name="Flecha: pentágono 5">
          <a:hlinkClick xmlns:r="http://schemas.openxmlformats.org/officeDocument/2006/relationships" r:id="rId2"/>
          <a:extLst>
            <a:ext uri="{FF2B5EF4-FFF2-40B4-BE49-F238E27FC236}">
              <a16:creationId xmlns:a16="http://schemas.microsoft.com/office/drawing/2014/main" id="{F91E2775-FC40-4C08-8071-462C729BD4AB}"/>
            </a:ext>
          </a:extLst>
        </xdr:cNvPr>
        <xdr:cNvSpPr/>
      </xdr:nvSpPr>
      <xdr:spPr>
        <a:xfrm>
          <a:off x="13607" y="3415393"/>
          <a:ext cx="1809749"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13607</xdr:colOff>
      <xdr:row>2</xdr:row>
      <xdr:rowOff>0</xdr:rowOff>
    </xdr:from>
    <xdr:to>
      <xdr:col>2</xdr:col>
      <xdr:colOff>176893</xdr:colOff>
      <xdr:row>9</xdr:row>
      <xdr:rowOff>54429</xdr:rowOff>
    </xdr:to>
    <xdr:sp macro="" textlink="">
      <xdr:nvSpPr>
        <xdr:cNvPr id="7" name="Flecha: pentágono 6">
          <a:hlinkClick xmlns:r="http://schemas.openxmlformats.org/officeDocument/2006/relationships" r:id="rId3"/>
          <a:extLst>
            <a:ext uri="{FF2B5EF4-FFF2-40B4-BE49-F238E27FC236}">
              <a16:creationId xmlns:a16="http://schemas.microsoft.com/office/drawing/2014/main" id="{2FB0898C-D853-40CB-8A02-5861837D1DEE}"/>
            </a:ext>
          </a:extLst>
        </xdr:cNvPr>
        <xdr:cNvSpPr/>
      </xdr:nvSpPr>
      <xdr:spPr>
        <a:xfrm>
          <a:off x="13607" y="394607"/>
          <a:ext cx="1687286"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8</xdr:row>
      <xdr:rowOff>54429</xdr:rowOff>
    </xdr:from>
    <xdr:to>
      <xdr:col>2</xdr:col>
      <xdr:colOff>163286</xdr:colOff>
      <xdr:row>17</xdr:row>
      <xdr:rowOff>0</xdr:rowOff>
    </xdr:to>
    <xdr:sp macro="" textlink="">
      <xdr:nvSpPr>
        <xdr:cNvPr id="8" name="Flecha: pentágono 7">
          <a:hlinkClick xmlns:r="http://schemas.openxmlformats.org/officeDocument/2006/relationships" r:id="rId4"/>
          <a:extLst>
            <a:ext uri="{FF2B5EF4-FFF2-40B4-BE49-F238E27FC236}">
              <a16:creationId xmlns:a16="http://schemas.microsoft.com/office/drawing/2014/main" id="{F6880F14-72C2-4643-90E6-C1F32CE5C198}"/>
            </a:ext>
          </a:extLst>
        </xdr:cNvPr>
        <xdr:cNvSpPr/>
      </xdr:nvSpPr>
      <xdr:spPr>
        <a:xfrm>
          <a:off x="0" y="1905000"/>
          <a:ext cx="1687286"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Eq Ad</a:t>
          </a:r>
        </a:p>
      </xdr:txBody>
    </xdr:sp>
    <xdr:clientData/>
  </xdr:twoCellAnchor>
  <xdr:twoCellAnchor>
    <xdr:from>
      <xdr:col>3</xdr:col>
      <xdr:colOff>0</xdr:colOff>
      <xdr:row>9</xdr:row>
      <xdr:rowOff>0</xdr:rowOff>
    </xdr:from>
    <xdr:to>
      <xdr:col>14</xdr:col>
      <xdr:colOff>0</xdr:colOff>
      <xdr:row>39</xdr:row>
      <xdr:rowOff>149678</xdr:rowOff>
    </xdr:to>
    <xdr:sp macro="" textlink="">
      <xdr:nvSpPr>
        <xdr:cNvPr id="9" name="CuadroTexto 8">
          <a:extLst>
            <a:ext uri="{FF2B5EF4-FFF2-40B4-BE49-F238E27FC236}">
              <a16:creationId xmlns:a16="http://schemas.microsoft.com/office/drawing/2014/main" id="{C1A29BA7-DC94-45C4-A9D0-4D583C3A4D3C}"/>
            </a:ext>
          </a:extLst>
        </xdr:cNvPr>
        <xdr:cNvSpPr txBox="1"/>
      </xdr:nvSpPr>
      <xdr:spPr>
        <a:xfrm>
          <a:off x="2286000" y="2041071"/>
          <a:ext cx="9280071" cy="5987143"/>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(a)___ como respaldo y su seguridad a partir de este momento se grabará la llamada, solicito de su ayuda para contestar la frase “Si acepto</a:t>
          </a: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s-MX" sz="16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El número de su cuenta es: _____________ favor de pagar al compañero técnico por concepto de crecimiento de equipo (SD o HD) , el monto de $____ y el costo de recarga por renta será de $_____ ¿Acepta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Sr._____________ Es importante informarle que el equipo adicional se instala dentro de la misma estructura del inmueble. ¿Acepta?</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Sr._____________ al momento del crecimiento se renueva el mínimo de 12 recargas a cumplir. Así mismo solicitamos de su apoyo para firmar pagaré por la cantidad de $6,000.00 por concepto del valor de cada receptor digital. No le va a generar cargo alguno únicamente es para garantizar la devolución del equipo en caso de cancelación. ¿Acepta?</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Sra., Srita. _____El costo de instalación le cubre un total de 30 metros  de cable. En caso de que la instalación exceda la distancia se deberá cubrir con un costo adicional el cual se deberá de pagar al técnico al momento de la instalación</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 documentación que tendrá que entregar al técnico en el momento de la instalación del segundo equipo es:</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285750" marR="0" lvl="0" indent="-2857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comprobante domicilio (No mayor a 3 meses) sólo si existe cambio de domicilio. </a:t>
          </a:r>
        </a:p>
        <a:p>
          <a:pPr marL="285750" marR="0" lvl="0" indent="-2857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de identificación oficial</a:t>
          </a:r>
        </a:p>
        <a:p>
          <a:pPr marL="285750" marR="0" lvl="0" indent="-2857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Es indispensable la presencia del titular de la cuenta en el momento  </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100" b="0" i="0" u="none" strike="noStrike" kern="0" cap="none" spc="0" normalizeH="0" baseline="0" noProof="0">
              <a:ln>
                <a:noFill/>
              </a:ln>
              <a:solidFill>
                <a:prstClr val="black"/>
              </a:solidFill>
              <a:effectLst/>
              <a:uLnTx/>
              <a:uFillTx/>
              <a:latin typeface="+mn-lt"/>
              <a:ea typeface="+mn-ea"/>
              <a:cs typeface="+mn-cs"/>
            </a:rPr>
            <a:t> </a:t>
          </a:r>
        </a:p>
        <a:p>
          <a:pPr algn="ctr"/>
          <a:endParaRPr lang="es-MX" sz="1100"/>
        </a:p>
      </xdr:txBody>
    </xdr:sp>
    <xdr:clientData/>
  </xdr:twoCellAnchor>
  <xdr:twoCellAnchor editAs="oneCell">
    <xdr:from>
      <xdr:col>2</xdr:col>
      <xdr:colOff>761999</xdr:colOff>
      <xdr:row>2</xdr:row>
      <xdr:rowOff>0</xdr:rowOff>
    </xdr:from>
    <xdr:to>
      <xdr:col>14</xdr:col>
      <xdr:colOff>13607</xdr:colOff>
      <xdr:row>6</xdr:row>
      <xdr:rowOff>176893</xdr:rowOff>
    </xdr:to>
    <xdr:pic>
      <xdr:nvPicPr>
        <xdr:cNvPr id="10" name="Imagen 9">
          <a:extLst>
            <a:ext uri="{FF2B5EF4-FFF2-40B4-BE49-F238E27FC236}">
              <a16:creationId xmlns:a16="http://schemas.microsoft.com/office/drawing/2014/main" id="{0F21EE78-360F-473C-B0D5-01FFA62D3C37}"/>
            </a:ext>
          </a:extLst>
        </xdr:cNvPr>
        <xdr:cNvPicPr>
          <a:picLocks noChangeAspect="1"/>
        </xdr:cNvPicPr>
      </xdr:nvPicPr>
      <xdr:blipFill>
        <a:blip xmlns:r="http://schemas.openxmlformats.org/officeDocument/2006/relationships" r:embed="rId5"/>
        <a:stretch>
          <a:fillRect/>
        </a:stretch>
      </xdr:blipFill>
      <xdr:spPr>
        <a:xfrm>
          <a:off x="2285999" y="394607"/>
          <a:ext cx="9293679" cy="1238250"/>
        </a:xfrm>
        <a:prstGeom prst="rect">
          <a:avLst/>
        </a:prstGeom>
      </xdr:spPr>
    </xdr:pic>
    <xdr:clientData/>
  </xdr:twoCellAnchor>
  <xdr:twoCellAnchor>
    <xdr:from>
      <xdr:col>19</xdr:col>
      <xdr:colOff>462644</xdr:colOff>
      <xdr:row>0</xdr:row>
      <xdr:rowOff>122465</xdr:rowOff>
    </xdr:from>
    <xdr:to>
      <xdr:col>22</xdr:col>
      <xdr:colOff>748393</xdr:colOff>
      <xdr:row>4</xdr:row>
      <xdr:rowOff>13607</xdr:rowOff>
    </xdr:to>
    <xdr:sp macro="[0]!Limpiar311" textlink="">
      <xdr:nvSpPr>
        <xdr:cNvPr id="11" name="Rectángulo 10">
          <a:extLst>
            <a:ext uri="{FF2B5EF4-FFF2-40B4-BE49-F238E27FC236}">
              <a16:creationId xmlns:a16="http://schemas.microsoft.com/office/drawing/2014/main" id="{69B5B7B5-BE21-479B-AED8-B07B47006B55}"/>
            </a:ext>
          </a:extLst>
        </xdr:cNvPr>
        <xdr:cNvSpPr/>
      </xdr:nvSpPr>
      <xdr:spPr>
        <a:xfrm>
          <a:off x="16569419" y="122465"/>
          <a:ext cx="3428999" cy="80554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200" b="1">
              <a:latin typeface="Arial" panose="020B0604020202020204" pitchFamily="34" charset="0"/>
              <a:cs typeface="Arial" panose="020B0604020202020204" pitchFamily="34" charset="0"/>
            </a:rPr>
            <a:t>LIMPIAR</a:t>
          </a:r>
          <a:endParaRPr lang="es-MX" sz="1100" b="1">
            <a:latin typeface="Arial" panose="020B0604020202020204" pitchFamily="34" charset="0"/>
            <a:cs typeface="Arial" panose="020B0604020202020204" pitchFamily="34" charset="0"/>
          </a:endParaRP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0</xdr:colOff>
      <xdr:row>25</xdr:row>
      <xdr:rowOff>13607</xdr:rowOff>
    </xdr:from>
    <xdr:to>
      <xdr:col>2</xdr:col>
      <xdr:colOff>0</xdr:colOff>
      <xdr:row>34</xdr:row>
      <xdr:rowOff>0</xdr:rowOff>
    </xdr:to>
    <xdr:sp macro="" textlink="">
      <xdr:nvSpPr>
        <xdr:cNvPr id="2" name="Flecha: pentágono 1">
          <a:hlinkClick xmlns:r="http://schemas.openxmlformats.org/officeDocument/2006/relationships" r:id="rId1"/>
          <a:extLst>
            <a:ext uri="{FF2B5EF4-FFF2-40B4-BE49-F238E27FC236}">
              <a16:creationId xmlns:a16="http://schemas.microsoft.com/office/drawing/2014/main" id="{7A9A6EF3-DE44-4C7E-ADA7-A91E0164FAD8}"/>
            </a:ext>
          </a:extLst>
        </xdr:cNvPr>
        <xdr:cNvSpPr/>
      </xdr:nvSpPr>
      <xdr:spPr>
        <a:xfrm>
          <a:off x="0" y="4776107"/>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3" name="Flecha: pentágono 2">
          <a:hlinkClick xmlns:r="http://schemas.openxmlformats.org/officeDocument/2006/relationships" r:id="rId2"/>
          <a:extLst>
            <a:ext uri="{FF2B5EF4-FFF2-40B4-BE49-F238E27FC236}">
              <a16:creationId xmlns:a16="http://schemas.microsoft.com/office/drawing/2014/main" id="{4608FC32-5544-4C01-92FB-9BEBBE467296}"/>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4" name="Flecha: pentágono 3">
          <a:hlinkClick xmlns:r="http://schemas.openxmlformats.org/officeDocument/2006/relationships" r:id="rId3"/>
          <a:extLst>
            <a:ext uri="{FF2B5EF4-FFF2-40B4-BE49-F238E27FC236}">
              <a16:creationId xmlns:a16="http://schemas.microsoft.com/office/drawing/2014/main" id="{6C06CCB3-F900-4038-A44B-185D07E6C8E9}"/>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5" name="Flecha: pentágono 4">
          <a:hlinkClick xmlns:r="http://schemas.openxmlformats.org/officeDocument/2006/relationships" r:id="rId4"/>
          <a:extLst>
            <a:ext uri="{FF2B5EF4-FFF2-40B4-BE49-F238E27FC236}">
              <a16:creationId xmlns:a16="http://schemas.microsoft.com/office/drawing/2014/main" id="{1C77B98D-B404-4D25-A57B-00BF4F93BE39}"/>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Eq Ad</a:t>
          </a:r>
        </a:p>
      </xdr:txBody>
    </xdr:sp>
    <xdr:clientData/>
  </xdr:twoCellAnchor>
  <xdr:twoCellAnchor>
    <xdr:from>
      <xdr:col>8</xdr:col>
      <xdr:colOff>625928</xdr:colOff>
      <xdr:row>22</xdr:row>
      <xdr:rowOff>110252</xdr:rowOff>
    </xdr:from>
    <xdr:to>
      <xdr:col>20</xdr:col>
      <xdr:colOff>54427</xdr:colOff>
      <xdr:row>33</xdr:row>
      <xdr:rowOff>157478</xdr:rowOff>
    </xdr:to>
    <xdr:sp macro="" textlink="">
      <xdr:nvSpPr>
        <xdr:cNvPr id="6" name="Globo: flecha derecha 5">
          <a:hlinkClick xmlns:r="http://schemas.openxmlformats.org/officeDocument/2006/relationships" r:id="rId5"/>
          <a:extLst>
            <a:ext uri="{FF2B5EF4-FFF2-40B4-BE49-F238E27FC236}">
              <a16:creationId xmlns:a16="http://schemas.microsoft.com/office/drawing/2014/main" id="{5A4064CE-76FE-4F00-8F38-F79B09E952C8}"/>
            </a:ext>
          </a:extLst>
        </xdr:cNvPr>
        <xdr:cNvSpPr/>
      </xdr:nvSpPr>
      <xdr:spPr>
        <a:xfrm rot="5400000">
          <a:off x="11136965" y="572015"/>
          <a:ext cx="2142726" cy="9601199"/>
        </a:xfrm>
        <a:prstGeom prst="right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MX" sz="4400">
              <a:latin typeface="Arial" panose="020B0604020202020204" pitchFamily="34" charset="0"/>
              <a:cs typeface="Arial" panose="020B0604020202020204" pitchFamily="34" charset="0"/>
            </a:rPr>
            <a:t>Nueva</a:t>
          </a:r>
          <a:r>
            <a:rPr lang="es-MX" sz="4400" baseline="0">
              <a:latin typeface="Arial" panose="020B0604020202020204" pitchFamily="34" charset="0"/>
              <a:cs typeface="Arial" panose="020B0604020202020204" pitchFamily="34" charset="0"/>
            </a:rPr>
            <a:t> </a:t>
          </a:r>
          <a:r>
            <a:rPr lang="es-MX" sz="4400">
              <a:latin typeface="Arial" panose="020B0604020202020204" pitchFamily="34" charset="0"/>
              <a:cs typeface="Arial" panose="020B0604020202020204" pitchFamily="34" charset="0"/>
            </a:rPr>
            <a:t>Era</a:t>
          </a:r>
          <a:endParaRPr lang="es-MX" sz="200">
            <a:latin typeface="Arial" panose="020B0604020202020204" pitchFamily="34" charset="0"/>
            <a:cs typeface="Arial" panose="020B0604020202020204" pitchFamily="34" charset="0"/>
          </a:endParaRPr>
        </a:p>
      </xdr:txBody>
    </xdr:sp>
    <xdr:clientData/>
  </xdr:twoCellAnchor>
  <xdr:twoCellAnchor>
    <xdr:from>
      <xdr:col>8</xdr:col>
      <xdr:colOff>633125</xdr:colOff>
      <xdr:row>10</xdr:row>
      <xdr:rowOff>149679</xdr:rowOff>
    </xdr:from>
    <xdr:to>
      <xdr:col>20</xdr:col>
      <xdr:colOff>68036</xdr:colOff>
      <xdr:row>22</xdr:row>
      <xdr:rowOff>6408</xdr:rowOff>
    </xdr:to>
    <xdr:sp macro="" textlink="">
      <xdr:nvSpPr>
        <xdr:cNvPr id="7" name="Globo: flecha izquierda 6">
          <a:hlinkClick xmlns:r="http://schemas.openxmlformats.org/officeDocument/2006/relationships" r:id="rId6"/>
          <a:extLst>
            <a:ext uri="{FF2B5EF4-FFF2-40B4-BE49-F238E27FC236}">
              <a16:creationId xmlns:a16="http://schemas.microsoft.com/office/drawing/2014/main" id="{D6E0EA70-9AD9-4EC1-97D2-7A5CE0AF7216}"/>
            </a:ext>
          </a:extLst>
        </xdr:cNvPr>
        <xdr:cNvSpPr/>
      </xdr:nvSpPr>
      <xdr:spPr>
        <a:xfrm rot="5400000">
          <a:off x="11147366" y="-1677762"/>
          <a:ext cx="2142729" cy="9607611"/>
        </a:xfrm>
        <a:prstGeom prst="leftArrowCallou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vert270" wrap="square" lIns="91440" tIns="45720" rIns="91440" bIns="45720" numCol="1" spcCol="0" rtlCol="0" fromWordArt="0" anchor="ctr" anchorCtr="0" forceAA="0" compatLnSpc="1">
          <a:prstTxWarp prst="textNoShape">
            <a:avLst/>
          </a:prstTxWarp>
          <a:noAutofit/>
        </a:bodyPr>
        <a:lstStyle/>
        <a:p>
          <a:pPr marL="0" indent="0" algn="ctr"/>
          <a:r>
            <a:rPr lang="es-MX" sz="4400" baseline="0">
              <a:solidFill>
                <a:schemeClr val="lt1"/>
              </a:solidFill>
              <a:latin typeface="Arial" panose="020B0604020202020204" pitchFamily="34" charset="0"/>
              <a:ea typeface="+mn-ea"/>
              <a:cs typeface="Arial" panose="020B0604020202020204" pitchFamily="34" charset="0"/>
            </a:rPr>
            <a:t>TYA</a:t>
          </a:r>
          <a:endParaRPr lang="es-MX" sz="1600">
            <a:solidFill>
              <a:schemeClr val="lt1"/>
            </a:solidFill>
            <a:latin typeface="Arial" panose="020B0604020202020204" pitchFamily="34" charset="0"/>
            <a:ea typeface="+mn-ea"/>
            <a:cs typeface="Arial" panose="020B0604020202020204" pitchFamily="34" charset="0"/>
          </a:endParaRP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0</xdr:colOff>
      <xdr:row>25</xdr:row>
      <xdr:rowOff>13607</xdr:rowOff>
    </xdr:from>
    <xdr:to>
      <xdr:col>2</xdr:col>
      <xdr:colOff>0</xdr:colOff>
      <xdr:row>34</xdr:row>
      <xdr:rowOff>0</xdr:rowOff>
    </xdr:to>
    <xdr:sp macro="" textlink="">
      <xdr:nvSpPr>
        <xdr:cNvPr id="2" name="Flecha: pentágono 1">
          <a:hlinkClick xmlns:r="http://schemas.openxmlformats.org/officeDocument/2006/relationships" r:id="rId1"/>
          <a:extLst>
            <a:ext uri="{FF2B5EF4-FFF2-40B4-BE49-F238E27FC236}">
              <a16:creationId xmlns:a16="http://schemas.microsoft.com/office/drawing/2014/main" id="{7B901775-5234-4F2C-9793-31ED98953F7E}"/>
            </a:ext>
          </a:extLst>
        </xdr:cNvPr>
        <xdr:cNvSpPr/>
      </xdr:nvSpPr>
      <xdr:spPr>
        <a:xfrm>
          <a:off x="0" y="4776107"/>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3" name="Flecha: pentágono 2">
          <a:hlinkClick xmlns:r="http://schemas.openxmlformats.org/officeDocument/2006/relationships" r:id="rId2"/>
          <a:extLst>
            <a:ext uri="{FF2B5EF4-FFF2-40B4-BE49-F238E27FC236}">
              <a16:creationId xmlns:a16="http://schemas.microsoft.com/office/drawing/2014/main" id="{0C31543E-FD6D-4067-A6C5-87DA13A47E3A}"/>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4" name="Flecha: pentágono 3">
          <a:hlinkClick xmlns:r="http://schemas.openxmlformats.org/officeDocument/2006/relationships" r:id="rId3"/>
          <a:extLst>
            <a:ext uri="{FF2B5EF4-FFF2-40B4-BE49-F238E27FC236}">
              <a16:creationId xmlns:a16="http://schemas.microsoft.com/office/drawing/2014/main" id="{06A2B897-45E3-432C-927F-BDFA9FBD88F2}"/>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5" name="Flecha: pentágono 4">
          <a:hlinkClick xmlns:r="http://schemas.openxmlformats.org/officeDocument/2006/relationships" r:id="rId4"/>
          <a:extLst>
            <a:ext uri="{FF2B5EF4-FFF2-40B4-BE49-F238E27FC236}">
              <a16:creationId xmlns:a16="http://schemas.microsoft.com/office/drawing/2014/main" id="{4E82BC6F-531E-48F2-ACF6-0368341A07B1}"/>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Eq Ad</a:t>
          </a:r>
        </a:p>
      </xdr:txBody>
    </xdr:sp>
    <xdr:clientData/>
  </xdr:twoCellAnchor>
  <xdr:twoCellAnchor>
    <xdr:from>
      <xdr:col>19</xdr:col>
      <xdr:colOff>394608</xdr:colOff>
      <xdr:row>1</xdr:row>
      <xdr:rowOff>95251</xdr:rowOff>
    </xdr:from>
    <xdr:to>
      <xdr:col>22</xdr:col>
      <xdr:colOff>680357</xdr:colOff>
      <xdr:row>4</xdr:row>
      <xdr:rowOff>176893</xdr:rowOff>
    </xdr:to>
    <xdr:sp macro="[0]!LIMPIARMIG2" textlink="">
      <xdr:nvSpPr>
        <xdr:cNvPr id="8" name="Rectángulo 7">
          <a:extLst>
            <a:ext uri="{FF2B5EF4-FFF2-40B4-BE49-F238E27FC236}">
              <a16:creationId xmlns:a16="http://schemas.microsoft.com/office/drawing/2014/main" id="{FBA78683-9C51-4D21-831D-8A2C49291B66}"/>
            </a:ext>
          </a:extLst>
        </xdr:cNvPr>
        <xdr:cNvSpPr/>
      </xdr:nvSpPr>
      <xdr:spPr>
        <a:xfrm>
          <a:off x="16423822" y="285751"/>
          <a:ext cx="3415392" cy="81642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200" b="1">
              <a:latin typeface="Arial" panose="020B0604020202020204" pitchFamily="34" charset="0"/>
              <a:cs typeface="Arial" panose="020B0604020202020204" pitchFamily="34" charset="0"/>
            </a:rPr>
            <a:t>LIMPIAR</a:t>
          </a:r>
          <a:endParaRPr lang="es-MX" sz="1100" b="1">
            <a:latin typeface="Arial" panose="020B0604020202020204" pitchFamily="34" charset="0"/>
            <a:cs typeface="Arial" panose="020B0604020202020204" pitchFamily="34" charset="0"/>
          </a:endParaRPr>
        </a:p>
      </xdr:txBody>
    </xdr:sp>
    <xdr:clientData/>
  </xdr:twoCellAnchor>
  <xdr:twoCellAnchor>
    <xdr:from>
      <xdr:col>3</xdr:col>
      <xdr:colOff>0</xdr:colOff>
      <xdr:row>9</xdr:row>
      <xdr:rowOff>40821</xdr:rowOff>
    </xdr:from>
    <xdr:to>
      <xdr:col>14</xdr:col>
      <xdr:colOff>0</xdr:colOff>
      <xdr:row>37</xdr:row>
      <xdr:rowOff>54428</xdr:rowOff>
    </xdr:to>
    <xdr:sp macro="" textlink="">
      <xdr:nvSpPr>
        <xdr:cNvPr id="9" name="CuadroTexto 8">
          <a:extLst>
            <a:ext uri="{FF2B5EF4-FFF2-40B4-BE49-F238E27FC236}">
              <a16:creationId xmlns:a16="http://schemas.microsoft.com/office/drawing/2014/main" id="{A3787597-4D82-43B4-8C07-0BB9E2551D97}"/>
            </a:ext>
          </a:extLst>
        </xdr:cNvPr>
        <xdr:cNvSpPr txBox="1"/>
      </xdr:nvSpPr>
      <xdr:spPr>
        <a:xfrm>
          <a:off x="2530929" y="2081892"/>
          <a:ext cx="9280071" cy="5470072"/>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(a)___ como respaldo y su seguridad a partir de este momento se grabará la llamada, solicito de su ayuda para contestar con la frase “Si acepto”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Su cuenta es: _____________, nos autorizó un cargo de instalación de $_______  (de acuerdo al núm. de equipos contratados STB y a la forma de pago de la cuenta</a:t>
          </a: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s-ES"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se firmará un contrato por _____(18 o 24 ) meses  y un pagaré de ___________ (de acuerdo al núm. de equipos contratados) y  por única ocasión se generará una renta proporcional del día de la instalación  a su fecha de corte. (Indicar costo de Asistencia SKY de proceder dicho cargo). ¿Acepta?</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Su mensualidad será en Pago Oportuno de $______ y en Precio de Lista de $______. ¿Acepta?</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Sra., Srita. _____El costo de instalación le cubre un total de 30 metros  de cable. En caso de que la instalación exceda la distancia se deberá cubrir con un costo adicional el cual se deberá de pagar al técnico al momento de la instalación</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 documentación que tendrá que entregar al técnico en el momento de la instalación es:</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comprobante domicilio (No mayor a 3 meses). Solo en caso de cambio de domicilio.</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de identificación oficial</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Es indispensable la presencia del titular de la cuenta en el momento de la instalación.</a:t>
          </a:r>
        </a:p>
        <a:p>
          <a:pPr marL="0" marR="0" lvl="0" indent="0" defTabSz="914400" eaLnBrk="1" fontAlgn="auto" latinLnBrk="0" hangingPunct="1">
            <a:lnSpc>
              <a:spcPct val="100000"/>
            </a:lnSpc>
            <a:spcBef>
              <a:spcPts val="0"/>
            </a:spcBef>
            <a:spcAft>
              <a:spcPts val="0"/>
            </a:spcAft>
            <a:buClrTx/>
            <a:buSzTx/>
            <a:buFontTx/>
            <a:buNone/>
            <a:tabLst/>
            <a:defRPr/>
          </a:pP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Nota: en caso de que el suscriptor solicite saldo mensual se deberá mencionar.</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ctr"/>
          <a:endParaRPr lang="es-MX" sz="1100"/>
        </a:p>
      </xdr:txBody>
    </xdr:sp>
    <xdr:clientData/>
  </xdr:twoCellAnchor>
  <xdr:twoCellAnchor>
    <xdr:from>
      <xdr:col>0</xdr:col>
      <xdr:colOff>95251</xdr:colOff>
      <xdr:row>40</xdr:row>
      <xdr:rowOff>164684</xdr:rowOff>
    </xdr:from>
    <xdr:to>
      <xdr:col>1</xdr:col>
      <xdr:colOff>155483</xdr:colOff>
      <xdr:row>46</xdr:row>
      <xdr:rowOff>157479</xdr:rowOff>
    </xdr:to>
    <xdr:sp macro="" textlink="">
      <xdr:nvSpPr>
        <xdr:cNvPr id="10" name="Globo: flecha derecha 9">
          <a:hlinkClick xmlns:r="http://schemas.openxmlformats.org/officeDocument/2006/relationships" r:id="rId5"/>
          <a:extLst>
            <a:ext uri="{FF2B5EF4-FFF2-40B4-BE49-F238E27FC236}">
              <a16:creationId xmlns:a16="http://schemas.microsoft.com/office/drawing/2014/main" id="{59ADE965-D833-4688-8166-4B4A9C0BCB9C}"/>
            </a:ext>
          </a:extLst>
        </xdr:cNvPr>
        <xdr:cNvSpPr/>
      </xdr:nvSpPr>
      <xdr:spPr>
        <a:xfrm rot="5400000">
          <a:off x="-27512" y="8356483"/>
          <a:ext cx="1149402" cy="903875"/>
        </a:xfrm>
        <a:prstGeom prst="right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MX" sz="1600">
              <a:latin typeface="Arial" panose="020B0604020202020204" pitchFamily="34" charset="0"/>
              <a:cs typeface="Arial" panose="020B0604020202020204" pitchFamily="34" charset="0"/>
            </a:rPr>
            <a:t>Nueva</a:t>
          </a:r>
          <a:r>
            <a:rPr lang="es-MX" sz="1600" baseline="0">
              <a:latin typeface="Arial" panose="020B0604020202020204" pitchFamily="34" charset="0"/>
              <a:cs typeface="Arial" panose="020B0604020202020204" pitchFamily="34" charset="0"/>
            </a:rPr>
            <a:t> </a:t>
          </a:r>
          <a:r>
            <a:rPr lang="es-MX" sz="1600">
              <a:latin typeface="Arial" panose="020B0604020202020204" pitchFamily="34" charset="0"/>
              <a:cs typeface="Arial" panose="020B0604020202020204" pitchFamily="34" charset="0"/>
            </a:rPr>
            <a:t>Era</a:t>
          </a:r>
          <a:endParaRPr lang="es-MX" sz="100">
            <a:latin typeface="Arial" panose="020B0604020202020204" pitchFamily="34" charset="0"/>
            <a:cs typeface="Arial" panose="020B0604020202020204" pitchFamily="34" charset="0"/>
          </a:endParaRPr>
        </a:p>
      </xdr:txBody>
    </xdr:sp>
    <xdr:clientData/>
  </xdr:twoCellAnchor>
  <xdr:twoCellAnchor>
    <xdr:from>
      <xdr:col>0</xdr:col>
      <xdr:colOff>116054</xdr:colOff>
      <xdr:row>34</xdr:row>
      <xdr:rowOff>108860</xdr:rowOff>
    </xdr:from>
    <xdr:to>
      <xdr:col>1</xdr:col>
      <xdr:colOff>176893</xdr:colOff>
      <xdr:row>40</xdr:row>
      <xdr:rowOff>115266</xdr:rowOff>
    </xdr:to>
    <xdr:sp macro="" textlink="">
      <xdr:nvSpPr>
        <xdr:cNvPr id="11" name="Globo: flecha izquierda 10">
          <a:hlinkClick xmlns:r="http://schemas.openxmlformats.org/officeDocument/2006/relationships" r:id="rId6"/>
          <a:extLst>
            <a:ext uri="{FF2B5EF4-FFF2-40B4-BE49-F238E27FC236}">
              <a16:creationId xmlns:a16="http://schemas.microsoft.com/office/drawing/2014/main" id="{05F05EE3-5E68-41D9-8892-1B6666A15288}"/>
            </a:ext>
          </a:extLst>
        </xdr:cNvPr>
        <xdr:cNvSpPr/>
      </xdr:nvSpPr>
      <xdr:spPr>
        <a:xfrm rot="5400000">
          <a:off x="-6408" y="7157358"/>
          <a:ext cx="1149406" cy="904482"/>
        </a:xfrm>
        <a:prstGeom prst="leftArrowCallou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vert270" wrap="square" lIns="91440" tIns="45720" rIns="91440" bIns="45720" numCol="1" spcCol="0" rtlCol="0" fromWordArt="0" anchor="ctr" anchorCtr="0" forceAA="0" compatLnSpc="1">
          <a:prstTxWarp prst="textNoShape">
            <a:avLst/>
          </a:prstTxWarp>
          <a:noAutofit/>
        </a:bodyPr>
        <a:lstStyle/>
        <a:p>
          <a:pPr marL="0" indent="0" algn="ctr"/>
          <a:r>
            <a:rPr lang="es-MX" sz="1600" baseline="0">
              <a:solidFill>
                <a:schemeClr val="lt1"/>
              </a:solidFill>
              <a:latin typeface="Arial" panose="020B0604020202020204" pitchFamily="34" charset="0"/>
              <a:ea typeface="+mn-ea"/>
              <a:cs typeface="Arial" panose="020B0604020202020204" pitchFamily="34" charset="0"/>
            </a:rPr>
            <a:t>TYA</a:t>
          </a:r>
          <a:endParaRPr lang="es-MX" sz="700">
            <a:solidFill>
              <a:schemeClr val="lt1"/>
            </a:solidFill>
            <a:latin typeface="Arial" panose="020B0604020202020204" pitchFamily="34" charset="0"/>
            <a:ea typeface="+mn-ea"/>
            <a:cs typeface="Arial" panose="020B0604020202020204" pitchFamily="34" charset="0"/>
          </a:endParaRPr>
        </a:p>
      </xdr:txBody>
    </xdr:sp>
    <xdr:clientData/>
  </xdr:twoCellAnchor>
  <xdr:twoCellAnchor editAs="oneCell">
    <xdr:from>
      <xdr:col>3</xdr:col>
      <xdr:colOff>0</xdr:colOff>
      <xdr:row>2</xdr:row>
      <xdr:rowOff>0</xdr:rowOff>
    </xdr:from>
    <xdr:to>
      <xdr:col>14</xdr:col>
      <xdr:colOff>40821</xdr:colOff>
      <xdr:row>7</xdr:row>
      <xdr:rowOff>13607</xdr:rowOff>
    </xdr:to>
    <xdr:pic>
      <xdr:nvPicPr>
        <xdr:cNvPr id="12" name="Imagen 11">
          <a:extLst>
            <a:ext uri="{FF2B5EF4-FFF2-40B4-BE49-F238E27FC236}">
              <a16:creationId xmlns:a16="http://schemas.microsoft.com/office/drawing/2014/main" id="{6775237B-33F9-409E-A9D4-7D99DFFAB2EC}"/>
            </a:ext>
          </a:extLst>
        </xdr:cNvPr>
        <xdr:cNvPicPr>
          <a:picLocks noChangeAspect="1"/>
        </xdr:cNvPicPr>
      </xdr:nvPicPr>
      <xdr:blipFill>
        <a:blip xmlns:r="http://schemas.openxmlformats.org/officeDocument/2006/relationships" r:embed="rId7"/>
        <a:stretch>
          <a:fillRect/>
        </a:stretch>
      </xdr:blipFill>
      <xdr:spPr>
        <a:xfrm>
          <a:off x="2530929" y="394607"/>
          <a:ext cx="9320892" cy="1265464"/>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xdr:from>
      <xdr:col>0</xdr:col>
      <xdr:colOff>0</xdr:colOff>
      <xdr:row>25</xdr:row>
      <xdr:rowOff>13607</xdr:rowOff>
    </xdr:from>
    <xdr:to>
      <xdr:col>2</xdr:col>
      <xdr:colOff>0</xdr:colOff>
      <xdr:row>34</xdr:row>
      <xdr:rowOff>0</xdr:rowOff>
    </xdr:to>
    <xdr:sp macro="" textlink="">
      <xdr:nvSpPr>
        <xdr:cNvPr id="4" name="Flecha: pentágono 3">
          <a:hlinkClick xmlns:r="http://schemas.openxmlformats.org/officeDocument/2006/relationships" r:id="rId1"/>
          <a:extLst>
            <a:ext uri="{FF2B5EF4-FFF2-40B4-BE49-F238E27FC236}">
              <a16:creationId xmlns:a16="http://schemas.microsoft.com/office/drawing/2014/main" id="{DBE2B270-4CB7-45A7-AA70-11386B89AE60}"/>
            </a:ext>
          </a:extLst>
        </xdr:cNvPr>
        <xdr:cNvSpPr/>
      </xdr:nvSpPr>
      <xdr:spPr>
        <a:xfrm>
          <a:off x="0" y="4776107"/>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5" name="Flecha: pentágono 4">
          <a:hlinkClick xmlns:r="http://schemas.openxmlformats.org/officeDocument/2006/relationships" r:id="rId2"/>
          <a:extLst>
            <a:ext uri="{FF2B5EF4-FFF2-40B4-BE49-F238E27FC236}">
              <a16:creationId xmlns:a16="http://schemas.microsoft.com/office/drawing/2014/main" id="{54FEA18E-657B-403E-9448-88D6D1CA3946}"/>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6" name="Flecha: pentágono 5">
          <a:hlinkClick xmlns:r="http://schemas.openxmlformats.org/officeDocument/2006/relationships" r:id="rId3"/>
          <a:extLst>
            <a:ext uri="{FF2B5EF4-FFF2-40B4-BE49-F238E27FC236}">
              <a16:creationId xmlns:a16="http://schemas.microsoft.com/office/drawing/2014/main" id="{6351D35C-6542-4879-AD84-FEAA93AE8CCF}"/>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7" name="Flecha: pentágono 6">
          <a:hlinkClick xmlns:r="http://schemas.openxmlformats.org/officeDocument/2006/relationships" r:id="rId4"/>
          <a:extLst>
            <a:ext uri="{FF2B5EF4-FFF2-40B4-BE49-F238E27FC236}">
              <a16:creationId xmlns:a16="http://schemas.microsoft.com/office/drawing/2014/main" id="{9B4FDFE5-B588-4C47-8238-3B35B2CC19D2}"/>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Eq Ad</a:t>
          </a:r>
        </a:p>
      </xdr:txBody>
    </xdr:sp>
    <xdr:clientData/>
  </xdr:twoCellAnchor>
  <xdr:twoCellAnchor>
    <xdr:from>
      <xdr:col>8</xdr:col>
      <xdr:colOff>625928</xdr:colOff>
      <xdr:row>22</xdr:row>
      <xdr:rowOff>110252</xdr:rowOff>
    </xdr:from>
    <xdr:to>
      <xdr:col>20</xdr:col>
      <xdr:colOff>54427</xdr:colOff>
      <xdr:row>33</xdr:row>
      <xdr:rowOff>157478</xdr:rowOff>
    </xdr:to>
    <xdr:sp macro="" textlink="">
      <xdr:nvSpPr>
        <xdr:cNvPr id="10" name="Globo: flecha derecha 9">
          <a:hlinkClick xmlns:r="http://schemas.openxmlformats.org/officeDocument/2006/relationships" r:id="rId5"/>
          <a:extLst>
            <a:ext uri="{FF2B5EF4-FFF2-40B4-BE49-F238E27FC236}">
              <a16:creationId xmlns:a16="http://schemas.microsoft.com/office/drawing/2014/main" id="{484F8978-19F5-4120-A4A5-6C260498B918}"/>
            </a:ext>
          </a:extLst>
        </xdr:cNvPr>
        <xdr:cNvSpPr/>
      </xdr:nvSpPr>
      <xdr:spPr>
        <a:xfrm rot="5400000">
          <a:off x="11079815" y="596508"/>
          <a:ext cx="2142726" cy="9552213"/>
        </a:xfrm>
        <a:prstGeom prst="right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MX" sz="1600">
              <a:latin typeface="Arial" panose="020B0604020202020204" pitchFamily="34" charset="0"/>
              <a:cs typeface="Arial" panose="020B0604020202020204" pitchFamily="34" charset="0"/>
            </a:rPr>
            <a:t>Mayor</a:t>
          </a:r>
          <a:r>
            <a:rPr lang="es-MX" sz="1600" baseline="0">
              <a:latin typeface="Arial" panose="020B0604020202020204" pitchFamily="34" charset="0"/>
              <a:cs typeface="Arial" panose="020B0604020202020204" pitchFamily="34" charset="0"/>
            </a:rPr>
            <a:t> de </a:t>
          </a:r>
          <a:r>
            <a:rPr lang="es-MX" sz="1600">
              <a:latin typeface="Arial" panose="020B0604020202020204" pitchFamily="34" charset="0"/>
              <a:cs typeface="Arial" panose="020B0604020202020204" pitchFamily="34" charset="0"/>
            </a:rPr>
            <a:t>18</a:t>
          </a:r>
          <a:r>
            <a:rPr lang="es-MX" sz="1600" baseline="0">
              <a:latin typeface="Arial" panose="020B0604020202020204" pitchFamily="34" charset="0"/>
              <a:cs typeface="Arial" panose="020B0604020202020204" pitchFamily="34" charset="0"/>
            </a:rPr>
            <a:t> Meses</a:t>
          </a:r>
          <a:endParaRPr lang="es-MX" sz="200">
            <a:latin typeface="Arial" panose="020B0604020202020204" pitchFamily="34" charset="0"/>
            <a:cs typeface="Arial" panose="020B0604020202020204" pitchFamily="34" charset="0"/>
          </a:endParaRPr>
        </a:p>
      </xdr:txBody>
    </xdr:sp>
    <xdr:clientData/>
  </xdr:twoCellAnchor>
  <xdr:twoCellAnchor>
    <xdr:from>
      <xdr:col>8</xdr:col>
      <xdr:colOff>633125</xdr:colOff>
      <xdr:row>10</xdr:row>
      <xdr:rowOff>149679</xdr:rowOff>
    </xdr:from>
    <xdr:to>
      <xdr:col>20</xdr:col>
      <xdr:colOff>68036</xdr:colOff>
      <xdr:row>22</xdr:row>
      <xdr:rowOff>6408</xdr:rowOff>
    </xdr:to>
    <xdr:sp macro="" textlink="">
      <xdr:nvSpPr>
        <xdr:cNvPr id="11" name="Globo: flecha izquierda 10">
          <a:hlinkClick xmlns:r="http://schemas.openxmlformats.org/officeDocument/2006/relationships" r:id="rId6"/>
          <a:extLst>
            <a:ext uri="{FF2B5EF4-FFF2-40B4-BE49-F238E27FC236}">
              <a16:creationId xmlns:a16="http://schemas.microsoft.com/office/drawing/2014/main" id="{C733BC30-B419-4A4F-A71D-C5F3A3BCC933}"/>
            </a:ext>
          </a:extLst>
        </xdr:cNvPr>
        <xdr:cNvSpPr/>
      </xdr:nvSpPr>
      <xdr:spPr>
        <a:xfrm rot="5400000">
          <a:off x="11090216" y="-1653269"/>
          <a:ext cx="2142729" cy="9558625"/>
        </a:xfrm>
        <a:prstGeom prst="leftArrowCallou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vert270" wrap="square" lIns="91440" tIns="45720" rIns="91440" bIns="45720" numCol="1" spcCol="0" rtlCol="0" fromWordArt="0" anchor="ctr" anchorCtr="0" forceAA="0" compatLnSpc="1">
          <a:prstTxWarp prst="textNoShape">
            <a:avLst/>
          </a:prstTxWarp>
          <a:noAutofit/>
        </a:bodyPr>
        <a:lstStyle/>
        <a:p>
          <a:pPr marL="0" indent="0" algn="ctr"/>
          <a:r>
            <a:rPr lang="es-MX" sz="1600" baseline="0">
              <a:solidFill>
                <a:schemeClr val="lt1"/>
              </a:solidFill>
              <a:latin typeface="Arial" panose="020B0604020202020204" pitchFamily="34" charset="0"/>
              <a:ea typeface="+mn-ea"/>
              <a:cs typeface="Arial" panose="020B0604020202020204" pitchFamily="34" charset="0"/>
            </a:rPr>
            <a:t>Menor de 18 Meses</a:t>
          </a:r>
          <a:endParaRPr lang="es-MX" sz="1600">
            <a:solidFill>
              <a:schemeClr val="lt1"/>
            </a:solidFill>
            <a:latin typeface="Arial" panose="020B0604020202020204" pitchFamily="34" charset="0"/>
            <a:ea typeface="+mn-ea"/>
            <a:cs typeface="Arial" panose="020B0604020202020204" pitchFamily="34" charset="0"/>
          </a:endParaRP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0</xdr:colOff>
      <xdr:row>25</xdr:row>
      <xdr:rowOff>13607</xdr:rowOff>
    </xdr:from>
    <xdr:to>
      <xdr:col>1</xdr:col>
      <xdr:colOff>754839</xdr:colOff>
      <xdr:row>34</xdr:row>
      <xdr:rowOff>0</xdr:rowOff>
    </xdr:to>
    <xdr:sp macro="" textlink="">
      <xdr:nvSpPr>
        <xdr:cNvPr id="2" name="Flecha: pentágono 1">
          <a:hlinkClick xmlns:r="http://schemas.openxmlformats.org/officeDocument/2006/relationships" r:id="rId1"/>
          <a:extLst>
            <a:ext uri="{FF2B5EF4-FFF2-40B4-BE49-F238E27FC236}">
              <a16:creationId xmlns:a16="http://schemas.microsoft.com/office/drawing/2014/main" id="{338F03D3-A64F-4399-94C4-5E9FE57E69B8}"/>
            </a:ext>
          </a:extLst>
        </xdr:cNvPr>
        <xdr:cNvSpPr/>
      </xdr:nvSpPr>
      <xdr:spPr>
        <a:xfrm>
          <a:off x="0" y="5197928"/>
          <a:ext cx="1598482" cy="1728108"/>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13608</xdr:colOff>
      <xdr:row>16</xdr:row>
      <xdr:rowOff>176893</xdr:rowOff>
    </xdr:from>
    <xdr:to>
      <xdr:col>2</xdr:col>
      <xdr:colOff>40822</xdr:colOff>
      <xdr:row>25</xdr:row>
      <xdr:rowOff>163286</xdr:rowOff>
    </xdr:to>
    <xdr:sp macro="" textlink="">
      <xdr:nvSpPr>
        <xdr:cNvPr id="3" name="Flecha: pentágono 2">
          <a:hlinkClick xmlns:r="http://schemas.openxmlformats.org/officeDocument/2006/relationships" r:id="rId2"/>
          <a:extLst>
            <a:ext uri="{FF2B5EF4-FFF2-40B4-BE49-F238E27FC236}">
              <a16:creationId xmlns:a16="http://schemas.microsoft.com/office/drawing/2014/main" id="{83AA50D2-87FB-49C8-BEB1-AFB03E5CFAA5}"/>
            </a:ext>
          </a:extLst>
        </xdr:cNvPr>
        <xdr:cNvSpPr/>
      </xdr:nvSpPr>
      <xdr:spPr>
        <a:xfrm>
          <a:off x="13608" y="3578679"/>
          <a:ext cx="1714500" cy="1768928"/>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13607</xdr:colOff>
      <xdr:row>1</xdr:row>
      <xdr:rowOff>13607</xdr:rowOff>
    </xdr:from>
    <xdr:to>
      <xdr:col>1</xdr:col>
      <xdr:colOff>768446</xdr:colOff>
      <xdr:row>10</xdr:row>
      <xdr:rowOff>0</xdr:rowOff>
    </xdr:to>
    <xdr:sp macro="" textlink="">
      <xdr:nvSpPr>
        <xdr:cNvPr id="4" name="Flecha: pentágono 3">
          <a:hlinkClick xmlns:r="http://schemas.openxmlformats.org/officeDocument/2006/relationships" r:id="rId3"/>
          <a:extLst>
            <a:ext uri="{FF2B5EF4-FFF2-40B4-BE49-F238E27FC236}">
              <a16:creationId xmlns:a16="http://schemas.microsoft.com/office/drawing/2014/main" id="{6C7BD405-0C13-45F0-9F08-04B3F32765F7}"/>
            </a:ext>
          </a:extLst>
        </xdr:cNvPr>
        <xdr:cNvSpPr/>
      </xdr:nvSpPr>
      <xdr:spPr>
        <a:xfrm>
          <a:off x="13607" y="204107"/>
          <a:ext cx="1598482" cy="2041072"/>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1</xdr:col>
      <xdr:colOff>754839</xdr:colOff>
      <xdr:row>17</xdr:row>
      <xdr:rowOff>176893</xdr:rowOff>
    </xdr:to>
    <xdr:sp macro="" textlink="">
      <xdr:nvSpPr>
        <xdr:cNvPr id="5" name="Flecha: pentágono 4">
          <a:hlinkClick xmlns:r="http://schemas.openxmlformats.org/officeDocument/2006/relationships" r:id="rId4"/>
          <a:extLst>
            <a:ext uri="{FF2B5EF4-FFF2-40B4-BE49-F238E27FC236}">
              <a16:creationId xmlns:a16="http://schemas.microsoft.com/office/drawing/2014/main" id="{C3590DF7-2CA8-42CE-A213-3FF795AE2515}"/>
            </a:ext>
          </a:extLst>
        </xdr:cNvPr>
        <xdr:cNvSpPr/>
      </xdr:nvSpPr>
      <xdr:spPr>
        <a:xfrm>
          <a:off x="0" y="2041071"/>
          <a:ext cx="1598482" cy="1741715"/>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Eq Ad</a:t>
          </a:r>
        </a:p>
      </xdr:txBody>
    </xdr:sp>
    <xdr:clientData/>
  </xdr:twoCellAnchor>
  <xdr:twoCellAnchor>
    <xdr:from>
      <xdr:col>0</xdr:col>
      <xdr:colOff>108856</xdr:colOff>
      <xdr:row>40</xdr:row>
      <xdr:rowOff>137467</xdr:rowOff>
    </xdr:from>
    <xdr:to>
      <xdr:col>1</xdr:col>
      <xdr:colOff>468244</xdr:colOff>
      <xdr:row>46</xdr:row>
      <xdr:rowOff>130265</xdr:rowOff>
    </xdr:to>
    <xdr:sp macro="" textlink="">
      <xdr:nvSpPr>
        <xdr:cNvPr id="6" name="Globo: flecha derecha 5">
          <a:hlinkClick xmlns:r="http://schemas.openxmlformats.org/officeDocument/2006/relationships" r:id="rId5"/>
          <a:extLst>
            <a:ext uri="{FF2B5EF4-FFF2-40B4-BE49-F238E27FC236}">
              <a16:creationId xmlns:a16="http://schemas.microsoft.com/office/drawing/2014/main" id="{FB3DD2B5-5774-4450-B869-E613C95A6EF8}"/>
            </a:ext>
          </a:extLst>
        </xdr:cNvPr>
        <xdr:cNvSpPr/>
      </xdr:nvSpPr>
      <xdr:spPr>
        <a:xfrm rot="5400000">
          <a:off x="135669" y="8179690"/>
          <a:ext cx="1149405" cy="1203031"/>
        </a:xfrm>
        <a:prstGeom prst="right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MX" sz="1600">
              <a:latin typeface="Arial" panose="020B0604020202020204" pitchFamily="34" charset="0"/>
              <a:cs typeface="Arial" panose="020B0604020202020204" pitchFamily="34" charset="0"/>
            </a:rPr>
            <a:t>Mayor</a:t>
          </a:r>
          <a:r>
            <a:rPr lang="es-MX" sz="1600" baseline="0">
              <a:latin typeface="Arial" panose="020B0604020202020204" pitchFamily="34" charset="0"/>
              <a:cs typeface="Arial" panose="020B0604020202020204" pitchFamily="34" charset="0"/>
            </a:rPr>
            <a:t> de </a:t>
          </a:r>
          <a:r>
            <a:rPr lang="es-MX" sz="1600">
              <a:latin typeface="Arial" panose="020B0604020202020204" pitchFamily="34" charset="0"/>
              <a:cs typeface="Arial" panose="020B0604020202020204" pitchFamily="34" charset="0"/>
            </a:rPr>
            <a:t>18</a:t>
          </a:r>
          <a:r>
            <a:rPr lang="es-MX" sz="1600" baseline="0">
              <a:latin typeface="Arial" panose="020B0604020202020204" pitchFamily="34" charset="0"/>
              <a:cs typeface="Arial" panose="020B0604020202020204" pitchFamily="34" charset="0"/>
            </a:rPr>
            <a:t> Meses</a:t>
          </a:r>
          <a:endParaRPr lang="es-MX" sz="200">
            <a:latin typeface="Arial" panose="020B0604020202020204" pitchFamily="34" charset="0"/>
            <a:cs typeface="Arial" panose="020B0604020202020204" pitchFamily="34" charset="0"/>
          </a:endParaRPr>
        </a:p>
      </xdr:txBody>
    </xdr:sp>
    <xdr:clientData/>
  </xdr:twoCellAnchor>
  <xdr:twoCellAnchor>
    <xdr:from>
      <xdr:col>0</xdr:col>
      <xdr:colOff>75231</xdr:colOff>
      <xdr:row>34</xdr:row>
      <xdr:rowOff>81645</xdr:rowOff>
    </xdr:from>
    <xdr:to>
      <xdr:col>1</xdr:col>
      <xdr:colOff>435427</xdr:colOff>
      <xdr:row>40</xdr:row>
      <xdr:rowOff>74446</xdr:rowOff>
    </xdr:to>
    <xdr:sp macro="" textlink="">
      <xdr:nvSpPr>
        <xdr:cNvPr id="7" name="Globo: flecha izquierda 6">
          <a:hlinkClick xmlns:r="http://schemas.openxmlformats.org/officeDocument/2006/relationships" r:id="rId6"/>
          <a:extLst>
            <a:ext uri="{FF2B5EF4-FFF2-40B4-BE49-F238E27FC236}">
              <a16:creationId xmlns:a16="http://schemas.microsoft.com/office/drawing/2014/main" id="{E1212B39-6A4C-45AF-A11E-7C2449FC0BBF}"/>
            </a:ext>
          </a:extLst>
        </xdr:cNvPr>
        <xdr:cNvSpPr/>
      </xdr:nvSpPr>
      <xdr:spPr>
        <a:xfrm rot="5400000">
          <a:off x="109250" y="6973662"/>
          <a:ext cx="1135801" cy="1203839"/>
        </a:xfrm>
        <a:prstGeom prst="leftArrowCallout">
          <a:avLst>
            <a:gd name="adj1" fmla="val 29792"/>
            <a:gd name="adj2" fmla="val 25000"/>
            <a:gd name="adj3" fmla="val 25000"/>
            <a:gd name="adj4" fmla="val 64977"/>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vert270" wrap="square" lIns="91440" tIns="45720" rIns="91440" bIns="45720" numCol="1" spcCol="0" rtlCol="0" fromWordArt="0" anchor="ctr" anchorCtr="0" forceAA="0" compatLnSpc="1">
          <a:prstTxWarp prst="textNoShape">
            <a:avLst/>
          </a:prstTxWarp>
          <a:noAutofit/>
        </a:bodyPr>
        <a:lstStyle/>
        <a:p>
          <a:pPr marL="0" indent="0" algn="ctr"/>
          <a:r>
            <a:rPr lang="es-MX" sz="1600" baseline="0">
              <a:solidFill>
                <a:schemeClr val="lt1"/>
              </a:solidFill>
              <a:latin typeface="Arial" panose="020B0604020202020204" pitchFamily="34" charset="0"/>
              <a:ea typeface="+mn-ea"/>
              <a:cs typeface="Arial" panose="020B0604020202020204" pitchFamily="34" charset="0"/>
            </a:rPr>
            <a:t>Menor de 18 Meses</a:t>
          </a:r>
          <a:endParaRPr lang="es-MX" sz="1600">
            <a:solidFill>
              <a:schemeClr val="lt1"/>
            </a:solidFill>
            <a:latin typeface="Arial" panose="020B0604020202020204" pitchFamily="34" charset="0"/>
            <a:ea typeface="+mn-ea"/>
            <a:cs typeface="Arial" panose="020B0604020202020204" pitchFamily="34" charset="0"/>
          </a:endParaRPr>
        </a:p>
      </xdr:txBody>
    </xdr:sp>
    <xdr:clientData/>
  </xdr:twoCellAnchor>
  <xdr:twoCellAnchor>
    <xdr:from>
      <xdr:col>19</xdr:col>
      <xdr:colOff>462644</xdr:colOff>
      <xdr:row>0</xdr:row>
      <xdr:rowOff>122465</xdr:rowOff>
    </xdr:from>
    <xdr:to>
      <xdr:col>22</xdr:col>
      <xdr:colOff>748393</xdr:colOff>
      <xdr:row>4</xdr:row>
      <xdr:rowOff>13607</xdr:rowOff>
    </xdr:to>
    <xdr:sp macro="[0]!LIMPIARMIG" textlink="">
      <xdr:nvSpPr>
        <xdr:cNvPr id="8" name="Rectángulo 7">
          <a:extLst>
            <a:ext uri="{FF2B5EF4-FFF2-40B4-BE49-F238E27FC236}">
              <a16:creationId xmlns:a16="http://schemas.microsoft.com/office/drawing/2014/main" id="{418794BD-7D7D-4288-9DCA-FADE593360A1}"/>
            </a:ext>
          </a:extLst>
        </xdr:cNvPr>
        <xdr:cNvSpPr/>
      </xdr:nvSpPr>
      <xdr:spPr>
        <a:xfrm>
          <a:off x="16312244" y="122465"/>
          <a:ext cx="3428999" cy="80554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200" b="1">
              <a:latin typeface="Arial" panose="020B0604020202020204" pitchFamily="34" charset="0"/>
              <a:cs typeface="Arial" panose="020B0604020202020204" pitchFamily="34" charset="0"/>
            </a:rPr>
            <a:t>LIMPIAR</a:t>
          </a:r>
          <a:endParaRPr lang="es-MX" sz="1100" b="1">
            <a:latin typeface="Arial" panose="020B0604020202020204" pitchFamily="34" charset="0"/>
            <a:cs typeface="Arial" panose="020B0604020202020204" pitchFamily="34" charset="0"/>
          </a:endParaRPr>
        </a:p>
      </xdr:txBody>
    </xdr:sp>
    <xdr:clientData/>
  </xdr:twoCellAnchor>
  <xdr:twoCellAnchor>
    <xdr:from>
      <xdr:col>3</xdr:col>
      <xdr:colOff>0</xdr:colOff>
      <xdr:row>10</xdr:row>
      <xdr:rowOff>40821</xdr:rowOff>
    </xdr:from>
    <xdr:to>
      <xdr:col>14</xdr:col>
      <xdr:colOff>0</xdr:colOff>
      <xdr:row>35</xdr:row>
      <xdr:rowOff>155864</xdr:rowOff>
    </xdr:to>
    <xdr:sp macro="" textlink="">
      <xdr:nvSpPr>
        <xdr:cNvPr id="9" name="CuadroTexto 8">
          <a:extLst>
            <a:ext uri="{FF2B5EF4-FFF2-40B4-BE49-F238E27FC236}">
              <a16:creationId xmlns:a16="http://schemas.microsoft.com/office/drawing/2014/main" id="{B1D00D05-F203-4326-9E1E-24E264CA4FFB}"/>
            </a:ext>
          </a:extLst>
        </xdr:cNvPr>
        <xdr:cNvSpPr txBox="1"/>
      </xdr:nvSpPr>
      <xdr:spPr>
        <a:xfrm>
          <a:off x="2545773" y="2067048"/>
          <a:ext cx="9334500" cy="5033407"/>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(a)___ como respaldo y su seguridad a partir de este momento se grabará la llamada, solicito de su ayuda para contestar con la frase “Si acepto”</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Su cuenta es: _____________, nos autorizó un cargo de instalación de $_______  (de acuerdo al núm. de equipos contratados ,  se firmará un contrato por _____(18 o 24 ) meses  y un pagaré de ___________ (de acuerdo al núm. de equipos contratados) y  por única ocasión se generará una renta proporcional del día de la instalación  a su fecha de corte. ¿Acepta?</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Su mensualidad será en Pago Oportuno de $______ y en Precio de Lista de $______. ¿Acepta?</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Sra., Srita. _____	El costo de instalación le cubre un total de 30 metros  de cable. En caso de que la instalación exceda la distancia se deberá cubrir con un costo adicional el cual se deberá de pagar al técnico al momento de la instalación</a:t>
          </a: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 documentación que tendrá que entregar al técnico en el momento de la instalación es:</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comprobante domicilio (No mayor a 3 meses). Solo en caso de cambio de domicilio.</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-Copia de identificación oficial</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Es indispensable la presencia del titular de la cuenta en el momento de la instalación.</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Nota: en caso de que el suscriptor solicite saldo mensual se deberá mencionar</a:t>
          </a: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ctr"/>
          <a:endParaRPr lang="es-MX" sz="1100"/>
        </a:p>
      </xdr:txBody>
    </xdr:sp>
    <xdr:clientData/>
  </xdr:twoCellAnchor>
  <xdr:twoCellAnchor editAs="oneCell">
    <xdr:from>
      <xdr:col>3</xdr:col>
      <xdr:colOff>1</xdr:colOff>
      <xdr:row>2</xdr:row>
      <xdr:rowOff>0</xdr:rowOff>
    </xdr:from>
    <xdr:to>
      <xdr:col>14</xdr:col>
      <xdr:colOff>34637</xdr:colOff>
      <xdr:row>8</xdr:row>
      <xdr:rowOff>0</xdr:rowOff>
    </xdr:to>
    <xdr:pic>
      <xdr:nvPicPr>
        <xdr:cNvPr id="11" name="Imagen 10">
          <a:extLst>
            <a:ext uri="{FF2B5EF4-FFF2-40B4-BE49-F238E27FC236}">
              <a16:creationId xmlns:a16="http://schemas.microsoft.com/office/drawing/2014/main" id="{81462EE7-7486-4070-BACE-5C10E358A108}"/>
            </a:ext>
          </a:extLst>
        </xdr:cNvPr>
        <xdr:cNvPicPr>
          <a:picLocks noChangeAspect="1"/>
        </xdr:cNvPicPr>
      </xdr:nvPicPr>
      <xdr:blipFill>
        <a:blip xmlns:r="http://schemas.openxmlformats.org/officeDocument/2006/relationships" r:embed="rId7"/>
        <a:stretch>
          <a:fillRect/>
        </a:stretch>
      </xdr:blipFill>
      <xdr:spPr>
        <a:xfrm>
          <a:off x="2545774" y="398318"/>
          <a:ext cx="9369136" cy="1437409"/>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xdr:from>
      <xdr:col>0</xdr:col>
      <xdr:colOff>0</xdr:colOff>
      <xdr:row>25</xdr:row>
      <xdr:rowOff>13607</xdr:rowOff>
    </xdr:from>
    <xdr:to>
      <xdr:col>1</xdr:col>
      <xdr:colOff>754839</xdr:colOff>
      <xdr:row>34</xdr:row>
      <xdr:rowOff>0</xdr:rowOff>
    </xdr:to>
    <xdr:sp macro="" textlink="">
      <xdr:nvSpPr>
        <xdr:cNvPr id="2" name="Flecha: pentágono 1">
          <a:hlinkClick xmlns:r="http://schemas.openxmlformats.org/officeDocument/2006/relationships" r:id="rId1"/>
          <a:extLst>
            <a:ext uri="{FF2B5EF4-FFF2-40B4-BE49-F238E27FC236}">
              <a16:creationId xmlns:a16="http://schemas.microsoft.com/office/drawing/2014/main" id="{373AE300-42BE-41E9-8B04-FDAA3656E2AD}"/>
            </a:ext>
          </a:extLst>
        </xdr:cNvPr>
        <xdr:cNvSpPr/>
      </xdr:nvSpPr>
      <xdr:spPr>
        <a:xfrm>
          <a:off x="0" y="5147582"/>
          <a:ext cx="1602564" cy="171994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13608</xdr:colOff>
      <xdr:row>16</xdr:row>
      <xdr:rowOff>176893</xdr:rowOff>
    </xdr:from>
    <xdr:to>
      <xdr:col>2</xdr:col>
      <xdr:colOff>40822</xdr:colOff>
      <xdr:row>25</xdr:row>
      <xdr:rowOff>163286</xdr:rowOff>
    </xdr:to>
    <xdr:sp macro="" textlink="">
      <xdr:nvSpPr>
        <xdr:cNvPr id="3" name="Flecha: pentágono 2">
          <a:hlinkClick xmlns:r="http://schemas.openxmlformats.org/officeDocument/2006/relationships" r:id="rId2"/>
          <a:extLst>
            <a:ext uri="{FF2B5EF4-FFF2-40B4-BE49-F238E27FC236}">
              <a16:creationId xmlns:a16="http://schemas.microsoft.com/office/drawing/2014/main" id="{B5A1911A-0A03-4FE2-AEE9-C6067D6134D0}"/>
            </a:ext>
          </a:extLst>
        </xdr:cNvPr>
        <xdr:cNvSpPr/>
      </xdr:nvSpPr>
      <xdr:spPr>
        <a:xfrm>
          <a:off x="13608" y="3548743"/>
          <a:ext cx="1722664" cy="1748518"/>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13607</xdr:colOff>
      <xdr:row>1</xdr:row>
      <xdr:rowOff>13607</xdr:rowOff>
    </xdr:from>
    <xdr:to>
      <xdr:col>1</xdr:col>
      <xdr:colOff>768446</xdr:colOff>
      <xdr:row>10</xdr:row>
      <xdr:rowOff>0</xdr:rowOff>
    </xdr:to>
    <xdr:sp macro="" textlink="">
      <xdr:nvSpPr>
        <xdr:cNvPr id="4" name="Flecha: pentágono 3">
          <a:hlinkClick xmlns:r="http://schemas.openxmlformats.org/officeDocument/2006/relationships" r:id="rId3"/>
          <a:extLst>
            <a:ext uri="{FF2B5EF4-FFF2-40B4-BE49-F238E27FC236}">
              <a16:creationId xmlns:a16="http://schemas.microsoft.com/office/drawing/2014/main" id="{DF56761F-BAC7-4F2C-8B40-0C71D1810037}"/>
            </a:ext>
          </a:extLst>
        </xdr:cNvPr>
        <xdr:cNvSpPr/>
      </xdr:nvSpPr>
      <xdr:spPr>
        <a:xfrm>
          <a:off x="13607" y="204107"/>
          <a:ext cx="1602564" cy="2015218"/>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1</xdr:col>
      <xdr:colOff>754839</xdr:colOff>
      <xdr:row>17</xdr:row>
      <xdr:rowOff>176893</xdr:rowOff>
    </xdr:to>
    <xdr:sp macro="" textlink="">
      <xdr:nvSpPr>
        <xdr:cNvPr id="5" name="Flecha: pentágono 4">
          <a:hlinkClick xmlns:r="http://schemas.openxmlformats.org/officeDocument/2006/relationships" r:id="rId4"/>
          <a:extLst>
            <a:ext uri="{FF2B5EF4-FFF2-40B4-BE49-F238E27FC236}">
              <a16:creationId xmlns:a16="http://schemas.microsoft.com/office/drawing/2014/main" id="{F31F5BCD-F624-4C2E-9FAA-2C8427171DC5}"/>
            </a:ext>
          </a:extLst>
        </xdr:cNvPr>
        <xdr:cNvSpPr/>
      </xdr:nvSpPr>
      <xdr:spPr>
        <a:xfrm>
          <a:off x="0" y="2019300"/>
          <a:ext cx="1602564" cy="1729468"/>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Eq Ad</a:t>
          </a:r>
        </a:p>
      </xdr:txBody>
    </xdr:sp>
    <xdr:clientData/>
  </xdr:twoCellAnchor>
  <xdr:twoCellAnchor>
    <xdr:from>
      <xdr:col>0</xdr:col>
      <xdr:colOff>108856</xdr:colOff>
      <xdr:row>40</xdr:row>
      <xdr:rowOff>137467</xdr:rowOff>
    </xdr:from>
    <xdr:to>
      <xdr:col>1</xdr:col>
      <xdr:colOff>468244</xdr:colOff>
      <xdr:row>46</xdr:row>
      <xdr:rowOff>130265</xdr:rowOff>
    </xdr:to>
    <xdr:sp macro="" textlink="">
      <xdr:nvSpPr>
        <xdr:cNvPr id="6" name="Globo: flecha derecha 5">
          <a:hlinkClick xmlns:r="http://schemas.openxmlformats.org/officeDocument/2006/relationships" r:id="rId5"/>
          <a:extLst>
            <a:ext uri="{FF2B5EF4-FFF2-40B4-BE49-F238E27FC236}">
              <a16:creationId xmlns:a16="http://schemas.microsoft.com/office/drawing/2014/main" id="{2DB33C6A-8903-47C3-806F-4A303903AC16}"/>
            </a:ext>
          </a:extLst>
        </xdr:cNvPr>
        <xdr:cNvSpPr/>
      </xdr:nvSpPr>
      <xdr:spPr>
        <a:xfrm rot="5400000">
          <a:off x="139751" y="8117097"/>
          <a:ext cx="1145323" cy="1207113"/>
        </a:xfrm>
        <a:prstGeom prst="rightArrowCallou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MX" sz="1600">
              <a:latin typeface="Arial" panose="020B0604020202020204" pitchFamily="34" charset="0"/>
              <a:cs typeface="Arial" panose="020B0604020202020204" pitchFamily="34" charset="0"/>
            </a:rPr>
            <a:t>Mayor</a:t>
          </a:r>
          <a:r>
            <a:rPr lang="es-MX" sz="1600" baseline="0">
              <a:latin typeface="Arial" panose="020B0604020202020204" pitchFamily="34" charset="0"/>
              <a:cs typeface="Arial" panose="020B0604020202020204" pitchFamily="34" charset="0"/>
            </a:rPr>
            <a:t> de </a:t>
          </a:r>
          <a:r>
            <a:rPr lang="es-MX" sz="1600">
              <a:latin typeface="Arial" panose="020B0604020202020204" pitchFamily="34" charset="0"/>
              <a:cs typeface="Arial" panose="020B0604020202020204" pitchFamily="34" charset="0"/>
            </a:rPr>
            <a:t>18</a:t>
          </a:r>
          <a:r>
            <a:rPr lang="es-MX" sz="1600" baseline="0">
              <a:latin typeface="Arial" panose="020B0604020202020204" pitchFamily="34" charset="0"/>
              <a:cs typeface="Arial" panose="020B0604020202020204" pitchFamily="34" charset="0"/>
            </a:rPr>
            <a:t> Meses</a:t>
          </a:r>
          <a:endParaRPr lang="es-MX" sz="200">
            <a:latin typeface="Arial" panose="020B0604020202020204" pitchFamily="34" charset="0"/>
            <a:cs typeface="Arial" panose="020B0604020202020204" pitchFamily="34" charset="0"/>
          </a:endParaRPr>
        </a:p>
      </xdr:txBody>
    </xdr:sp>
    <xdr:clientData/>
  </xdr:twoCellAnchor>
  <xdr:twoCellAnchor>
    <xdr:from>
      <xdr:col>0</xdr:col>
      <xdr:colOff>75231</xdr:colOff>
      <xdr:row>34</xdr:row>
      <xdr:rowOff>81645</xdr:rowOff>
    </xdr:from>
    <xdr:to>
      <xdr:col>1</xdr:col>
      <xdr:colOff>435427</xdr:colOff>
      <xdr:row>40</xdr:row>
      <xdr:rowOff>74446</xdr:rowOff>
    </xdr:to>
    <xdr:sp macro="" textlink="">
      <xdr:nvSpPr>
        <xdr:cNvPr id="7" name="Globo: flecha izquierda 6">
          <a:hlinkClick xmlns:r="http://schemas.openxmlformats.org/officeDocument/2006/relationships" r:id="rId6"/>
          <a:extLst>
            <a:ext uri="{FF2B5EF4-FFF2-40B4-BE49-F238E27FC236}">
              <a16:creationId xmlns:a16="http://schemas.microsoft.com/office/drawing/2014/main" id="{880B85AD-1B0F-41A5-93E9-00647D33284E}"/>
            </a:ext>
          </a:extLst>
        </xdr:cNvPr>
        <xdr:cNvSpPr/>
      </xdr:nvSpPr>
      <xdr:spPr>
        <a:xfrm rot="5400000">
          <a:off x="111291" y="6913110"/>
          <a:ext cx="1135801" cy="1207921"/>
        </a:xfrm>
        <a:prstGeom prst="leftArrowCallout">
          <a:avLst>
            <a:gd name="adj1" fmla="val 29792"/>
            <a:gd name="adj2" fmla="val 25000"/>
            <a:gd name="adj3" fmla="val 25000"/>
            <a:gd name="adj4" fmla="val 64977"/>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vert270" wrap="square" lIns="91440" tIns="45720" rIns="91440" bIns="45720" numCol="1" spcCol="0" rtlCol="0" fromWordArt="0" anchor="ctr" anchorCtr="0" forceAA="0" compatLnSpc="1">
          <a:prstTxWarp prst="textNoShape">
            <a:avLst/>
          </a:prstTxWarp>
          <a:noAutofit/>
        </a:bodyPr>
        <a:lstStyle/>
        <a:p>
          <a:pPr marL="0" indent="0" algn="ctr"/>
          <a:r>
            <a:rPr lang="es-MX" sz="1600" baseline="0">
              <a:solidFill>
                <a:schemeClr val="tx1"/>
              </a:solidFill>
              <a:latin typeface="Arial" panose="020B0604020202020204" pitchFamily="34" charset="0"/>
              <a:ea typeface="+mn-ea"/>
              <a:cs typeface="Arial" panose="020B0604020202020204" pitchFamily="34" charset="0"/>
            </a:rPr>
            <a:t>Menor de 18 Meses</a:t>
          </a:r>
          <a:endParaRPr lang="es-MX" sz="1600">
            <a:solidFill>
              <a:schemeClr val="tx1"/>
            </a:solidFill>
            <a:latin typeface="Arial" panose="020B0604020202020204" pitchFamily="34" charset="0"/>
            <a:ea typeface="+mn-ea"/>
            <a:cs typeface="Arial" panose="020B0604020202020204" pitchFamily="34" charset="0"/>
          </a:endParaRPr>
        </a:p>
      </xdr:txBody>
    </xdr:sp>
    <xdr:clientData/>
  </xdr:twoCellAnchor>
  <xdr:twoCellAnchor>
    <xdr:from>
      <xdr:col>19</xdr:col>
      <xdr:colOff>462644</xdr:colOff>
      <xdr:row>0</xdr:row>
      <xdr:rowOff>122465</xdr:rowOff>
    </xdr:from>
    <xdr:to>
      <xdr:col>22</xdr:col>
      <xdr:colOff>748393</xdr:colOff>
      <xdr:row>4</xdr:row>
      <xdr:rowOff>13607</xdr:rowOff>
    </xdr:to>
    <xdr:sp macro="[0]!LIMPIARMIG" textlink="">
      <xdr:nvSpPr>
        <xdr:cNvPr id="8" name="Rectángulo 7">
          <a:extLst>
            <a:ext uri="{FF2B5EF4-FFF2-40B4-BE49-F238E27FC236}">
              <a16:creationId xmlns:a16="http://schemas.microsoft.com/office/drawing/2014/main" id="{D88B0C41-70F0-4DF9-8A0D-9F8A950AC4DF}"/>
            </a:ext>
          </a:extLst>
        </xdr:cNvPr>
        <xdr:cNvSpPr/>
      </xdr:nvSpPr>
      <xdr:spPr>
        <a:xfrm>
          <a:off x="16569419" y="122465"/>
          <a:ext cx="3428999" cy="80554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200" b="1">
              <a:latin typeface="Arial" panose="020B0604020202020204" pitchFamily="34" charset="0"/>
              <a:cs typeface="Arial" panose="020B0604020202020204" pitchFamily="34" charset="0"/>
            </a:rPr>
            <a:t>LIMPIAR</a:t>
          </a:r>
          <a:endParaRPr lang="es-MX" sz="1100" b="1">
            <a:latin typeface="Arial" panose="020B0604020202020204" pitchFamily="34" charset="0"/>
            <a:cs typeface="Arial" panose="020B0604020202020204" pitchFamily="34" charset="0"/>
          </a:endParaRPr>
        </a:p>
      </xdr:txBody>
    </xdr:sp>
    <xdr:clientData/>
  </xdr:twoCellAnchor>
  <xdr:twoCellAnchor>
    <xdr:from>
      <xdr:col>3</xdr:col>
      <xdr:colOff>0</xdr:colOff>
      <xdr:row>10</xdr:row>
      <xdr:rowOff>40821</xdr:rowOff>
    </xdr:from>
    <xdr:to>
      <xdr:col>14</xdr:col>
      <xdr:colOff>0</xdr:colOff>
      <xdr:row>35</xdr:row>
      <xdr:rowOff>155864</xdr:rowOff>
    </xdr:to>
    <xdr:sp macro="" textlink="">
      <xdr:nvSpPr>
        <xdr:cNvPr id="9" name="CuadroTexto 8">
          <a:extLst>
            <a:ext uri="{FF2B5EF4-FFF2-40B4-BE49-F238E27FC236}">
              <a16:creationId xmlns:a16="http://schemas.microsoft.com/office/drawing/2014/main" id="{FCC966E6-62B4-4C55-A526-3F679BB5D9AB}"/>
            </a:ext>
          </a:extLst>
        </xdr:cNvPr>
        <xdr:cNvSpPr txBox="1"/>
      </xdr:nvSpPr>
      <xdr:spPr>
        <a:xfrm>
          <a:off x="2543175" y="2260146"/>
          <a:ext cx="9324975" cy="4953743"/>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Sr (a)___ como respaldo y su seguridad a partir de este momento se grabará la llamada, solicito de su ayuda para contestar con la frase “Si acepto”</a:t>
          </a:r>
          <a:endParaRPr kumimoji="0" lang="es-MX" sz="12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Times New Roman" panose="02020603050405020304" pitchFamily="18" charset="0"/>
          </a:endParaRPr>
        </a:p>
        <a:p>
          <a:pPr marL="0" marR="0" lvl="0" indent="0" algn="just"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 </a:t>
          </a:r>
          <a:endParaRPr kumimoji="0" lang="es-MX" sz="12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Times New Roman" panose="02020603050405020304" pitchFamily="18" charset="0"/>
          </a:endParaRPr>
        </a:p>
        <a:p>
          <a:pPr marL="0" marR="0" lvl="0" indent="0" algn="just"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Su cuenta es: _____________, nos autorizó un cargo de instalación de $_______(de acuerdo al núm. de equipos contratados) y por única ocasión se generará una renta proporcional del día de la instalación a su fecha de corte. ¿Acepta?</a:t>
          </a:r>
          <a:endParaRPr kumimoji="0" lang="es-MX" sz="12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Times New Roman" panose="02020603050405020304" pitchFamily="18" charset="0"/>
          </a:endParaRPr>
        </a:p>
        <a:p>
          <a:pPr marL="0" marR="0" lvl="0" indent="0" algn="just"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 </a:t>
          </a:r>
          <a:endParaRPr kumimoji="0" lang="es-MX" sz="12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Times New Roman" panose="02020603050405020304" pitchFamily="18" charset="0"/>
          </a:endParaRPr>
        </a:p>
        <a:p>
          <a:pPr marL="0" marR="0" lvl="0" indent="0" algn="just"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Su mensualidad será en Pago Oportuno de $______ y en Precio de Lista de $______. ¿Acepta?</a:t>
          </a:r>
          <a:endParaRPr kumimoji="0" lang="es-MX" sz="12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Times New Roman" panose="02020603050405020304" pitchFamily="18" charset="0"/>
          </a:endParaRPr>
        </a:p>
        <a:p>
          <a:pPr marL="0" marR="0" lvl="0" indent="0" algn="just"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 </a:t>
          </a:r>
          <a:endParaRPr kumimoji="0" lang="es-MX" sz="12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Sr., Sra., Srita. _____	El costo de instalación le cubre un total de 30 metros</a:t>
          </a:r>
          <a:r>
            <a:rPr kumimoji="0" lang="es-MX" sz="105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Times New Roman" panose="02020603050405020304" pitchFamily="18" charset="0"/>
            </a:rPr>
            <a:t> </a:t>
          </a:r>
          <a:r>
            <a:rPr kumimoji="0" lang="es-MX" sz="16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 de cable. En caso de que la instalación exceda la distancia se deberá cubrir con un costo adicional el cual se deberá de pagar al técnico al momento de la instalación</a:t>
          </a:r>
          <a:endParaRPr kumimoji="0" lang="es-MX" sz="12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Times New Roman" panose="02020603050405020304" pitchFamily="18" charset="0"/>
          </a:endParaRPr>
        </a:p>
        <a:p>
          <a:pPr marL="0" marR="0" lvl="0" indent="0" algn="just"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 </a:t>
          </a:r>
          <a:endParaRPr kumimoji="0" lang="es-MX" sz="12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Times New Roman" panose="02020603050405020304" pitchFamily="18" charset="0"/>
          </a:endParaRPr>
        </a:p>
        <a:p>
          <a:pPr marL="0" marR="0" lvl="0" indent="0" algn="just"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La documentación que tendrá que entregar al técnico en el momento de la instalación es:</a:t>
          </a:r>
          <a:endParaRPr kumimoji="0" lang="es-MX" sz="12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Times New Roman" panose="02020603050405020304" pitchFamily="18" charset="0"/>
          </a:endParaRPr>
        </a:p>
        <a:p>
          <a:pPr marL="0" marR="0" lvl="0" indent="0" algn="just"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 </a:t>
          </a:r>
          <a:endParaRPr kumimoji="0" lang="es-MX" sz="12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Times New Roman" panose="02020603050405020304" pitchFamily="18" charset="0"/>
          </a:endParaRPr>
        </a:p>
        <a:p>
          <a:pPr marL="0" marR="0" lvl="0" indent="0" algn="just"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-Copia comprobante domicilio (No mayor a 3 meses). Solo en caso de cambio de domicilio.</a:t>
          </a:r>
          <a:endParaRPr kumimoji="0" lang="es-MX" sz="12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Times New Roman" panose="02020603050405020304" pitchFamily="18" charset="0"/>
          </a:endParaRPr>
        </a:p>
        <a:p>
          <a:pPr marL="0" marR="0" lvl="0" indent="0" algn="just"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Arial" panose="020B0604020202020204" pitchFamily="34" charset="0"/>
            </a:rPr>
            <a:t>-Copia de identificación oficial</a:t>
          </a:r>
          <a:endParaRPr kumimoji="0" lang="es-MX" sz="12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Times New Roman" panose="02020603050405020304" pitchFamily="18" charset="0"/>
          </a:endParaRPr>
        </a:p>
        <a:p>
          <a:pPr marL="0" marR="0" lvl="0" indent="0" algn="just" defTabSz="914400" eaLnBrk="1" fontAlgn="auto" latinLnBrk="0" hangingPunct="1">
            <a:lnSpc>
              <a:spcPct val="100000"/>
            </a:lnSpc>
            <a:spcBef>
              <a:spcPts val="0"/>
            </a:spcBef>
            <a:spcAft>
              <a:spcPts val="0"/>
            </a:spcAft>
            <a:buClrTx/>
            <a:buSzTx/>
            <a:buFontTx/>
            <a:buNone/>
            <a:tabLst/>
            <a:defRPr/>
          </a:pPr>
          <a:endParaRPr kumimoji="0" lang="es-MX" sz="12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60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mn-cs"/>
            </a:rPr>
            <a:t>Nota: en caso de que el suscriptor solicite saldo mensual se deberá mencionar.</a:t>
          </a:r>
          <a:r>
            <a:rPr kumimoji="0" lang="es-MX" sz="1600" b="0" i="0" u="none" strike="noStrike" kern="0" cap="none" spc="0" normalizeH="0" baseline="0" noProof="0">
              <a:ln>
                <a:noFill/>
              </a:ln>
              <a:solidFill>
                <a:prstClr val="black"/>
              </a:solidFill>
              <a:effectLst/>
              <a:uLnTx/>
              <a:uFillTx/>
              <a:latin typeface="+mn-lt"/>
              <a:ea typeface="+mn-ea"/>
              <a:cs typeface="+mn-cs"/>
            </a:rPr>
            <a:t> </a:t>
          </a:r>
          <a:r>
            <a:rPr kumimoji="0" lang="es-MX" sz="1050" b="0" i="0" u="none" strike="noStrike" kern="0" cap="none" spc="0" normalizeH="0" baseline="0" noProof="0">
              <a:ln>
                <a:noFill/>
              </a:ln>
              <a:solidFill>
                <a:prstClr val="black"/>
              </a:solidFill>
              <a:effectLst/>
              <a:uLnTx/>
              <a:uFillTx/>
              <a:latin typeface="Arial" panose="020B0604020202020204" pitchFamily="34" charset="0"/>
              <a:ea typeface="Times New Roman" panose="02020603050405020304" pitchFamily="18" charset="0"/>
              <a:cs typeface="Times New Roman" panose="02020603050405020304" pitchFamily="18" charset="0"/>
            </a:rPr>
            <a:t> </a:t>
          </a:r>
          <a:endParaRPr kumimoji="0" lang="es-MX" sz="1100" b="0" i="0" u="none" strike="noStrike" kern="0" cap="none" spc="0" normalizeH="0" baseline="0" noProof="0">
            <a:ln>
              <a:noFill/>
            </a:ln>
            <a:solidFill>
              <a:prstClr val="black"/>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algn="l"/>
          <a:endParaRPr lang="es-MX" sz="1600">
            <a:solidFill>
              <a:schemeClr val="dk1"/>
            </a:solidFill>
            <a:effectLst/>
            <a:latin typeface="Arial" panose="020B0604020202020204" pitchFamily="34" charset="0"/>
            <a:ea typeface="+mn-ea"/>
            <a:cs typeface="Arial" panose="020B0604020202020204" pitchFamily="34" charset="0"/>
          </a:endParaRPr>
        </a:p>
        <a:p>
          <a:pPr algn="ctr"/>
          <a:endParaRPr lang="es-MX" sz="1100"/>
        </a:p>
      </xdr:txBody>
    </xdr:sp>
    <xdr:clientData/>
  </xdr:twoCellAnchor>
  <xdr:twoCellAnchor editAs="oneCell">
    <xdr:from>
      <xdr:col>3</xdr:col>
      <xdr:colOff>1</xdr:colOff>
      <xdr:row>2</xdr:row>
      <xdr:rowOff>0</xdr:rowOff>
    </xdr:from>
    <xdr:to>
      <xdr:col>14</xdr:col>
      <xdr:colOff>34637</xdr:colOff>
      <xdr:row>8</xdr:row>
      <xdr:rowOff>17318</xdr:rowOff>
    </xdr:to>
    <xdr:pic>
      <xdr:nvPicPr>
        <xdr:cNvPr id="10" name="Imagen 9">
          <a:extLst>
            <a:ext uri="{FF2B5EF4-FFF2-40B4-BE49-F238E27FC236}">
              <a16:creationId xmlns:a16="http://schemas.microsoft.com/office/drawing/2014/main" id="{7A1345CC-A90F-444F-B6C5-8EB0F1D239D8}"/>
            </a:ext>
          </a:extLst>
        </xdr:cNvPr>
        <xdr:cNvPicPr>
          <a:picLocks noChangeAspect="1"/>
        </xdr:cNvPicPr>
      </xdr:nvPicPr>
      <xdr:blipFill>
        <a:blip xmlns:r="http://schemas.openxmlformats.org/officeDocument/2006/relationships" r:embed="rId7"/>
        <a:stretch>
          <a:fillRect/>
        </a:stretch>
      </xdr:blipFill>
      <xdr:spPr>
        <a:xfrm>
          <a:off x="2545774" y="398318"/>
          <a:ext cx="9369136" cy="1454727"/>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xdr:from>
      <xdr:col>4</xdr:col>
      <xdr:colOff>40822</xdr:colOff>
      <xdr:row>12</xdr:row>
      <xdr:rowOff>176893</xdr:rowOff>
    </xdr:from>
    <xdr:to>
      <xdr:col>13</xdr:col>
      <xdr:colOff>525235</xdr:colOff>
      <xdr:row>29</xdr:row>
      <xdr:rowOff>167368</xdr:rowOff>
    </xdr:to>
    <xdr:sp macro="" textlink="">
      <xdr:nvSpPr>
        <xdr:cNvPr id="2" name="CuadroTexto 1">
          <a:extLst>
            <a:ext uri="{FF2B5EF4-FFF2-40B4-BE49-F238E27FC236}">
              <a16:creationId xmlns:a16="http://schemas.microsoft.com/office/drawing/2014/main" id="{12F6B8FC-81FD-4A04-9239-487F8062569A}"/>
            </a:ext>
          </a:extLst>
        </xdr:cNvPr>
        <xdr:cNvSpPr txBox="1"/>
      </xdr:nvSpPr>
      <xdr:spPr>
        <a:xfrm>
          <a:off x="3431722" y="2462893"/>
          <a:ext cx="8113938" cy="32289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buFont typeface="Arial" panose="020B0604020202020204" pitchFamily="34" charset="0"/>
            <a:buNone/>
          </a:pPr>
          <a:r>
            <a:rPr lang="es-MX" sz="1800" b="1" i="0" u="sng" baseline="0">
              <a:latin typeface="Arial" panose="020B0604020202020204" pitchFamily="34" charset="0"/>
              <a:cs typeface="Arial" panose="020B0604020202020204" pitchFamily="34" charset="0"/>
            </a:rPr>
            <a:t>Tips Calidad</a:t>
          </a:r>
        </a:p>
        <a:p>
          <a:pPr marL="0" indent="0">
            <a:buFont typeface="Arial" panose="020B0604020202020204" pitchFamily="34" charset="0"/>
            <a:buNone/>
          </a:pPr>
          <a:endParaRPr lang="es-MX" sz="1600" b="1" i="0" u="sng" baseline="0">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a:solidFill>
                <a:schemeClr val="dk1"/>
              </a:solidFill>
              <a:effectLst/>
              <a:latin typeface="Arial" panose="020B0604020202020204" pitchFamily="34" charset="0"/>
              <a:ea typeface="+mn-ea"/>
              <a:cs typeface="Arial" panose="020B0604020202020204" pitchFamily="34" charset="0"/>
            </a:rPr>
            <a:t>Realizar</a:t>
          </a:r>
          <a:r>
            <a:rPr lang="es-MX" sz="1600" baseline="0">
              <a:solidFill>
                <a:schemeClr val="dk1"/>
              </a:solidFill>
              <a:effectLst/>
              <a:latin typeface="Arial" panose="020B0604020202020204" pitchFamily="34" charset="0"/>
              <a:ea typeface="+mn-ea"/>
              <a:cs typeface="Arial" panose="020B0604020202020204" pitchFamily="34" charset="0"/>
            </a:rPr>
            <a:t> la validación TEXTUAL</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solidFill>
                <a:schemeClr val="dk1"/>
              </a:solidFill>
              <a:effectLst/>
              <a:latin typeface="Arial" panose="020B0604020202020204" pitchFamily="34" charset="0"/>
              <a:ea typeface="+mn-ea"/>
              <a:cs typeface="Arial" panose="020B0604020202020204" pitchFamily="34" charset="0"/>
            </a:rPr>
            <a:t>Realizar en orden las clasificaciones</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solidFill>
                <a:schemeClr val="dk1"/>
              </a:solidFill>
              <a:effectLst/>
              <a:latin typeface="Arial" panose="020B0604020202020204" pitchFamily="34" charset="0"/>
              <a:ea typeface="+mn-ea"/>
              <a:cs typeface="Arial" panose="020B0604020202020204" pitchFamily="34" charset="0"/>
            </a:rPr>
            <a:t>Ingresar deducible (solo en las ventas donde aplique)</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solidFill>
                <a:schemeClr val="dk1"/>
              </a:solidFill>
              <a:effectLst/>
              <a:latin typeface="Arial" panose="020B0604020202020204" pitchFamily="34" charset="0"/>
              <a:ea typeface="+mn-ea"/>
              <a:cs typeface="Arial" panose="020B0604020202020204" pitchFamily="34" charset="0"/>
            </a:rPr>
            <a:t>Siempre personaliza al menos 2 veces en tu llamada</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solidFill>
                <a:schemeClr val="dk1"/>
              </a:solidFill>
              <a:effectLst/>
              <a:latin typeface="Arial" panose="020B0604020202020204" pitchFamily="34" charset="0"/>
              <a:ea typeface="+mn-ea"/>
              <a:cs typeface="Arial" panose="020B0604020202020204" pitchFamily="34" charset="0"/>
            </a:rPr>
            <a:t>Cada vez que solicites algo a tu cliente di "Por favor" y cuando te lo brinden di "Gracias"</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solidFill>
                <a:schemeClr val="dk1"/>
              </a:solidFill>
              <a:effectLst/>
              <a:latin typeface="Arial" panose="020B0604020202020204" pitchFamily="34" charset="0"/>
              <a:ea typeface="+mn-ea"/>
              <a:cs typeface="Arial" panose="020B0604020202020204" pitchFamily="34" charset="0"/>
            </a:rPr>
            <a:t>Por ultimo.... las palabras como "ahorita", "momentito", "tantito" son modismos por lo tanto si las usas bajará tu calificación de Calidad. </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1" baseline="0">
              <a:solidFill>
                <a:schemeClr val="dk1"/>
              </a:solidFill>
              <a:effectLst/>
              <a:latin typeface="Arial" panose="020B0604020202020204" pitchFamily="34" charset="0"/>
              <a:ea typeface="+mn-ea"/>
              <a:cs typeface="Arial" panose="020B0604020202020204" pitchFamily="34" charset="0"/>
            </a:rPr>
            <a:t>En Combos BTI Prepago se ingresa deducible como "Actividad" = " Aplicar deducibles y servicios"</a:t>
          </a:r>
          <a:endParaRPr lang="es-MX" sz="1600">
            <a:effectLst/>
            <a:latin typeface="Arial" panose="020B0604020202020204" pitchFamily="34" charset="0"/>
            <a:cs typeface="Arial" panose="020B0604020202020204" pitchFamily="34" charset="0"/>
          </a:endParaRPr>
        </a:p>
      </xdr:txBody>
    </xdr:sp>
    <xdr:clientData/>
  </xdr:twoCellAnchor>
  <xdr:twoCellAnchor>
    <xdr:from>
      <xdr:col>4</xdr:col>
      <xdr:colOff>68037</xdr:colOff>
      <xdr:row>31</xdr:row>
      <xdr:rowOff>176893</xdr:rowOff>
    </xdr:from>
    <xdr:to>
      <xdr:col>23</xdr:col>
      <xdr:colOff>117022</xdr:colOff>
      <xdr:row>44</xdr:row>
      <xdr:rowOff>24493</xdr:rowOff>
    </xdr:to>
    <xdr:sp macro="" textlink="">
      <xdr:nvSpPr>
        <xdr:cNvPr id="3" name="CuadroTexto 2">
          <a:extLst>
            <a:ext uri="{FF2B5EF4-FFF2-40B4-BE49-F238E27FC236}">
              <a16:creationId xmlns:a16="http://schemas.microsoft.com/office/drawing/2014/main" id="{7E2EC1F2-7911-42C0-8B3D-2D5AF08CE877}"/>
            </a:ext>
          </a:extLst>
        </xdr:cNvPr>
        <xdr:cNvSpPr txBox="1"/>
      </xdr:nvSpPr>
      <xdr:spPr>
        <a:xfrm>
          <a:off x="3458937" y="6082393"/>
          <a:ext cx="16155760" cy="23241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MX" sz="1800" b="1" i="1" u="sng">
              <a:latin typeface="Arial" panose="020B0604020202020204" pitchFamily="34" charset="0"/>
              <a:cs typeface="Arial" panose="020B0604020202020204" pitchFamily="34" charset="0"/>
            </a:rPr>
            <a:t>Importante: </a:t>
          </a:r>
        </a:p>
        <a:p>
          <a:pPr algn="l"/>
          <a:endParaRPr lang="es-MX" sz="1800" b="1" i="1" u="sng">
            <a:latin typeface="Arial" panose="020B0604020202020204" pitchFamily="34" charset="0"/>
            <a:cs typeface="Arial" panose="020B0604020202020204" pitchFamily="34" charset="0"/>
          </a:endParaRPr>
        </a:p>
        <a:p>
          <a:pPr algn="l"/>
          <a:r>
            <a:rPr lang="es-MX" sz="1600" b="1" i="1" u="sng">
              <a:latin typeface="Arial" panose="020B0604020202020204" pitchFamily="34" charset="0"/>
              <a:cs typeface="Arial" panose="020B0604020202020204" pitchFamily="34" charset="0"/>
            </a:rPr>
            <a:t>-En toda</a:t>
          </a:r>
          <a:r>
            <a:rPr lang="es-MX" sz="1600" b="1" i="1" u="sng" baseline="0">
              <a:latin typeface="Arial" panose="020B0604020202020204" pitchFamily="34" charset="0"/>
              <a:cs typeface="Arial" panose="020B0604020202020204" pitchFamily="34" charset="0"/>
            </a:rPr>
            <a:t> validación de venta es obligatorio realizar la validación del domicilio completo de la cuenta:    </a:t>
          </a:r>
        </a:p>
        <a:p>
          <a:pPr algn="ctr"/>
          <a:endParaRPr lang="es-MX" sz="1600" b="1" i="1" u="sng" baseline="0">
            <a:latin typeface="Arial" panose="020B0604020202020204" pitchFamily="34" charset="0"/>
            <a:cs typeface="Arial" panose="020B0604020202020204" pitchFamily="34" charset="0"/>
          </a:endParaRPr>
        </a:p>
        <a:p>
          <a:pPr algn="ctr"/>
          <a:r>
            <a:rPr lang="es-MX" sz="1600" b="0" i="1" u="sng" baseline="0">
              <a:latin typeface="Arial" panose="020B0604020202020204" pitchFamily="34" charset="0"/>
              <a:cs typeface="Arial" panose="020B0604020202020204" pitchFamily="34" charset="0"/>
            </a:rPr>
            <a:t>Calle, Entrecalles,Numero ext, Numero Interior, Colonia, Municipio/ Alcaldia, Estado y Codigo Postal sin omitir o dejar de lado ningun dato</a:t>
          </a:r>
        </a:p>
        <a:p>
          <a:pPr algn="ctr"/>
          <a:endParaRPr lang="es-MX" sz="1600" b="0" i="1" u="sng" baseline="0">
            <a:latin typeface="Arial" panose="020B0604020202020204" pitchFamily="34" charset="0"/>
            <a:cs typeface="Arial" panose="020B0604020202020204" pitchFamily="34" charset="0"/>
          </a:endParaRPr>
        </a:p>
        <a:p>
          <a:pPr algn="l"/>
          <a:r>
            <a:rPr lang="es-MX" sz="1600" b="1" i="1" u="sng" baseline="0">
              <a:latin typeface="Arial" panose="020B0604020202020204" pitchFamily="34" charset="0"/>
              <a:cs typeface="Arial" panose="020B0604020202020204" pitchFamily="34" charset="0"/>
            </a:rPr>
            <a:t>- Cuando soliciten un Upgrade/ Migración y cancelar un equipo pero la cuenta aun cuenta con plazo forzoso, PRIMERO debe realizar la cancelación de dicho equipo en SAC y posteriormente se realiza el </a:t>
          </a:r>
          <a:r>
            <a:rPr kumimoji="0" lang="es-MX" sz="1600" b="1" i="1"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Upgrade/ Migración ya que de lo contrario renovará su plazo forzoso.</a:t>
          </a:r>
          <a:endParaRPr lang="es-MX" sz="1600" b="1" i="1" u="sng">
            <a:latin typeface="Arial" panose="020B0604020202020204" pitchFamily="34" charset="0"/>
            <a:cs typeface="Arial" panose="020B0604020202020204" pitchFamily="34" charset="0"/>
          </a:endParaRPr>
        </a:p>
      </xdr:txBody>
    </xdr:sp>
    <xdr:clientData/>
  </xdr:twoCellAnchor>
  <xdr:twoCellAnchor>
    <xdr:from>
      <xdr:col>0</xdr:col>
      <xdr:colOff>0</xdr:colOff>
      <xdr:row>25</xdr:row>
      <xdr:rowOff>13607</xdr:rowOff>
    </xdr:from>
    <xdr:to>
      <xdr:col>2</xdr:col>
      <xdr:colOff>0</xdr:colOff>
      <xdr:row>34</xdr:row>
      <xdr:rowOff>0</xdr:rowOff>
    </xdr:to>
    <xdr:sp macro="" textlink="">
      <xdr:nvSpPr>
        <xdr:cNvPr id="4" name="Flecha: pentágono 3">
          <a:hlinkClick xmlns:r="http://schemas.openxmlformats.org/officeDocument/2006/relationships" r:id="rId1"/>
          <a:extLst>
            <a:ext uri="{FF2B5EF4-FFF2-40B4-BE49-F238E27FC236}">
              <a16:creationId xmlns:a16="http://schemas.microsoft.com/office/drawing/2014/main" id="{FFF21AB5-9EC1-4668-9AFC-8E63B80CF8B7}"/>
            </a:ext>
          </a:extLst>
        </xdr:cNvPr>
        <xdr:cNvSpPr/>
      </xdr:nvSpPr>
      <xdr:spPr>
        <a:xfrm>
          <a:off x="0" y="4776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5" name="Flecha: pentágono 4">
          <a:hlinkClick xmlns:r="http://schemas.openxmlformats.org/officeDocument/2006/relationships" r:id="rId2"/>
          <a:extLst>
            <a:ext uri="{FF2B5EF4-FFF2-40B4-BE49-F238E27FC236}">
              <a16:creationId xmlns:a16="http://schemas.microsoft.com/office/drawing/2014/main" id="{866024AF-FF2F-4515-9B09-3B3AF7634D0A}"/>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6" name="Flecha: pentágono 5">
          <a:hlinkClick xmlns:r="http://schemas.openxmlformats.org/officeDocument/2006/relationships" r:id="rId3"/>
          <a:extLst>
            <a:ext uri="{FF2B5EF4-FFF2-40B4-BE49-F238E27FC236}">
              <a16:creationId xmlns:a16="http://schemas.microsoft.com/office/drawing/2014/main" id="{8C4AEE96-950D-4FF5-8A3F-A3243537DB26}"/>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7" name="Flecha: pentágono 6">
          <a:hlinkClick xmlns:r="http://schemas.openxmlformats.org/officeDocument/2006/relationships" r:id="rId4"/>
          <a:extLst>
            <a:ext uri="{FF2B5EF4-FFF2-40B4-BE49-F238E27FC236}">
              <a16:creationId xmlns:a16="http://schemas.microsoft.com/office/drawing/2014/main" id="{01E9E821-6D87-445E-9BEB-996B02DD0B46}"/>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Upgrade</a:t>
          </a:r>
        </a:p>
      </xdr:txBody>
    </xdr:sp>
    <xdr:clientData/>
  </xdr:twoCellAnchor>
  <xdr:twoCellAnchor>
    <xdr:from>
      <xdr:col>4</xdr:col>
      <xdr:colOff>54428</xdr:colOff>
      <xdr:row>2</xdr:row>
      <xdr:rowOff>95250</xdr:rowOff>
    </xdr:from>
    <xdr:to>
      <xdr:col>13</xdr:col>
      <xdr:colOff>415017</xdr:colOff>
      <xdr:row>11</xdr:row>
      <xdr:rowOff>142876</xdr:rowOff>
    </xdr:to>
    <xdr:sp macro="" textlink="">
      <xdr:nvSpPr>
        <xdr:cNvPr id="8" name="CuadroTexto 7">
          <a:extLst>
            <a:ext uri="{FF2B5EF4-FFF2-40B4-BE49-F238E27FC236}">
              <a16:creationId xmlns:a16="http://schemas.microsoft.com/office/drawing/2014/main" id="{849816D6-A873-4F87-9AD8-796DE1A888D9}"/>
            </a:ext>
          </a:extLst>
        </xdr:cNvPr>
        <xdr:cNvSpPr txBox="1"/>
      </xdr:nvSpPr>
      <xdr:spPr>
        <a:xfrm>
          <a:off x="3445328" y="476250"/>
          <a:ext cx="7990114" cy="1762126"/>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800" b="1" i="1" u="sng">
              <a:latin typeface="Arial" panose="020B0604020202020204" pitchFamily="34" charset="0"/>
              <a:cs typeface="Arial" panose="020B0604020202020204" pitchFamily="34" charset="0"/>
            </a:rPr>
            <a:t>Instrucciones:</a:t>
          </a:r>
          <a:br>
            <a:rPr lang="es-MX" sz="1600">
              <a:latin typeface="Arial" panose="020B0604020202020204" pitchFamily="34" charset="0"/>
              <a:cs typeface="Arial" panose="020B0604020202020204" pitchFamily="34" charset="0"/>
            </a:rPr>
          </a:br>
          <a:endParaRPr lang="es-MX" sz="1600">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latin typeface="Arial" panose="020B0604020202020204" pitchFamily="34" charset="0"/>
              <a:cs typeface="Arial" panose="020B0604020202020204" pitchFamily="34" charset="0"/>
            </a:rPr>
            <a:t>Seleccionar en el pick list de los campos: Paquete, Numero de equipos y Canal de Venta, las opciones que correspondan</a:t>
          </a:r>
        </a:p>
        <a:p>
          <a:pPr marL="171450" indent="-171450">
            <a:buFont typeface="Arial" panose="020B0604020202020204" pitchFamily="34" charset="0"/>
            <a:buChar char="•"/>
          </a:pPr>
          <a:r>
            <a:rPr lang="es-MX" sz="1600" baseline="0">
              <a:latin typeface="Arial" panose="020B0604020202020204" pitchFamily="34" charset="0"/>
              <a:cs typeface="Arial" panose="020B0604020202020204" pitchFamily="34" charset="0"/>
            </a:rPr>
            <a:t>Copiar el resultado que arroje el campos: "Comentario en clasificación de llamada", "Comentario en la Orden de Modificación" y pegar en SIEBEL segun corresponda. </a:t>
          </a:r>
        </a:p>
      </xdr:txBody>
    </xdr:sp>
    <xdr:clientData/>
  </xdr:twoCellAnchor>
  <xdr:twoCellAnchor>
    <xdr:from>
      <xdr:col>14</xdr:col>
      <xdr:colOff>775608</xdr:colOff>
      <xdr:row>15</xdr:row>
      <xdr:rowOff>122464</xdr:rowOff>
    </xdr:from>
    <xdr:to>
      <xdr:col>22</xdr:col>
      <xdr:colOff>707571</xdr:colOff>
      <xdr:row>26</xdr:row>
      <xdr:rowOff>81642</xdr:rowOff>
    </xdr:to>
    <xdr:sp macro="" textlink="">
      <xdr:nvSpPr>
        <xdr:cNvPr id="9" name="CuadroTexto 8">
          <a:extLst>
            <a:ext uri="{FF2B5EF4-FFF2-40B4-BE49-F238E27FC236}">
              <a16:creationId xmlns:a16="http://schemas.microsoft.com/office/drawing/2014/main" id="{4C390D67-ECFF-4271-AE78-2D9780C2D803}"/>
            </a:ext>
          </a:extLst>
        </xdr:cNvPr>
        <xdr:cNvSpPr txBox="1"/>
      </xdr:nvSpPr>
      <xdr:spPr>
        <a:xfrm>
          <a:off x="12643758" y="2979964"/>
          <a:ext cx="6713763" cy="2054678"/>
        </a:xfrm>
        <a:prstGeom prst="rect">
          <a:avLst/>
        </a:prstGeom>
        <a:solidFill>
          <a:schemeClr val="lt1"/>
        </a:solidFill>
        <a:ln w="762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2400" b="1" i="1" u="sng">
              <a:latin typeface="Arial" panose="020B0604020202020204" pitchFamily="34" charset="0"/>
              <a:cs typeface="Arial" panose="020B0604020202020204" pitchFamily="34" charset="0"/>
            </a:rPr>
            <a:t>RECUERDA:</a:t>
          </a:r>
          <a:endParaRPr lang="es-MX" sz="1600" b="1" i="1" u="sng">
            <a:latin typeface="Arial" panose="020B0604020202020204" pitchFamily="34" charset="0"/>
            <a:cs typeface="Arial" panose="020B0604020202020204" pitchFamily="34" charset="0"/>
          </a:endParaRPr>
        </a:p>
        <a:p>
          <a:endParaRPr lang="es-MX" sz="1600" b="1" i="1" u="sng">
            <a:latin typeface="Arial" panose="020B0604020202020204" pitchFamily="34" charset="0"/>
            <a:cs typeface="Arial" panose="020B0604020202020204" pitchFamily="34" charset="0"/>
          </a:endParaRPr>
        </a:p>
        <a:p>
          <a:pPr marL="285750" indent="-285750">
            <a:buFont typeface="Arial" panose="020B0604020202020204" pitchFamily="34" charset="0"/>
            <a:buChar char="•"/>
          </a:pPr>
          <a:r>
            <a:rPr lang="es-MX" sz="1600" b="1" i="1" u="sng">
              <a:latin typeface="Arial" panose="020B0604020202020204" pitchFamily="34" charset="0"/>
              <a:cs typeface="Arial" panose="020B0604020202020204" pitchFamily="34" charset="0"/>
            </a:rPr>
            <a:t>SKY HD SILVER NO ES COMPATIBLE CON ULTRA.</a:t>
          </a:r>
        </a:p>
        <a:p>
          <a:pPr marL="285750" indent="-285750">
            <a:buFont typeface="Arial" panose="020B0604020202020204" pitchFamily="34" charset="0"/>
            <a:buChar char="•"/>
          </a:pPr>
          <a:endParaRPr lang="es-MX" sz="1600" b="1" i="1" u="sng" baseline="0">
            <a:latin typeface="Arial" panose="020B0604020202020204" pitchFamily="34" charset="0"/>
            <a:cs typeface="Arial" panose="020B0604020202020204" pitchFamily="34" charset="0"/>
          </a:endParaRPr>
        </a:p>
        <a:p>
          <a:pPr marL="285750" indent="-285750">
            <a:buFont typeface="Arial" panose="020B0604020202020204" pitchFamily="34" charset="0"/>
            <a:buChar char="•"/>
          </a:pPr>
          <a:r>
            <a:rPr lang="es-MX" sz="1600" b="1" i="1" u="sng" baseline="0">
              <a:latin typeface="Arial" panose="020B0604020202020204" pitchFamily="34" charset="0"/>
              <a:cs typeface="Arial" panose="020B0604020202020204" pitchFamily="34" charset="0"/>
            </a:rPr>
            <a:t>SKY HD SILVER SOLO ES COMPATIBLE CON 1 Y 2 EQUIPOS</a:t>
          </a:r>
        </a:p>
        <a:p>
          <a:pPr marL="285750" indent="-285750">
            <a:buFont typeface="Arial" panose="020B0604020202020204" pitchFamily="34" charset="0"/>
            <a:buChar char="•"/>
          </a:pPr>
          <a:endParaRPr lang="es-MX" sz="1600" b="1" i="1" u="sng">
            <a:latin typeface="Arial" panose="020B0604020202020204" pitchFamily="34" charset="0"/>
            <a:cs typeface="Arial" panose="020B0604020202020204" pitchFamily="34" charset="0"/>
          </a:endParaRP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0</xdr:colOff>
      <xdr:row>25</xdr:row>
      <xdr:rowOff>13607</xdr:rowOff>
    </xdr:from>
    <xdr:to>
      <xdr:col>2</xdr:col>
      <xdr:colOff>0</xdr:colOff>
      <xdr:row>34</xdr:row>
      <xdr:rowOff>0</xdr:rowOff>
    </xdr:to>
    <xdr:sp macro="" textlink="">
      <xdr:nvSpPr>
        <xdr:cNvPr id="4" name="Flecha: pentágono 3">
          <a:hlinkClick xmlns:r="http://schemas.openxmlformats.org/officeDocument/2006/relationships" r:id="rId1"/>
          <a:extLst>
            <a:ext uri="{FF2B5EF4-FFF2-40B4-BE49-F238E27FC236}">
              <a16:creationId xmlns:a16="http://schemas.microsoft.com/office/drawing/2014/main" id="{1395D688-1BBB-4376-9318-15C1C176F588}"/>
            </a:ext>
          </a:extLst>
        </xdr:cNvPr>
        <xdr:cNvSpPr/>
      </xdr:nvSpPr>
      <xdr:spPr>
        <a:xfrm>
          <a:off x="0" y="4776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5" name="Flecha: pentágono 4">
          <a:hlinkClick xmlns:r="http://schemas.openxmlformats.org/officeDocument/2006/relationships" r:id="rId2"/>
          <a:extLst>
            <a:ext uri="{FF2B5EF4-FFF2-40B4-BE49-F238E27FC236}">
              <a16:creationId xmlns:a16="http://schemas.microsoft.com/office/drawing/2014/main" id="{F1BC0CFB-FB91-47C5-8E12-C1011E181009}"/>
            </a:ext>
          </a:extLst>
        </xdr:cNvPr>
        <xdr:cNvSpPr/>
      </xdr:nvSpPr>
      <xdr:spPr>
        <a:xfrm>
          <a:off x="13607" y="3224893"/>
          <a:ext cx="1817913"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6" name="Flecha: pentágono 5">
          <a:hlinkClick xmlns:r="http://schemas.openxmlformats.org/officeDocument/2006/relationships" r:id="rId3"/>
          <a:extLst>
            <a:ext uri="{FF2B5EF4-FFF2-40B4-BE49-F238E27FC236}">
              <a16:creationId xmlns:a16="http://schemas.microsoft.com/office/drawing/2014/main" id="{56777908-8FAA-4956-8186-00F831AECFDD}"/>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7" name="Flecha: pentágono 6">
          <a:hlinkClick xmlns:r="http://schemas.openxmlformats.org/officeDocument/2006/relationships" r:id="rId4"/>
          <a:extLst>
            <a:ext uri="{FF2B5EF4-FFF2-40B4-BE49-F238E27FC236}">
              <a16:creationId xmlns:a16="http://schemas.microsoft.com/office/drawing/2014/main" id="{6810D04D-9B31-49C0-90EB-A5B2C9565D26}"/>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Upgrade</a:t>
          </a:r>
        </a:p>
      </xdr:txBody>
    </xdr:sp>
    <xdr:clientData/>
  </xdr:twoCellAnchor>
  <xdr:twoCellAnchor>
    <xdr:from>
      <xdr:col>20</xdr:col>
      <xdr:colOff>394610</xdr:colOff>
      <xdr:row>1</xdr:row>
      <xdr:rowOff>176893</xdr:rowOff>
    </xdr:from>
    <xdr:to>
      <xdr:col>23</xdr:col>
      <xdr:colOff>680359</xdr:colOff>
      <xdr:row>5</xdr:row>
      <xdr:rowOff>-1</xdr:rowOff>
    </xdr:to>
    <xdr:sp macro="[0]!LimpiarUpPre" textlink="">
      <xdr:nvSpPr>
        <xdr:cNvPr id="13" name="Rectángulo 12">
          <a:extLst>
            <a:ext uri="{FF2B5EF4-FFF2-40B4-BE49-F238E27FC236}">
              <a16:creationId xmlns:a16="http://schemas.microsoft.com/office/drawing/2014/main" id="{4CFDF16E-2B9C-4EEA-B108-0BAB1A606B54}"/>
            </a:ext>
          </a:extLst>
        </xdr:cNvPr>
        <xdr:cNvSpPr/>
      </xdr:nvSpPr>
      <xdr:spPr>
        <a:xfrm>
          <a:off x="16423824" y="367393"/>
          <a:ext cx="3415392" cy="83003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200" b="1">
              <a:latin typeface="Arial" panose="020B0604020202020204" pitchFamily="34" charset="0"/>
              <a:cs typeface="Arial" panose="020B0604020202020204" pitchFamily="34" charset="0"/>
            </a:rPr>
            <a:t>LIMPIAR</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0</xdr:colOff>
      <xdr:row>25</xdr:row>
      <xdr:rowOff>13607</xdr:rowOff>
    </xdr:from>
    <xdr:to>
      <xdr:col>2</xdr:col>
      <xdr:colOff>0</xdr:colOff>
      <xdr:row>34</xdr:row>
      <xdr:rowOff>0</xdr:rowOff>
    </xdr:to>
    <xdr:sp macro="" textlink="">
      <xdr:nvSpPr>
        <xdr:cNvPr id="2" name="Flecha: pentágono 1">
          <a:hlinkClick xmlns:r="http://schemas.openxmlformats.org/officeDocument/2006/relationships" r:id="rId1"/>
          <a:extLst>
            <a:ext uri="{FF2B5EF4-FFF2-40B4-BE49-F238E27FC236}">
              <a16:creationId xmlns:a16="http://schemas.microsoft.com/office/drawing/2014/main" id="{2FE60E27-C185-4F95-80E9-5C2FBCAAD7D9}"/>
            </a:ext>
          </a:extLst>
        </xdr:cNvPr>
        <xdr:cNvSpPr/>
      </xdr:nvSpPr>
      <xdr:spPr>
        <a:xfrm>
          <a:off x="0" y="4776107"/>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3" name="Flecha: pentágono 2">
          <a:hlinkClick xmlns:r="http://schemas.openxmlformats.org/officeDocument/2006/relationships" r:id="rId2"/>
          <a:extLst>
            <a:ext uri="{FF2B5EF4-FFF2-40B4-BE49-F238E27FC236}">
              <a16:creationId xmlns:a16="http://schemas.microsoft.com/office/drawing/2014/main" id="{34B7B323-5A54-4060-B164-B95A61717A41}"/>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4" name="Flecha: pentágono 3">
          <a:hlinkClick xmlns:r="http://schemas.openxmlformats.org/officeDocument/2006/relationships" r:id="rId3"/>
          <a:extLst>
            <a:ext uri="{FF2B5EF4-FFF2-40B4-BE49-F238E27FC236}">
              <a16:creationId xmlns:a16="http://schemas.microsoft.com/office/drawing/2014/main" id="{40AF48E5-E25E-40A5-9406-48F98BF7502A}"/>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5" name="Flecha: pentágono 4">
          <a:hlinkClick xmlns:r="http://schemas.openxmlformats.org/officeDocument/2006/relationships" r:id="rId4"/>
          <a:extLst>
            <a:ext uri="{FF2B5EF4-FFF2-40B4-BE49-F238E27FC236}">
              <a16:creationId xmlns:a16="http://schemas.microsoft.com/office/drawing/2014/main" id="{0829705C-48EC-4DBC-B280-2968F2510FE3}"/>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Upgrade</a:t>
          </a:r>
        </a:p>
      </xdr:txBody>
    </xdr:sp>
    <xdr:clientData/>
  </xdr:twoCellAnchor>
  <xdr:twoCellAnchor>
    <xdr:from>
      <xdr:col>3</xdr:col>
      <xdr:colOff>0</xdr:colOff>
      <xdr:row>8</xdr:row>
      <xdr:rowOff>190499</xdr:rowOff>
    </xdr:from>
    <xdr:to>
      <xdr:col>14</xdr:col>
      <xdr:colOff>0</xdr:colOff>
      <xdr:row>43</xdr:row>
      <xdr:rowOff>40822</xdr:rowOff>
    </xdr:to>
    <xdr:sp macro="" textlink="">
      <xdr:nvSpPr>
        <xdr:cNvPr id="6" name="CuadroTexto 5">
          <a:extLst>
            <a:ext uri="{FF2B5EF4-FFF2-40B4-BE49-F238E27FC236}">
              <a16:creationId xmlns:a16="http://schemas.microsoft.com/office/drawing/2014/main" id="{2DA37081-2F6F-4FEF-B5BC-39B07D9A4722}"/>
            </a:ext>
          </a:extLst>
        </xdr:cNvPr>
        <xdr:cNvSpPr txBox="1"/>
      </xdr:nvSpPr>
      <xdr:spPr>
        <a:xfrm>
          <a:off x="2530929" y="2177142"/>
          <a:ext cx="9280071" cy="7211787"/>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Sr / Sra____ para poder activar su nuevo paquete de programación_______( GOLD, PLATINUM, BLACK) a partir de momento se grabará la llamada, por la anterior le agradezco me confirme al final de cada término, con la palabra “</a:t>
          </a: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Sí acepto”</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Su número de cuenta es:_____</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“Del día de hoy a la siguiente fecha de corte que es el día ___(DD/MM) se generará la parte proporcional de su nuevo paquete de programación por la cantidad de $____ (indicar prorrateo) adicional al precio de su nuevo paquete por la cantidad de $___ siendo un total de $____ en P.O y de $___ en P.L (No aplica cuando el cambio de programación se realiza en la fecha de corte), </a:t>
          </a: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acepta?</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 partir del segundo mes (mencionar 2da fecha de corte DD/MM) se normalizarán sus pagos en P.O por la cantidad de $__ y P.L por la cantidad de $__, </a:t>
          </a: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acepta?</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“Le recuerdo que los servicios adicionales como la revista SKY, canales a la carta y PPE son servicios adicionales, </a:t>
          </a: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acepta?</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Si desea realizar cambio de paquete de programación, este aplicará, 30 días posteriores a su siguiente fecha de corte, </a:t>
          </a:r>
          <a:r>
            <a:rPr kumimoji="0" lang="es-MX" sz="16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acepta?</a:t>
          </a:r>
          <a:endPar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Su nuevo paquete de programación contiene el siguiente detalle de canales (ver número de canales en el line up México, publicado en la intranet operativa):</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Video: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Mosaicos: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Interactivos: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Eventos: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Películas PPV:</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Adultos PPV:</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 la carta.</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Audio:____</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MX" sz="16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Acepta?</a:t>
          </a:r>
        </a:p>
        <a:p>
          <a:pPr algn="ctr"/>
          <a:endParaRPr lang="es-MX" sz="1100"/>
        </a:p>
      </xdr:txBody>
    </xdr:sp>
    <xdr:clientData/>
  </xdr:twoCellAnchor>
  <xdr:twoCellAnchor>
    <xdr:from>
      <xdr:col>19</xdr:col>
      <xdr:colOff>435431</xdr:colOff>
      <xdr:row>1</xdr:row>
      <xdr:rowOff>163286</xdr:rowOff>
    </xdr:from>
    <xdr:to>
      <xdr:col>22</xdr:col>
      <xdr:colOff>721180</xdr:colOff>
      <xdr:row>4</xdr:row>
      <xdr:rowOff>244928</xdr:rowOff>
    </xdr:to>
    <xdr:sp macro="[0]!LIMPIARMIG" textlink="">
      <xdr:nvSpPr>
        <xdr:cNvPr id="7" name="Rectángulo 6">
          <a:extLst>
            <a:ext uri="{FF2B5EF4-FFF2-40B4-BE49-F238E27FC236}">
              <a16:creationId xmlns:a16="http://schemas.microsoft.com/office/drawing/2014/main" id="{53A25246-502D-49EF-8DDD-C88E3ADDD2E4}"/>
            </a:ext>
          </a:extLst>
        </xdr:cNvPr>
        <xdr:cNvSpPr/>
      </xdr:nvSpPr>
      <xdr:spPr>
        <a:xfrm>
          <a:off x="16542206" y="353786"/>
          <a:ext cx="3428999" cy="81506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3200" b="1">
              <a:latin typeface="Arial" panose="020B0604020202020204" pitchFamily="34" charset="0"/>
              <a:cs typeface="Arial" panose="020B0604020202020204" pitchFamily="34" charset="0"/>
            </a:rPr>
            <a:t>LIMPIAR</a:t>
          </a:r>
          <a:endParaRPr lang="es-MX" sz="1100" b="1">
            <a:latin typeface="Arial" panose="020B0604020202020204" pitchFamily="34" charset="0"/>
            <a:cs typeface="Arial" panose="020B0604020202020204" pitchFamily="34" charset="0"/>
          </a:endParaRPr>
        </a:p>
      </xdr:txBody>
    </xdr:sp>
    <xdr:clientData/>
  </xdr:twoCellAnchor>
</xdr:wsDr>
</file>

<file path=xl/drawings/drawing45.xml><?xml version="1.0" encoding="utf-8"?>
<xdr:wsDr xmlns:xdr="http://schemas.openxmlformats.org/drawingml/2006/spreadsheetDrawing" xmlns:a="http://schemas.openxmlformats.org/drawingml/2006/main">
  <xdr:twoCellAnchor editAs="oneCell">
    <xdr:from>
      <xdr:col>3</xdr:col>
      <xdr:colOff>326570</xdr:colOff>
      <xdr:row>6</xdr:row>
      <xdr:rowOff>190499</xdr:rowOff>
    </xdr:from>
    <xdr:to>
      <xdr:col>31</xdr:col>
      <xdr:colOff>285749</xdr:colOff>
      <xdr:row>32</xdr:row>
      <xdr:rowOff>149678</xdr:rowOff>
    </xdr:to>
    <xdr:pic>
      <xdr:nvPicPr>
        <xdr:cNvPr id="2" name="Imagen 1">
          <a:extLst>
            <a:ext uri="{FF2B5EF4-FFF2-40B4-BE49-F238E27FC236}">
              <a16:creationId xmlns:a16="http://schemas.microsoft.com/office/drawing/2014/main" id="{BDC74038-1B63-4C59-B56F-5025F995988E}"/>
            </a:ext>
          </a:extLst>
        </xdr:cNvPr>
        <xdr:cNvPicPr>
          <a:picLocks noChangeAspect="1"/>
        </xdr:cNvPicPr>
      </xdr:nvPicPr>
      <xdr:blipFill>
        <a:blip xmlns:r="http://schemas.openxmlformats.org/officeDocument/2006/relationships" r:embed="rId1"/>
        <a:stretch>
          <a:fillRect/>
        </a:stretch>
      </xdr:blipFill>
      <xdr:spPr>
        <a:xfrm>
          <a:off x="2612570" y="1333499"/>
          <a:ext cx="21295179" cy="4912179"/>
        </a:xfrm>
        <a:prstGeom prst="rect">
          <a:avLst/>
        </a:prstGeom>
      </xdr:spPr>
    </xdr:pic>
    <xdr:clientData/>
  </xdr:twoCellAnchor>
  <xdr:twoCellAnchor editAs="oneCell">
    <xdr:from>
      <xdr:col>3</xdr:col>
      <xdr:colOff>312963</xdr:colOff>
      <xdr:row>32</xdr:row>
      <xdr:rowOff>108856</xdr:rowOff>
    </xdr:from>
    <xdr:to>
      <xdr:col>31</xdr:col>
      <xdr:colOff>258535</xdr:colOff>
      <xdr:row>52</xdr:row>
      <xdr:rowOff>176891</xdr:rowOff>
    </xdr:to>
    <xdr:pic>
      <xdr:nvPicPr>
        <xdr:cNvPr id="3" name="Imagen 2">
          <a:extLst>
            <a:ext uri="{FF2B5EF4-FFF2-40B4-BE49-F238E27FC236}">
              <a16:creationId xmlns:a16="http://schemas.microsoft.com/office/drawing/2014/main" id="{6E4F67C7-E982-4689-8EA6-0EABB48364F8}"/>
            </a:ext>
          </a:extLst>
        </xdr:cNvPr>
        <xdr:cNvPicPr>
          <a:picLocks noChangeAspect="1"/>
        </xdr:cNvPicPr>
      </xdr:nvPicPr>
      <xdr:blipFill>
        <a:blip xmlns:r="http://schemas.openxmlformats.org/officeDocument/2006/relationships" r:embed="rId2"/>
        <a:stretch>
          <a:fillRect/>
        </a:stretch>
      </xdr:blipFill>
      <xdr:spPr>
        <a:xfrm>
          <a:off x="2598963" y="6204856"/>
          <a:ext cx="21281572" cy="3878035"/>
        </a:xfrm>
        <a:prstGeom prst="rect">
          <a:avLst/>
        </a:prstGeom>
      </xdr:spPr>
    </xdr:pic>
    <xdr:clientData/>
  </xdr:twoCellAnchor>
  <xdr:twoCellAnchor>
    <xdr:from>
      <xdr:col>0</xdr:col>
      <xdr:colOff>0</xdr:colOff>
      <xdr:row>4</xdr:row>
      <xdr:rowOff>0</xdr:rowOff>
    </xdr:from>
    <xdr:to>
      <xdr:col>2</xdr:col>
      <xdr:colOff>163286</xdr:colOff>
      <xdr:row>16</xdr:row>
      <xdr:rowOff>13607</xdr:rowOff>
    </xdr:to>
    <xdr:sp macro="" textlink="">
      <xdr:nvSpPr>
        <xdr:cNvPr id="4" name="Flecha: pentágono 3">
          <a:hlinkClick xmlns:r="http://schemas.openxmlformats.org/officeDocument/2006/relationships" r:id="rId3"/>
          <a:extLst>
            <a:ext uri="{FF2B5EF4-FFF2-40B4-BE49-F238E27FC236}">
              <a16:creationId xmlns:a16="http://schemas.microsoft.com/office/drawing/2014/main" id="{3D64331A-037C-45E6-B834-D07F92AB6DEE}"/>
            </a:ext>
          </a:extLst>
        </xdr:cNvPr>
        <xdr:cNvSpPr/>
      </xdr:nvSpPr>
      <xdr:spPr>
        <a:xfrm>
          <a:off x="0" y="762000"/>
          <a:ext cx="1687286" cy="2299607"/>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4</xdr:col>
      <xdr:colOff>40822</xdr:colOff>
      <xdr:row>12</xdr:row>
      <xdr:rowOff>176893</xdr:rowOff>
    </xdr:from>
    <xdr:to>
      <xdr:col>13</xdr:col>
      <xdr:colOff>525235</xdr:colOff>
      <xdr:row>29</xdr:row>
      <xdr:rowOff>167368</xdr:rowOff>
    </xdr:to>
    <xdr:sp macro="" textlink="">
      <xdr:nvSpPr>
        <xdr:cNvPr id="2" name="CuadroTexto 1">
          <a:extLst>
            <a:ext uri="{FF2B5EF4-FFF2-40B4-BE49-F238E27FC236}">
              <a16:creationId xmlns:a16="http://schemas.microsoft.com/office/drawing/2014/main" id="{71A00DBC-B431-4264-A667-200AC52E612D}"/>
            </a:ext>
          </a:extLst>
        </xdr:cNvPr>
        <xdr:cNvSpPr txBox="1"/>
      </xdr:nvSpPr>
      <xdr:spPr>
        <a:xfrm>
          <a:off x="3431722" y="2462893"/>
          <a:ext cx="8113938" cy="32289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buFont typeface="Arial" panose="020B0604020202020204" pitchFamily="34" charset="0"/>
            <a:buNone/>
          </a:pPr>
          <a:r>
            <a:rPr lang="es-MX" sz="1800" b="1" i="0" u="sng" baseline="0">
              <a:latin typeface="Arial" panose="020B0604020202020204" pitchFamily="34" charset="0"/>
              <a:cs typeface="Arial" panose="020B0604020202020204" pitchFamily="34" charset="0"/>
            </a:rPr>
            <a:t>Tips Calidad</a:t>
          </a:r>
        </a:p>
        <a:p>
          <a:pPr marL="0" indent="0">
            <a:buFont typeface="Arial" panose="020B0604020202020204" pitchFamily="34" charset="0"/>
            <a:buNone/>
          </a:pPr>
          <a:endParaRPr lang="es-MX" sz="1600" b="1" i="0" u="sng" baseline="0">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a:solidFill>
                <a:schemeClr val="dk1"/>
              </a:solidFill>
              <a:effectLst/>
              <a:latin typeface="Arial" panose="020B0604020202020204" pitchFamily="34" charset="0"/>
              <a:ea typeface="+mn-ea"/>
              <a:cs typeface="Arial" panose="020B0604020202020204" pitchFamily="34" charset="0"/>
            </a:rPr>
            <a:t>Realizar</a:t>
          </a:r>
          <a:r>
            <a:rPr lang="es-MX" sz="1600" baseline="0">
              <a:solidFill>
                <a:schemeClr val="dk1"/>
              </a:solidFill>
              <a:effectLst/>
              <a:latin typeface="Arial" panose="020B0604020202020204" pitchFamily="34" charset="0"/>
              <a:ea typeface="+mn-ea"/>
              <a:cs typeface="Arial" panose="020B0604020202020204" pitchFamily="34" charset="0"/>
            </a:rPr>
            <a:t> la validación TEXTUAL</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solidFill>
                <a:schemeClr val="dk1"/>
              </a:solidFill>
              <a:effectLst/>
              <a:latin typeface="Arial" panose="020B0604020202020204" pitchFamily="34" charset="0"/>
              <a:ea typeface="+mn-ea"/>
              <a:cs typeface="Arial" panose="020B0604020202020204" pitchFamily="34" charset="0"/>
            </a:rPr>
            <a:t>Realizar en orden las clasificaciones</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solidFill>
                <a:schemeClr val="dk1"/>
              </a:solidFill>
              <a:effectLst/>
              <a:latin typeface="Arial" panose="020B0604020202020204" pitchFamily="34" charset="0"/>
              <a:ea typeface="+mn-ea"/>
              <a:cs typeface="Arial" panose="020B0604020202020204" pitchFamily="34" charset="0"/>
            </a:rPr>
            <a:t>Ingresar deducible (solo en las ventas donde aplique)</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solidFill>
                <a:schemeClr val="dk1"/>
              </a:solidFill>
              <a:effectLst/>
              <a:latin typeface="Arial" panose="020B0604020202020204" pitchFamily="34" charset="0"/>
              <a:ea typeface="+mn-ea"/>
              <a:cs typeface="Arial" panose="020B0604020202020204" pitchFamily="34" charset="0"/>
            </a:rPr>
            <a:t>Siempre personaliza al menos 2 veces en tu llamada</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solidFill>
                <a:schemeClr val="dk1"/>
              </a:solidFill>
              <a:effectLst/>
              <a:latin typeface="Arial" panose="020B0604020202020204" pitchFamily="34" charset="0"/>
              <a:ea typeface="+mn-ea"/>
              <a:cs typeface="Arial" panose="020B0604020202020204" pitchFamily="34" charset="0"/>
            </a:rPr>
            <a:t>Cada vez que solicites algo a tu cliente di "Por favor" y cuando te lo brinden di "Gracias"</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solidFill>
                <a:schemeClr val="dk1"/>
              </a:solidFill>
              <a:effectLst/>
              <a:latin typeface="Arial" panose="020B0604020202020204" pitchFamily="34" charset="0"/>
              <a:ea typeface="+mn-ea"/>
              <a:cs typeface="Arial" panose="020B0604020202020204" pitchFamily="34" charset="0"/>
            </a:rPr>
            <a:t>Por ultimo.... las palabras como "ahorita", "momentito", "tantito" son modismos por lo tanto si las usas bajará tu calificación de Calidad. </a:t>
          </a:r>
          <a:endParaRPr lang="es-MX" sz="1600">
            <a:effectLst/>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1" baseline="0">
              <a:solidFill>
                <a:schemeClr val="dk1"/>
              </a:solidFill>
              <a:effectLst/>
              <a:latin typeface="Arial" panose="020B0604020202020204" pitchFamily="34" charset="0"/>
              <a:ea typeface="+mn-ea"/>
              <a:cs typeface="Arial" panose="020B0604020202020204" pitchFamily="34" charset="0"/>
            </a:rPr>
            <a:t>En Combos BTI Prepago se ingresa deducible como "Actividad" = " Aplicar deducibles y servicios"</a:t>
          </a:r>
          <a:endParaRPr lang="es-MX" sz="1600">
            <a:effectLst/>
            <a:latin typeface="Arial" panose="020B0604020202020204" pitchFamily="34" charset="0"/>
            <a:cs typeface="Arial" panose="020B0604020202020204" pitchFamily="34" charset="0"/>
          </a:endParaRPr>
        </a:p>
      </xdr:txBody>
    </xdr:sp>
    <xdr:clientData/>
  </xdr:twoCellAnchor>
  <xdr:twoCellAnchor>
    <xdr:from>
      <xdr:col>4</xdr:col>
      <xdr:colOff>68037</xdr:colOff>
      <xdr:row>31</xdr:row>
      <xdr:rowOff>176893</xdr:rowOff>
    </xdr:from>
    <xdr:to>
      <xdr:col>23</xdr:col>
      <xdr:colOff>117022</xdr:colOff>
      <xdr:row>44</xdr:row>
      <xdr:rowOff>24493</xdr:rowOff>
    </xdr:to>
    <xdr:sp macro="" textlink="">
      <xdr:nvSpPr>
        <xdr:cNvPr id="3" name="CuadroTexto 2">
          <a:extLst>
            <a:ext uri="{FF2B5EF4-FFF2-40B4-BE49-F238E27FC236}">
              <a16:creationId xmlns:a16="http://schemas.microsoft.com/office/drawing/2014/main" id="{BE6A4F30-CD36-4CFD-BCEE-DF04081768A1}"/>
            </a:ext>
          </a:extLst>
        </xdr:cNvPr>
        <xdr:cNvSpPr txBox="1"/>
      </xdr:nvSpPr>
      <xdr:spPr>
        <a:xfrm>
          <a:off x="3458937" y="6082393"/>
          <a:ext cx="16155760" cy="23241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MX" sz="1800" b="1" i="1" u="sng">
              <a:latin typeface="Arial" panose="020B0604020202020204" pitchFamily="34" charset="0"/>
              <a:cs typeface="Arial" panose="020B0604020202020204" pitchFamily="34" charset="0"/>
            </a:rPr>
            <a:t>Importante: </a:t>
          </a:r>
        </a:p>
        <a:p>
          <a:pPr algn="l"/>
          <a:endParaRPr lang="es-MX" sz="1800" b="1" i="1" u="sng">
            <a:latin typeface="Arial" panose="020B0604020202020204" pitchFamily="34" charset="0"/>
            <a:cs typeface="Arial" panose="020B0604020202020204" pitchFamily="34" charset="0"/>
          </a:endParaRPr>
        </a:p>
        <a:p>
          <a:pPr algn="l"/>
          <a:r>
            <a:rPr lang="es-MX" sz="1600" b="1" i="1" u="sng">
              <a:latin typeface="Arial" panose="020B0604020202020204" pitchFamily="34" charset="0"/>
              <a:cs typeface="Arial" panose="020B0604020202020204" pitchFamily="34" charset="0"/>
            </a:rPr>
            <a:t>-En toda</a:t>
          </a:r>
          <a:r>
            <a:rPr lang="es-MX" sz="1600" b="1" i="1" u="sng" baseline="0">
              <a:latin typeface="Arial" panose="020B0604020202020204" pitchFamily="34" charset="0"/>
              <a:cs typeface="Arial" panose="020B0604020202020204" pitchFamily="34" charset="0"/>
            </a:rPr>
            <a:t> validación de venta es obligatorio realizar la validación del domicilio completo de la cuenta:    </a:t>
          </a:r>
        </a:p>
        <a:p>
          <a:pPr algn="ctr"/>
          <a:endParaRPr lang="es-MX" sz="1600" b="1" i="1" u="sng" baseline="0">
            <a:latin typeface="Arial" panose="020B0604020202020204" pitchFamily="34" charset="0"/>
            <a:cs typeface="Arial" panose="020B0604020202020204" pitchFamily="34" charset="0"/>
          </a:endParaRPr>
        </a:p>
        <a:p>
          <a:pPr algn="ctr"/>
          <a:r>
            <a:rPr lang="es-MX" sz="1600" b="0" i="1" u="sng" baseline="0">
              <a:latin typeface="Arial" panose="020B0604020202020204" pitchFamily="34" charset="0"/>
              <a:cs typeface="Arial" panose="020B0604020202020204" pitchFamily="34" charset="0"/>
            </a:rPr>
            <a:t>Calle, Entrecalles,Numero ext, Numero Interior, Colonia, Municipio/ Alcaldia, Estado y Codigo Postal sin omitir o dejar de lado ningun dato</a:t>
          </a:r>
        </a:p>
        <a:p>
          <a:pPr algn="ctr"/>
          <a:endParaRPr lang="es-MX" sz="1600" b="0" i="1" u="sng" baseline="0">
            <a:latin typeface="Arial" panose="020B0604020202020204" pitchFamily="34" charset="0"/>
            <a:cs typeface="Arial" panose="020B0604020202020204" pitchFamily="34" charset="0"/>
          </a:endParaRPr>
        </a:p>
        <a:p>
          <a:pPr algn="l"/>
          <a:r>
            <a:rPr lang="es-MX" sz="1600" b="1" i="1" u="sng" baseline="0">
              <a:latin typeface="Arial" panose="020B0604020202020204" pitchFamily="34" charset="0"/>
              <a:cs typeface="Arial" panose="020B0604020202020204" pitchFamily="34" charset="0"/>
            </a:rPr>
            <a:t>- Cuando soliciten un Upgrade/ Migración y cancelar un equipo pero la cuenta aun cuenta con plazo forzoso, PRIMERO debe realizar la cancelación de dicho equipo en SAC y posteriormente se realiza el </a:t>
          </a:r>
          <a:r>
            <a:rPr kumimoji="0" lang="es-MX" sz="1600" b="1" i="1"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Upgrade/ Migración ya que de lo contrario renovará su plazo forzoso.</a:t>
          </a:r>
          <a:endParaRPr lang="es-MX" sz="1600" b="1" i="1" u="sng">
            <a:latin typeface="Arial" panose="020B0604020202020204" pitchFamily="34" charset="0"/>
            <a:cs typeface="Arial" panose="020B0604020202020204" pitchFamily="34" charset="0"/>
          </a:endParaRPr>
        </a:p>
      </xdr:txBody>
    </xdr:sp>
    <xdr:clientData/>
  </xdr:twoCellAnchor>
  <xdr:twoCellAnchor>
    <xdr:from>
      <xdr:col>0</xdr:col>
      <xdr:colOff>0</xdr:colOff>
      <xdr:row>25</xdr:row>
      <xdr:rowOff>13607</xdr:rowOff>
    </xdr:from>
    <xdr:to>
      <xdr:col>2</xdr:col>
      <xdr:colOff>0</xdr:colOff>
      <xdr:row>34</xdr:row>
      <xdr:rowOff>0</xdr:rowOff>
    </xdr:to>
    <xdr:sp macro="" textlink="">
      <xdr:nvSpPr>
        <xdr:cNvPr id="4" name="Flecha: pentágono 3">
          <a:hlinkClick xmlns:r="http://schemas.openxmlformats.org/officeDocument/2006/relationships" r:id="rId1"/>
          <a:extLst>
            <a:ext uri="{FF2B5EF4-FFF2-40B4-BE49-F238E27FC236}">
              <a16:creationId xmlns:a16="http://schemas.microsoft.com/office/drawing/2014/main" id="{6F2393EE-5092-4631-9C41-79EA60DAE2F0}"/>
            </a:ext>
          </a:extLst>
        </xdr:cNvPr>
        <xdr:cNvSpPr/>
      </xdr:nvSpPr>
      <xdr:spPr>
        <a:xfrm>
          <a:off x="0" y="4776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5" name="Flecha: pentágono 4">
          <a:hlinkClick xmlns:r="http://schemas.openxmlformats.org/officeDocument/2006/relationships" r:id="rId2"/>
          <a:extLst>
            <a:ext uri="{FF2B5EF4-FFF2-40B4-BE49-F238E27FC236}">
              <a16:creationId xmlns:a16="http://schemas.microsoft.com/office/drawing/2014/main" id="{2D17A7DC-71A3-41B5-A494-D896F9A42439}"/>
            </a:ext>
          </a:extLst>
        </xdr:cNvPr>
        <xdr:cNvSpPr/>
      </xdr:nvSpPr>
      <xdr:spPr>
        <a:xfrm>
          <a:off x="13607" y="3224893"/>
          <a:ext cx="1817913"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6" name="Flecha: pentágono 5">
          <a:hlinkClick xmlns:r="http://schemas.openxmlformats.org/officeDocument/2006/relationships" r:id="rId3"/>
          <a:extLst>
            <a:ext uri="{FF2B5EF4-FFF2-40B4-BE49-F238E27FC236}">
              <a16:creationId xmlns:a16="http://schemas.microsoft.com/office/drawing/2014/main" id="{C085B965-9B0B-4EF3-B94A-E39002B52A6A}"/>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7" name="Flecha: pentágono 6">
          <a:hlinkClick xmlns:r="http://schemas.openxmlformats.org/officeDocument/2006/relationships" r:id="rId4"/>
          <a:extLst>
            <a:ext uri="{FF2B5EF4-FFF2-40B4-BE49-F238E27FC236}">
              <a16:creationId xmlns:a16="http://schemas.microsoft.com/office/drawing/2014/main" id="{EC3E85E0-4EC1-49BD-BF99-C951C3EA4AC8}"/>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IVR</a:t>
          </a:r>
        </a:p>
      </xdr:txBody>
    </xdr:sp>
    <xdr:clientData/>
  </xdr:twoCellAnchor>
  <xdr:twoCellAnchor>
    <xdr:from>
      <xdr:col>4</xdr:col>
      <xdr:colOff>54428</xdr:colOff>
      <xdr:row>2</xdr:row>
      <xdr:rowOff>95250</xdr:rowOff>
    </xdr:from>
    <xdr:to>
      <xdr:col>13</xdr:col>
      <xdr:colOff>415017</xdr:colOff>
      <xdr:row>11</xdr:row>
      <xdr:rowOff>142876</xdr:rowOff>
    </xdr:to>
    <xdr:sp macro="" textlink="">
      <xdr:nvSpPr>
        <xdr:cNvPr id="8" name="CuadroTexto 7">
          <a:extLst>
            <a:ext uri="{FF2B5EF4-FFF2-40B4-BE49-F238E27FC236}">
              <a16:creationId xmlns:a16="http://schemas.microsoft.com/office/drawing/2014/main" id="{D6827258-3CB7-4D27-AB63-94C4F8634F0E}"/>
            </a:ext>
          </a:extLst>
        </xdr:cNvPr>
        <xdr:cNvSpPr txBox="1"/>
      </xdr:nvSpPr>
      <xdr:spPr>
        <a:xfrm>
          <a:off x="3445328" y="476250"/>
          <a:ext cx="7990114" cy="1762126"/>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800" b="1" i="1" u="sng">
              <a:latin typeface="Arial" panose="020B0604020202020204" pitchFamily="34" charset="0"/>
              <a:cs typeface="Arial" panose="020B0604020202020204" pitchFamily="34" charset="0"/>
            </a:rPr>
            <a:t>Instrucciones:</a:t>
          </a:r>
          <a:br>
            <a:rPr lang="es-MX" sz="1600">
              <a:latin typeface="Arial" panose="020B0604020202020204" pitchFamily="34" charset="0"/>
              <a:cs typeface="Arial" panose="020B0604020202020204" pitchFamily="34" charset="0"/>
            </a:rPr>
          </a:br>
          <a:endParaRPr lang="es-MX" sz="1600">
            <a:latin typeface="Arial" panose="020B0604020202020204" pitchFamily="34" charset="0"/>
            <a:cs typeface="Arial" panose="020B0604020202020204" pitchFamily="34" charset="0"/>
          </a:endParaRPr>
        </a:p>
        <a:p>
          <a:pPr marL="171450" indent="-171450">
            <a:buFont typeface="Arial" panose="020B0604020202020204" pitchFamily="34" charset="0"/>
            <a:buChar char="•"/>
          </a:pPr>
          <a:r>
            <a:rPr lang="es-MX" sz="1600" baseline="0">
              <a:latin typeface="Arial" panose="020B0604020202020204" pitchFamily="34" charset="0"/>
              <a:cs typeface="Arial" panose="020B0604020202020204" pitchFamily="34" charset="0"/>
            </a:rPr>
            <a:t>Seleccionar en el pick list de los campos: Paquete, Numero de equipos y Canal de Venta, las opciones que correspondan</a:t>
          </a:r>
        </a:p>
        <a:p>
          <a:pPr marL="171450" indent="-171450">
            <a:buFont typeface="Arial" panose="020B0604020202020204" pitchFamily="34" charset="0"/>
            <a:buChar char="•"/>
          </a:pPr>
          <a:r>
            <a:rPr lang="es-MX" sz="1600" baseline="0">
              <a:latin typeface="Arial" panose="020B0604020202020204" pitchFamily="34" charset="0"/>
              <a:cs typeface="Arial" panose="020B0604020202020204" pitchFamily="34" charset="0"/>
            </a:rPr>
            <a:t>Copiar el resultado que arroje el campos: "Comentario en clasificación de llamada", "Comentario en Solicitud de Servicio" y pegar en SIEBEL segun corresponda. </a:t>
          </a:r>
        </a:p>
      </xdr:txBody>
    </xdr:sp>
    <xdr:clientData/>
  </xdr:twoCellAnchor>
  <xdr:twoCellAnchor>
    <xdr:from>
      <xdr:col>14</xdr:col>
      <xdr:colOff>775608</xdr:colOff>
      <xdr:row>15</xdr:row>
      <xdr:rowOff>122464</xdr:rowOff>
    </xdr:from>
    <xdr:to>
      <xdr:col>22</xdr:col>
      <xdr:colOff>707571</xdr:colOff>
      <xdr:row>26</xdr:row>
      <xdr:rowOff>81642</xdr:rowOff>
    </xdr:to>
    <xdr:sp macro="" textlink="">
      <xdr:nvSpPr>
        <xdr:cNvPr id="9" name="CuadroTexto 8">
          <a:extLst>
            <a:ext uri="{FF2B5EF4-FFF2-40B4-BE49-F238E27FC236}">
              <a16:creationId xmlns:a16="http://schemas.microsoft.com/office/drawing/2014/main" id="{3145B80F-B369-4836-9D07-9A68AA437AB1}"/>
            </a:ext>
          </a:extLst>
        </xdr:cNvPr>
        <xdr:cNvSpPr txBox="1"/>
      </xdr:nvSpPr>
      <xdr:spPr>
        <a:xfrm>
          <a:off x="12643758" y="2979964"/>
          <a:ext cx="6713763" cy="2054678"/>
        </a:xfrm>
        <a:prstGeom prst="rect">
          <a:avLst/>
        </a:prstGeom>
        <a:solidFill>
          <a:schemeClr val="lt1"/>
        </a:solidFill>
        <a:ln w="762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2400" b="1" i="1" u="sng">
              <a:latin typeface="Arial" panose="020B0604020202020204" pitchFamily="34" charset="0"/>
              <a:cs typeface="Arial" panose="020B0604020202020204" pitchFamily="34" charset="0"/>
            </a:rPr>
            <a:t>RECUERDA:</a:t>
          </a:r>
          <a:endParaRPr lang="es-MX" sz="1600" b="1" i="1" u="sng">
            <a:latin typeface="Arial" panose="020B0604020202020204" pitchFamily="34" charset="0"/>
            <a:cs typeface="Arial" panose="020B0604020202020204" pitchFamily="34" charset="0"/>
          </a:endParaRPr>
        </a:p>
        <a:p>
          <a:endParaRPr lang="es-MX" sz="1600" b="1" i="1" u="sng">
            <a:latin typeface="Arial" panose="020B0604020202020204" pitchFamily="34" charset="0"/>
            <a:cs typeface="Arial" panose="020B0604020202020204" pitchFamily="34" charset="0"/>
          </a:endParaRPr>
        </a:p>
        <a:p>
          <a:pPr marL="285750" indent="-285750">
            <a:buFont typeface="Arial" panose="020B0604020202020204" pitchFamily="34" charset="0"/>
            <a:buChar char="•"/>
          </a:pPr>
          <a:r>
            <a:rPr lang="es-MX" sz="1600" b="1" i="1" u="sng">
              <a:latin typeface="Arial" panose="020B0604020202020204" pitchFamily="34" charset="0"/>
              <a:cs typeface="Arial" panose="020B0604020202020204" pitchFamily="34" charset="0"/>
            </a:rPr>
            <a:t>SKY HD SILVER NO ES COMPATIBLE CON ULTRA.</a:t>
          </a:r>
        </a:p>
        <a:p>
          <a:pPr marL="285750" indent="-285750">
            <a:buFont typeface="Arial" panose="020B0604020202020204" pitchFamily="34" charset="0"/>
            <a:buChar char="•"/>
          </a:pPr>
          <a:endParaRPr lang="es-MX" sz="1600" b="1" i="1" u="sng" baseline="0">
            <a:latin typeface="Arial" panose="020B0604020202020204" pitchFamily="34" charset="0"/>
            <a:cs typeface="Arial" panose="020B0604020202020204" pitchFamily="34" charset="0"/>
          </a:endParaRPr>
        </a:p>
        <a:p>
          <a:pPr marL="285750" indent="-285750">
            <a:buFont typeface="Arial" panose="020B0604020202020204" pitchFamily="34" charset="0"/>
            <a:buChar char="•"/>
          </a:pPr>
          <a:r>
            <a:rPr lang="es-MX" sz="1600" b="1" i="1" u="sng" baseline="0">
              <a:latin typeface="Arial" panose="020B0604020202020204" pitchFamily="34" charset="0"/>
              <a:cs typeface="Arial" panose="020B0604020202020204" pitchFamily="34" charset="0"/>
            </a:rPr>
            <a:t>SKY HD SILVER SOLO ES COMPATIBLE CON 1 Y 2 EQUIPOS</a:t>
          </a:r>
        </a:p>
        <a:p>
          <a:pPr marL="285750" indent="-285750">
            <a:buFont typeface="Arial" panose="020B0604020202020204" pitchFamily="34" charset="0"/>
            <a:buChar char="•"/>
          </a:pPr>
          <a:endParaRPr lang="es-MX" sz="1600" b="1" i="1" u="sng">
            <a:latin typeface="Arial" panose="020B0604020202020204" pitchFamily="34" charset="0"/>
            <a:cs typeface="Arial" panose="020B0604020202020204" pitchFamily="34" charset="0"/>
          </a:endParaRP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0</xdr:colOff>
      <xdr:row>25</xdr:row>
      <xdr:rowOff>13607</xdr:rowOff>
    </xdr:from>
    <xdr:to>
      <xdr:col>2</xdr:col>
      <xdr:colOff>0</xdr:colOff>
      <xdr:row>34</xdr:row>
      <xdr:rowOff>0</xdr:rowOff>
    </xdr:to>
    <xdr:sp macro="" textlink="">
      <xdr:nvSpPr>
        <xdr:cNvPr id="4" name="Flecha: pentágono 3">
          <a:hlinkClick xmlns:r="http://schemas.openxmlformats.org/officeDocument/2006/relationships" r:id="rId1"/>
          <a:extLst>
            <a:ext uri="{FF2B5EF4-FFF2-40B4-BE49-F238E27FC236}">
              <a16:creationId xmlns:a16="http://schemas.microsoft.com/office/drawing/2014/main" id="{DAA3F8A3-975E-4ADC-8EE8-7C2E5102E7B0}"/>
            </a:ext>
          </a:extLst>
        </xdr:cNvPr>
        <xdr:cNvSpPr/>
      </xdr:nvSpPr>
      <xdr:spPr>
        <a:xfrm>
          <a:off x="0" y="4776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5" name="Flecha: pentágono 4">
          <a:hlinkClick xmlns:r="http://schemas.openxmlformats.org/officeDocument/2006/relationships" r:id="rId2"/>
          <a:extLst>
            <a:ext uri="{FF2B5EF4-FFF2-40B4-BE49-F238E27FC236}">
              <a16:creationId xmlns:a16="http://schemas.microsoft.com/office/drawing/2014/main" id="{B96BF460-FB60-4758-A9EF-8704483222BA}"/>
            </a:ext>
          </a:extLst>
        </xdr:cNvPr>
        <xdr:cNvSpPr/>
      </xdr:nvSpPr>
      <xdr:spPr>
        <a:xfrm>
          <a:off x="13607" y="3224893"/>
          <a:ext cx="1817913"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6" name="Flecha: pentágono 5">
          <a:hlinkClick xmlns:r="http://schemas.openxmlformats.org/officeDocument/2006/relationships" r:id="rId3"/>
          <a:extLst>
            <a:ext uri="{FF2B5EF4-FFF2-40B4-BE49-F238E27FC236}">
              <a16:creationId xmlns:a16="http://schemas.microsoft.com/office/drawing/2014/main" id="{EA904803-781A-43D2-A003-359F6D8BB09A}"/>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7" name="Flecha: pentágono 6">
          <a:hlinkClick xmlns:r="http://schemas.openxmlformats.org/officeDocument/2006/relationships" r:id="rId4"/>
          <a:extLst>
            <a:ext uri="{FF2B5EF4-FFF2-40B4-BE49-F238E27FC236}">
              <a16:creationId xmlns:a16="http://schemas.microsoft.com/office/drawing/2014/main" id="{4EB0E98C-D669-4DDD-8180-BF30AD19245A}"/>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IVR</a:t>
          </a:r>
        </a:p>
      </xdr:txBody>
    </xdr:sp>
    <xdr:clientData/>
  </xdr:twoCellAnchor>
  <xdr:twoCellAnchor editAs="oneCell">
    <xdr:from>
      <xdr:col>3</xdr:col>
      <xdr:colOff>0</xdr:colOff>
      <xdr:row>0</xdr:row>
      <xdr:rowOff>0</xdr:rowOff>
    </xdr:from>
    <xdr:to>
      <xdr:col>29</xdr:col>
      <xdr:colOff>830036</xdr:colOff>
      <xdr:row>52</xdr:row>
      <xdr:rowOff>40820</xdr:rowOff>
    </xdr:to>
    <xdr:pic>
      <xdr:nvPicPr>
        <xdr:cNvPr id="10" name="Imagen 9">
          <a:extLst>
            <a:ext uri="{FF2B5EF4-FFF2-40B4-BE49-F238E27FC236}">
              <a16:creationId xmlns:a16="http://schemas.microsoft.com/office/drawing/2014/main" id="{9FCF52A8-5405-42E1-A5D8-F6D0912FCAD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530929" y="0"/>
          <a:ext cx="22764750" cy="9946820"/>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xdr:from>
      <xdr:col>0</xdr:col>
      <xdr:colOff>0</xdr:colOff>
      <xdr:row>25</xdr:row>
      <xdr:rowOff>13607</xdr:rowOff>
    </xdr:from>
    <xdr:to>
      <xdr:col>2</xdr:col>
      <xdr:colOff>0</xdr:colOff>
      <xdr:row>34</xdr:row>
      <xdr:rowOff>0</xdr:rowOff>
    </xdr:to>
    <xdr:sp macro="" textlink="">
      <xdr:nvSpPr>
        <xdr:cNvPr id="2" name="Flecha: pentágono 1">
          <a:hlinkClick xmlns:r="http://schemas.openxmlformats.org/officeDocument/2006/relationships" r:id="rId1"/>
          <a:extLst>
            <a:ext uri="{FF2B5EF4-FFF2-40B4-BE49-F238E27FC236}">
              <a16:creationId xmlns:a16="http://schemas.microsoft.com/office/drawing/2014/main" id="{0AA2669E-16CB-4B23-A4D2-7222EF506A9B}"/>
            </a:ext>
          </a:extLst>
        </xdr:cNvPr>
        <xdr:cNvSpPr/>
      </xdr:nvSpPr>
      <xdr:spPr>
        <a:xfrm>
          <a:off x="0" y="4776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PostPago</a:t>
          </a:r>
        </a:p>
      </xdr:txBody>
    </xdr:sp>
    <xdr:clientData/>
  </xdr:twoCellAnchor>
  <xdr:twoCellAnchor>
    <xdr:from>
      <xdr:col>0</xdr:col>
      <xdr:colOff>13607</xdr:colOff>
      <xdr:row>16</xdr:row>
      <xdr:rowOff>176893</xdr:rowOff>
    </xdr:from>
    <xdr:to>
      <xdr:col>2</xdr:col>
      <xdr:colOff>136070</xdr:colOff>
      <xdr:row>25</xdr:row>
      <xdr:rowOff>163286</xdr:rowOff>
    </xdr:to>
    <xdr:sp macro="" textlink="">
      <xdr:nvSpPr>
        <xdr:cNvPr id="3" name="Flecha: pentágono 2">
          <a:hlinkClick xmlns:r="http://schemas.openxmlformats.org/officeDocument/2006/relationships" r:id="rId2"/>
          <a:extLst>
            <a:ext uri="{FF2B5EF4-FFF2-40B4-BE49-F238E27FC236}">
              <a16:creationId xmlns:a16="http://schemas.microsoft.com/office/drawing/2014/main" id="{C06243C2-CAA0-4E75-B72A-FA17CD3C65AD}"/>
            </a:ext>
          </a:extLst>
        </xdr:cNvPr>
        <xdr:cNvSpPr/>
      </xdr:nvSpPr>
      <xdr:spPr>
        <a:xfrm>
          <a:off x="13607" y="3224893"/>
          <a:ext cx="1817913"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Prepago</a:t>
          </a:r>
        </a:p>
      </xdr:txBody>
    </xdr:sp>
    <xdr:clientData/>
  </xdr:twoCellAnchor>
  <xdr:twoCellAnchor>
    <xdr:from>
      <xdr:col>0</xdr:col>
      <xdr:colOff>13607</xdr:colOff>
      <xdr:row>1</xdr:row>
      <xdr:rowOff>13607</xdr:rowOff>
    </xdr:from>
    <xdr:to>
      <xdr:col>2</xdr:col>
      <xdr:colOff>13607</xdr:colOff>
      <xdr:row>10</xdr:row>
      <xdr:rowOff>0</xdr:rowOff>
    </xdr:to>
    <xdr:sp macro="" textlink="">
      <xdr:nvSpPr>
        <xdr:cNvPr id="4" name="Flecha: pentágono 3">
          <a:hlinkClick xmlns:r="http://schemas.openxmlformats.org/officeDocument/2006/relationships" r:id="rId3"/>
          <a:extLst>
            <a:ext uri="{FF2B5EF4-FFF2-40B4-BE49-F238E27FC236}">
              <a16:creationId xmlns:a16="http://schemas.microsoft.com/office/drawing/2014/main" id="{204EC8C1-F8E2-4F59-8F55-3CA58046763A}"/>
            </a:ext>
          </a:extLst>
        </xdr:cNvPr>
        <xdr:cNvSpPr/>
      </xdr:nvSpPr>
      <xdr:spPr>
        <a:xfrm>
          <a:off x="13607" y="204107"/>
          <a:ext cx="1695450" cy="170089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0</xdr:col>
      <xdr:colOff>0</xdr:colOff>
      <xdr:row>9</xdr:row>
      <xdr:rowOff>0</xdr:rowOff>
    </xdr:from>
    <xdr:to>
      <xdr:col>2</xdr:col>
      <xdr:colOff>0</xdr:colOff>
      <xdr:row>17</xdr:row>
      <xdr:rowOff>176893</xdr:rowOff>
    </xdr:to>
    <xdr:sp macro="" textlink="">
      <xdr:nvSpPr>
        <xdr:cNvPr id="5" name="Flecha: pentágono 4">
          <a:hlinkClick xmlns:r="http://schemas.openxmlformats.org/officeDocument/2006/relationships" r:id="rId4"/>
          <a:extLst>
            <a:ext uri="{FF2B5EF4-FFF2-40B4-BE49-F238E27FC236}">
              <a16:creationId xmlns:a16="http://schemas.microsoft.com/office/drawing/2014/main" id="{F1BBBF04-52DE-43EC-82BB-3D4C17C46ACA}"/>
            </a:ext>
          </a:extLst>
        </xdr:cNvPr>
        <xdr:cNvSpPr/>
      </xdr:nvSpPr>
      <xdr:spPr>
        <a:xfrm>
          <a:off x="0" y="1714500"/>
          <a:ext cx="1695450" cy="1700893"/>
        </a:xfrm>
        <a:prstGeom prst="homePlate">
          <a:avLst/>
        </a:prstGeom>
        <a:solidFill>
          <a:schemeClr val="tx1"/>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1"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IVR</a:t>
          </a:r>
        </a:p>
      </xdr:txBody>
    </xdr:sp>
    <xdr:clientData/>
  </xdr:twoCellAnchor>
  <xdr:twoCellAnchor editAs="oneCell">
    <xdr:from>
      <xdr:col>2</xdr:col>
      <xdr:colOff>136071</xdr:colOff>
      <xdr:row>0</xdr:row>
      <xdr:rowOff>0</xdr:rowOff>
    </xdr:from>
    <xdr:to>
      <xdr:col>27</xdr:col>
      <xdr:colOff>530679</xdr:colOff>
      <xdr:row>51</xdr:row>
      <xdr:rowOff>109946</xdr:rowOff>
    </xdr:to>
    <xdr:pic>
      <xdr:nvPicPr>
        <xdr:cNvPr id="7" name="Imagen 6">
          <a:extLst>
            <a:ext uri="{FF2B5EF4-FFF2-40B4-BE49-F238E27FC236}">
              <a16:creationId xmlns:a16="http://schemas.microsoft.com/office/drawing/2014/main" id="{7B8FD064-3B21-468A-B96F-0908402A5222}"/>
            </a:ext>
          </a:extLst>
        </xdr:cNvPr>
        <xdr:cNvPicPr>
          <a:picLocks noChangeAspect="1"/>
        </xdr:cNvPicPr>
      </xdr:nvPicPr>
      <xdr:blipFill>
        <a:blip xmlns:r="http://schemas.openxmlformats.org/officeDocument/2006/relationships" r:embed="rId5"/>
        <a:stretch>
          <a:fillRect/>
        </a:stretch>
      </xdr:blipFill>
      <xdr:spPr>
        <a:xfrm>
          <a:off x="1823357" y="0"/>
          <a:ext cx="21485679" cy="9825446"/>
        </a:xfrm>
        <a:prstGeom prst="rect">
          <a:avLst/>
        </a:prstGeom>
      </xdr:spPr>
    </xdr:pic>
    <xdr:clientData/>
  </xdr:twoCellAnchor>
  <xdr:twoCellAnchor editAs="oneCell">
    <xdr:from>
      <xdr:col>3</xdr:col>
      <xdr:colOff>204107</xdr:colOff>
      <xdr:row>51</xdr:row>
      <xdr:rowOff>13607</xdr:rowOff>
    </xdr:from>
    <xdr:to>
      <xdr:col>29</xdr:col>
      <xdr:colOff>27214</xdr:colOff>
      <xdr:row>81</xdr:row>
      <xdr:rowOff>60512</xdr:rowOff>
    </xdr:to>
    <xdr:pic>
      <xdr:nvPicPr>
        <xdr:cNvPr id="6" name="Imagen 5">
          <a:extLst>
            <a:ext uri="{FF2B5EF4-FFF2-40B4-BE49-F238E27FC236}">
              <a16:creationId xmlns:a16="http://schemas.microsoft.com/office/drawing/2014/main" id="{64EAD750-FB6F-4AC2-BD76-7BF4BA6DD707}"/>
            </a:ext>
          </a:extLst>
        </xdr:cNvPr>
        <xdr:cNvPicPr>
          <a:picLocks noChangeAspect="1"/>
        </xdr:cNvPicPr>
      </xdr:nvPicPr>
      <xdr:blipFill>
        <a:blip xmlns:r="http://schemas.openxmlformats.org/officeDocument/2006/relationships" r:embed="rId6"/>
        <a:stretch>
          <a:fillRect/>
        </a:stretch>
      </xdr:blipFill>
      <xdr:spPr>
        <a:xfrm>
          <a:off x="2735036" y="9729107"/>
          <a:ext cx="21757821" cy="5761905"/>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xdr:from>
      <xdr:col>0</xdr:col>
      <xdr:colOff>0</xdr:colOff>
      <xdr:row>1</xdr:row>
      <xdr:rowOff>0</xdr:rowOff>
    </xdr:from>
    <xdr:to>
      <xdr:col>2</xdr:col>
      <xdr:colOff>163286</xdr:colOff>
      <xdr:row>10</xdr:row>
      <xdr:rowOff>0</xdr:rowOff>
    </xdr:to>
    <xdr:sp macro="" textlink="">
      <xdr:nvSpPr>
        <xdr:cNvPr id="2" name="Flecha: pentágono 1">
          <a:hlinkClick xmlns:r="http://schemas.openxmlformats.org/officeDocument/2006/relationships" r:id="rId1"/>
          <a:extLst>
            <a:ext uri="{FF2B5EF4-FFF2-40B4-BE49-F238E27FC236}">
              <a16:creationId xmlns:a16="http://schemas.microsoft.com/office/drawing/2014/main" id="{E55CC1DA-2CB6-4BF5-B584-D7142A1473BB}"/>
            </a:ext>
          </a:extLst>
        </xdr:cNvPr>
        <xdr:cNvSpPr/>
      </xdr:nvSpPr>
      <xdr:spPr>
        <a:xfrm>
          <a:off x="0" y="190500"/>
          <a:ext cx="1687286" cy="1714500"/>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editAs="oneCell">
    <xdr:from>
      <xdr:col>2</xdr:col>
      <xdr:colOff>734785</xdr:colOff>
      <xdr:row>2</xdr:row>
      <xdr:rowOff>1</xdr:rowOff>
    </xdr:from>
    <xdr:to>
      <xdr:col>23</xdr:col>
      <xdr:colOff>68036</xdr:colOff>
      <xdr:row>7</xdr:row>
      <xdr:rowOff>171311</xdr:rowOff>
    </xdr:to>
    <xdr:pic>
      <xdr:nvPicPr>
        <xdr:cNvPr id="3" name="Imagen 2">
          <a:extLst>
            <a:ext uri="{FF2B5EF4-FFF2-40B4-BE49-F238E27FC236}">
              <a16:creationId xmlns:a16="http://schemas.microsoft.com/office/drawing/2014/main" id="{4280FDB2-E50B-491C-9EC0-512F7C3386E5}"/>
            </a:ext>
          </a:extLst>
        </xdr:cNvPr>
        <xdr:cNvPicPr>
          <a:picLocks noChangeAspect="1"/>
        </xdr:cNvPicPr>
      </xdr:nvPicPr>
      <xdr:blipFill>
        <a:blip xmlns:r="http://schemas.openxmlformats.org/officeDocument/2006/relationships" r:embed="rId2"/>
        <a:stretch>
          <a:fillRect/>
        </a:stretch>
      </xdr:blipFill>
      <xdr:spPr>
        <a:xfrm>
          <a:off x="2258785" y="381001"/>
          <a:ext cx="15335251" cy="1123810"/>
        </a:xfrm>
        <a:prstGeom prst="rect">
          <a:avLst/>
        </a:prstGeom>
      </xdr:spPr>
    </xdr:pic>
    <xdr:clientData/>
  </xdr:twoCellAnchor>
  <xdr:twoCellAnchor>
    <xdr:from>
      <xdr:col>2</xdr:col>
      <xdr:colOff>625926</xdr:colOff>
      <xdr:row>12</xdr:row>
      <xdr:rowOff>27214</xdr:rowOff>
    </xdr:from>
    <xdr:to>
      <xdr:col>23</xdr:col>
      <xdr:colOff>40819</xdr:colOff>
      <xdr:row>14</xdr:row>
      <xdr:rowOff>81643</xdr:rowOff>
    </xdr:to>
    <xdr:sp macro="" textlink="">
      <xdr:nvSpPr>
        <xdr:cNvPr id="4" name="CuadroTexto 3">
          <a:extLst>
            <a:ext uri="{FF2B5EF4-FFF2-40B4-BE49-F238E27FC236}">
              <a16:creationId xmlns:a16="http://schemas.microsoft.com/office/drawing/2014/main" id="{7CF86019-3022-42A9-BCCB-64DB2C1756F1}"/>
            </a:ext>
          </a:extLst>
        </xdr:cNvPr>
        <xdr:cNvSpPr txBox="1"/>
      </xdr:nvSpPr>
      <xdr:spPr>
        <a:xfrm>
          <a:off x="2149926" y="2313214"/>
          <a:ext cx="15416893" cy="435429"/>
        </a:xfrm>
        <a:prstGeom prst="rect">
          <a:avLst/>
        </a:prstGeom>
        <a:solidFill>
          <a:schemeClr val="lt1"/>
        </a:solidFill>
        <a:ln w="5715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600">
              <a:latin typeface="Arial" panose="020B0604020202020204" pitchFamily="34" charset="0"/>
              <a:cs typeface="Arial" panose="020B0604020202020204" pitchFamily="34" charset="0"/>
            </a:rPr>
            <a:t>Cuando un</a:t>
          </a:r>
          <a:r>
            <a:rPr lang="es-MX" sz="1600" baseline="0">
              <a:latin typeface="Arial" panose="020B0604020202020204" pitchFamily="34" charset="0"/>
              <a:cs typeface="Arial" panose="020B0604020202020204" pitchFamily="34" charset="0"/>
            </a:rPr>
            <a:t> suscriptor no desea recibir más llamadas de venta y amenaza con una queja profeco o se muestra muy molesto debes realizar la siguiente clasificación.</a:t>
          </a:r>
          <a:endParaRPr lang="es-MX" sz="1600">
            <a:latin typeface="Arial" panose="020B0604020202020204" pitchFamily="34" charset="0"/>
            <a:cs typeface="Arial" panose="020B0604020202020204" pitchFamily="34" charset="0"/>
          </a:endParaRPr>
        </a:p>
      </xdr:txBody>
    </xdr:sp>
    <xdr:clientData/>
  </xdr:twoCellAnchor>
  <xdr:twoCellAnchor>
    <xdr:from>
      <xdr:col>11</xdr:col>
      <xdr:colOff>442233</xdr:colOff>
      <xdr:row>7</xdr:row>
      <xdr:rowOff>156482</xdr:rowOff>
    </xdr:from>
    <xdr:to>
      <xdr:col>12</xdr:col>
      <xdr:colOff>381000</xdr:colOff>
      <xdr:row>11</xdr:row>
      <xdr:rowOff>149678</xdr:rowOff>
    </xdr:to>
    <xdr:sp macro="" textlink="">
      <xdr:nvSpPr>
        <xdr:cNvPr id="6" name="Flecha: a la derecha con muesca 5">
          <a:extLst>
            <a:ext uri="{FF2B5EF4-FFF2-40B4-BE49-F238E27FC236}">
              <a16:creationId xmlns:a16="http://schemas.microsoft.com/office/drawing/2014/main" id="{900C9F44-98C7-4FC9-AD6C-BB40F27D6B9E}"/>
            </a:ext>
          </a:extLst>
        </xdr:cNvPr>
        <xdr:cNvSpPr/>
      </xdr:nvSpPr>
      <xdr:spPr>
        <a:xfrm rot="16200000">
          <a:off x="8797019" y="1517196"/>
          <a:ext cx="755196" cy="700767"/>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0</xdr:col>
      <xdr:colOff>231319</xdr:colOff>
      <xdr:row>25</xdr:row>
      <xdr:rowOff>108856</xdr:rowOff>
    </xdr:from>
    <xdr:to>
      <xdr:col>6</xdr:col>
      <xdr:colOff>748393</xdr:colOff>
      <xdr:row>40</xdr:row>
      <xdr:rowOff>40821</xdr:rowOff>
    </xdr:to>
    <xdr:sp macro="" textlink="">
      <xdr:nvSpPr>
        <xdr:cNvPr id="7" name="CuadroTexto 6">
          <a:extLst>
            <a:ext uri="{FF2B5EF4-FFF2-40B4-BE49-F238E27FC236}">
              <a16:creationId xmlns:a16="http://schemas.microsoft.com/office/drawing/2014/main" id="{63CACA90-7837-43ED-B3B2-1DD9578318B9}"/>
            </a:ext>
          </a:extLst>
        </xdr:cNvPr>
        <xdr:cNvSpPr txBox="1"/>
      </xdr:nvSpPr>
      <xdr:spPr>
        <a:xfrm>
          <a:off x="231319" y="4871356"/>
          <a:ext cx="5089074" cy="2789465"/>
        </a:xfrm>
        <a:prstGeom prst="rect">
          <a:avLst/>
        </a:prstGeom>
        <a:solidFill>
          <a:schemeClr val="lt1"/>
        </a:solidFill>
        <a:ln w="5715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600">
              <a:latin typeface="Arial" panose="020B0604020202020204" pitchFamily="34" charset="0"/>
              <a:cs typeface="Arial" panose="020B0604020202020204" pitchFamily="34" charset="0"/>
            </a:rPr>
            <a:t>Tambien debes ingresar</a:t>
          </a:r>
          <a:r>
            <a:rPr lang="es-MX" sz="1600" baseline="0">
              <a:latin typeface="Arial" panose="020B0604020202020204" pitchFamily="34" charset="0"/>
              <a:cs typeface="Arial" panose="020B0604020202020204" pitchFamily="34" charset="0"/>
            </a:rPr>
            <a:t> al la vista "Contactos", en el applet "Contactos" y en la sección "Motivo No Email" debes seleccionar "NO DESEA INFORMACIÓN" en todos los contactos asociados con el titular de la cuenta como se muestra en la siguiente imagen.</a:t>
          </a:r>
        </a:p>
        <a:p>
          <a:endParaRPr lang="es-MX" sz="1600" baseline="0">
            <a:latin typeface="Arial" panose="020B0604020202020204" pitchFamily="34" charset="0"/>
            <a:cs typeface="Arial" panose="020B0604020202020204" pitchFamily="34" charset="0"/>
          </a:endParaRPr>
        </a:p>
        <a:p>
          <a:endParaRPr lang="es-MX" sz="1600" baseline="0">
            <a:latin typeface="Arial" panose="020B0604020202020204" pitchFamily="34" charset="0"/>
            <a:cs typeface="Arial" panose="020B0604020202020204" pitchFamily="34" charset="0"/>
          </a:endParaRPr>
        </a:p>
        <a:p>
          <a:r>
            <a:rPr lang="es-MX" sz="1600" baseline="0">
              <a:latin typeface="Arial" panose="020B0604020202020204" pitchFamily="34" charset="0"/>
              <a:cs typeface="Arial" panose="020B0604020202020204" pitchFamily="34" charset="0"/>
            </a:rPr>
            <a:t> </a:t>
          </a:r>
          <a:r>
            <a:rPr lang="es-MX" sz="1600" b="1" baseline="0">
              <a:latin typeface="Arial" panose="020B0604020202020204" pitchFamily="34" charset="0"/>
              <a:cs typeface="Arial" panose="020B0604020202020204" pitchFamily="34" charset="0"/>
            </a:rPr>
            <a:t>Recuerda reportarlo con tu supervisor una vez que realices estos pasos para que se retiren de las bases de salida</a:t>
          </a:r>
          <a:r>
            <a:rPr lang="es-MX" sz="1600" baseline="0">
              <a:latin typeface="Arial" panose="020B0604020202020204" pitchFamily="34" charset="0"/>
              <a:cs typeface="Arial" panose="020B0604020202020204" pitchFamily="34" charset="0"/>
            </a:rPr>
            <a:t>.</a:t>
          </a:r>
          <a:endParaRPr lang="es-MX" sz="1600">
            <a:latin typeface="Arial" panose="020B0604020202020204" pitchFamily="34" charset="0"/>
            <a:cs typeface="Arial" panose="020B0604020202020204" pitchFamily="34" charset="0"/>
          </a:endParaRPr>
        </a:p>
      </xdr:txBody>
    </xdr:sp>
    <xdr:clientData/>
  </xdr:twoCellAnchor>
  <xdr:twoCellAnchor editAs="oneCell">
    <xdr:from>
      <xdr:col>8</xdr:col>
      <xdr:colOff>639535</xdr:colOff>
      <xdr:row>16</xdr:row>
      <xdr:rowOff>27215</xdr:rowOff>
    </xdr:from>
    <xdr:to>
      <xdr:col>30</xdr:col>
      <xdr:colOff>612321</xdr:colOff>
      <xdr:row>49</xdr:row>
      <xdr:rowOff>163286</xdr:rowOff>
    </xdr:to>
    <xdr:pic>
      <xdr:nvPicPr>
        <xdr:cNvPr id="8" name="Imagen 7">
          <a:extLst>
            <a:ext uri="{FF2B5EF4-FFF2-40B4-BE49-F238E27FC236}">
              <a16:creationId xmlns:a16="http://schemas.microsoft.com/office/drawing/2014/main" id="{B3D7F55B-29B1-48DF-A9AF-7C303853A5EF}"/>
            </a:ext>
          </a:extLst>
        </xdr:cNvPr>
        <xdr:cNvPicPr>
          <a:picLocks noChangeAspect="1"/>
        </xdr:cNvPicPr>
      </xdr:nvPicPr>
      <xdr:blipFill>
        <a:blip xmlns:r="http://schemas.openxmlformats.org/officeDocument/2006/relationships" r:embed="rId3"/>
        <a:stretch>
          <a:fillRect/>
        </a:stretch>
      </xdr:blipFill>
      <xdr:spPr>
        <a:xfrm>
          <a:off x="6735535" y="3075215"/>
          <a:ext cx="16736786" cy="64225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xdr:from>
      <xdr:col>0</xdr:col>
      <xdr:colOff>0</xdr:colOff>
      <xdr:row>2</xdr:row>
      <xdr:rowOff>0</xdr:rowOff>
    </xdr:from>
    <xdr:to>
      <xdr:col>2</xdr:col>
      <xdr:colOff>163286</xdr:colOff>
      <xdr:row>13</xdr:row>
      <xdr:rowOff>81643</xdr:rowOff>
    </xdr:to>
    <xdr:sp macro="" textlink="">
      <xdr:nvSpPr>
        <xdr:cNvPr id="2" name="Flecha: pentágono 1">
          <a:hlinkClick xmlns:r="http://schemas.openxmlformats.org/officeDocument/2006/relationships" r:id="rId1"/>
          <a:extLst>
            <a:ext uri="{FF2B5EF4-FFF2-40B4-BE49-F238E27FC236}">
              <a16:creationId xmlns:a16="http://schemas.microsoft.com/office/drawing/2014/main" id="{01349941-1B0A-42A7-823F-0F427E4C6BB8}"/>
            </a:ext>
          </a:extLst>
        </xdr:cNvPr>
        <xdr:cNvSpPr/>
      </xdr:nvSpPr>
      <xdr:spPr>
        <a:xfrm>
          <a:off x="0" y="381000"/>
          <a:ext cx="1687286" cy="2177143"/>
        </a:xfrm>
        <a:prstGeom prst="homePlate">
          <a:avLst/>
        </a:prstGeom>
        <a:solidFill>
          <a:schemeClr val="accent5">
            <a:lumMod val="75000"/>
          </a:schemeClr>
        </a:solidFill>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0" i="0" cap="none" spc="0">
              <a:ln w="10160">
                <a:solidFill>
                  <a:schemeClr val="bg1"/>
                </a:solidFill>
                <a:prstDash val="solid"/>
              </a:ln>
              <a:solidFill>
                <a:srgbClr val="FFFFFF"/>
              </a:solidFill>
              <a:effectLst>
                <a:outerShdw blurRad="38100" dist="22860" dir="5400000" algn="tl" rotWithShape="0">
                  <a:srgbClr val="000000">
                    <a:alpha val="30000"/>
                  </a:srgbClr>
                </a:outerShdw>
              </a:effectLst>
              <a:latin typeface="Arial" panose="020B0604020202020204" pitchFamily="34" charset="0"/>
              <a:cs typeface="Arial" panose="020B0604020202020204" pitchFamily="34" charset="0"/>
            </a:rPr>
            <a:t>Portada</a:t>
          </a:r>
        </a:p>
      </xdr:txBody>
    </xdr:sp>
    <xdr:clientData/>
  </xdr:twoCellAnchor>
  <xdr:twoCellAnchor>
    <xdr:from>
      <xdr:col>3</xdr:col>
      <xdr:colOff>544287</xdr:colOff>
      <xdr:row>1</xdr:row>
      <xdr:rowOff>27214</xdr:rowOff>
    </xdr:from>
    <xdr:to>
      <xdr:col>7</xdr:col>
      <xdr:colOff>108857</xdr:colOff>
      <xdr:row>2</xdr:row>
      <xdr:rowOff>176893</xdr:rowOff>
    </xdr:to>
    <xdr:sp macro="" textlink="">
      <xdr:nvSpPr>
        <xdr:cNvPr id="3" name="CuadroTexto 2">
          <a:extLst>
            <a:ext uri="{FF2B5EF4-FFF2-40B4-BE49-F238E27FC236}">
              <a16:creationId xmlns:a16="http://schemas.microsoft.com/office/drawing/2014/main" id="{E8957778-D0D9-46E0-AD9A-BD6649E9A810}"/>
            </a:ext>
          </a:extLst>
        </xdr:cNvPr>
        <xdr:cNvSpPr txBox="1"/>
      </xdr:nvSpPr>
      <xdr:spPr>
        <a:xfrm>
          <a:off x="2830287" y="217714"/>
          <a:ext cx="2612570" cy="340179"/>
        </a:xfrm>
        <a:prstGeom prst="rect">
          <a:avLst/>
        </a:prstGeom>
        <a:solidFill>
          <a:srgbClr val="002060"/>
        </a:solidFill>
        <a:ln w="9525" cmpd="sng">
          <a:solidFill>
            <a:srgbClr val="FFFF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latin typeface="Arial" panose="020B0604020202020204" pitchFamily="34" charset="0"/>
              <a:cs typeface="Arial" panose="020B0604020202020204" pitchFamily="34" charset="0"/>
            </a:rPr>
            <a:t>Selecciona</a:t>
          </a:r>
          <a:r>
            <a:rPr lang="es-MX" sz="1600" b="1" baseline="0">
              <a:solidFill>
                <a:schemeClr val="bg1"/>
              </a:solidFill>
              <a:latin typeface="Arial" panose="020B0604020202020204" pitchFamily="34" charset="0"/>
              <a:cs typeface="Arial" panose="020B0604020202020204" pitchFamily="34" charset="0"/>
            </a:rPr>
            <a:t> el producto</a:t>
          </a:r>
          <a:endParaRPr lang="es-MX"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9</xdr:col>
      <xdr:colOff>190501</xdr:colOff>
      <xdr:row>3</xdr:row>
      <xdr:rowOff>95250</xdr:rowOff>
    </xdr:from>
    <xdr:to>
      <xdr:col>11</xdr:col>
      <xdr:colOff>721179</xdr:colOff>
      <xdr:row>7</xdr:row>
      <xdr:rowOff>1</xdr:rowOff>
    </xdr:to>
    <xdr:sp macro="[0]!LIMPIAR11" textlink="">
      <xdr:nvSpPr>
        <xdr:cNvPr id="4" name="Rectángulo 3">
          <a:extLst>
            <a:ext uri="{FF2B5EF4-FFF2-40B4-BE49-F238E27FC236}">
              <a16:creationId xmlns:a16="http://schemas.microsoft.com/office/drawing/2014/main" id="{C1D2765F-0A36-4590-B76D-7CD9F4F1DADA}"/>
            </a:ext>
          </a:extLst>
        </xdr:cNvPr>
        <xdr:cNvSpPr/>
      </xdr:nvSpPr>
      <xdr:spPr>
        <a:xfrm>
          <a:off x="7048501" y="666750"/>
          <a:ext cx="2054678" cy="69396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latin typeface="Arial" panose="020B0604020202020204" pitchFamily="34" charset="0"/>
              <a:cs typeface="Arial" panose="020B0604020202020204" pitchFamily="34" charset="0"/>
            </a:rPr>
            <a:t>LIMPIAR</a:t>
          </a:r>
          <a:endParaRPr lang="es-MX" sz="1400" b="1">
            <a:latin typeface="Arial" panose="020B0604020202020204" pitchFamily="34" charset="0"/>
            <a:cs typeface="Arial" panose="020B0604020202020204" pitchFamily="34" charset="0"/>
          </a:endParaRPr>
        </a:p>
      </xdr:txBody>
    </xdr:sp>
    <xdr:clientData/>
  </xdr:twoCellAnchor>
  <xdr:twoCellAnchor>
    <xdr:from>
      <xdr:col>13</xdr:col>
      <xdr:colOff>13607</xdr:colOff>
      <xdr:row>0</xdr:row>
      <xdr:rowOff>54428</xdr:rowOff>
    </xdr:from>
    <xdr:to>
      <xdr:col>21</xdr:col>
      <xdr:colOff>503464</xdr:colOff>
      <xdr:row>14</xdr:row>
      <xdr:rowOff>163285</xdr:rowOff>
    </xdr:to>
    <xdr:sp macro="" textlink="">
      <xdr:nvSpPr>
        <xdr:cNvPr id="5" name="CuadroTexto 4">
          <a:extLst>
            <a:ext uri="{FF2B5EF4-FFF2-40B4-BE49-F238E27FC236}">
              <a16:creationId xmlns:a16="http://schemas.microsoft.com/office/drawing/2014/main" id="{4755655C-5656-4975-9682-867AED992442}"/>
            </a:ext>
          </a:extLst>
        </xdr:cNvPr>
        <xdr:cNvSpPr txBox="1"/>
      </xdr:nvSpPr>
      <xdr:spPr>
        <a:xfrm>
          <a:off x="9919607" y="54428"/>
          <a:ext cx="6585857" cy="2803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b="1">
              <a:latin typeface="Arial" panose="020B0604020202020204" pitchFamily="34" charset="0"/>
              <a:cs typeface="Arial" panose="020B0604020202020204" pitchFamily="34" charset="0"/>
            </a:rPr>
            <a:t>LLAMADAS IN (POLITICAS)</a:t>
          </a:r>
        </a:p>
        <a:p>
          <a:endParaRPr lang="es-MX" sz="1400" b="1">
            <a:latin typeface="Arial" panose="020B0604020202020204" pitchFamily="34" charset="0"/>
            <a:cs typeface="Arial" panose="020B0604020202020204" pitchFamily="34" charset="0"/>
          </a:endParaRPr>
        </a:p>
        <a:p>
          <a:r>
            <a:rPr lang="es-MX" sz="1400" b="1">
              <a:latin typeface="Arial" panose="020B0604020202020204" pitchFamily="34" charset="0"/>
              <a:cs typeface="Arial" panose="020B0604020202020204" pitchFamily="34" charset="0"/>
            </a:rPr>
            <a:t>Recuerda que</a:t>
          </a:r>
          <a:r>
            <a:rPr lang="es-MX" sz="1400" b="1" baseline="0">
              <a:latin typeface="Arial" panose="020B0604020202020204" pitchFamily="34" charset="0"/>
              <a:cs typeface="Arial" panose="020B0604020202020204" pitchFamily="34" charset="0"/>
            </a:rPr>
            <a:t> todas tus llamadas</a:t>
          </a:r>
          <a:r>
            <a:rPr lang="es-MX" sz="1400" b="1">
              <a:latin typeface="Arial" panose="020B0604020202020204" pitchFamily="34" charset="0"/>
              <a:cs typeface="Arial" panose="020B0604020202020204" pitchFamily="34" charset="0"/>
            </a:rPr>
            <a:t>:</a:t>
          </a:r>
        </a:p>
        <a:p>
          <a:endParaRPr lang="es-MX" sz="1400">
            <a:latin typeface="Arial" panose="020B0604020202020204" pitchFamily="34" charset="0"/>
            <a:cs typeface="Arial" panose="020B0604020202020204" pitchFamily="34" charset="0"/>
          </a:endParaRPr>
        </a:p>
        <a:p>
          <a:pPr marL="285750" indent="-285750">
            <a:buFont typeface="Arial" panose="020B0604020202020204" pitchFamily="34" charset="0"/>
            <a:buChar char="•"/>
          </a:pPr>
          <a:r>
            <a:rPr lang="es-MX" sz="1400" baseline="0">
              <a:latin typeface="Arial" panose="020B0604020202020204" pitchFamily="34" charset="0"/>
              <a:cs typeface="Arial" panose="020B0604020202020204" pitchFamily="34" charset="0"/>
            </a:rPr>
            <a:t>Responder antes del segundo 3 y personalizar al menos en 2 ocasiones.</a:t>
          </a:r>
        </a:p>
        <a:p>
          <a:pPr marL="285750" indent="-285750">
            <a:buFont typeface="Arial" panose="020B0604020202020204" pitchFamily="34" charset="0"/>
            <a:buChar char="•"/>
          </a:pPr>
          <a:r>
            <a:rPr lang="es-MX" sz="1400" baseline="0">
              <a:latin typeface="Arial" panose="020B0604020202020204" pitchFamily="34" charset="0"/>
              <a:cs typeface="Arial" panose="020B0604020202020204" pitchFamily="34" charset="0"/>
            </a:rPr>
            <a:t>Validar el nombre del titular, que tu interlocutor pueda tomar decisiones, que sea mayor de edad, familiar directo y/o quien paga la cuenta. </a:t>
          </a:r>
        </a:p>
        <a:p>
          <a:pPr marL="285750" indent="-285750">
            <a:buFont typeface="Arial" panose="020B0604020202020204" pitchFamily="34" charset="0"/>
            <a:buChar char="•"/>
          </a:pPr>
          <a:r>
            <a:rPr lang="es-MX" sz="1400" baseline="0">
              <a:latin typeface="Arial" panose="020B0604020202020204" pitchFamily="34" charset="0"/>
              <a:cs typeface="Arial" panose="020B0604020202020204" pitchFamily="34" charset="0"/>
            </a:rPr>
            <a:t>Validar el domicilio completo incluyendo: calle, núm. ext, núm. int (si aplica),colonia, alcaldia/municipio, Estado, CP. </a:t>
          </a:r>
        </a:p>
        <a:p>
          <a:pPr marL="285750" indent="-285750">
            <a:buFont typeface="Arial" panose="020B0604020202020204" pitchFamily="34" charset="0"/>
            <a:buChar char="•"/>
          </a:pPr>
          <a:r>
            <a:rPr lang="es-MX" sz="1400" baseline="0">
              <a:latin typeface="Arial" panose="020B0604020202020204" pitchFamily="34" charset="0"/>
              <a:cs typeface="Arial" panose="020B0604020202020204" pitchFamily="34" charset="0"/>
            </a:rPr>
            <a:t>Validar y actualizar los datos como: correo electronico y números de contacto.</a:t>
          </a:r>
          <a:r>
            <a:rPr lang="es-MX" sz="1100" baseline="0">
              <a:latin typeface="Arial" panose="020B0604020202020204" pitchFamily="34" charset="0"/>
              <a:cs typeface="Arial" panose="020B0604020202020204" pitchFamily="34" charset="0"/>
            </a:rPr>
            <a:t> </a:t>
          </a:r>
        </a:p>
        <a:p>
          <a:endParaRPr lang="es-MX" sz="1100" baseline="0">
            <a:latin typeface="Arial" panose="020B0604020202020204" pitchFamily="34" charset="0"/>
            <a:cs typeface="Arial" panose="020B0604020202020204" pitchFamily="34" charset="0"/>
          </a:endParaRPr>
        </a:p>
      </xdr:txBody>
    </xdr:sp>
    <xdr:clientData/>
  </xdr:twoCellAnchor>
  <xdr:twoCellAnchor>
    <xdr:from>
      <xdr:col>22</xdr:col>
      <xdr:colOff>40822</xdr:colOff>
      <xdr:row>0</xdr:row>
      <xdr:rowOff>68035</xdr:rowOff>
    </xdr:from>
    <xdr:to>
      <xdr:col>31</xdr:col>
      <xdr:colOff>81643</xdr:colOff>
      <xdr:row>14</xdr:row>
      <xdr:rowOff>176892</xdr:rowOff>
    </xdr:to>
    <xdr:sp macro="" textlink="">
      <xdr:nvSpPr>
        <xdr:cNvPr id="7" name="CuadroTexto 6">
          <a:extLst>
            <a:ext uri="{FF2B5EF4-FFF2-40B4-BE49-F238E27FC236}">
              <a16:creationId xmlns:a16="http://schemas.microsoft.com/office/drawing/2014/main" id="{D2737710-8BB5-4092-9A69-7918DCF0A730}"/>
            </a:ext>
          </a:extLst>
        </xdr:cNvPr>
        <xdr:cNvSpPr txBox="1"/>
      </xdr:nvSpPr>
      <xdr:spPr>
        <a:xfrm>
          <a:off x="16804822" y="68035"/>
          <a:ext cx="6898821" cy="2803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b="1">
              <a:latin typeface="Arial" panose="020B0604020202020204" pitchFamily="34" charset="0"/>
              <a:cs typeface="Arial" panose="020B0604020202020204" pitchFamily="34" charset="0"/>
            </a:rPr>
            <a:t>LLAMADAS OUT (POLITICAS)</a:t>
          </a:r>
        </a:p>
        <a:p>
          <a:endParaRPr lang="es-MX" sz="1400" b="1">
            <a:latin typeface="Arial" panose="020B0604020202020204" pitchFamily="34" charset="0"/>
            <a:cs typeface="Arial" panose="020B0604020202020204" pitchFamily="34" charset="0"/>
          </a:endParaRPr>
        </a:p>
        <a:p>
          <a:r>
            <a:rPr lang="es-MX" sz="1400" b="1">
              <a:latin typeface="Arial" panose="020B0604020202020204" pitchFamily="34" charset="0"/>
              <a:cs typeface="Arial" panose="020B0604020202020204" pitchFamily="34" charset="0"/>
            </a:rPr>
            <a:t>Recuerda en todas tus llamadas:</a:t>
          </a:r>
        </a:p>
        <a:p>
          <a:endParaRPr lang="es-MX" sz="1400">
            <a:latin typeface="Arial" panose="020B0604020202020204" pitchFamily="34" charset="0"/>
            <a:cs typeface="Arial" panose="020B0604020202020204" pitchFamily="34" charset="0"/>
          </a:endParaRPr>
        </a:p>
        <a:p>
          <a:pPr marL="285750" indent="-285750">
            <a:buFont typeface="Arial" panose="020B0604020202020204" pitchFamily="34" charset="0"/>
            <a:buChar char="•"/>
          </a:pPr>
          <a:r>
            <a:rPr lang="es-MX" sz="1400" baseline="0">
              <a:latin typeface="Arial" panose="020B0604020202020204" pitchFamily="34" charset="0"/>
              <a:cs typeface="Arial" panose="020B0604020202020204" pitchFamily="34" charset="0"/>
            </a:rPr>
            <a:t>Responder antes del segundo 3 y personalizar al menos en 2 ocasiones.</a:t>
          </a:r>
        </a:p>
        <a:p>
          <a:pPr marL="285750" indent="-285750">
            <a:buFont typeface="Arial" panose="020B0604020202020204" pitchFamily="34" charset="0"/>
            <a:buChar char="•"/>
          </a:pPr>
          <a:r>
            <a:rPr lang="es-MX" sz="1400" baseline="0">
              <a:latin typeface="Arial" panose="020B0604020202020204" pitchFamily="34" charset="0"/>
              <a:cs typeface="Arial" panose="020B0604020202020204" pitchFamily="34" charset="0"/>
            </a:rPr>
            <a:t>Validar el nombre del titular, que tu interlocutor pueda tomar decisiones, que sea mayor de edad, familiar directo y/o quien paga la cuenta. </a:t>
          </a:r>
        </a:p>
        <a:p>
          <a:pPr marL="285750" indent="-285750">
            <a:buFont typeface="Arial" panose="020B0604020202020204" pitchFamily="34" charset="0"/>
            <a:buChar char="•"/>
          </a:pPr>
          <a:r>
            <a:rPr lang="es-MX" sz="1400" baseline="0">
              <a:latin typeface="Arial" panose="020B0604020202020204" pitchFamily="34" charset="0"/>
              <a:cs typeface="Arial" panose="020B0604020202020204" pitchFamily="34" charset="0"/>
            </a:rPr>
            <a:t>Validar el domicilio completo incluyendo: calle, núm. ext, núm. int (si aplica),colonia, alcaldia/municipio, Estado, CP. </a:t>
          </a:r>
          <a:r>
            <a:rPr lang="es-MX" sz="1400" b="1" baseline="0">
              <a:latin typeface="Arial" panose="020B0604020202020204" pitchFamily="34" charset="0"/>
              <a:cs typeface="Arial" panose="020B0604020202020204" pitchFamily="34" charset="0"/>
            </a:rPr>
            <a:t>*Exclusivamente al realizar una venta*</a:t>
          </a:r>
        </a:p>
        <a:p>
          <a:pPr marL="285750" indent="-285750">
            <a:buFont typeface="Arial" panose="020B0604020202020204" pitchFamily="34" charset="0"/>
            <a:buChar char="•"/>
          </a:pPr>
          <a:r>
            <a:rPr lang="es-MX" sz="1400" baseline="0">
              <a:latin typeface="Arial" panose="020B0604020202020204" pitchFamily="34" charset="0"/>
              <a:cs typeface="Arial" panose="020B0604020202020204" pitchFamily="34" charset="0"/>
            </a:rPr>
            <a:t>Validar y actualizar los datos como: correo electronico y números de contacto.</a:t>
          </a:r>
          <a:r>
            <a:rPr lang="es-MX" sz="1100" baseline="0">
              <a:latin typeface="Arial" panose="020B0604020202020204" pitchFamily="34" charset="0"/>
              <a:cs typeface="Arial" panose="020B0604020202020204" pitchFamily="34" charset="0"/>
            </a:rPr>
            <a:t> </a:t>
          </a:r>
        </a:p>
        <a:p>
          <a:endParaRPr lang="es-MX" sz="1100" baseline="0">
            <a:latin typeface="Arial" panose="020B0604020202020204" pitchFamily="34" charset="0"/>
            <a:cs typeface="Arial" panose="020B0604020202020204" pitchFamily="34" charset="0"/>
          </a:endParaRPr>
        </a:p>
      </xdr:txBody>
    </xdr:sp>
    <xdr:clientData/>
  </xdr:twoCellAnchor>
  <xdr:twoCellAnchor>
    <xdr:from>
      <xdr:col>2</xdr:col>
      <xdr:colOff>312964</xdr:colOff>
      <xdr:row>9</xdr:row>
      <xdr:rowOff>68036</xdr:rowOff>
    </xdr:from>
    <xdr:to>
      <xdr:col>11</xdr:col>
      <xdr:colOff>340179</xdr:colOff>
      <xdr:row>15</xdr:row>
      <xdr:rowOff>68036</xdr:rowOff>
    </xdr:to>
    <xdr:sp macro="" textlink="">
      <xdr:nvSpPr>
        <xdr:cNvPr id="11" name="CuadroTexto 10">
          <a:extLst>
            <a:ext uri="{FF2B5EF4-FFF2-40B4-BE49-F238E27FC236}">
              <a16:creationId xmlns:a16="http://schemas.microsoft.com/office/drawing/2014/main" id="{651EA80C-1CA8-49C2-8E94-6D2A333AE7CC}"/>
            </a:ext>
          </a:extLst>
        </xdr:cNvPr>
        <xdr:cNvSpPr txBox="1"/>
      </xdr:nvSpPr>
      <xdr:spPr>
        <a:xfrm>
          <a:off x="1836964" y="1809750"/>
          <a:ext cx="6885215" cy="1143000"/>
        </a:xfrm>
        <a:prstGeom prst="rect">
          <a:avLst/>
        </a:prstGeom>
        <a:solidFill>
          <a:schemeClr val="lt1"/>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600">
              <a:latin typeface="Arial" panose="020B0604020202020204" pitchFamily="34" charset="0"/>
              <a:cs typeface="Arial" panose="020B0604020202020204" pitchFamily="34" charset="0"/>
            </a:rPr>
            <a:t>Lo</a:t>
          </a:r>
          <a:r>
            <a:rPr lang="es-MX" sz="1600" baseline="0">
              <a:latin typeface="Arial" panose="020B0604020202020204" pitchFamily="34" charset="0"/>
              <a:cs typeface="Arial" panose="020B0604020202020204" pitchFamily="34" charset="0"/>
            </a:rPr>
            <a:t> que verás a continuación son solo ejemplos de: sondeo, objeciones y cierres que puedes realizar para cerrar tus ventas, sin embargo no son los únicos, por lo que sientete libre de explotar tu imaginación y diviertete realizando tu trabajo</a:t>
          </a:r>
          <a:endParaRPr lang="es-MX" sz="1600">
            <a:latin typeface="Arial" panose="020B0604020202020204" pitchFamily="34" charset="0"/>
            <a:cs typeface="Arial" panose="020B0604020202020204" pitchFamily="34"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spaldo1/Maestro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idaciones"/>
      <sheetName val="BDD"/>
      <sheetName val="P"/>
      <sheetName val="C"/>
      <sheetName val="CPr"/>
      <sheetName val="MO"/>
      <sheetName val="CPs"/>
      <sheetName val="Ul"/>
      <sheetName val="UlC"/>
      <sheetName val="UlMR"/>
      <sheetName val="UlMC"/>
      <sheetName val="UlMCR"/>
      <sheetName val="M"/>
      <sheetName val="E"/>
      <sheetName val="R"/>
      <sheetName val="U"/>
      <sheetName val="I"/>
      <sheetName val="IV"/>
      <sheetName val="IS"/>
      <sheetName val="A"/>
      <sheetName val="AB"/>
      <sheetName val="AC"/>
      <sheetName val="AO"/>
      <sheetName val="L"/>
      <sheetName val="LU"/>
      <sheetName val="LUPre"/>
      <sheetName val="LUPs"/>
      <sheetName val="LUPsT"/>
      <sheetName val="LUPsN"/>
    </sheetNames>
    <sheetDataSet>
      <sheetData sheetId="0" refreshError="1"/>
      <sheetData sheetId="1">
        <row r="2">
          <cell r="B2" t="str">
            <v xml:space="preserve"> </v>
          </cell>
        </row>
        <row r="3">
          <cell r="B3" t="str">
            <v>BASICO</v>
          </cell>
        </row>
        <row r="4">
          <cell r="B4" t="str">
            <v>FUN</v>
          </cell>
        </row>
        <row r="5">
          <cell r="B5" t="str">
            <v>HBO SD</v>
          </cell>
        </row>
        <row r="6">
          <cell r="B6" t="str">
            <v>UNIVERSE</v>
          </cell>
        </row>
        <row r="7">
          <cell r="B7" t="str">
            <v>GOLD</v>
          </cell>
        </row>
        <row r="8">
          <cell r="B8" t="str">
            <v>PLATINUM</v>
          </cell>
        </row>
        <row r="9">
          <cell r="B9" t="str">
            <v>HBO HD</v>
          </cell>
        </row>
        <row r="10">
          <cell r="B10" t="str">
            <v>BLACK</v>
          </cell>
        </row>
        <row r="11">
          <cell r="B11" t="str">
            <v>VeTV SD</v>
          </cell>
        </row>
        <row r="12">
          <cell r="B12" t="str">
            <v>VeTV Plus SD</v>
          </cell>
        </row>
        <row r="13">
          <cell r="B13" t="str">
            <v>VeTV HD</v>
          </cell>
        </row>
        <row r="14">
          <cell r="B14" t="str">
            <v>VeTV Plus HD</v>
          </cell>
        </row>
      </sheetData>
      <sheetData sheetId="2" refreshError="1"/>
      <sheetData sheetId="3" refreshError="1"/>
      <sheetData sheetId="4">
        <row r="1">
          <cell r="R1" t="str">
            <v>VeTV SD</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https://skyintranetoperativa.sky.com.mx/sites/IntranetOperativa/_layouts/15/WopiFrame.aspx?sourcedoc=%7bD575A00F-DB93-42DC-AC8A-A351DA8B9CC6%7d&amp;file=Comparativo%20Paquete%20VS%20Combo%2004032022_.xlsx&amp;action=default&amp;DefaultItemOpen=1"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openxmlformats.org/officeDocument/2006/relationships/hyperlink" Target="https://skyintranetoperativa.sky.com.mx/sites/IntranetOperativa/_layouts/15/WopiFrame.aspx?sourcedoc=%7bD575A00F-DB93-42DC-AC8A-A351DA8B9CC6%7d&amp;file=Comparativo%20Paquete%20VS%20Combo%2004032022_.xlsx&amp;action=default&amp;DefaultItemOpen=1"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openxmlformats.org/officeDocument/2006/relationships/hyperlink" Target="https://skyintranetoperativa.sky.com.mx/sites/IntranetOperativa/_layouts/15/WopiFrame.aspx?sourcedoc=%7bD575A00F-DB93-42DC-AC8A-A351DA8B9CC6%7d&amp;file=Comparativo%20Paquete%20VS%20Combo%2004032022_.xlsx&amp;action=default&amp;DefaultItemOpen=1"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3.bin"/><Relationship Id="rId1" Type="http://schemas.openxmlformats.org/officeDocument/2006/relationships/hyperlink" Target="https://skyintranetoperativa.sky.com.mx/sites/IntranetOperativa/_layouts/15/WopiFrame.aspx?sourcedoc=%7bD575A00F-DB93-42DC-AC8A-A351DA8B9CC6%7d&amp;file=Comparativo%20Paquete%20VS%20Combo%2004032022_.xlsx&amp;action=default&amp;DefaultItemOpen=1"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5.bin"/><Relationship Id="rId1" Type="http://schemas.openxmlformats.org/officeDocument/2006/relationships/hyperlink" Target="https://skyintranetoperativa.sky.com.mx/sites/IntranetOperativa/_layouts/15/WopiFrame.aspx?sourcedoc=%7bD575A00F-DB93-42DC-AC8A-A351DA8B9CC6%7d&amp;file=Comparativo%20Paquete%20VS%20Combo%2004032022_.xlsx&amp;action=default&amp;DefaultItemOpen=1"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6.bin"/><Relationship Id="rId1" Type="http://schemas.openxmlformats.org/officeDocument/2006/relationships/hyperlink" Target="https://skyintranetoperativa.sky.com.mx/sites/IntranetOperativa/_layouts/15/WopiFrame.aspx?sourcedoc=%7bD575A00F-DB93-42DC-AC8A-A351DA8B9CC6%7d&amp;file=Comparativo%20Paquete%20VS%20Combo%2004032022_.xlsx&amp;action=default&amp;DefaultItemOpen=1" TargetMode="Externa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7.bin"/><Relationship Id="rId1" Type="http://schemas.openxmlformats.org/officeDocument/2006/relationships/hyperlink" Target="https://skyintranetoperativa.sky.com.mx/sites/IntranetOperativa/_layouts/15/WopiFrame.aspx?sourcedoc=%7bD575A00F-DB93-42DC-AC8A-A351DA8B9CC6%7d&amp;file=Comparativo%20Paquete%20VS%20Combo%2004032022_.xlsx&amp;action=default&amp;DefaultItemOpen=1" TargetMode="Externa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8.bin"/><Relationship Id="rId1" Type="http://schemas.openxmlformats.org/officeDocument/2006/relationships/hyperlink" Target="https://skyintranetoperativa.sky.com.mx/sites/IntranetOperativa/_layouts/15/WopiFrame.aspx?sourcedoc=%7bD575A00F-DB93-42DC-AC8A-A351DA8B9CC6%7d&amp;file=Comparativo%20Paquete%20VS%20Combo%2004032022_.xlsx&amp;action=default&amp;DefaultItemOpen=1" TargetMode="Externa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D4EC3E-05BD-42E8-9C37-BFEF48D4B8D4}">
  <sheetPr codeName="Hoja43"/>
  <dimension ref="A1:AW118"/>
  <sheetViews>
    <sheetView showGridLines="0" topLeftCell="V19" zoomScale="70" zoomScaleNormal="70" workbookViewId="0">
      <selection activeCell="Y24" sqref="Y24:Y30"/>
    </sheetView>
  </sheetViews>
  <sheetFormatPr baseColWidth="10" defaultRowHeight="15" x14ac:dyDescent="0.25"/>
  <cols>
    <col min="4" max="4" width="11.85546875" bestFit="1" customWidth="1"/>
    <col min="23" max="23" width="36" bestFit="1" customWidth="1"/>
    <col min="24" max="24" width="36.5703125" bestFit="1" customWidth="1"/>
    <col min="25" max="31" width="29.42578125" customWidth="1"/>
    <col min="32" max="32" width="14.7109375" bestFit="1" customWidth="1"/>
    <col min="36" max="37" width="50.7109375" customWidth="1"/>
    <col min="46" max="46" width="12.5703125" bestFit="1" customWidth="1"/>
    <col min="47" max="47" width="148.7109375" bestFit="1" customWidth="1"/>
    <col min="48" max="49" width="116.42578125" customWidth="1"/>
  </cols>
  <sheetData>
    <row r="1" spans="1:49" x14ac:dyDescent="0.25">
      <c r="A1">
        <v>1</v>
      </c>
      <c r="B1" t="s">
        <v>53</v>
      </c>
      <c r="C1" t="s">
        <v>55</v>
      </c>
      <c r="D1" t="str">
        <f>UPPER('1.1.1'!$S$3)</f>
        <v>10 MBPS</v>
      </c>
      <c r="E1" t="str">
        <f>" CANAL DE VENTA: "&amp;IFERROR(UPPER('1.1.1'!$S$5)," ")</f>
        <v xml:space="preserve"> CANAL DE VENTA: ENTRADA</v>
      </c>
      <c r="F1" t="s">
        <v>14</v>
      </c>
      <c r="G1" t="str">
        <f>C1&amp;D1&amp;E1&amp;F1</f>
        <v>DECISOR DE LA CUENTA ACEPTA PROMO MKT BTI 10 MBPS CANAL DE VENTA: ENTRADA CONTRATO:  ENTERADO DE COSTOS Y POLITICAS</v>
      </c>
      <c r="W1" t="s">
        <v>15</v>
      </c>
      <c r="X1" t="s">
        <v>16</v>
      </c>
      <c r="Y1" t="s">
        <v>17</v>
      </c>
    </row>
    <row r="2" spans="1:49" x14ac:dyDescent="0.25">
      <c r="A2">
        <v>2</v>
      </c>
      <c r="B2" t="s">
        <v>54</v>
      </c>
      <c r="C2" t="s">
        <v>13</v>
      </c>
      <c r="D2" t="str">
        <f>UPPER('1.1.2'!$S$3)</f>
        <v/>
      </c>
      <c r="E2" t="str">
        <f>" CANAL DE VENTA: "&amp;IFERROR(UPPER('1.1.2'!S5)," ")</f>
        <v xml:space="preserve"> CANAL DE VENTA: </v>
      </c>
      <c r="F2" t="s">
        <v>14</v>
      </c>
      <c r="G2" t="str">
        <f>C2&amp;D2&amp;E2&amp;F2</f>
        <v>DECISOR DE LA CUENTA ACEPTA COMBO BTI RED MORADA  CANAL DE VENTA:  CONTRATO:  ENTERADO DE COSTOS Y POLITICAS</v>
      </c>
      <c r="AB2" t="s">
        <v>22</v>
      </c>
      <c r="AC2" t="s">
        <v>56</v>
      </c>
      <c r="AH2" t="s">
        <v>24</v>
      </c>
      <c r="AI2" t="s">
        <v>214</v>
      </c>
      <c r="AK2" t="s">
        <v>255</v>
      </c>
      <c r="AT2" s="77"/>
      <c r="AU2" s="77" t="s">
        <v>260</v>
      </c>
      <c r="AV2" s="77" t="s">
        <v>261</v>
      </c>
      <c r="AW2" s="77" t="s">
        <v>262</v>
      </c>
    </row>
    <row r="3" spans="1:49" ht="90" x14ac:dyDescent="0.25">
      <c r="A3">
        <v>3</v>
      </c>
      <c r="B3" s="35">
        <v>1.2</v>
      </c>
      <c r="C3" t="s">
        <v>13</v>
      </c>
      <c r="D3" t="str">
        <f>IFERROR(UPPER('1.2'!$S$3)," ")</f>
        <v/>
      </c>
      <c r="E3" t="str">
        <f>" CANAL DE VENTA: "&amp;IFERROR(UPPER('1.2'!$S$5)," ")</f>
        <v xml:space="preserve"> CANAL DE VENTA: </v>
      </c>
      <c r="F3" t="s">
        <v>14</v>
      </c>
      <c r="G3" t="str">
        <f t="shared" ref="G3:G13" si="0">C3&amp;D3&amp;E3&amp;F3</f>
        <v>DECISOR DE LA CUENTA ACEPTA COMBO BTI RED MORADA  CANAL DE VENTA:  CONTRATO:  ENTERADO DE COSTOS Y POLITICAS</v>
      </c>
      <c r="W3" t="s">
        <v>18</v>
      </c>
      <c r="X3" t="s">
        <v>19</v>
      </c>
      <c r="Y3" t="s">
        <v>20</v>
      </c>
      <c r="Z3" t="s">
        <v>21</v>
      </c>
      <c r="AB3" t="s">
        <v>28</v>
      </c>
      <c r="AC3" t="s">
        <v>23</v>
      </c>
      <c r="AD3">
        <v>1</v>
      </c>
      <c r="AF3" t="s">
        <v>193</v>
      </c>
      <c r="AH3" t="s">
        <v>34</v>
      </c>
      <c r="AI3" t="s">
        <v>18</v>
      </c>
      <c r="AK3" t="s">
        <v>256</v>
      </c>
      <c r="AT3" s="77" t="s">
        <v>255</v>
      </c>
      <c r="AU3" s="78" t="s">
        <v>264</v>
      </c>
      <c r="AV3" s="78" t="s">
        <v>267</v>
      </c>
      <c r="AW3" s="78" t="s">
        <v>266</v>
      </c>
    </row>
    <row r="4" spans="1:49" ht="30" x14ac:dyDescent="0.25">
      <c r="A4">
        <v>4</v>
      </c>
      <c r="B4" t="s">
        <v>88</v>
      </c>
      <c r="C4" t="s">
        <v>87</v>
      </c>
      <c r="D4">
        <f>Crec!$S$3</f>
        <v>0</v>
      </c>
      <c r="E4" t="str">
        <f>IF(D4&gt;1," CRECIMIENTOS"," CRECIMIENTO")&amp;" ULTRA CANAL DE VENTA  "</f>
        <v xml:space="preserve"> CRECIMIENTO ULTRA CANAL DE VENTA  </v>
      </c>
      <c r="F4" t="str">
        <f>UPPER(Crec!$S$5)&amp;" ENTERADO DE COSTOS Y POLITICAS"</f>
        <v xml:space="preserve"> ENTERADO DE COSTOS Y POLITICAS</v>
      </c>
      <c r="G4" t="str">
        <f t="shared" si="0"/>
        <v>DECISOR DE LA CUENTA ACEPTA  0 CRECIMIENTO ULTRA CANAL DE VENTA   ENTERADO DE COSTOS Y POLITICAS</v>
      </c>
      <c r="W4" t="s">
        <v>24</v>
      </c>
      <c r="X4" t="s">
        <v>25</v>
      </c>
      <c r="Y4" t="s">
        <v>26</v>
      </c>
      <c r="Z4" t="s">
        <v>27</v>
      </c>
      <c r="AB4" t="s">
        <v>32</v>
      </c>
      <c r="AC4" t="s">
        <v>29</v>
      </c>
      <c r="AD4">
        <v>2</v>
      </c>
      <c r="AE4" t="s">
        <v>34</v>
      </c>
      <c r="AF4" t="s">
        <v>194</v>
      </c>
      <c r="AI4" t="s">
        <v>24</v>
      </c>
      <c r="AK4" t="s">
        <v>257</v>
      </c>
      <c r="AT4" s="77" t="s">
        <v>256</v>
      </c>
      <c r="AU4" s="77" t="s">
        <v>269</v>
      </c>
      <c r="AV4" s="78"/>
      <c r="AW4" s="78" t="s">
        <v>268</v>
      </c>
    </row>
    <row r="5" spans="1:49" ht="30" x14ac:dyDescent="0.25">
      <c r="A5">
        <v>5</v>
      </c>
      <c r="B5" t="s">
        <v>89</v>
      </c>
      <c r="C5" t="str">
        <f>"["&amp;Crec!$S$3&amp;"CULTRA]"&amp;" CON ADENDUM"</f>
        <v>[CULTRA] CON ADENDUM</v>
      </c>
      <c r="D5" t="s">
        <v>90</v>
      </c>
      <c r="E5" t="s">
        <v>91</v>
      </c>
      <c r="F5" t="str">
        <f>UPPER(Crec!$S$5)&amp;" ENTERADO DE COSTOS Y POLITICAS"</f>
        <v xml:space="preserve"> ENTERADO DE COSTOS Y POLITICAS</v>
      </c>
      <c r="G5" t="str">
        <f t="shared" si="0"/>
        <v>[CULTRA] CON ADENDUM RECIBE TELEFONO 1 = TELEFONO 2=  REFERENCIA 1= REFERENCIA 2=  CANAL DE VENTA  ENTERADO DE COSTOS Y POLITICAS</v>
      </c>
      <c r="W5" t="s">
        <v>30</v>
      </c>
      <c r="Y5" t="s">
        <v>31</v>
      </c>
      <c r="AB5" t="s">
        <v>36</v>
      </c>
      <c r="AC5" t="s">
        <v>33</v>
      </c>
      <c r="AD5">
        <v>3</v>
      </c>
      <c r="AE5" t="s">
        <v>18</v>
      </c>
      <c r="AI5" t="s">
        <v>30</v>
      </c>
      <c r="AK5" t="s">
        <v>258</v>
      </c>
      <c r="AT5" s="77" t="s">
        <v>257</v>
      </c>
      <c r="AU5" s="77" t="s">
        <v>265</v>
      </c>
      <c r="AV5" s="78"/>
      <c r="AW5" s="78" t="s">
        <v>268</v>
      </c>
    </row>
    <row r="6" spans="1:49" ht="30" x14ac:dyDescent="0.25">
      <c r="A6">
        <v>6</v>
      </c>
      <c r="B6" t="s">
        <v>103</v>
      </c>
      <c r="C6" t="s">
        <v>105</v>
      </c>
      <c r="D6">
        <f>'Mig Reem'!$S$3</f>
        <v>0</v>
      </c>
      <c r="E6" t="str">
        <f>IF(D6&gt;1," REEMPLAZOS"," REEMPLAZO")&amp;"  CANAL DE VENTA  "</f>
        <v xml:space="preserve"> REEMPLAZO  CANAL DE VENTA  </v>
      </c>
      <c r="F6" t="str">
        <f>UPPER('Mig Reem'!$S$5)&amp;" ENTERADO DE COSTOS Y POLITICAS"</f>
        <v xml:space="preserve"> ENTERADO DE COSTOS Y POLITICAS</v>
      </c>
      <c r="G6" t="str">
        <f t="shared" si="0"/>
        <v>DECISOR DE LA CUENTA ACEPTA  MIGRACION ULTRA CON 0 REEMPLAZO  CANAL DE VENTA   ENTERADO DE COSTOS Y POLITICAS</v>
      </c>
      <c r="W6" t="s">
        <v>34</v>
      </c>
      <c r="Y6" t="s">
        <v>35</v>
      </c>
      <c r="AB6" t="s">
        <v>56</v>
      </c>
      <c r="AC6" t="s">
        <v>37</v>
      </c>
      <c r="AD6">
        <v>4</v>
      </c>
      <c r="AE6" t="s">
        <v>24</v>
      </c>
      <c r="AI6" t="s">
        <v>34</v>
      </c>
      <c r="AK6" t="s">
        <v>259</v>
      </c>
      <c r="AT6" s="77" t="s">
        <v>258</v>
      </c>
      <c r="AU6" s="77" t="s">
        <v>265</v>
      </c>
      <c r="AV6" s="78"/>
      <c r="AW6" s="78" t="s">
        <v>268</v>
      </c>
    </row>
    <row r="7" spans="1:49" x14ac:dyDescent="0.25">
      <c r="A7">
        <v>7</v>
      </c>
      <c r="B7" t="s">
        <v>104</v>
      </c>
      <c r="C7" t="str">
        <f>"["&amp;'Mig Reem'!$S$3&amp;"RULTRA]"&amp;" CON ADENDUM"</f>
        <v>[RULTRA] CON ADENDUM</v>
      </c>
      <c r="D7" t="s">
        <v>90</v>
      </c>
      <c r="E7" t="s">
        <v>91</v>
      </c>
      <c r="F7" t="str">
        <f>UPPER('Mig Reem'!$S$5)&amp;" ENTERADO DE COSTOS Y POLITICAS"</f>
        <v xml:space="preserve"> ENTERADO DE COSTOS Y POLITICAS</v>
      </c>
      <c r="G7" t="str">
        <f t="shared" si="0"/>
        <v>[RULTRA] CON ADENDUM RECIBE TELEFONO 1 = TELEFONO 2=  REFERENCIA 1= REFERENCIA 2=  CANAL DE VENTA  ENTERADO DE COSTOS Y POLITICAS</v>
      </c>
      <c r="AB7" t="s">
        <v>23</v>
      </c>
      <c r="AE7" t="s">
        <v>56</v>
      </c>
      <c r="AT7" s="77" t="s">
        <v>259</v>
      </c>
      <c r="AU7" s="77" t="s">
        <v>263</v>
      </c>
      <c r="AV7" s="78"/>
      <c r="AW7" s="78" t="s">
        <v>270</v>
      </c>
    </row>
    <row r="8" spans="1:49" x14ac:dyDescent="0.25">
      <c r="A8">
        <v>8</v>
      </c>
      <c r="B8" t="s">
        <v>106</v>
      </c>
      <c r="C8" t="s">
        <v>87</v>
      </c>
      <c r="D8">
        <f>'2.2.1 '!$S$3</f>
        <v>0</v>
      </c>
      <c r="E8" t="str">
        <f>IF(D8&gt;1," CRECIMIENTOS"," CRECIMIENTO")&amp;" ULTRA CANAL DE VENTA  "</f>
        <v xml:space="preserve"> CRECIMIENTO ULTRA CANAL DE VENTA  </v>
      </c>
      <c r="F8" t="str">
        <f>UPPER('2.2.1 '!$S$5)&amp;" ENTERADO DE COSTOS Y POLITICAS"</f>
        <v xml:space="preserve"> ENTERADO DE COSTOS Y POLITICAS</v>
      </c>
      <c r="G8" t="str">
        <f t="shared" si="0"/>
        <v>DECISOR DE LA CUENTA ACEPTA  0 CRECIMIENTO ULTRA CANAL DE VENTA   ENTERADO DE COSTOS Y POLITICAS</v>
      </c>
      <c r="AB8" t="s">
        <v>29</v>
      </c>
      <c r="AE8" t="s">
        <v>23</v>
      </c>
    </row>
    <row r="9" spans="1:49" x14ac:dyDescent="0.25">
      <c r="A9">
        <v>9</v>
      </c>
      <c r="B9" t="s">
        <v>107</v>
      </c>
      <c r="C9" t="str">
        <f>"["&amp;'2.2.1 '!$S$3&amp;"CULTRA]"&amp;" SIN ADENDUM"</f>
        <v>[CULTRA] SIN ADENDUM</v>
      </c>
      <c r="D9" t="s">
        <v>90</v>
      </c>
      <c r="E9" t="s">
        <v>91</v>
      </c>
      <c r="F9" t="str">
        <f>UPPER(Crec!$S$5)&amp;" ENTERADO DE COSTOS Y POLITICAS"</f>
        <v xml:space="preserve"> ENTERADO DE COSTOS Y POLITICAS</v>
      </c>
      <c r="G9" t="str">
        <f t="shared" si="0"/>
        <v>[CULTRA] SIN ADENDUM RECIBE TELEFONO 1 = TELEFONO 2=  REFERENCIA 1= REFERENCIA 2=  CANAL DE VENTA  ENTERADO DE COSTOS Y POLITICAS</v>
      </c>
      <c r="AB9" t="s">
        <v>33</v>
      </c>
      <c r="AE9" t="s">
        <v>29</v>
      </c>
    </row>
    <row r="10" spans="1:49" ht="15.75" thickBot="1" x14ac:dyDescent="0.3">
      <c r="A10">
        <v>10</v>
      </c>
      <c r="B10" t="s">
        <v>108</v>
      </c>
      <c r="C10" t="s">
        <v>105</v>
      </c>
      <c r="D10">
        <f>'2.2.2'!$S$3</f>
        <v>0</v>
      </c>
      <c r="E10" t="str">
        <f>IF(D10&gt;1," REEMPLAZOS"," REEMPLAZO")&amp;"  CANAL DE VENTA  "</f>
        <v xml:space="preserve"> REEMPLAZO  CANAL DE VENTA  </v>
      </c>
      <c r="F10" t="str">
        <f>UPPER('2.2.2'!$S$5)&amp;" ENTERADO DE COSTOS Y POLITICAS"</f>
        <v xml:space="preserve"> ENTERADO DE COSTOS Y POLITICAS</v>
      </c>
      <c r="G10" t="str">
        <f t="shared" si="0"/>
        <v>DECISOR DE LA CUENTA ACEPTA  MIGRACION ULTRA CON 0 REEMPLAZO  CANAL DE VENTA   ENTERADO DE COSTOS Y POLITICAS</v>
      </c>
      <c r="X10" t="s">
        <v>18</v>
      </c>
      <c r="Y10" t="s">
        <v>24</v>
      </c>
      <c r="Z10" t="s">
        <v>30</v>
      </c>
      <c r="AA10" t="s">
        <v>34</v>
      </c>
      <c r="AB10" t="s">
        <v>37</v>
      </c>
      <c r="AE10" t="s">
        <v>33</v>
      </c>
    </row>
    <row r="11" spans="1:49" x14ac:dyDescent="0.25">
      <c r="A11">
        <v>11</v>
      </c>
      <c r="B11" t="s">
        <v>109</v>
      </c>
      <c r="C11" t="str">
        <f>"["&amp;'2.2.2'!$S$3&amp;"RULTRA]"&amp;" SIN ADENDUM"</f>
        <v>[RULTRA] SIN ADENDUM</v>
      </c>
      <c r="D11" t="s">
        <v>90</v>
      </c>
      <c r="E11" t="s">
        <v>91</v>
      </c>
      <c r="F11" t="str">
        <f>UPPER('2.2.2'!$S$5)&amp;" ENTERADO DE COSTOS Y POLITICAS"</f>
        <v xml:space="preserve"> ENTERADO DE COSTOS Y POLITICAS</v>
      </c>
      <c r="G11" t="str">
        <f t="shared" si="0"/>
        <v>[RULTRA] SIN ADENDUM RECIBE TELEFONO 1 = TELEFONO 2=  REFERENCIA 1= REFERENCIA 2=  CANAL DE VENTA  ENTERADO DE COSTOS Y POLITICAS</v>
      </c>
      <c r="W11" s="9" t="s">
        <v>4</v>
      </c>
      <c r="X11" s="10">
        <v>0</v>
      </c>
      <c r="Y11" s="10">
        <v>0</v>
      </c>
      <c r="Z11" s="10">
        <v>55</v>
      </c>
      <c r="AA11" s="10">
        <v>64</v>
      </c>
      <c r="AE11" t="s">
        <v>37</v>
      </c>
    </row>
    <row r="12" spans="1:49" x14ac:dyDescent="0.25">
      <c r="A12">
        <v>12</v>
      </c>
      <c r="B12" t="s">
        <v>110</v>
      </c>
      <c r="C12" t="s">
        <v>105</v>
      </c>
      <c r="D12">
        <f>'Mig CrecReem'!$S$3</f>
        <v>0</v>
      </c>
      <c r="E12" t="str">
        <f>IF(D12&gt;1," REEMPLAZOS Y "," REEMPLAZO Y ")&amp;'Mig CrecReem'!$S$5&amp;IF('Mig CrecReem'!$S$5&gt;1,"  CRECIMIENTOS","  CRECIMIENTO")&amp;"  CANAL DE VENTA  "</f>
        <v xml:space="preserve"> REEMPLAZO Y   CRECIMIENTO  CANAL DE VENTA  </v>
      </c>
      <c r="F12" t="str">
        <f>UPPER('Mig CrecReem'!$S$7)&amp;" ENTERADO DE COSTOS Y POLITICAS"</f>
        <v xml:space="preserve"> ENTERADO DE COSTOS Y POLITICAS</v>
      </c>
      <c r="G12" t="str">
        <f t="shared" si="0"/>
        <v>DECISOR DE LA CUENTA ACEPTA  MIGRACION ULTRA CON 0 REEMPLAZO Y   CRECIMIENTO  CANAL DE VENTA   ENTERADO DE COSTOS Y POLITICAS</v>
      </c>
      <c r="W12" s="11" t="s">
        <v>5</v>
      </c>
      <c r="X12" s="12">
        <v>68</v>
      </c>
      <c r="Y12" s="12">
        <v>84</v>
      </c>
      <c r="Z12" s="12">
        <v>12</v>
      </c>
      <c r="AA12" s="12">
        <v>14</v>
      </c>
      <c r="AE12" t="s">
        <v>22</v>
      </c>
    </row>
    <row r="13" spans="1:49" x14ac:dyDescent="0.25">
      <c r="A13">
        <v>13</v>
      </c>
      <c r="B13" t="s">
        <v>112</v>
      </c>
      <c r="C13" t="str">
        <f>"["&amp;'Mig CrecReem'!$S$3&amp;"RULTRA]"&amp;"["&amp;'Mig CrecReem'!$S$5&amp;"CULTRA]"&amp;" CON ADENDUM"</f>
        <v>[RULTRA][CULTRA] CON ADENDUM</v>
      </c>
      <c r="D13" t="s">
        <v>90</v>
      </c>
      <c r="E13" t="s">
        <v>91</v>
      </c>
      <c r="F13" t="str">
        <f>UPPER('Mig CrecReem'!$S$7)&amp;" ENTERADO DE COSTOS Y POLITICAS"</f>
        <v xml:space="preserve"> ENTERADO DE COSTOS Y POLITICAS</v>
      </c>
      <c r="G13" t="str">
        <f t="shared" si="0"/>
        <v>[RULTRA][CULTRA] CON ADENDUM RECIBE TELEFONO 1 = TELEFONO 2=  REFERENCIA 1= REFERENCIA 2=  CANAL DE VENTA  ENTERADO DE COSTOS Y POLITICAS</v>
      </c>
      <c r="W13" s="11" t="s">
        <v>7</v>
      </c>
      <c r="X13" s="12">
        <v>3</v>
      </c>
      <c r="Y13" s="12">
        <v>5</v>
      </c>
      <c r="Z13" s="12">
        <v>6</v>
      </c>
      <c r="AA13" s="12">
        <v>6</v>
      </c>
    </row>
    <row r="14" spans="1:49" x14ac:dyDescent="0.25">
      <c r="A14">
        <v>14</v>
      </c>
      <c r="B14" t="s">
        <v>111</v>
      </c>
      <c r="C14" t="s">
        <v>105</v>
      </c>
      <c r="D14">
        <f>'2.2.3'!$S$3</f>
        <v>0</v>
      </c>
      <c r="E14" t="str">
        <f>IF(D14&gt;1," REEMPLAZOS Y "," REEMPLAZO Y ")&amp;'2.2.3'!$S$5&amp;IF('2.2.3'!$S$5&gt;1,"  CRECIMIENTOS","  CRECIMIENTO")&amp;"  CANAL DE VENTA  "</f>
        <v xml:space="preserve"> REEMPLAZO Y   CRECIMIENTO  CANAL DE VENTA  </v>
      </c>
      <c r="F14" t="str">
        <f>UPPER('2.2.3'!$S$7)&amp;" ENTERADO DE COSTOS Y POLITICAS"</f>
        <v xml:space="preserve"> ENTERADO DE COSTOS Y POLITICAS</v>
      </c>
      <c r="G14" t="str">
        <f t="shared" ref="G14:G15" si="1">C14&amp;D14&amp;E14&amp;F14</f>
        <v>DECISOR DE LA CUENTA ACEPTA  MIGRACION ULTRA CON 0 REEMPLAZO Y   CRECIMIENTO  CANAL DE VENTA   ENTERADO DE COSTOS Y POLITICAS</v>
      </c>
      <c r="W14" s="11" t="s">
        <v>8</v>
      </c>
      <c r="X14" s="12">
        <v>50</v>
      </c>
      <c r="Y14" s="13">
        <v>50</v>
      </c>
      <c r="Z14" s="12">
        <v>60</v>
      </c>
      <c r="AA14" s="13">
        <v>60</v>
      </c>
    </row>
    <row r="15" spans="1:49" ht="15.75" thickBot="1" x14ac:dyDescent="0.3">
      <c r="A15">
        <v>15</v>
      </c>
      <c r="B15" t="s">
        <v>113</v>
      </c>
      <c r="C15" t="str">
        <f>"["&amp;'2.2.3'!$S$3&amp;"RULTRA]"&amp;"["&amp;'2.2.3'!$S$5&amp;"CULTRA]"&amp;" SIN ADENDUM"</f>
        <v>[RULTRA][CULTRA] SIN ADENDUM</v>
      </c>
      <c r="D15" t="s">
        <v>90</v>
      </c>
      <c r="E15" t="s">
        <v>91</v>
      </c>
      <c r="F15" t="str">
        <f>UPPER('2.2.3'!$S$7)&amp;" ENTERADO DE COSTOS Y POLITICAS"</f>
        <v xml:space="preserve"> ENTERADO DE COSTOS Y POLITICAS</v>
      </c>
      <c r="G15" t="str">
        <f t="shared" si="1"/>
        <v>[RULTRA][CULTRA] SIN ADENDUM RECIBE TELEFONO 1 = TELEFONO 2=  REFERENCIA 1= REFERENCIA 2=  CANAL DE VENTA  ENTERADO DE COSTOS Y POLITICAS</v>
      </c>
      <c r="W15" s="14" t="s">
        <v>11</v>
      </c>
      <c r="X15" s="15">
        <v>11</v>
      </c>
      <c r="Y15" s="16">
        <v>11</v>
      </c>
      <c r="Z15" s="15">
        <v>11</v>
      </c>
      <c r="AA15" s="16">
        <v>11</v>
      </c>
    </row>
    <row r="16" spans="1:49" ht="15.75" thickBot="1" x14ac:dyDescent="0.3">
      <c r="A16">
        <v>16</v>
      </c>
      <c r="B16" t="s">
        <v>142</v>
      </c>
      <c r="C16" t="s">
        <v>144</v>
      </c>
      <c r="D16">
        <f>Reem!$S$3</f>
        <v>0</v>
      </c>
      <c r="E16" t="str">
        <f>IF(D16&gt;1," REEMPLAZOS  "," REEMPLAZO ")&amp;IF(Reem!S5&gt;0,Reem!$S$5&amp;IF(Reem!$S$5&gt;1," Y  CRECIMIENTOS"," Y  CRECIMIENTO")," ")&amp;"  CANAL DE VENTA  "</f>
        <v xml:space="preserve"> REEMPLAZO    CANAL DE VENTA  </v>
      </c>
      <c r="F16" t="str">
        <f>UPPER(Reem!$S$7)&amp;" ENTERADO DE COSTOS Y POLITICAS"</f>
        <v xml:space="preserve"> ENTERADO DE COSTOS Y POLITICAS</v>
      </c>
      <c r="G16" t="str">
        <f t="shared" ref="G16:G17" si="2">C16&amp;D16&amp;E16&amp;F16</f>
        <v>DECISOR DE LA CUENTA ACEPTA   ULTRA CON 0 REEMPLAZO    CANAL DE VENTA   ENTERADO DE COSTOS Y POLITICAS</v>
      </c>
    </row>
    <row r="17" spans="1:37" ht="15.75" thickBot="1" x14ac:dyDescent="0.3">
      <c r="A17">
        <v>17</v>
      </c>
      <c r="B17" t="s">
        <v>143</v>
      </c>
      <c r="C17" t="str">
        <f>"["&amp;Reem!$S$3&amp;"RULTRA]"&amp;IF(Reem!S5&gt;0,"["&amp;Reem!$S$5&amp;"CULTRA]"," ")&amp;" CON ADENDUM"</f>
        <v>[RULTRA]  CON ADENDUM</v>
      </c>
      <c r="D17" t="s">
        <v>90</v>
      </c>
      <c r="E17" t="s">
        <v>91</v>
      </c>
      <c r="F17" t="str">
        <f>UPPER(Reem!$S$7)&amp;" ENTERADO DE COSTOS Y POLITICAS"</f>
        <v xml:space="preserve"> ENTERADO DE COSTOS Y POLITICAS</v>
      </c>
      <c r="G17" t="str">
        <f t="shared" si="2"/>
        <v>[RULTRA]  CON ADENDUM RECIBE TELEFONO 1 = TELEFONO 2=  REFERENCIA 1= REFERENCIA 2=  CANAL DE VENTA  ENTERADO DE COSTOS Y POLITICAS</v>
      </c>
      <c r="X17" s="17" t="s">
        <v>38</v>
      </c>
      <c r="Y17" s="17" t="s">
        <v>22</v>
      </c>
      <c r="Z17" s="17" t="s">
        <v>28</v>
      </c>
      <c r="AA17" s="17" t="s">
        <v>32</v>
      </c>
      <c r="AB17" s="18" t="s">
        <v>36</v>
      </c>
      <c r="AC17" s="19" t="s">
        <v>23</v>
      </c>
      <c r="AD17" s="19" t="s">
        <v>29</v>
      </c>
      <c r="AE17" s="19" t="s">
        <v>33</v>
      </c>
      <c r="AF17" s="20" t="s">
        <v>37</v>
      </c>
      <c r="AG17" s="53" t="s">
        <v>56</v>
      </c>
      <c r="AH17" t="s">
        <v>18</v>
      </c>
      <c r="AI17" t="s">
        <v>24</v>
      </c>
      <c r="AJ17" t="s">
        <v>30</v>
      </c>
      <c r="AK17" t="s">
        <v>34</v>
      </c>
    </row>
    <row r="18" spans="1:37" ht="15.75" thickBot="1" x14ac:dyDescent="0.3">
      <c r="A18">
        <v>18</v>
      </c>
      <c r="B18" t="s">
        <v>145</v>
      </c>
      <c r="C18" t="s">
        <v>144</v>
      </c>
      <c r="D18">
        <f>'2.2.4'!$S$3</f>
        <v>0</v>
      </c>
      <c r="E18" t="str">
        <f>IF(D18&gt;1," REEMPLAZOS "," REEMPLAZO ")&amp;IF('2.2.4'!S5&gt;0,'2.2.4'!$S$5&amp;IF('2.2.4'!$S$5&gt;1," Y  CRECIMIENTOS"," Y  CRECIMIENTO")," ")&amp;"  CANAL DE VENTA  "</f>
        <v xml:space="preserve"> REEMPLAZO    CANAL DE VENTA  </v>
      </c>
      <c r="F18" t="str">
        <f>UPPER('2.2.4'!$S$7)&amp;" ENTERADO DE COSTOS Y POLITICAS"</f>
        <v xml:space="preserve"> ENTERADO DE COSTOS Y POLITICAS</v>
      </c>
      <c r="G18" t="str">
        <f t="shared" ref="G18:G21" si="3">C18&amp;D18&amp;E18&amp;F18</f>
        <v>DECISOR DE LA CUENTA ACEPTA   ULTRA CON 0 REEMPLAZO    CANAL DE VENTA   ENTERADO DE COSTOS Y POLITICAS</v>
      </c>
      <c r="W18" s="21" t="s">
        <v>39</v>
      </c>
      <c r="X18" s="22">
        <v>67</v>
      </c>
      <c r="Y18" s="22">
        <v>109</v>
      </c>
      <c r="Z18" s="22">
        <v>139</v>
      </c>
      <c r="AA18" s="22">
        <v>147</v>
      </c>
      <c r="AB18" s="22">
        <v>160</v>
      </c>
      <c r="AC18" s="23">
        <v>114</v>
      </c>
      <c r="AD18" s="23">
        <v>137</v>
      </c>
      <c r="AE18" s="23">
        <v>144</v>
      </c>
      <c r="AF18" s="23">
        <v>155</v>
      </c>
      <c r="AG18" s="25">
        <v>90</v>
      </c>
      <c r="AH18" s="10">
        <v>68</v>
      </c>
      <c r="AI18" s="10">
        <v>84</v>
      </c>
      <c r="AJ18" s="10">
        <v>55</v>
      </c>
      <c r="AK18" s="10">
        <v>64</v>
      </c>
    </row>
    <row r="19" spans="1:37" x14ac:dyDescent="0.25">
      <c r="A19">
        <v>19</v>
      </c>
      <c r="B19" t="s">
        <v>146</v>
      </c>
      <c r="C19" t="str">
        <f>"["&amp;'2.2.4'!$S$3&amp;"RULTRA]"&amp;IF('2.2.4'!S5&gt;0,"["&amp;'2.2.4'!$S$5&amp;"CULTRA]"," ")&amp;" SIN ADENDUM"</f>
        <v>[RULTRA]  SIN ADENDUM</v>
      </c>
      <c r="D19" t="s">
        <v>90</v>
      </c>
      <c r="E19" t="s">
        <v>91</v>
      </c>
      <c r="F19" t="str">
        <f>UPPER('2.2.4'!$S$7)&amp;" ENTERADO DE COSTOS Y POLITICAS"</f>
        <v xml:space="preserve"> ENTERADO DE COSTOS Y POLITICAS</v>
      </c>
      <c r="G19" t="str">
        <f t="shared" si="3"/>
        <v>[RULTRA]  SIN ADENDUM RECIBE TELEFONO 1 = TELEFONO 2=  REFERENCIA 1= REFERENCIA 2=  CANAL DE VENTA  ENTERADO DE COSTOS Y POLITICAS</v>
      </c>
      <c r="W19" s="24" t="s">
        <v>40</v>
      </c>
      <c r="X19" s="22">
        <v>0</v>
      </c>
      <c r="Y19" s="22">
        <v>0</v>
      </c>
      <c r="Z19" s="22">
        <v>0</v>
      </c>
      <c r="AA19" s="22">
        <v>0</v>
      </c>
      <c r="AB19" s="22">
        <v>0</v>
      </c>
      <c r="AC19" s="25">
        <v>14</v>
      </c>
      <c r="AD19" s="25">
        <v>14</v>
      </c>
      <c r="AE19" s="25">
        <v>14</v>
      </c>
      <c r="AF19" s="25">
        <v>14</v>
      </c>
      <c r="AG19" s="25">
        <v>14</v>
      </c>
      <c r="AH19" s="12">
        <v>3</v>
      </c>
      <c r="AI19" s="12">
        <v>5</v>
      </c>
      <c r="AJ19" s="12">
        <v>6</v>
      </c>
      <c r="AK19" s="12">
        <v>6</v>
      </c>
    </row>
    <row r="20" spans="1:37" x14ac:dyDescent="0.25">
      <c r="A20">
        <v>20</v>
      </c>
      <c r="B20" t="s">
        <v>149</v>
      </c>
      <c r="C20" t="s">
        <v>151</v>
      </c>
      <c r="D20" t="str">
        <f>UPPER('3.1.1'!$R$1)&amp;" CANAL DE VENTA "&amp;UPPER('3.1.1'!$R$3)&amp;" "</f>
        <v xml:space="preserve"> CANAL DE VENTA  </v>
      </c>
      <c r="E20" t="s">
        <v>150</v>
      </c>
      <c r="G20" t="str">
        <f>C20&amp;D20&amp;E20</f>
        <v>DECISOR DE LA CUENTA SOLICITA MIGRACIÓN FLAT  CANAL DE VENTA  ENTERADO DE COSTOS Y POLITICAS</v>
      </c>
      <c r="W20" s="24" t="s">
        <v>41</v>
      </c>
      <c r="X20" s="26">
        <v>11</v>
      </c>
      <c r="Y20" s="26">
        <v>16</v>
      </c>
      <c r="Z20" s="26">
        <v>16</v>
      </c>
      <c r="AA20" s="26">
        <v>16</v>
      </c>
      <c r="AB20" s="26">
        <v>16</v>
      </c>
      <c r="AC20" s="25">
        <v>27</v>
      </c>
      <c r="AD20" s="25">
        <v>27</v>
      </c>
      <c r="AE20" s="25">
        <v>27</v>
      </c>
      <c r="AF20" s="25">
        <v>27</v>
      </c>
      <c r="AG20" s="25">
        <v>27</v>
      </c>
      <c r="AH20" s="12">
        <v>11</v>
      </c>
      <c r="AI20" s="12">
        <v>11</v>
      </c>
      <c r="AJ20" s="12">
        <v>11</v>
      </c>
      <c r="AK20" s="12">
        <v>11</v>
      </c>
    </row>
    <row r="21" spans="1:37" ht="15.75" thickBot="1" x14ac:dyDescent="0.3">
      <c r="A21">
        <v>21</v>
      </c>
      <c r="B21" t="s">
        <v>152</v>
      </c>
      <c r="C21" t="str">
        <f>"M**"&amp;" SIN ADENDUM"</f>
        <v>M** SIN ADENDUM</v>
      </c>
      <c r="D21" t="s">
        <v>90</v>
      </c>
      <c r="E21" t="s">
        <v>91</v>
      </c>
      <c r="F21" t="str">
        <f>UPPER('3.1.1'!$R$3)&amp;" ENTERADO DE COSTOS Y POLITICAS"</f>
        <v xml:space="preserve"> ENTERADO DE COSTOS Y POLITICAS</v>
      </c>
      <c r="G21" t="str">
        <f t="shared" si="3"/>
        <v>M** SIN ADENDUM RECIBE TELEFONO 1 = TELEFONO 2=  REFERENCIA 1= REFERENCIA 2=  CANAL DE VENTA  ENTERADO DE COSTOS Y POLITICAS</v>
      </c>
      <c r="W21" s="27" t="s">
        <v>42</v>
      </c>
      <c r="X21" s="28">
        <v>5</v>
      </c>
      <c r="Y21" s="28">
        <v>50</v>
      </c>
      <c r="Z21" s="28">
        <v>50</v>
      </c>
      <c r="AA21" s="28">
        <v>50</v>
      </c>
      <c r="AB21" s="28">
        <v>50</v>
      </c>
      <c r="AC21" s="25">
        <v>75</v>
      </c>
      <c r="AD21" s="25">
        <v>75</v>
      </c>
      <c r="AE21" s="25">
        <v>75</v>
      </c>
      <c r="AF21" s="25">
        <v>75</v>
      </c>
      <c r="AG21" s="52">
        <v>75</v>
      </c>
      <c r="AH21" s="12">
        <v>50</v>
      </c>
      <c r="AI21" s="13">
        <v>50</v>
      </c>
      <c r="AJ21" s="12">
        <v>60</v>
      </c>
      <c r="AK21" s="13">
        <v>60</v>
      </c>
    </row>
    <row r="22" spans="1:37" x14ac:dyDescent="0.25">
      <c r="A22">
        <v>22</v>
      </c>
      <c r="B22" t="s">
        <v>153</v>
      </c>
      <c r="C22" t="str">
        <f>"DECISOR DE LA CUENTA SOLICITA MIGRACIÓN A "&amp;UPPER('3.1.2'!$R$1)&amp;" CON "</f>
        <v xml:space="preserve">DECISOR DE LA CUENTA SOLICITA MIGRACIÓN A  CON </v>
      </c>
      <c r="D22" t="str">
        <f>'3.1.2'!$R$5&amp;IF('3.1.2'!$R$5&gt;1," REEMPLAZOS"," REEMPLAZO")&amp;" CANAL DE VENTA "&amp;UPPER('3.1.2'!$R$5)&amp;" "</f>
        <v xml:space="preserve"> REEMPLAZO CANAL DE VENTA  </v>
      </c>
      <c r="E22" t="s">
        <v>150</v>
      </c>
      <c r="G22" t="str">
        <f>C22&amp;D22&amp;E22</f>
        <v>DECISOR DE LA CUENTA SOLICITA MIGRACIÓN A  CON  REEMPLAZO CANAL DE VENTA  ENTERADO DE COSTOS Y POLITICAS</v>
      </c>
    </row>
    <row r="23" spans="1:37" x14ac:dyDescent="0.25">
      <c r="A23">
        <v>23</v>
      </c>
      <c r="B23" t="s">
        <v>154</v>
      </c>
      <c r="C23" t="str">
        <f>"["&amp;'3.1.2'!$R$5&amp;"RHD] "&amp;"CON ADENDUM"</f>
        <v>[RHD] CON ADENDUM</v>
      </c>
      <c r="D23" t="s">
        <v>90</v>
      </c>
      <c r="E23" t="s">
        <v>91</v>
      </c>
      <c r="F23" t="str">
        <f>UPPER('3.1.2'!$R$3)&amp;" ENTERADO DE COSTOS Y POLITICAS"</f>
        <v xml:space="preserve"> ENTERADO DE COSTOS Y POLITICAS</v>
      </c>
      <c r="G23" t="str">
        <f t="shared" ref="G23" si="4">C23&amp;D23&amp;E23&amp;F23</f>
        <v>[RHD] CON ADENDUM RECIBE TELEFONO 1 = TELEFONO 2=  REFERENCIA 1= REFERENCIA 2=  CANAL DE VENTA  ENTERADO DE COSTOS Y POLITICAS</v>
      </c>
    </row>
    <row r="24" spans="1:37" ht="20.25" x14ac:dyDescent="0.25">
      <c r="A24">
        <v>24</v>
      </c>
      <c r="B24" t="s">
        <v>156</v>
      </c>
      <c r="C24" t="str">
        <f>"DECISOR DE LA CUENTA SOLICITA MIGRACIÓN A "&amp;UPPER('3.1.3'!$R$1)&amp;" CON "</f>
        <v xml:space="preserve">DECISOR DE LA CUENTA SOLICITA MIGRACIÓN A  CON </v>
      </c>
      <c r="D24" t="str">
        <f>'3.1.3'!$R$5&amp;IF('3.1.3'!$R$5&gt;1," CRECIMIENTO"," CRECIMIENTO")&amp;" CANAL DE VENTA "&amp;UPPER('3.1.3'!$R$3)&amp;" "</f>
        <v xml:space="preserve"> CRECIMIENTO CANAL DE VENTA  </v>
      </c>
      <c r="E24" t="s">
        <v>150</v>
      </c>
      <c r="G24" t="str">
        <f>C24&amp;D24&amp;E24</f>
        <v>DECISOR DE LA CUENTA SOLICITA MIGRACIÓN A  CON  CRECIMIENTO CANAL DE VENTA  ENTERADO DE COSTOS Y POLITICAS</v>
      </c>
      <c r="Y24" s="33" t="s">
        <v>18</v>
      </c>
      <c r="Z24" s="33" t="s">
        <v>24</v>
      </c>
      <c r="AA24" s="33" t="s">
        <v>30</v>
      </c>
      <c r="AB24" s="33" t="s">
        <v>34</v>
      </c>
    </row>
    <row r="25" spans="1:37" ht="20.25" x14ac:dyDescent="0.25">
      <c r="A25">
        <v>25</v>
      </c>
      <c r="B25" t="s">
        <v>157</v>
      </c>
      <c r="C25" t="str">
        <f>"["&amp;'3.1.3'!$R$5&amp;"CHD] "&amp;"CON ADENDUM"</f>
        <v>[CHD] CON ADENDUM</v>
      </c>
      <c r="D25" t="s">
        <v>90</v>
      </c>
      <c r="E25" t="s">
        <v>91</v>
      </c>
      <c r="F25" t="str">
        <f>UPPER('3.1.3'!$R$3)&amp;" ENTERADO DE COSTOS Y POLITICAS"</f>
        <v xml:space="preserve"> ENTERADO DE COSTOS Y POLITICAS</v>
      </c>
      <c r="G25" t="str">
        <f t="shared" ref="G25:G27" si="5">C25&amp;D25&amp;E25&amp;F25</f>
        <v>[CHD] CON ADENDUM RECIBE TELEFONO 1 = TELEFONO 2=  REFERENCIA 1= REFERENCIA 2=  CANAL DE VENTA  ENTERADO DE COSTOS Y POLITICAS</v>
      </c>
      <c r="W25" s="31" t="s">
        <v>46</v>
      </c>
      <c r="X25" s="32"/>
      <c r="Y25" s="29">
        <v>249</v>
      </c>
      <c r="Z25" s="29">
        <v>299</v>
      </c>
      <c r="AA25" s="29">
        <v>249</v>
      </c>
      <c r="AB25" s="29">
        <v>299</v>
      </c>
    </row>
    <row r="26" spans="1:37" ht="20.25" x14ac:dyDescent="0.25">
      <c r="A26">
        <v>26</v>
      </c>
      <c r="B26" t="s">
        <v>159</v>
      </c>
      <c r="C26" t="str">
        <f>"DECISOR DE LA CUENTA SOLICITA MIGRACIÓN A "&amp;UPPER('3.1.4'!$R$1)&amp;" CON "</f>
        <v xml:space="preserve">DECISOR DE LA CUENTA SOLICITA MIGRACIÓN A  CON </v>
      </c>
      <c r="D26" t="str">
        <f>'3.1.4'!$R$5&amp;" CRECIMIENTO "&amp;'3.1.4'!$R$5&amp;" REEMPLAZO CANAL DE VENTA "&amp;UPPER('3.1.4'!$R$3)&amp;" "</f>
        <v xml:space="preserve"> CRECIMIENTO  REEMPLAZO CANAL DE VENTA  </v>
      </c>
      <c r="E26" t="s">
        <v>150</v>
      </c>
      <c r="G26" t="str">
        <f>C26&amp;D26&amp;E26</f>
        <v>DECISOR DE LA CUENTA SOLICITA MIGRACIÓN A  CON  CRECIMIENTO  REEMPLAZO CANAL DE VENTA  ENTERADO DE COSTOS Y POLITICAS</v>
      </c>
      <c r="W26" s="31" t="s">
        <v>47</v>
      </c>
      <c r="X26" s="32"/>
      <c r="Y26" s="29">
        <v>349</v>
      </c>
      <c r="Z26" s="29">
        <v>399</v>
      </c>
      <c r="AA26" s="29">
        <v>349</v>
      </c>
      <c r="AB26" s="29">
        <v>399</v>
      </c>
    </row>
    <row r="27" spans="1:37" ht="20.25" x14ac:dyDescent="0.25">
      <c r="A27">
        <v>27</v>
      </c>
      <c r="B27" t="s">
        <v>160</v>
      </c>
      <c r="C27" t="str">
        <f>"["&amp;'3.1.4'!$R$7&amp;"RHD]"&amp;"["&amp;'3.1.4'!$R$5&amp;"CHD]"&amp;" CON ADENDUM"</f>
        <v>[RHD][CHD] CON ADENDUM</v>
      </c>
      <c r="D27" t="s">
        <v>90</v>
      </c>
      <c r="E27" t="s">
        <v>91</v>
      </c>
      <c r="F27" t="str">
        <f>UPPER('3.1.4'!$R$3)&amp;" ENTERADO DE COSTOS Y POLITICAS"</f>
        <v xml:space="preserve"> ENTERADO DE COSTOS Y POLITICAS</v>
      </c>
      <c r="G27" t="str">
        <f t="shared" si="5"/>
        <v>[RHD][CHD] CON ADENDUM RECIBE TELEFONO 1 = TELEFONO 2=  REFERENCIA 1= REFERENCIA 2=  CANAL DE VENTA  ENTERADO DE COSTOS Y POLITICAS</v>
      </c>
      <c r="W27" s="31" t="s">
        <v>48</v>
      </c>
      <c r="X27" s="32"/>
      <c r="Y27" s="29">
        <v>425</v>
      </c>
      <c r="Z27" s="29">
        <v>459</v>
      </c>
      <c r="AA27" s="29">
        <v>425</v>
      </c>
      <c r="AB27" s="29">
        <v>504</v>
      </c>
    </row>
    <row r="28" spans="1:37" ht="20.25" x14ac:dyDescent="0.25">
      <c r="A28">
        <v>28</v>
      </c>
      <c r="B28" t="s">
        <v>164</v>
      </c>
      <c r="C28" t="s">
        <v>166</v>
      </c>
      <c r="D28" t="str">
        <f>UPPER('3.2.1.1'!$R$1)&amp;" CANAL DE VENTA "&amp;UPPER('3.2.1.1'!$R$3)&amp;" "</f>
        <v xml:space="preserve"> CANAL DE VENTA  </v>
      </c>
      <c r="E28" t="s">
        <v>150</v>
      </c>
      <c r="G28" t="str">
        <f>C28&amp;D28&amp;E28</f>
        <v>DECISOR DE LA CUENTA SOLICITA MIGRACIÓN PP  CANAL DE VENTA  ENTERADO DE COSTOS Y POLITICAS</v>
      </c>
      <c r="W28" s="31" t="s">
        <v>49</v>
      </c>
      <c r="X28" s="32"/>
      <c r="Y28" s="29">
        <v>475</v>
      </c>
      <c r="Z28" s="29">
        <v>509</v>
      </c>
      <c r="AA28" s="29">
        <v>475</v>
      </c>
      <c r="AB28" s="29">
        <v>554</v>
      </c>
    </row>
    <row r="29" spans="1:37" ht="20.25" x14ac:dyDescent="0.25">
      <c r="A29">
        <v>29</v>
      </c>
      <c r="B29" t="s">
        <v>165</v>
      </c>
      <c r="C29" t="str">
        <f>"M**"&amp;" SIN ADENDUM"</f>
        <v>M** SIN ADENDUM</v>
      </c>
      <c r="D29" t="s">
        <v>90</v>
      </c>
      <c r="E29" t="s">
        <v>91</v>
      </c>
      <c r="F29" t="str">
        <f>UPPER('3.2.1.1'!$R$3)&amp;" ENTERADO DE COSTOS Y POLITICAS"</f>
        <v xml:space="preserve"> ENTERADO DE COSTOS Y POLITICAS</v>
      </c>
      <c r="G29" t="str">
        <f t="shared" ref="G29" si="6">C29&amp;D29&amp;E29&amp;F29</f>
        <v>M** SIN ADENDUM RECIBE TELEFONO 1 = TELEFONO 2=  REFERENCIA 1= REFERENCIA 2=  CANAL DE VENTA  ENTERADO DE COSTOS Y POLITICAS</v>
      </c>
      <c r="W29" s="31" t="s">
        <v>50</v>
      </c>
      <c r="X29" s="32"/>
      <c r="Y29" s="29">
        <v>520</v>
      </c>
      <c r="Z29" s="29">
        <v>579</v>
      </c>
      <c r="AA29" s="29">
        <v>520</v>
      </c>
      <c r="AB29" s="29">
        <v>624</v>
      </c>
    </row>
    <row r="30" spans="1:37" ht="20.25" x14ac:dyDescent="0.25">
      <c r="A30">
        <v>30</v>
      </c>
      <c r="B30" t="s">
        <v>173</v>
      </c>
      <c r="C30" t="str">
        <f>"DECISOR DE LA CUENTA SOLICITA MIGRACIÓN A "&amp;UPPER('3.2.1.2'!$R$1)&amp;" CON "</f>
        <v xml:space="preserve">DECISOR DE LA CUENTA SOLICITA MIGRACIÓN A  CON </v>
      </c>
      <c r="D30" t="str">
        <f>'3.1.2'!$R$5&amp;IF('3.1.2'!$R$5&gt;1," REEMPLAZOS"," REEMPLAZO")&amp;" CANAL DE VENTA "&amp;UPPER('3.1.2'!$R$5)&amp;" "</f>
        <v xml:space="preserve"> REEMPLAZO CANAL DE VENTA  </v>
      </c>
      <c r="E30" t="s">
        <v>150</v>
      </c>
      <c r="G30" t="str">
        <f>C30&amp;D30&amp;E30</f>
        <v>DECISOR DE LA CUENTA SOLICITA MIGRACIÓN A  CON  REEMPLAZO CANAL DE VENTA  ENTERADO DE COSTOS Y POLITICAS</v>
      </c>
      <c r="W30" s="31" t="s">
        <v>51</v>
      </c>
      <c r="X30" s="32"/>
      <c r="Y30" s="29">
        <v>570</v>
      </c>
      <c r="Z30" s="29">
        <v>604</v>
      </c>
      <c r="AA30" s="29">
        <v>570</v>
      </c>
      <c r="AB30" s="29">
        <v>649</v>
      </c>
    </row>
    <row r="31" spans="1:37" ht="15.75" thickBot="1" x14ac:dyDescent="0.3">
      <c r="A31">
        <v>31</v>
      </c>
      <c r="B31" t="s">
        <v>174</v>
      </c>
      <c r="C31" t="str">
        <f>"["&amp;'3.1.2'!$R$5&amp;"RHD] "&amp;"CON ADENDUM"</f>
        <v>[RHD] CON ADENDUM</v>
      </c>
      <c r="D31" t="s">
        <v>90</v>
      </c>
      <c r="E31" t="s">
        <v>91</v>
      </c>
      <c r="F31" t="str">
        <f>UPPER('3.2.1.1'!$R$3)&amp;" ENTERADO DE COSTOS Y POLITICAS"</f>
        <v xml:space="preserve"> ENTERADO DE COSTOS Y POLITICAS</v>
      </c>
      <c r="G31" t="str">
        <f t="shared" ref="G31:G33" si="7">C31&amp;D31&amp;E31&amp;F31</f>
        <v>[RHD] CON ADENDUM RECIBE TELEFONO 1 = TELEFONO 2=  REFERENCIA 1= REFERENCIA 2=  CANAL DE VENTA  ENTERADO DE COSTOS Y POLITICAS</v>
      </c>
    </row>
    <row r="32" spans="1:37" x14ac:dyDescent="0.25">
      <c r="A32">
        <v>32</v>
      </c>
      <c r="B32" t="s">
        <v>178</v>
      </c>
      <c r="C32" t="s">
        <v>177</v>
      </c>
      <c r="D32">
        <f>'3.2.1.2'!$R$5</f>
        <v>0</v>
      </c>
      <c r="E32" t="str">
        <f>IF(D32&gt;1," CRECIMIENTOS"," CRECIMIENTO")&amp;"  CANAL DE VENTA  "</f>
        <v xml:space="preserve"> CRECIMIENTO  CANAL DE VENTA  </v>
      </c>
      <c r="F32" t="str">
        <f>UPPER('3.2.1.2'!$R$3)&amp;" ENTERADO DE COSTOS Y POLITICAS"</f>
        <v xml:space="preserve"> ENTERADO DE COSTOS Y POLITICAS</v>
      </c>
      <c r="G32" t="str">
        <f t="shared" si="7"/>
        <v>DECISOR DE LA CUENTA ACEPTA  MIGRACION  CON 0 CRECIMIENTO  CANAL DE VENTA   ENTERADO DE COSTOS Y POLITICAS</v>
      </c>
      <c r="X32" s="38" t="s">
        <v>22</v>
      </c>
      <c r="Y32" s="38" t="s">
        <v>28</v>
      </c>
      <c r="Z32" s="38" t="s">
        <v>32</v>
      </c>
      <c r="AA32" s="39" t="s">
        <v>36</v>
      </c>
      <c r="AB32" s="40" t="s">
        <v>56</v>
      </c>
      <c r="AC32" s="41" t="s">
        <v>23</v>
      </c>
      <c r="AD32" s="41" t="s">
        <v>29</v>
      </c>
      <c r="AE32" s="41" t="s">
        <v>33</v>
      </c>
      <c r="AF32" s="42" t="s">
        <v>37</v>
      </c>
    </row>
    <row r="33" spans="1:32" ht="20.25" x14ac:dyDescent="0.25">
      <c r="A33">
        <v>33</v>
      </c>
      <c r="B33" t="s">
        <v>179</v>
      </c>
      <c r="C33" t="str">
        <f>"["&amp;'3.2.1.2'!$R$5&amp;"CHD]"&amp;" SIN ADENDUM"</f>
        <v>[CHD] SIN ADENDUM</v>
      </c>
      <c r="D33" t="s">
        <v>90</v>
      </c>
      <c r="E33" t="s">
        <v>91</v>
      </c>
      <c r="F33" t="str">
        <f>UPPER('3.2.1.2'!$R$3)&amp;" ENTERADO DE COSTOS Y POLITICAS"</f>
        <v xml:space="preserve"> ENTERADO DE COSTOS Y POLITICAS</v>
      </c>
      <c r="G33" t="str">
        <f t="shared" si="7"/>
        <v>[CHD] SIN ADENDUM RECIBE TELEFONO 1 = TELEFONO 2=  REFERENCIA 1= REFERENCIA 2=  CANAL DE VENTA  ENTERADO DE COSTOS Y POLITICAS</v>
      </c>
      <c r="W33" s="43" t="s">
        <v>62</v>
      </c>
      <c r="X33" s="44">
        <v>319</v>
      </c>
      <c r="Y33" s="44">
        <v>449</v>
      </c>
      <c r="Z33" s="44">
        <v>619</v>
      </c>
      <c r="AA33" s="44">
        <v>854</v>
      </c>
      <c r="AB33" s="44">
        <v>349</v>
      </c>
      <c r="AC33" s="44">
        <v>399</v>
      </c>
      <c r="AD33" s="44">
        <v>529</v>
      </c>
      <c r="AE33" s="44">
        <v>699</v>
      </c>
      <c r="AF33" s="44">
        <v>924</v>
      </c>
    </row>
    <row r="34" spans="1:32" ht="15" customHeight="1" x14ac:dyDescent="0.25">
      <c r="A34">
        <v>34</v>
      </c>
      <c r="B34" t="s">
        <v>181</v>
      </c>
      <c r="C34" t="s">
        <v>177</v>
      </c>
      <c r="D34">
        <f>'3.2.1.3'!$R$5</f>
        <v>0</v>
      </c>
      <c r="E34" t="str">
        <f>IF(D34&gt;1," REEMPLAZOS"," REEMPLAZO")&amp;"  CANAL DE VENTA  "</f>
        <v xml:space="preserve"> REEMPLAZO  CANAL DE VENTA  </v>
      </c>
      <c r="F34" t="str">
        <f>UPPER('3.2.1.3'!$R$3)&amp;" ENTERADO DE COSTOS Y POLITICAS"</f>
        <v xml:space="preserve"> ENTERADO DE COSTOS Y POLITICAS</v>
      </c>
      <c r="G34" t="str">
        <f t="shared" ref="G34:G35" si="8">C34&amp;D34&amp;E34&amp;F34</f>
        <v>DECISOR DE LA CUENTA ACEPTA  MIGRACION  CON 0 REEMPLAZO  CANAL DE VENTA   ENTERADO DE COSTOS Y POLITICAS</v>
      </c>
      <c r="W34" s="43" t="s">
        <v>63</v>
      </c>
      <c r="X34" s="44">
        <v>419</v>
      </c>
      <c r="Y34" s="44">
        <v>549</v>
      </c>
      <c r="Z34" s="44">
        <v>719</v>
      </c>
      <c r="AA34" s="44">
        <v>954</v>
      </c>
      <c r="AB34" s="44">
        <v>455</v>
      </c>
      <c r="AC34" s="44">
        <v>505</v>
      </c>
      <c r="AD34" s="44">
        <v>655</v>
      </c>
      <c r="AE34" s="44">
        <v>825</v>
      </c>
      <c r="AF34" s="44">
        <v>1050</v>
      </c>
    </row>
    <row r="35" spans="1:32" ht="15" customHeight="1" x14ac:dyDescent="0.25">
      <c r="A35">
        <v>35</v>
      </c>
      <c r="B35" t="s">
        <v>182</v>
      </c>
      <c r="C35" t="str">
        <f>"["&amp;'3.2.1.3'!$R$5&amp;"RHD]"&amp;" SIN ADENDUM"</f>
        <v>[RHD] SIN ADENDUM</v>
      </c>
      <c r="D35" t="s">
        <v>90</v>
      </c>
      <c r="E35" t="s">
        <v>91</v>
      </c>
      <c r="F35" t="str">
        <f>UPPER('3.2.1.3'!$R$3)&amp;" ENTERADO DE COSTOS Y POLITICAS"</f>
        <v xml:space="preserve"> ENTERADO DE COSTOS Y POLITICAS</v>
      </c>
      <c r="G35" t="str">
        <f t="shared" si="8"/>
        <v>[RHD] SIN ADENDUM RECIBE TELEFONO 1 = TELEFONO 2=  REFERENCIA 1= REFERENCIA 2=  CANAL DE VENTA  ENTERADO DE COSTOS Y POLITICAS</v>
      </c>
      <c r="W35" s="43" t="s">
        <v>64</v>
      </c>
      <c r="X35" s="44">
        <v>495</v>
      </c>
      <c r="Y35" s="44">
        <v>625</v>
      </c>
      <c r="Z35" s="44">
        <v>795</v>
      </c>
      <c r="AA35" s="44">
        <v>1030</v>
      </c>
      <c r="AB35" s="44">
        <v>565</v>
      </c>
      <c r="AC35" s="44">
        <v>615</v>
      </c>
      <c r="AD35" s="44">
        <v>785</v>
      </c>
      <c r="AE35" s="44">
        <v>955</v>
      </c>
      <c r="AF35" s="44">
        <v>1180</v>
      </c>
    </row>
    <row r="36" spans="1:32" ht="15" customHeight="1" x14ac:dyDescent="0.25">
      <c r="A36">
        <v>36</v>
      </c>
      <c r="B36" t="s">
        <v>183</v>
      </c>
      <c r="C36" t="s">
        <v>177</v>
      </c>
      <c r="D36">
        <f>'3.2.1.4'!$R$5</f>
        <v>0</v>
      </c>
      <c r="E36" t="str">
        <f>IF(D36&gt;1," REEMPLAZOS"," REEMPLAZO")&amp;"Y "&amp;'3.2.1.4'!$R$7&amp;IF('3.2.1.4'!$R$7&gt;1," CRECIMIENTOS"," CRECIMIENTO")&amp;"  CANAL DE VENTA  "</f>
        <v xml:space="preserve"> REEMPLAZOY  CRECIMIENTO  CANAL DE VENTA  </v>
      </c>
      <c r="F36" t="str">
        <f>UPPER('3.2.1.4'!$R$3)&amp;" ENTERADO DE COSTOS Y POLITICAS"</f>
        <v xml:space="preserve"> ENTERADO DE COSTOS Y POLITICAS</v>
      </c>
      <c r="G36" t="str">
        <f t="shared" ref="G36:G37" si="9">C36&amp;D36&amp;E36&amp;F36</f>
        <v>DECISOR DE LA CUENTA ACEPTA  MIGRACION  CON 0 REEMPLAZOY  CRECIMIENTO  CANAL DE VENTA   ENTERADO DE COSTOS Y POLITICAS</v>
      </c>
      <c r="W36" s="43" t="s">
        <v>65</v>
      </c>
      <c r="X36" s="44">
        <v>571</v>
      </c>
      <c r="Y36" s="44">
        <v>701</v>
      </c>
      <c r="Z36" s="44">
        <v>871</v>
      </c>
      <c r="AA36" s="44">
        <v>1106</v>
      </c>
      <c r="AB36" s="44">
        <v>671</v>
      </c>
      <c r="AC36" s="44">
        <v>721</v>
      </c>
      <c r="AD36" s="44">
        <v>911</v>
      </c>
      <c r="AE36" s="44">
        <v>1081</v>
      </c>
      <c r="AF36" s="44">
        <v>1306</v>
      </c>
    </row>
    <row r="37" spans="1:32" ht="15" customHeight="1" x14ac:dyDescent="0.25">
      <c r="A37">
        <v>38</v>
      </c>
      <c r="B37" t="s">
        <v>184</v>
      </c>
      <c r="C37" t="str">
        <f>"["&amp;'3.2.1.4'!$R$5&amp;"RHD]"&amp;"["&amp;'3.2.1.4'!$R$7&amp;"CHD]"&amp;" SIN ADENDUM"</f>
        <v>[RHD][CHD] SIN ADENDUM</v>
      </c>
      <c r="D37" t="s">
        <v>90</v>
      </c>
      <c r="E37" t="s">
        <v>91</v>
      </c>
      <c r="F37" t="str">
        <f>UPPER('3.2.1.4'!$R$3)&amp;" ENTERADO DE COSTOS Y POLITICAS"</f>
        <v xml:space="preserve"> ENTERADO DE COSTOS Y POLITICAS</v>
      </c>
      <c r="G37" t="str">
        <f t="shared" si="9"/>
        <v>[RHD][CHD] SIN ADENDUM RECIBE TELEFONO 1 = TELEFONO 2=  REFERENCIA 1= REFERENCIA 2=  CANAL DE VENTA  ENTERADO DE COSTOS Y POLITICAS</v>
      </c>
      <c r="W37" s="33" t="s">
        <v>66</v>
      </c>
      <c r="X37" s="30">
        <v>399</v>
      </c>
      <c r="Y37" s="30">
        <v>499</v>
      </c>
      <c r="Z37" s="30">
        <v>679</v>
      </c>
      <c r="AA37" s="30">
        <v>914</v>
      </c>
      <c r="AB37" s="30">
        <v>429</v>
      </c>
      <c r="AC37" s="30">
        <v>469</v>
      </c>
      <c r="AD37" s="30">
        <v>579</v>
      </c>
      <c r="AE37" s="30">
        <v>759</v>
      </c>
      <c r="AF37" s="30">
        <v>984</v>
      </c>
    </row>
    <row r="38" spans="1:32" ht="15" customHeight="1" x14ac:dyDescent="0.25">
      <c r="A38">
        <v>39</v>
      </c>
      <c r="B38" t="s">
        <v>185</v>
      </c>
      <c r="C38" t="s">
        <v>166</v>
      </c>
      <c r="D38" t="str">
        <f>UPPER('3.2.2.1'!$R$1)&amp;" CANAL DE VENTA "&amp;UPPER('3.2.2.1'!$R$3)&amp;" "</f>
        <v xml:space="preserve">SILVER CANAL DE VENTA  </v>
      </c>
      <c r="E38" t="s">
        <v>150</v>
      </c>
      <c r="G38" t="str">
        <f>C38&amp;D38&amp;E38</f>
        <v>DECISOR DE LA CUENTA SOLICITA MIGRACIÓN PP SILVER CANAL DE VENTA  ENTERADO DE COSTOS Y POLITICAS</v>
      </c>
      <c r="W38" s="33" t="s">
        <v>67</v>
      </c>
      <c r="X38" s="30">
        <v>539</v>
      </c>
      <c r="Y38" s="30">
        <v>639</v>
      </c>
      <c r="Z38" s="30">
        <v>819</v>
      </c>
      <c r="AA38" s="30">
        <v>1054</v>
      </c>
      <c r="AB38" s="30">
        <v>559</v>
      </c>
      <c r="AC38" s="30">
        <v>599</v>
      </c>
      <c r="AD38" s="30">
        <v>729</v>
      </c>
      <c r="AE38" s="30">
        <v>909</v>
      </c>
      <c r="AF38" s="30">
        <v>1134</v>
      </c>
    </row>
    <row r="39" spans="1:32" ht="15" customHeight="1" x14ac:dyDescent="0.25">
      <c r="A39">
        <v>41</v>
      </c>
      <c r="B39" t="s">
        <v>186</v>
      </c>
      <c r="C39" t="str">
        <f>"M**"&amp;" SIN ADENDUM"</f>
        <v>M** SIN ADENDUM</v>
      </c>
      <c r="D39" t="s">
        <v>90</v>
      </c>
      <c r="E39" t="s">
        <v>91</v>
      </c>
      <c r="F39" t="str">
        <f>UPPER('3.2.2.1'!$R$3)&amp;" ENTERADO DE COSTOS Y POLITICAS"</f>
        <v xml:space="preserve"> ENTERADO DE COSTOS Y POLITICAS</v>
      </c>
      <c r="G39" t="str">
        <f t="shared" ref="G39:G41" si="10">C39&amp;D39&amp;E39&amp;F39</f>
        <v>M** SIN ADENDUM RECIBE TELEFONO 1 = TELEFONO 2=  REFERENCIA 1= REFERENCIA 2=  CANAL DE VENTA  ENTERADO DE COSTOS Y POLITICAS</v>
      </c>
      <c r="W39" s="33" t="s">
        <v>68</v>
      </c>
      <c r="X39" s="30">
        <v>639</v>
      </c>
      <c r="Y39" s="30">
        <v>739</v>
      </c>
      <c r="Z39" s="30">
        <v>919</v>
      </c>
      <c r="AA39" s="30">
        <v>1154</v>
      </c>
      <c r="AB39" s="30">
        <v>693</v>
      </c>
      <c r="AC39" s="30">
        <v>733</v>
      </c>
      <c r="AD39" s="30">
        <v>883</v>
      </c>
      <c r="AE39" s="30">
        <v>1063</v>
      </c>
      <c r="AF39" s="30">
        <v>1288</v>
      </c>
    </row>
    <row r="40" spans="1:32" ht="15" customHeight="1" x14ac:dyDescent="0.25">
      <c r="A40">
        <v>43</v>
      </c>
      <c r="B40" t="s">
        <v>178</v>
      </c>
      <c r="C40" t="s">
        <v>177</v>
      </c>
      <c r="D40">
        <f>'3.2.2.2'!$R$5</f>
        <v>0</v>
      </c>
      <c r="E40" t="str">
        <f>IF(D40&gt;1," CRECIMIENTOS"," CRECIMIENTO")&amp;"  CANAL DE VENTA  "</f>
        <v xml:space="preserve"> CRECIMIENTO  CANAL DE VENTA  </v>
      </c>
      <c r="F40" t="str">
        <f>UPPER('3.2.2.2'!$R$3)&amp;" ENTERADO DE COSTOS Y POLITICAS"</f>
        <v xml:space="preserve"> ENTERADO DE COSTOS Y POLITICAS</v>
      </c>
      <c r="G40" t="str">
        <f t="shared" si="10"/>
        <v>DECISOR DE LA CUENTA ACEPTA  MIGRACION  CON 0 CRECIMIENTO  CANAL DE VENTA   ENTERADO DE COSTOS Y POLITICAS</v>
      </c>
      <c r="W40" s="33" t="s">
        <v>69</v>
      </c>
      <c r="X40" s="30">
        <v>739</v>
      </c>
      <c r="Y40" s="30">
        <v>839</v>
      </c>
      <c r="Z40" s="30">
        <v>1019</v>
      </c>
      <c r="AA40" s="30">
        <v>1254</v>
      </c>
      <c r="AB40" s="30">
        <v>823</v>
      </c>
      <c r="AC40" s="30">
        <v>863</v>
      </c>
      <c r="AD40" s="30">
        <v>1033</v>
      </c>
      <c r="AE40" s="30">
        <v>1213</v>
      </c>
      <c r="AF40" s="30">
        <v>1438</v>
      </c>
    </row>
    <row r="41" spans="1:32" ht="15" customHeight="1" x14ac:dyDescent="0.25">
      <c r="A41">
        <v>45</v>
      </c>
      <c r="B41" t="s">
        <v>179</v>
      </c>
      <c r="C41" t="str">
        <f>"["&amp;'3.2.2.2'!$R$5&amp;"CHD]"&amp;" CON ADENDUM"</f>
        <v>[CHD] CON ADENDUM</v>
      </c>
      <c r="D41" t="s">
        <v>90</v>
      </c>
      <c r="E41" t="s">
        <v>91</v>
      </c>
      <c r="F41" t="str">
        <f>UPPER('3.2.2.2'!$R$3)&amp;" ENTERADO DE COSTOS Y POLITICAS"</f>
        <v xml:space="preserve"> ENTERADO DE COSTOS Y POLITICAS</v>
      </c>
      <c r="G41" t="str">
        <f t="shared" si="10"/>
        <v>[CHD] CON ADENDUM RECIBE TELEFONO 1 = TELEFONO 2=  REFERENCIA 1= REFERENCIA 2=  CANAL DE VENTA  ENTERADO DE COSTOS Y POLITICAS</v>
      </c>
      <c r="W41" s="36" t="s">
        <v>48</v>
      </c>
      <c r="X41" s="37">
        <v>429</v>
      </c>
      <c r="Y41" s="37">
        <v>579</v>
      </c>
      <c r="Z41" s="37">
        <v>749</v>
      </c>
      <c r="AA41" s="37">
        <v>985</v>
      </c>
      <c r="AB41" s="37">
        <v>459</v>
      </c>
      <c r="AC41" s="37">
        <v>545</v>
      </c>
      <c r="AD41" s="37">
        <v>635</v>
      </c>
      <c r="AE41" s="37">
        <v>900</v>
      </c>
      <c r="AF41" s="37">
        <v>1029</v>
      </c>
    </row>
    <row r="42" spans="1:32" ht="15" customHeight="1" x14ac:dyDescent="0.25">
      <c r="A42">
        <v>47</v>
      </c>
      <c r="B42" t="s">
        <v>187</v>
      </c>
      <c r="C42" t="str">
        <f>"DECISOR DE LA CUENTA SOLICITA MIGRACIÓN A "&amp;UPPER('3.2.2.3'!$R$1)&amp;" CON "</f>
        <v xml:space="preserve">DECISOR DE LA CUENTA SOLICITA MIGRACIÓN A SILVER CON </v>
      </c>
      <c r="D42" t="str">
        <f>'3.2.2.3'!$R$5&amp;IF('3.2.2.3'!$R$5&gt;1," REEMPLAZOS"," REEMPLAZO")&amp;" CANAL DE VENTA "&amp;UPPER('3.2.2.3'!$R$3)&amp;" "</f>
        <v xml:space="preserve">1 REEMPLAZO CANAL DE VENTA ENTRADA </v>
      </c>
      <c r="E42" t="s">
        <v>150</v>
      </c>
      <c r="G42" t="str">
        <f>C42&amp;D42&amp;E42</f>
        <v>DECISOR DE LA CUENTA SOLICITA MIGRACIÓN A SILVER CON 1 REEMPLAZO CANAL DE VENTA ENTRADA ENTERADO DE COSTOS Y POLITICAS</v>
      </c>
      <c r="W42" s="36" t="s">
        <v>49</v>
      </c>
      <c r="X42" s="37">
        <v>489</v>
      </c>
      <c r="Y42" s="37">
        <v>639</v>
      </c>
      <c r="Z42" s="37">
        <v>809</v>
      </c>
      <c r="AA42" s="37">
        <v>1045</v>
      </c>
      <c r="AB42" s="37">
        <v>509</v>
      </c>
      <c r="AC42" s="37">
        <v>694</v>
      </c>
      <c r="AD42" s="37">
        <v>784</v>
      </c>
      <c r="AE42" s="37">
        <v>1049</v>
      </c>
      <c r="AF42" s="37">
        <v>1178</v>
      </c>
    </row>
    <row r="43" spans="1:32" ht="20.25" x14ac:dyDescent="0.25">
      <c r="A43">
        <v>48</v>
      </c>
      <c r="B43" t="s">
        <v>188</v>
      </c>
      <c r="C43" t="str">
        <f>"["&amp;'3.1.2'!$R$5&amp;"RHD] "&amp;"CON ADENDUM"</f>
        <v>[RHD] CON ADENDUM</v>
      </c>
      <c r="D43" t="s">
        <v>90</v>
      </c>
      <c r="E43" t="s">
        <v>91</v>
      </c>
      <c r="F43" t="str">
        <f>UPPER('3.2.1.1'!$R$3)&amp;" ENTERADO DE COSTOS Y POLITICAS"</f>
        <v xml:space="preserve"> ENTERADO DE COSTOS Y POLITICAS</v>
      </c>
      <c r="G43" t="str">
        <f t="shared" ref="G43:G49" si="11">C43&amp;D43&amp;E43&amp;F43</f>
        <v>[RHD] CON ADENDUM RECIBE TELEFONO 1 = TELEFONO 2=  REFERENCIA 1= REFERENCIA 2=  CANAL DE VENTA  ENTERADO DE COSTOS Y POLITICAS</v>
      </c>
      <c r="W43" s="36" t="s">
        <v>70</v>
      </c>
      <c r="X43" s="37">
        <v>559</v>
      </c>
      <c r="Y43" s="37">
        <v>709</v>
      </c>
      <c r="Z43" s="37">
        <v>879</v>
      </c>
      <c r="AA43" s="37">
        <v>1115</v>
      </c>
      <c r="AB43" s="37">
        <v>579</v>
      </c>
      <c r="AC43" s="37">
        <v>820</v>
      </c>
      <c r="AD43" s="37">
        <v>910</v>
      </c>
      <c r="AE43" s="37">
        <v>1175</v>
      </c>
      <c r="AF43" s="37">
        <v>1304</v>
      </c>
    </row>
    <row r="44" spans="1:32" ht="20.25" x14ac:dyDescent="0.25">
      <c r="A44">
        <v>49</v>
      </c>
      <c r="B44" t="s">
        <v>187</v>
      </c>
      <c r="C44" t="s">
        <v>177</v>
      </c>
      <c r="D44">
        <f>'3.2.2.3'!$R$5</f>
        <v>1</v>
      </c>
      <c r="E44" t="str">
        <f>IF(D44&gt;1," REEMPLAZOS"," REEMPLAZO")&amp;"  CANAL DE VENTA  "</f>
        <v xml:space="preserve"> REEMPLAZO  CANAL DE VENTA  </v>
      </c>
      <c r="F44" t="str">
        <f>UPPER('3.2.2.3'!$R$3)&amp;" ENTERADO DE COSTOS Y POLITICAS"</f>
        <v>ENTRADA ENTERADO DE COSTOS Y POLITICAS</v>
      </c>
      <c r="G44" t="str">
        <f t="shared" si="11"/>
        <v>DECISOR DE LA CUENTA ACEPTA  MIGRACION  CON 1 REEMPLAZO  CANAL DE VENTA  ENTRADA ENTERADO DE COSTOS Y POLITICAS</v>
      </c>
      <c r="W44" s="36" t="s">
        <v>71</v>
      </c>
      <c r="X44" s="37">
        <v>634</v>
      </c>
      <c r="Y44" s="37">
        <v>784</v>
      </c>
      <c r="Z44" s="37">
        <v>954</v>
      </c>
      <c r="AA44" s="37">
        <v>1190</v>
      </c>
      <c r="AB44" s="37">
        <v>654</v>
      </c>
      <c r="AC44" s="37">
        <v>947</v>
      </c>
      <c r="AD44" s="37">
        <v>1037</v>
      </c>
      <c r="AE44" s="37">
        <v>1302</v>
      </c>
      <c r="AF44" s="37">
        <v>1431</v>
      </c>
    </row>
    <row r="45" spans="1:32" ht="20.25" x14ac:dyDescent="0.25">
      <c r="A45">
        <v>50</v>
      </c>
      <c r="B45" t="s">
        <v>188</v>
      </c>
      <c r="C45" t="str">
        <f>"["&amp;'3.2.2.3'!$R$5&amp;"RHD]"&amp;" CON ADENDUM"</f>
        <v>[1RHD] CON ADENDUM</v>
      </c>
      <c r="D45" t="s">
        <v>90</v>
      </c>
      <c r="E45" t="s">
        <v>91</v>
      </c>
      <c r="F45" t="str">
        <f>UPPER('3.2.2.3'!$R$3)&amp;" ENTERADO DE COSTOS Y POLITICAS"</f>
        <v>ENTRADA ENTERADO DE COSTOS Y POLITICAS</v>
      </c>
      <c r="G45" t="str">
        <f t="shared" si="11"/>
        <v>[1RHD] CON ADENDUM RECIBE TELEFONO 1 = TELEFONO 2=  REFERENCIA 1= REFERENCIA 2=  CANAL DE VENTA ENTRADA ENTERADO DE COSTOS Y POLITICAS</v>
      </c>
      <c r="W45" s="36" t="s">
        <v>50</v>
      </c>
      <c r="X45" s="37">
        <v>524</v>
      </c>
      <c r="Y45" s="37">
        <v>679</v>
      </c>
      <c r="Z45" s="37">
        <v>844</v>
      </c>
      <c r="AA45" s="37">
        <v>1080</v>
      </c>
      <c r="AB45" s="37">
        <v>554</v>
      </c>
      <c r="AC45" s="37">
        <v>640</v>
      </c>
      <c r="AD45" s="37">
        <v>730</v>
      </c>
      <c r="AE45" s="37">
        <v>900</v>
      </c>
      <c r="AF45" s="37">
        <v>1124</v>
      </c>
    </row>
    <row r="46" spans="1:32" ht="20.25" x14ac:dyDescent="0.25">
      <c r="A46">
        <v>51</v>
      </c>
      <c r="B46" t="s">
        <v>187</v>
      </c>
      <c r="C46" t="s">
        <v>177</v>
      </c>
      <c r="D46">
        <f>'3.2.2.4'!$R$5</f>
        <v>0</v>
      </c>
      <c r="E46" t="str">
        <f>IF(D46&gt;1," REEMPLAZOS"," REEMPLAZO ")&amp;"Y "&amp;'3.2.2.4'!$R$7&amp;IF('3.2.2.4'!$R$7&gt;1," CRECIMIENTOS"," CRECIMIENTO")&amp;"  CANAL DE VENTA  "</f>
        <v xml:space="preserve"> REEMPLAZO Y  CRECIMIENTO  CANAL DE VENTA  </v>
      </c>
      <c r="F46" t="str">
        <f>UPPER('3.2.2.4'!$R$3)&amp;" ENTERADO DE COSTOS Y POLITICAS"</f>
        <v xml:space="preserve"> ENTERADO DE COSTOS Y POLITICAS</v>
      </c>
      <c r="G46" t="str">
        <f t="shared" si="11"/>
        <v>DECISOR DE LA CUENTA ACEPTA  MIGRACION  CON 0 REEMPLAZO Y  CRECIMIENTO  CANAL DE VENTA   ENTERADO DE COSTOS Y POLITICAS</v>
      </c>
      <c r="W46" s="36" t="s">
        <v>51</v>
      </c>
      <c r="X46" s="37">
        <v>584</v>
      </c>
      <c r="Y46" s="37">
        <v>734</v>
      </c>
      <c r="Z46" s="37">
        <v>904</v>
      </c>
      <c r="AA46" s="37">
        <v>1140</v>
      </c>
      <c r="AB46" s="37">
        <v>604</v>
      </c>
      <c r="AC46" s="37">
        <v>789</v>
      </c>
      <c r="AD46" s="37">
        <v>879</v>
      </c>
      <c r="AE46" s="37">
        <v>1049</v>
      </c>
      <c r="AF46" s="37">
        <v>1273</v>
      </c>
    </row>
    <row r="47" spans="1:32" ht="20.25" x14ac:dyDescent="0.25">
      <c r="A47">
        <v>52</v>
      </c>
      <c r="B47" t="s">
        <v>188</v>
      </c>
      <c r="C47" t="str">
        <f>"["&amp;'3.2.2.4'!$R$5&amp;"RHD]"&amp;"["&amp;'3.2.2.4'!$R$7&amp;"CHD]"&amp;" CON ADENDUM"</f>
        <v>[RHD][CHD] CON ADENDUM</v>
      </c>
      <c r="D47" t="s">
        <v>90</v>
      </c>
      <c r="E47" t="s">
        <v>91</v>
      </c>
      <c r="F47" t="str">
        <f>UPPER('3.2.2.4'!$R$3)&amp;" ENTERADO DE COSTOS Y POLITICAS"</f>
        <v xml:space="preserve"> ENTERADO DE COSTOS Y POLITICAS</v>
      </c>
      <c r="G47" t="str">
        <f t="shared" si="11"/>
        <v>[RHD][CHD] CON ADENDUM RECIBE TELEFONO 1 = TELEFONO 2=  REFERENCIA 1= REFERENCIA 2=  CANAL DE VENTA  ENTERADO DE COSTOS Y POLITICAS</v>
      </c>
      <c r="W47" s="36" t="s">
        <v>72</v>
      </c>
      <c r="X47" s="37">
        <v>654</v>
      </c>
      <c r="Y47" s="37">
        <v>804</v>
      </c>
      <c r="Z47" s="37">
        <v>974</v>
      </c>
      <c r="AA47" s="37">
        <v>1210</v>
      </c>
      <c r="AB47" s="37">
        <v>674</v>
      </c>
      <c r="AC47" s="37">
        <v>915</v>
      </c>
      <c r="AD47" s="37">
        <v>1005</v>
      </c>
      <c r="AE47" s="37">
        <v>1175</v>
      </c>
      <c r="AF47" s="37">
        <v>1399</v>
      </c>
    </row>
    <row r="48" spans="1:32" ht="20.25" x14ac:dyDescent="0.25">
      <c r="A48">
        <v>53</v>
      </c>
      <c r="B48" t="s">
        <v>189</v>
      </c>
      <c r="C48" t="s">
        <v>191</v>
      </c>
      <c r="D48" t="str">
        <f>" CANAL DE VENTA "&amp;UPPER('4.1'!$R$3)&amp;" ENTERADO DE COSTOS Y POLITICAS"</f>
        <v xml:space="preserve"> CANAL DE VENTA  ENTERADO DE COSTOS Y POLITICAS</v>
      </c>
      <c r="G48" t="str">
        <f>C48&amp;D48</f>
        <v>DECISOR DE LA CUENTA SOLICITA EQ ADICIONAL VETV2 CANAL DE VENTA  ENTERADO DE COSTOS Y POLITICAS</v>
      </c>
      <c r="W48" s="36" t="s">
        <v>73</v>
      </c>
      <c r="X48" s="37">
        <v>729</v>
      </c>
      <c r="Y48" s="37">
        <v>879</v>
      </c>
      <c r="Z48" s="37">
        <v>1049</v>
      </c>
      <c r="AA48" s="37">
        <v>1285</v>
      </c>
      <c r="AB48" s="37">
        <v>749</v>
      </c>
      <c r="AC48" s="37">
        <v>1042</v>
      </c>
      <c r="AD48" s="37">
        <v>1132</v>
      </c>
      <c r="AE48" s="37">
        <v>1302</v>
      </c>
      <c r="AF48" s="37">
        <v>1526</v>
      </c>
    </row>
    <row r="49" spans="1:28" ht="15.75" thickBot="1" x14ac:dyDescent="0.3">
      <c r="A49">
        <v>54</v>
      </c>
      <c r="B49" t="s">
        <v>190</v>
      </c>
      <c r="C49" t="str">
        <f>"[1"&amp;IF(UPPER('4.1'!$R$1)="VETV HD","HD",IF(UPPER('4.1'!$R$1)="VETV PLUS HD","HD","SD"))&amp;"] CON ADENDUM"</f>
        <v>[1SD] CON ADENDUM</v>
      </c>
      <c r="D49" t="s">
        <v>90</v>
      </c>
      <c r="E49" t="s">
        <v>91</v>
      </c>
      <c r="F49" t="str">
        <f>UPPER('4.1'!$R$3)&amp;" ENTERADO DE COSTOS Y POLITICAS"</f>
        <v xml:space="preserve"> ENTERADO DE COSTOS Y POLITICAS</v>
      </c>
      <c r="G49" t="str">
        <f t="shared" si="11"/>
        <v>[1SD] CON ADENDUM RECIBE TELEFONO 1 = TELEFONO 2=  REFERENCIA 1= REFERENCIA 2=  CANAL DE VENTA  ENTERADO DE COSTOS Y POLITICAS</v>
      </c>
    </row>
    <row r="50" spans="1:28" x14ac:dyDescent="0.25">
      <c r="A50">
        <v>55</v>
      </c>
      <c r="B50" t="s">
        <v>206</v>
      </c>
      <c r="C50" t="str">
        <f>"DECISOR DE LA CUENTA SOLICITA "&amp;'4.2.2'!$R$5&amp;" EQ AD TYA"</f>
        <v>DECISOR DE LA CUENTA SOLICITA  EQ AD TYA</v>
      </c>
      <c r="D50" t="str">
        <f>" CANAL DE VENTA "&amp;UPPER('4.2.2'!$R$3)&amp;" ENTERADO DE COSTOS Y POLITICAS"</f>
        <v xml:space="preserve"> CANAL DE VENTA  ENTERADO DE COSTOS Y POLITICAS</v>
      </c>
      <c r="G50" t="str">
        <f>C50&amp;D50</f>
        <v>DECISOR DE LA CUENTA SOLICITA  EQ AD TYA CANAL DE VENTA  ENTERADO DE COSTOS Y POLITICAS</v>
      </c>
      <c r="X50" s="41" t="s">
        <v>23</v>
      </c>
      <c r="Y50" s="41" t="s">
        <v>29</v>
      </c>
      <c r="Z50" s="41" t="s">
        <v>33</v>
      </c>
      <c r="AA50" s="42" t="s">
        <v>37</v>
      </c>
      <c r="AB50" s="51" t="s">
        <v>56</v>
      </c>
    </row>
    <row r="51" spans="1:28" ht="20.25" x14ac:dyDescent="0.25">
      <c r="A51">
        <v>56</v>
      </c>
      <c r="B51" t="s">
        <v>207</v>
      </c>
      <c r="C51" t="str">
        <f>"["&amp;'4.2.2'!$R$5&amp;"SD] CON ADENDUM"</f>
        <v>[SD] CON ADENDUM</v>
      </c>
      <c r="D51" t="s">
        <v>90</v>
      </c>
      <c r="E51" t="s">
        <v>91</v>
      </c>
      <c r="F51" t="str">
        <f>UPPER('4.2.2'!$R$3)&amp;" ENTERADO DE COSTOS Y POLITICAS"</f>
        <v xml:space="preserve"> ENTERADO DE COSTOS Y POLITICAS</v>
      </c>
      <c r="G51" t="str">
        <f t="shared" ref="G51" si="12">C51&amp;D51&amp;E51&amp;F51</f>
        <v>[SD] CON ADENDUM RECIBE TELEFONO 1 = TELEFONO 2=  REFERENCIA 1= REFERENCIA 2=  CANAL DE VENTA  ENTERADO DE COSTOS Y POLITICAS</v>
      </c>
      <c r="W51" s="43" t="s">
        <v>62</v>
      </c>
      <c r="X51" s="44">
        <v>399</v>
      </c>
      <c r="Y51" s="44">
        <v>529</v>
      </c>
      <c r="Z51" s="44">
        <v>699</v>
      </c>
      <c r="AA51" s="44">
        <v>924</v>
      </c>
      <c r="AB51" s="44">
        <v>349</v>
      </c>
    </row>
    <row r="52" spans="1:28" ht="20.25" x14ac:dyDescent="0.25">
      <c r="A52">
        <v>57</v>
      </c>
      <c r="B52" t="s">
        <v>208</v>
      </c>
      <c r="C52" t="str">
        <f>"DECISOR DE LA CUENTA SOLICITA "&amp;'4.2.1.1'!$R$5&amp;" EQ AD NE"</f>
        <v>DECISOR DE LA CUENTA SOLICITA  EQ AD NE</v>
      </c>
      <c r="D52" t="str">
        <f>" CANAL DE VENTA "&amp;UPPER('4.2.1.1'!$R$3)&amp;" ENTERADO DE COSTOS Y POLITICAS"</f>
        <v xml:space="preserve"> CANAL DE VENTA  ENTERADO DE COSTOS Y POLITICAS</v>
      </c>
      <c r="G52" t="str">
        <f>C52&amp;D52</f>
        <v>DECISOR DE LA CUENTA SOLICITA  EQ AD NE CANAL DE VENTA  ENTERADO DE COSTOS Y POLITICAS</v>
      </c>
      <c r="W52" s="43" t="s">
        <v>63</v>
      </c>
      <c r="X52" s="44">
        <v>505</v>
      </c>
      <c r="Y52" s="44">
        <v>655</v>
      </c>
      <c r="Z52" s="44">
        <v>825</v>
      </c>
      <c r="AA52" s="44">
        <v>1050</v>
      </c>
      <c r="AB52" s="44">
        <v>455</v>
      </c>
    </row>
    <row r="53" spans="1:28" ht="20.25" x14ac:dyDescent="0.25">
      <c r="A53">
        <v>58</v>
      </c>
      <c r="B53" t="s">
        <v>209</v>
      </c>
      <c r="C53" t="str">
        <f>"["&amp;'4.2.1.1'!$R$5&amp;"HD] CON ADENDUM"</f>
        <v>[HD] CON ADENDUM</v>
      </c>
      <c r="D53" t="s">
        <v>90</v>
      </c>
      <c r="E53" t="s">
        <v>91</v>
      </c>
      <c r="F53" t="str">
        <f>UPPER('4.2.1.1'!$R$3)&amp;" ENTERADO DE COSTOS Y POLITICAS"</f>
        <v xml:space="preserve"> ENTERADO DE COSTOS Y POLITICAS</v>
      </c>
      <c r="G53" t="str">
        <f t="shared" ref="G53" si="13">C53&amp;D53&amp;E53&amp;F53</f>
        <v>[HD] CON ADENDUM RECIBE TELEFONO 1 = TELEFONO 2=  REFERENCIA 1= REFERENCIA 2=  CANAL DE VENTA  ENTERADO DE COSTOS Y POLITICAS</v>
      </c>
      <c r="W53" s="43" t="s">
        <v>64</v>
      </c>
      <c r="X53" s="44">
        <v>615</v>
      </c>
      <c r="Y53" s="44">
        <v>785</v>
      </c>
      <c r="Z53" s="44">
        <v>955</v>
      </c>
      <c r="AA53" s="44">
        <v>1180</v>
      </c>
      <c r="AB53" s="44">
        <v>565</v>
      </c>
    </row>
    <row r="54" spans="1:28" ht="20.25" x14ac:dyDescent="0.25">
      <c r="A54">
        <v>59</v>
      </c>
      <c r="B54" t="s">
        <v>210</v>
      </c>
      <c r="C54" t="str">
        <f>"DECISOR DE LA CUENTA SOLICITA "&amp;'4.2.1.2'!$R$5&amp;" EQ AD NE"</f>
        <v>DECISOR DE LA CUENTA SOLICITA  EQ AD NE</v>
      </c>
      <c r="D54" t="str">
        <f>" CANAL DE VENTA "&amp;UPPER('4.2.1.2'!$R$3)&amp;" ENTERADO DE COSTOS Y POLITICAS"</f>
        <v xml:space="preserve"> CANAL DE VENTA  ENTERADO DE COSTOS Y POLITICAS</v>
      </c>
      <c r="G54" t="str">
        <f>C54&amp;D54</f>
        <v>DECISOR DE LA CUENTA SOLICITA  EQ AD NE CANAL DE VENTA  ENTERADO DE COSTOS Y POLITICAS</v>
      </c>
      <c r="W54" s="43" t="s">
        <v>65</v>
      </c>
      <c r="X54" s="44">
        <v>721</v>
      </c>
      <c r="Y54" s="44">
        <v>911</v>
      </c>
      <c r="Z54" s="44">
        <v>1081</v>
      </c>
      <c r="AA54" s="44">
        <v>1306</v>
      </c>
      <c r="AB54" s="44">
        <v>671</v>
      </c>
    </row>
    <row r="55" spans="1:28" ht="20.25" x14ac:dyDescent="0.25">
      <c r="A55">
        <v>60</v>
      </c>
      <c r="B55" t="s">
        <v>211</v>
      </c>
      <c r="C55" t="str">
        <f>"["&amp;'4.2.1.2'!$R$5&amp;"HD] SIN ADENDUM"</f>
        <v>[HD] SIN ADENDUM</v>
      </c>
      <c r="D55" t="s">
        <v>90</v>
      </c>
      <c r="E55" t="s">
        <v>91</v>
      </c>
      <c r="F55" t="str">
        <f>UPPER('4.2.1.2'!$R$3)&amp;" ENTERADO DE COSTOS Y POLITICAS"</f>
        <v xml:space="preserve"> ENTERADO DE COSTOS Y POLITICAS</v>
      </c>
      <c r="G55" t="str">
        <f t="shared" ref="G55" si="14">C55&amp;D55&amp;E55&amp;F55</f>
        <v>[HD] SIN ADENDUM RECIBE TELEFONO 1 = TELEFONO 2=  REFERENCIA 1= REFERENCIA 2=  CANAL DE VENTA  ENTERADO DE COSTOS Y POLITICAS</v>
      </c>
      <c r="W55" s="33" t="s">
        <v>66</v>
      </c>
      <c r="X55" s="30">
        <v>469</v>
      </c>
      <c r="Y55" s="30">
        <v>579</v>
      </c>
      <c r="Z55" s="30">
        <v>759</v>
      </c>
      <c r="AA55" s="30">
        <v>924</v>
      </c>
      <c r="AB55" s="30">
        <v>429</v>
      </c>
    </row>
    <row r="56" spans="1:28" ht="20.25" x14ac:dyDescent="0.25">
      <c r="A56">
        <v>61</v>
      </c>
      <c r="B56">
        <v>5.0999999999999996</v>
      </c>
      <c r="C56" t="str">
        <f>"DECISOR DE LA CUENTA SOLICITA UPGRADE A "</f>
        <v xml:space="preserve">DECISOR DE LA CUENTA SOLICITA UPGRADE A </v>
      </c>
      <c r="D56" t="str">
        <f>UPPER('5.1'!$S$3)</f>
        <v>VETV SD</v>
      </c>
      <c r="E56" t="str">
        <f>" CANAL DE VENTA "&amp;UPPER('5.1'!$S$5)&amp;" "</f>
        <v xml:space="preserve"> CANAL DE VENTA ENTRADA </v>
      </c>
      <c r="F56" t="s">
        <v>150</v>
      </c>
      <c r="G56" t="str">
        <f>C56&amp;D56&amp;E56&amp;F56</f>
        <v>DECISOR DE LA CUENTA SOLICITA UPGRADE A VETV SD CANAL DE VENTA ENTRADA ENTERADO DE COSTOS Y POLITICAS</v>
      </c>
      <c r="W56" s="33" t="s">
        <v>67</v>
      </c>
      <c r="X56" s="30">
        <v>599</v>
      </c>
      <c r="Y56" s="30">
        <v>729</v>
      </c>
      <c r="Z56" s="30">
        <v>909</v>
      </c>
      <c r="AA56" s="30">
        <v>1050</v>
      </c>
      <c r="AB56" s="30">
        <v>559</v>
      </c>
    </row>
    <row r="57" spans="1:28" ht="20.25" x14ac:dyDescent="0.25">
      <c r="A57">
        <v>62</v>
      </c>
      <c r="B57">
        <v>5.2</v>
      </c>
      <c r="C57" t="str">
        <f>"DECISOR DE LA CUENTA SOLICITA UPGRADE A "</f>
        <v xml:space="preserve">DECISOR DE LA CUENTA SOLICITA UPGRADE A </v>
      </c>
      <c r="D57" t="str">
        <f>UPPER('5.2'!$R$3)</f>
        <v/>
      </c>
      <c r="E57" t="str">
        <f>" CANAL DE VENTA "&amp;UPPER('5.2'!$R$5)&amp;" "</f>
        <v xml:space="preserve"> CANAL DE VENTA  </v>
      </c>
      <c r="F57" t="s">
        <v>150</v>
      </c>
      <c r="G57" t="str">
        <f>C57&amp;D57&amp;E57&amp;F57</f>
        <v>DECISOR DE LA CUENTA SOLICITA UPGRADE A  CANAL DE VENTA  ENTERADO DE COSTOS Y POLITICAS</v>
      </c>
      <c r="W57" s="33" t="s">
        <v>68</v>
      </c>
      <c r="X57" s="30">
        <v>733</v>
      </c>
      <c r="Y57" s="30">
        <v>883</v>
      </c>
      <c r="Z57" s="30">
        <v>1063</v>
      </c>
      <c r="AA57" s="30">
        <v>1180</v>
      </c>
      <c r="AB57" s="30">
        <v>693</v>
      </c>
    </row>
    <row r="58" spans="1:28" ht="20.25" x14ac:dyDescent="0.25">
      <c r="W58" s="33" t="s">
        <v>69</v>
      </c>
      <c r="X58" s="30">
        <v>863</v>
      </c>
      <c r="Y58" s="30">
        <v>1033</v>
      </c>
      <c r="Z58" s="30">
        <v>1213</v>
      </c>
      <c r="AA58" s="30">
        <v>1306</v>
      </c>
      <c r="AB58" s="30">
        <v>823</v>
      </c>
    </row>
    <row r="59" spans="1:28" ht="20.25" x14ac:dyDescent="0.25">
      <c r="W59" s="36" t="s">
        <v>78</v>
      </c>
      <c r="X59" s="37">
        <v>609</v>
      </c>
      <c r="Y59" s="37">
        <v>699</v>
      </c>
      <c r="Z59" s="37">
        <v>869</v>
      </c>
      <c r="AA59" s="37">
        <v>1094</v>
      </c>
    </row>
    <row r="60" spans="1:28" ht="20.25" x14ac:dyDescent="0.25">
      <c r="W60" s="36" t="s">
        <v>79</v>
      </c>
      <c r="X60" s="37">
        <v>715</v>
      </c>
      <c r="Y60" s="37">
        <v>805</v>
      </c>
      <c r="Z60" s="37">
        <v>975</v>
      </c>
      <c r="AA60" s="37">
        <v>1200</v>
      </c>
    </row>
    <row r="61" spans="1:28" ht="20.25" x14ac:dyDescent="0.25">
      <c r="W61" s="36" t="s">
        <v>80</v>
      </c>
      <c r="X61" s="37">
        <v>895</v>
      </c>
      <c r="Y61" s="37">
        <v>985</v>
      </c>
      <c r="Z61" s="37">
        <v>1155</v>
      </c>
      <c r="AA61" s="37">
        <v>1380</v>
      </c>
    </row>
    <row r="62" spans="1:28" ht="20.25" x14ac:dyDescent="0.25">
      <c r="W62" s="36" t="s">
        <v>81</v>
      </c>
      <c r="X62" s="37">
        <v>1071</v>
      </c>
      <c r="Y62" s="37">
        <v>1161</v>
      </c>
      <c r="Z62" s="37">
        <v>1331</v>
      </c>
      <c r="AA62" s="37">
        <v>1556</v>
      </c>
    </row>
    <row r="63" spans="1:28" ht="20.25" x14ac:dyDescent="0.25">
      <c r="W63" s="36" t="s">
        <v>82</v>
      </c>
      <c r="X63" s="37">
        <v>669</v>
      </c>
      <c r="Y63" s="37">
        <v>749</v>
      </c>
      <c r="Z63" s="37">
        <v>929</v>
      </c>
      <c r="AA63" s="37">
        <v>1154</v>
      </c>
    </row>
    <row r="64" spans="1:28" ht="20.25" x14ac:dyDescent="0.25">
      <c r="W64" s="36" t="s">
        <v>83</v>
      </c>
      <c r="X64" s="37">
        <v>799</v>
      </c>
      <c r="Y64" s="37">
        <v>879</v>
      </c>
      <c r="Z64" s="37">
        <v>1059</v>
      </c>
      <c r="AA64" s="37">
        <v>1284</v>
      </c>
    </row>
    <row r="65" spans="23:30" ht="20.25" x14ac:dyDescent="0.25">
      <c r="W65" s="36" t="s">
        <v>84</v>
      </c>
      <c r="X65" s="37">
        <v>999</v>
      </c>
      <c r="Y65" s="37">
        <v>1083</v>
      </c>
      <c r="Z65" s="37">
        <v>1263</v>
      </c>
      <c r="AA65" s="37">
        <v>1488</v>
      </c>
    </row>
    <row r="66" spans="23:30" ht="20.25" x14ac:dyDescent="0.25">
      <c r="W66" s="36" t="s">
        <v>85</v>
      </c>
      <c r="X66" s="37">
        <v>1199</v>
      </c>
      <c r="Y66" s="37">
        <v>1283</v>
      </c>
      <c r="Z66" s="37">
        <v>1463</v>
      </c>
      <c r="AA66" s="37">
        <v>1698</v>
      </c>
    </row>
    <row r="70" spans="23:30" x14ac:dyDescent="0.25">
      <c r="W70">
        <v>1</v>
      </c>
      <c r="X70" s="46" t="s">
        <v>93</v>
      </c>
      <c r="Y70" s="47" t="s">
        <v>114</v>
      </c>
      <c r="Z70">
        <v>1</v>
      </c>
      <c r="AA70" t="s">
        <v>193</v>
      </c>
      <c r="AB70" t="str">
        <f>Z70&amp;AA70</f>
        <v>1Efectivo</v>
      </c>
      <c r="AC70" t="s">
        <v>195</v>
      </c>
      <c r="AD70" t="s">
        <v>201</v>
      </c>
    </row>
    <row r="71" spans="23:30" x14ac:dyDescent="0.25">
      <c r="W71">
        <v>2</v>
      </c>
      <c r="X71" s="46" t="s">
        <v>94</v>
      </c>
      <c r="Y71" s="47" t="s">
        <v>115</v>
      </c>
      <c r="Z71">
        <v>2</v>
      </c>
      <c r="AA71" t="s">
        <v>193</v>
      </c>
      <c r="AB71" t="str">
        <f t="shared" ref="AB71:AB75" si="15">Z71&amp;AA71</f>
        <v>2Efectivo</v>
      </c>
      <c r="AC71" t="s">
        <v>196</v>
      </c>
      <c r="AD71" t="s">
        <v>202</v>
      </c>
    </row>
    <row r="72" spans="23:30" x14ac:dyDescent="0.25">
      <c r="W72">
        <v>3</v>
      </c>
      <c r="X72" s="46" t="s">
        <v>95</v>
      </c>
      <c r="Y72" s="47" t="s">
        <v>116</v>
      </c>
      <c r="Z72">
        <v>3</v>
      </c>
      <c r="AA72" t="s">
        <v>193</v>
      </c>
      <c r="AB72" t="str">
        <f t="shared" si="15"/>
        <v>3Efectivo</v>
      </c>
      <c r="AC72" t="s">
        <v>197</v>
      </c>
      <c r="AD72" t="s">
        <v>203</v>
      </c>
    </row>
    <row r="73" spans="23:30" x14ac:dyDescent="0.25">
      <c r="W73">
        <v>4</v>
      </c>
      <c r="X73" s="46" t="s">
        <v>96</v>
      </c>
      <c r="Y73" s="47" t="s">
        <v>117</v>
      </c>
      <c r="Z73">
        <v>1</v>
      </c>
      <c r="AA73" t="s">
        <v>194</v>
      </c>
      <c r="AB73" t="str">
        <f t="shared" si="15"/>
        <v>1Tarjeta Domiciliada</v>
      </c>
      <c r="AC73" t="s">
        <v>198</v>
      </c>
      <c r="AD73" t="s">
        <v>204</v>
      </c>
    </row>
    <row r="74" spans="23:30" x14ac:dyDescent="0.25">
      <c r="W74">
        <v>1</v>
      </c>
      <c r="X74" s="46" t="s">
        <v>97</v>
      </c>
      <c r="Y74" s="47" t="s">
        <v>118</v>
      </c>
      <c r="Z74">
        <v>2</v>
      </c>
      <c r="AA74" t="s">
        <v>194</v>
      </c>
      <c r="AB74" t="str">
        <f t="shared" si="15"/>
        <v>2Tarjeta Domiciliada</v>
      </c>
      <c r="AC74" t="s">
        <v>199</v>
      </c>
      <c r="AD74" t="s">
        <v>171</v>
      </c>
    </row>
    <row r="75" spans="23:30" x14ac:dyDescent="0.25">
      <c r="W75">
        <v>2</v>
      </c>
      <c r="X75" s="46" t="s">
        <v>98</v>
      </c>
      <c r="Y75" s="47" t="s">
        <v>119</v>
      </c>
      <c r="Z75">
        <v>3</v>
      </c>
      <c r="AA75" t="s">
        <v>194</v>
      </c>
      <c r="AB75" t="str">
        <f t="shared" si="15"/>
        <v>3Tarjeta Domiciliada</v>
      </c>
      <c r="AC75" t="s">
        <v>200</v>
      </c>
      <c r="AD75" t="s">
        <v>205</v>
      </c>
    </row>
    <row r="76" spans="23:30" x14ac:dyDescent="0.25">
      <c r="W76">
        <v>3</v>
      </c>
      <c r="X76" s="46" t="s">
        <v>99</v>
      </c>
      <c r="Y76" s="47" t="s">
        <v>120</v>
      </c>
    </row>
    <row r="77" spans="23:30" x14ac:dyDescent="0.25">
      <c r="W77">
        <v>4</v>
      </c>
      <c r="X77" s="46" t="s">
        <v>100</v>
      </c>
      <c r="Y77" s="47" t="s">
        <v>116</v>
      </c>
    </row>
    <row r="78" spans="23:30" x14ac:dyDescent="0.25">
      <c r="W78">
        <v>5</v>
      </c>
      <c r="X78" s="46" t="s">
        <v>86</v>
      </c>
      <c r="Y78" s="47" t="s">
        <v>121</v>
      </c>
    </row>
    <row r="79" spans="23:30" x14ac:dyDescent="0.25">
      <c r="W79">
        <v>1</v>
      </c>
      <c r="X79" s="46" t="s">
        <v>122</v>
      </c>
      <c r="Y79" s="47" t="s">
        <v>130</v>
      </c>
    </row>
    <row r="80" spans="23:30" x14ac:dyDescent="0.25">
      <c r="W80">
        <v>2</v>
      </c>
      <c r="X80" s="46" t="s">
        <v>123</v>
      </c>
      <c r="Y80" s="47" t="s">
        <v>131</v>
      </c>
    </row>
    <row r="81" spans="23:25" x14ac:dyDescent="0.25">
      <c r="W81">
        <v>3</v>
      </c>
      <c r="X81" s="46" t="s">
        <v>124</v>
      </c>
      <c r="Y81" s="47" t="s">
        <v>132</v>
      </c>
    </row>
    <row r="82" spans="23:25" x14ac:dyDescent="0.25">
      <c r="W82">
        <v>4</v>
      </c>
      <c r="X82" s="46" t="s">
        <v>125</v>
      </c>
      <c r="Y82" s="47" t="s">
        <v>133</v>
      </c>
    </row>
    <row r="83" spans="23:25" x14ac:dyDescent="0.25">
      <c r="W83">
        <v>1</v>
      </c>
      <c r="X83" s="46" t="s">
        <v>126</v>
      </c>
      <c r="Y83" s="47" t="s">
        <v>134</v>
      </c>
    </row>
    <row r="84" spans="23:25" x14ac:dyDescent="0.25">
      <c r="W84">
        <v>2</v>
      </c>
      <c r="X84" s="46" t="s">
        <v>127</v>
      </c>
      <c r="Y84" s="47" t="s">
        <v>135</v>
      </c>
    </row>
    <row r="85" spans="23:25" x14ac:dyDescent="0.25">
      <c r="W85">
        <v>3</v>
      </c>
      <c r="X85" s="46" t="s">
        <v>128</v>
      </c>
      <c r="Y85" s="47" t="s">
        <v>136</v>
      </c>
    </row>
    <row r="86" spans="23:25" x14ac:dyDescent="0.25">
      <c r="W86">
        <v>4</v>
      </c>
      <c r="X86" s="46" t="s">
        <v>129</v>
      </c>
      <c r="Y86" s="47" t="s">
        <v>137</v>
      </c>
    </row>
    <row r="87" spans="23:25" x14ac:dyDescent="0.25">
      <c r="X87" t="s">
        <v>138</v>
      </c>
      <c r="Y87" s="48">
        <v>599.99</v>
      </c>
    </row>
    <row r="88" spans="23:25" x14ac:dyDescent="0.25">
      <c r="X88" t="s">
        <v>139</v>
      </c>
      <c r="Y88" s="48">
        <v>599.99</v>
      </c>
    </row>
    <row r="89" spans="23:25" x14ac:dyDescent="0.25">
      <c r="X89" t="s">
        <v>175</v>
      </c>
      <c r="Y89" s="48">
        <v>99</v>
      </c>
    </row>
    <row r="90" spans="23:25" x14ac:dyDescent="0.25">
      <c r="W90">
        <v>1</v>
      </c>
      <c r="X90" t="s">
        <v>168</v>
      </c>
      <c r="Y90" t="s">
        <v>167</v>
      </c>
    </row>
    <row r="91" spans="23:25" x14ac:dyDescent="0.25">
      <c r="W91">
        <v>2</v>
      </c>
      <c r="X91" t="s">
        <v>170</v>
      </c>
      <c r="Y91" t="s">
        <v>169</v>
      </c>
    </row>
    <row r="92" spans="23:25" x14ac:dyDescent="0.25">
      <c r="W92">
        <v>3</v>
      </c>
      <c r="X92" t="s">
        <v>172</v>
      </c>
      <c r="Y92" t="s">
        <v>171</v>
      </c>
    </row>
    <row r="93" spans="23:25" x14ac:dyDescent="0.25">
      <c r="W93">
        <v>4</v>
      </c>
      <c r="X93" t="s">
        <v>180</v>
      </c>
      <c r="Y93" s="54">
        <v>449</v>
      </c>
    </row>
    <row r="100" spans="23:32" ht="15.75" thickBot="1" x14ac:dyDescent="0.3"/>
    <row r="101" spans="23:32" ht="16.5" thickBot="1" x14ac:dyDescent="0.3">
      <c r="Z101" s="60" t="s">
        <v>215</v>
      </c>
      <c r="AA101" s="61" t="s">
        <v>216</v>
      </c>
      <c r="AB101" s="61" t="s">
        <v>217</v>
      </c>
      <c r="AC101" s="61" t="s">
        <v>218</v>
      </c>
      <c r="AD101" s="61" t="s">
        <v>219</v>
      </c>
      <c r="AE101" s="62" t="s">
        <v>220</v>
      </c>
    </row>
    <row r="102" spans="23:32" ht="15.75" x14ac:dyDescent="0.25">
      <c r="W102" t="s">
        <v>214</v>
      </c>
      <c r="X102" t="s">
        <v>214</v>
      </c>
      <c r="Y102" t="str">
        <f>W105&amp;X106</f>
        <v>VeTV HDVeTV Plus HD</v>
      </c>
      <c r="Z102" s="63" t="s">
        <v>223</v>
      </c>
      <c r="AA102" s="64" t="s">
        <v>218</v>
      </c>
      <c r="AB102" s="64" t="s">
        <v>224</v>
      </c>
      <c r="AC102" s="64" t="s">
        <v>225</v>
      </c>
      <c r="AD102" s="64" t="s">
        <v>226</v>
      </c>
      <c r="AE102" s="65" t="s">
        <v>227</v>
      </c>
      <c r="AF102" s="8" t="s">
        <v>244</v>
      </c>
    </row>
    <row r="103" spans="23:32" ht="15.75" x14ac:dyDescent="0.25">
      <c r="W103" t="s">
        <v>18</v>
      </c>
      <c r="X103" t="s">
        <v>18</v>
      </c>
      <c r="Y103" t="str">
        <f>W102&amp;X103</f>
        <v>VeTV MiniVeTV SD</v>
      </c>
      <c r="Z103" s="66" t="s">
        <v>228</v>
      </c>
      <c r="AA103" s="67" t="s">
        <v>218</v>
      </c>
      <c r="AB103" s="67" t="s">
        <v>224</v>
      </c>
      <c r="AC103" s="67" t="s">
        <v>225</v>
      </c>
      <c r="AD103" s="67" t="s">
        <v>229</v>
      </c>
      <c r="AE103" s="68" t="s">
        <v>227</v>
      </c>
      <c r="AF103" s="8" t="s">
        <v>244</v>
      </c>
    </row>
    <row r="104" spans="23:32" ht="15.75" x14ac:dyDescent="0.25">
      <c r="W104" t="s">
        <v>24</v>
      </c>
      <c r="X104" t="s">
        <v>24</v>
      </c>
      <c r="Y104" t="str">
        <f>W102&amp;X104</f>
        <v>VeTV MiniVeTV Plus SD</v>
      </c>
      <c r="Z104" s="66" t="s">
        <v>230</v>
      </c>
      <c r="AA104" s="67" t="s">
        <v>218</v>
      </c>
      <c r="AB104" s="67" t="s">
        <v>224</v>
      </c>
      <c r="AC104" s="67" t="s">
        <v>225</v>
      </c>
      <c r="AD104" s="67" t="s">
        <v>231</v>
      </c>
      <c r="AE104" s="68" t="s">
        <v>227</v>
      </c>
      <c r="AF104" s="8" t="s">
        <v>244</v>
      </c>
    </row>
    <row r="105" spans="23:32" ht="15.75" x14ac:dyDescent="0.25">
      <c r="W105" t="s">
        <v>30</v>
      </c>
      <c r="X105" t="s">
        <v>30</v>
      </c>
      <c r="Y105" t="str">
        <f>X103&amp;X107</f>
        <v>VeTV SDBASICO</v>
      </c>
      <c r="Z105" s="69" t="s">
        <v>232</v>
      </c>
      <c r="AA105" s="67" t="s">
        <v>218</v>
      </c>
      <c r="AB105" s="67" t="s">
        <v>233</v>
      </c>
      <c r="AC105" s="67" t="s">
        <v>22</v>
      </c>
      <c r="AD105" s="67" t="s">
        <v>234</v>
      </c>
      <c r="AE105" s="68" t="s">
        <v>227</v>
      </c>
      <c r="AF105" s="8" t="s">
        <v>245</v>
      </c>
    </row>
    <row r="106" spans="23:32" ht="15.75" x14ac:dyDescent="0.25">
      <c r="W106" t="s">
        <v>34</v>
      </c>
      <c r="X106" t="s">
        <v>34</v>
      </c>
      <c r="Y106" t="str">
        <f>W103&amp;X104</f>
        <v>VeTV SDVeTV Plus SD</v>
      </c>
      <c r="Z106" s="69" t="s">
        <v>235</v>
      </c>
      <c r="AA106" s="67" t="s">
        <v>218</v>
      </c>
      <c r="AB106" s="67" t="s">
        <v>233</v>
      </c>
      <c r="AC106" s="67" t="s">
        <v>225</v>
      </c>
      <c r="AD106" s="67" t="s">
        <v>236</v>
      </c>
      <c r="AE106" s="68" t="s">
        <v>227</v>
      </c>
      <c r="AF106" s="8" t="s">
        <v>244</v>
      </c>
    </row>
    <row r="107" spans="23:32" ht="16.5" thickBot="1" x14ac:dyDescent="0.3">
      <c r="W107" t="s">
        <v>22</v>
      </c>
      <c r="X107" t="s">
        <v>22</v>
      </c>
      <c r="Z107" s="70" t="s">
        <v>241</v>
      </c>
      <c r="AA107" s="71" t="s">
        <v>218</v>
      </c>
      <c r="AB107" s="71" t="s">
        <v>233</v>
      </c>
      <c r="AC107" s="71" t="s">
        <v>238</v>
      </c>
      <c r="AD107" s="71" t="s">
        <v>239</v>
      </c>
      <c r="AE107" s="72" t="s">
        <v>240</v>
      </c>
      <c r="AF107" s="8" t="s">
        <v>246</v>
      </c>
    </row>
    <row r="108" spans="23:32" ht="15.75" x14ac:dyDescent="0.25">
      <c r="W108" t="s">
        <v>56</v>
      </c>
      <c r="Y108" t="str">
        <f>W104&amp;X107</f>
        <v>VeTV Plus SDBASICO</v>
      </c>
      <c r="Z108" s="69" t="s">
        <v>232</v>
      </c>
      <c r="AA108" s="67" t="s">
        <v>218</v>
      </c>
      <c r="AB108" s="67" t="s">
        <v>233</v>
      </c>
      <c r="AC108" s="67" t="s">
        <v>22</v>
      </c>
      <c r="AD108" s="67" t="s">
        <v>234</v>
      </c>
      <c r="AE108" s="68" t="s">
        <v>227</v>
      </c>
      <c r="AF108" s="8" t="s">
        <v>245</v>
      </c>
    </row>
    <row r="109" spans="23:32" ht="15.75" x14ac:dyDescent="0.25">
      <c r="W109" t="s">
        <v>23</v>
      </c>
      <c r="Y109" t="str">
        <f>$X$106&amp;W108</f>
        <v>VeTV Plus HDSILVER</v>
      </c>
      <c r="Z109" s="69" t="s">
        <v>237</v>
      </c>
      <c r="AA109" s="67" t="s">
        <v>218</v>
      </c>
      <c r="AB109" s="67" t="s">
        <v>233</v>
      </c>
      <c r="AC109" s="67" t="s">
        <v>238</v>
      </c>
      <c r="AD109" s="67" t="s">
        <v>239</v>
      </c>
      <c r="AE109" s="68" t="s">
        <v>240</v>
      </c>
      <c r="AF109" s="8" t="s">
        <v>247</v>
      </c>
    </row>
    <row r="110" spans="23:32" ht="15.75" x14ac:dyDescent="0.25">
      <c r="W110" t="s">
        <v>29</v>
      </c>
      <c r="Y110" t="str">
        <f t="shared" ref="Y110:Y113" si="16">$X$106&amp;W109</f>
        <v>VeTV Plus HDGOLD</v>
      </c>
      <c r="Z110" s="69" t="s">
        <v>237</v>
      </c>
      <c r="AA110" s="67" t="s">
        <v>218</v>
      </c>
      <c r="AB110" s="67" t="s">
        <v>233</v>
      </c>
      <c r="AC110" s="67" t="s">
        <v>238</v>
      </c>
      <c r="AD110" s="67" t="s">
        <v>239</v>
      </c>
      <c r="AE110" s="68" t="s">
        <v>240</v>
      </c>
      <c r="AF110" s="8" t="s">
        <v>247</v>
      </c>
    </row>
    <row r="111" spans="23:32" ht="15.75" x14ac:dyDescent="0.25">
      <c r="W111" t="s">
        <v>33</v>
      </c>
      <c r="Y111" t="str">
        <f t="shared" si="16"/>
        <v>VeTV Plus HDPLATINUM</v>
      </c>
      <c r="Z111" s="69" t="s">
        <v>237</v>
      </c>
      <c r="AA111" s="67" t="s">
        <v>218</v>
      </c>
      <c r="AB111" s="67" t="s">
        <v>233</v>
      </c>
      <c r="AC111" s="67" t="s">
        <v>238</v>
      </c>
      <c r="AD111" s="67" t="s">
        <v>239</v>
      </c>
      <c r="AE111" s="68" t="s">
        <v>240</v>
      </c>
      <c r="AF111" s="8" t="s">
        <v>247</v>
      </c>
    </row>
    <row r="112" spans="23:32" ht="15.75" x14ac:dyDescent="0.25">
      <c r="W112" t="s">
        <v>37</v>
      </c>
      <c r="Y112" t="str">
        <f t="shared" si="16"/>
        <v>VeTV Plus HDHBO HD</v>
      </c>
      <c r="Z112" s="69" t="s">
        <v>237</v>
      </c>
      <c r="AA112" s="67" t="s">
        <v>218</v>
      </c>
      <c r="AB112" s="67" t="s">
        <v>233</v>
      </c>
      <c r="AC112" s="67" t="s">
        <v>238</v>
      </c>
      <c r="AD112" s="67" t="s">
        <v>239</v>
      </c>
      <c r="AE112" s="68" t="s">
        <v>240</v>
      </c>
      <c r="AF112" s="8" t="s">
        <v>247</v>
      </c>
    </row>
    <row r="113" spans="25:32" ht="15.75" x14ac:dyDescent="0.25">
      <c r="Y113" t="str">
        <f t="shared" si="16"/>
        <v>VeTV Plus HDBLACK</v>
      </c>
      <c r="Z113" s="69" t="s">
        <v>237</v>
      </c>
      <c r="AA113" s="67" t="s">
        <v>218</v>
      </c>
      <c r="AB113" s="67" t="s">
        <v>233</v>
      </c>
      <c r="AC113" s="67" t="s">
        <v>238</v>
      </c>
      <c r="AD113" s="67" t="s">
        <v>239</v>
      </c>
      <c r="AE113" s="68" t="s">
        <v>240</v>
      </c>
      <c r="AF113" s="8" t="s">
        <v>247</v>
      </c>
    </row>
    <row r="114" spans="25:32" ht="15.75" x14ac:dyDescent="0.25">
      <c r="Y114" t="str">
        <f>$X$105&amp;W108</f>
        <v>VeTV HDSILVER</v>
      </c>
      <c r="Z114" s="69" t="s">
        <v>237</v>
      </c>
      <c r="AA114" s="67" t="s">
        <v>218</v>
      </c>
      <c r="AB114" s="67" t="s">
        <v>233</v>
      </c>
      <c r="AC114" s="67" t="s">
        <v>238</v>
      </c>
      <c r="AD114" s="67" t="s">
        <v>239</v>
      </c>
      <c r="AE114" s="68" t="s">
        <v>240</v>
      </c>
      <c r="AF114" s="8" t="s">
        <v>247</v>
      </c>
    </row>
    <row r="115" spans="25:32" ht="15.75" x14ac:dyDescent="0.25">
      <c r="Y115" t="str">
        <f t="shared" ref="Y115:Y118" si="17">$X$105&amp;W109</f>
        <v>VeTV HDGOLD</v>
      </c>
      <c r="Z115" s="69" t="s">
        <v>237</v>
      </c>
      <c r="AA115" s="67" t="s">
        <v>218</v>
      </c>
      <c r="AB115" s="67" t="s">
        <v>233</v>
      </c>
      <c r="AC115" s="67" t="s">
        <v>238</v>
      </c>
      <c r="AD115" s="67" t="s">
        <v>239</v>
      </c>
      <c r="AE115" s="68" t="s">
        <v>240</v>
      </c>
      <c r="AF115" s="8" t="s">
        <v>247</v>
      </c>
    </row>
    <row r="116" spans="25:32" ht="15.75" x14ac:dyDescent="0.25">
      <c r="Y116" t="str">
        <f t="shared" si="17"/>
        <v>VeTV HDPLATINUM</v>
      </c>
      <c r="Z116" s="69" t="s">
        <v>237</v>
      </c>
      <c r="AA116" s="67" t="s">
        <v>218</v>
      </c>
      <c r="AB116" s="67" t="s">
        <v>233</v>
      </c>
      <c r="AC116" s="67" t="s">
        <v>238</v>
      </c>
      <c r="AD116" s="67" t="s">
        <v>239</v>
      </c>
      <c r="AE116" s="68" t="s">
        <v>240</v>
      </c>
      <c r="AF116" s="8" t="s">
        <v>247</v>
      </c>
    </row>
    <row r="117" spans="25:32" ht="15.75" x14ac:dyDescent="0.25">
      <c r="Y117" t="str">
        <f t="shared" si="17"/>
        <v>VeTV HDHBO HD</v>
      </c>
      <c r="Z117" s="69" t="s">
        <v>237</v>
      </c>
      <c r="AA117" s="67" t="s">
        <v>218</v>
      </c>
      <c r="AB117" s="67" t="s">
        <v>233</v>
      </c>
      <c r="AC117" s="67" t="s">
        <v>238</v>
      </c>
      <c r="AD117" s="67" t="s">
        <v>239</v>
      </c>
      <c r="AE117" s="68" t="s">
        <v>240</v>
      </c>
      <c r="AF117" s="8" t="s">
        <v>247</v>
      </c>
    </row>
    <row r="118" spans="25:32" ht="15.75" x14ac:dyDescent="0.25">
      <c r="Y118" t="str">
        <f t="shared" si="17"/>
        <v>VeTV HDBLACK</v>
      </c>
      <c r="Z118" s="69" t="s">
        <v>237</v>
      </c>
      <c r="AA118" s="67" t="s">
        <v>218</v>
      </c>
      <c r="AB118" s="67" t="s">
        <v>233</v>
      </c>
      <c r="AC118" s="67" t="s">
        <v>238</v>
      </c>
      <c r="AD118" s="67" t="s">
        <v>239</v>
      </c>
      <c r="AE118" s="68" t="s">
        <v>240</v>
      </c>
      <c r="AF118" s="8" t="s">
        <v>247</v>
      </c>
    </row>
  </sheetData>
  <pageMargins left="0.7" right="0.7" top="0.75" bottom="0.75" header="0.3" footer="0.3"/>
  <pageSetup orientation="portrait" r:id="rId1"/>
  <headerFooter>
    <oddFooter>&amp;C&amp;1#&amp;"Arial"&amp;10&amp;K737373Información de Uso Público</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I1"/>
  <sheetViews>
    <sheetView showGridLines="0" showRowColHeaders="0" tabSelected="1" zoomScale="60" zoomScaleNormal="60" workbookViewId="0">
      <selection activeCell="U8" sqref="U8"/>
    </sheetView>
  </sheetViews>
  <sheetFormatPr baseColWidth="10" defaultColWidth="9.140625" defaultRowHeight="15" x14ac:dyDescent="0.25"/>
  <cols>
    <col min="9" max="9" width="9.140625" style="1"/>
  </cols>
  <sheetData/>
  <sheetProtection algorithmName="SHA-512" hashValue="zCM1m+KApJ2E1dOAj+XidK2aFwKfRTHIGQ5Fh5Ny/gxhAzUQYLWZ0Yd3khF0udfoaEHH/VyBsZauxmpyoD+UpA==" saltValue="k3j00O/OganbfFj/OP6hoA==" spinCount="100000" sheet="1" objects="1" scenarios="1" selectLockedCells="1" selectUnlockedCells="1"/>
  <pageMargins left="0.7" right="0.7" top="0.75" bottom="0.75" header="0.3" footer="0.3"/>
  <pageSetup orientation="portrait" r:id="rId1"/>
  <headerFooter>
    <oddFooter>&amp;C&amp;1#&amp;"Arial"&amp;10&amp;K737373Información de Uso Público</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A77C01-3417-4A08-A036-3DAC902BA956}">
  <sheetPr codeName="Hoja2"/>
  <dimension ref="A1"/>
  <sheetViews>
    <sheetView showGridLines="0" zoomScale="60" zoomScaleNormal="60" workbookViewId="0">
      <selection activeCell="A8" sqref="A8"/>
    </sheetView>
  </sheetViews>
  <sheetFormatPr baseColWidth="10" defaultRowHeight="15" x14ac:dyDescent="0.25"/>
  <cols>
    <col min="1" max="35" width="12.7109375" customWidth="1"/>
  </cols>
  <sheetData/>
  <sheetProtection algorithmName="SHA-512" hashValue="jDvKFBvp2SEMDRUeTAF2gXCTdJx08Cid6uNxL2jurLml7TA+U9UkTW9wwSAHzf9NYcvg2Xv/KKGBXqT4vCylmw==" saltValue="tr4N1lWQPAhtCi4qvbFCZQ==" spinCount="100000" sheet="1" objects="1" scenarios="1" selectLockedCells="1" selectUnlockedCells="1"/>
  <pageMargins left="0.7" right="0.7" top="0.75" bottom="0.75" header="0.3" footer="0.3"/>
  <pageSetup orientation="portrait" r:id="rId1"/>
  <headerFooter>
    <oddFooter>&amp;C&amp;1#&amp;"Arial"&amp;10&amp;K737373Información de Uso Público</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6E198-ECCE-4EAD-B79C-1A0DFC3D5754}">
  <sheetPr codeName="Hoja3"/>
  <dimension ref="A1"/>
  <sheetViews>
    <sheetView showGridLines="0" zoomScale="60" zoomScaleNormal="60" workbookViewId="0">
      <selection activeCell="A8" sqref="A8"/>
    </sheetView>
  </sheetViews>
  <sheetFormatPr baseColWidth="10" defaultRowHeight="15" x14ac:dyDescent="0.25"/>
  <cols>
    <col min="1" max="35" width="12.7109375" customWidth="1"/>
  </cols>
  <sheetData/>
  <sheetProtection algorithmName="SHA-512" hashValue="LFi8LIQVce5MT71KWSD+b+Ndsh83SjEiidmPRiNodZAM8ousfoJRv7Nto3b7a8xLVEt6fT8ToGUn4b/f0FRGnQ==" saltValue="RSt72Y1rurJ1tb3XkMKMVQ==" spinCount="100000" sheet="1" objects="1" scenarios="1" selectLockedCells="1" selectUnlockedCells="1"/>
  <pageMargins left="0.7" right="0.7" top="0.75" bottom="0.75" header="0.3" footer="0.3"/>
  <pageSetup orientation="portrait" r:id="rId1"/>
  <headerFooter>
    <oddFooter>&amp;C&amp;1#&amp;"Arial"&amp;10&amp;K737373Información de Uso Público</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4595F-29E6-41EC-A2A1-748E123560A3}">
  <sheetPr codeName="Hoja4"/>
  <dimension ref="E1:Z41"/>
  <sheetViews>
    <sheetView showGridLines="0" zoomScale="60" zoomScaleNormal="60" workbookViewId="0">
      <selection activeCell="Y34" sqref="Y34:Y41"/>
    </sheetView>
  </sheetViews>
  <sheetFormatPr baseColWidth="10" defaultRowHeight="15" x14ac:dyDescent="0.25"/>
  <cols>
    <col min="1" max="17" width="12.7109375" customWidth="1"/>
    <col min="18" max="18" width="14" customWidth="1"/>
    <col min="19" max="20" width="12.7109375" customWidth="1"/>
    <col min="21" max="21" width="17.140625" customWidth="1"/>
    <col min="22" max="22" width="16.42578125" customWidth="1"/>
    <col min="23" max="23" width="18.5703125" customWidth="1"/>
    <col min="24" max="24" width="12.7109375" customWidth="1"/>
    <col min="25" max="25" width="42.140625" bestFit="1" customWidth="1"/>
    <col min="26" max="35" width="12.7109375" customWidth="1"/>
  </cols>
  <sheetData>
    <row r="1" spans="5:26" x14ac:dyDescent="0.25">
      <c r="E1" s="82" t="s">
        <v>0</v>
      </c>
      <c r="F1" s="82"/>
      <c r="G1" s="82"/>
      <c r="H1" s="82"/>
      <c r="I1" s="82"/>
      <c r="J1" s="82"/>
      <c r="K1" s="82"/>
      <c r="L1" s="82"/>
      <c r="M1" s="82"/>
      <c r="N1" s="82"/>
      <c r="O1" s="82"/>
      <c r="Q1" s="82" t="s">
        <v>1</v>
      </c>
      <c r="R1" s="83"/>
      <c r="S1" s="84" t="s">
        <v>18</v>
      </c>
      <c r="T1" s="85"/>
      <c r="Y1" s="82" t="s">
        <v>2</v>
      </c>
      <c r="Z1" s="82"/>
    </row>
    <row r="2" spans="5:26" ht="15.75" thickBot="1" x14ac:dyDescent="0.3">
      <c r="E2" s="82"/>
      <c r="F2" s="82"/>
      <c r="G2" s="82"/>
      <c r="H2" s="82"/>
      <c r="I2" s="82"/>
      <c r="J2" s="82"/>
      <c r="K2" s="82"/>
      <c r="L2" s="82"/>
      <c r="M2" s="82"/>
      <c r="N2" s="82"/>
      <c r="O2" s="82"/>
      <c r="Q2" s="82"/>
      <c r="R2" s="83"/>
      <c r="S2" s="86"/>
      <c r="T2" s="87"/>
      <c r="Y2" s="82"/>
      <c r="Z2" s="82"/>
    </row>
    <row r="3" spans="5:26" ht="20.25" x14ac:dyDescent="0.25">
      <c r="Q3" s="82" t="s">
        <v>3</v>
      </c>
      <c r="R3" s="83"/>
      <c r="S3" s="84" t="s">
        <v>25</v>
      </c>
      <c r="T3" s="85"/>
      <c r="Y3" s="2" t="s">
        <v>4</v>
      </c>
      <c r="Z3" s="3">
        <f>IFERROR(HLOOKUP($S$1,V!$X$10:$AA$15,2,0)," ")</f>
        <v>0</v>
      </c>
    </row>
    <row r="4" spans="5:26" ht="21" thickBot="1" x14ac:dyDescent="0.3">
      <c r="Q4" s="82"/>
      <c r="R4" s="83"/>
      <c r="S4" s="86"/>
      <c r="T4" s="87"/>
      <c r="Y4" s="4" t="s">
        <v>5</v>
      </c>
      <c r="Z4" s="5">
        <f>IFERROR(HLOOKUP($S$1,V!$X$10:$AA$15,3,0)," ")</f>
        <v>68</v>
      </c>
    </row>
    <row r="5" spans="5:26" ht="20.25" x14ac:dyDescent="0.25">
      <c r="Q5" s="82" t="s">
        <v>6</v>
      </c>
      <c r="R5" s="83"/>
      <c r="S5" s="84" t="s">
        <v>20</v>
      </c>
      <c r="T5" s="85"/>
      <c r="Y5" s="4" t="s">
        <v>7</v>
      </c>
      <c r="Z5" s="5">
        <f>IFERROR(HLOOKUP($S$1,V!$X$10:$AA$15,4,0)," ")</f>
        <v>3</v>
      </c>
    </row>
    <row r="6" spans="5:26" ht="21" thickBot="1" x14ac:dyDescent="0.3">
      <c r="Q6" s="82"/>
      <c r="R6" s="83"/>
      <c r="S6" s="88"/>
      <c r="T6" s="89"/>
      <c r="Y6" s="4" t="s">
        <v>8</v>
      </c>
      <c r="Z6" s="5">
        <f>IFERROR(HLOOKUP($S$1,V!$X$10:$AA$15,5,0)," ")</f>
        <v>50</v>
      </c>
    </row>
    <row r="7" spans="5:26" ht="21" thickBot="1" x14ac:dyDescent="0.3">
      <c r="Q7" s="82" t="s">
        <v>10</v>
      </c>
      <c r="R7" s="83"/>
      <c r="S7" s="92" t="s">
        <v>175</v>
      </c>
      <c r="T7" s="93"/>
      <c r="U7" s="93"/>
      <c r="V7" s="93"/>
      <c r="W7" s="94"/>
      <c r="Y7" s="6" t="s">
        <v>11</v>
      </c>
      <c r="Z7" s="7">
        <f>IFERROR(HLOOKUP($S$1,V!$X$10:$AA$15,6,0)," ")</f>
        <v>11</v>
      </c>
    </row>
    <row r="8" spans="5:26" ht="15.75" thickBot="1" x14ac:dyDescent="0.3">
      <c r="E8" s="90" t="s">
        <v>9</v>
      </c>
      <c r="F8" s="91"/>
      <c r="G8" s="91"/>
      <c r="H8" s="91"/>
      <c r="I8" s="91"/>
      <c r="J8" s="91"/>
      <c r="K8" s="91"/>
      <c r="L8" s="91"/>
      <c r="M8" s="91"/>
      <c r="N8" s="91"/>
      <c r="O8" s="91"/>
      <c r="Q8" s="82"/>
      <c r="R8" s="83"/>
      <c r="S8" s="95"/>
      <c r="T8" s="96"/>
      <c r="U8" s="96"/>
      <c r="V8" s="96"/>
      <c r="W8" s="97"/>
    </row>
    <row r="9" spans="5:26" x14ac:dyDescent="0.25">
      <c r="E9" s="91"/>
      <c r="F9" s="91"/>
      <c r="G9" s="91"/>
      <c r="H9" s="91"/>
      <c r="I9" s="91"/>
      <c r="J9" s="91"/>
      <c r="K9" s="91"/>
      <c r="L9" s="91"/>
      <c r="M9" s="91"/>
      <c r="N9" s="91"/>
      <c r="O9" s="91"/>
      <c r="Q9" s="82" t="s">
        <v>140</v>
      </c>
      <c r="R9" s="83"/>
      <c r="S9" s="98">
        <f>IFERROR(VLOOKUP($S$7,V!$X$70:$Y$89,2,0)," ")</f>
        <v>99</v>
      </c>
      <c r="T9" s="99"/>
      <c r="U9" s="99"/>
      <c r="V9" s="99"/>
      <c r="W9" s="100"/>
    </row>
    <row r="10" spans="5:26" ht="15.75" thickBot="1" x14ac:dyDescent="0.3">
      <c r="Q10" s="82"/>
      <c r="R10" s="83"/>
      <c r="S10" s="101"/>
      <c r="T10" s="102"/>
      <c r="U10" s="102"/>
      <c r="V10" s="102"/>
      <c r="W10" s="103"/>
      <c r="X10" s="8"/>
      <c r="Y10" s="8"/>
    </row>
    <row r="11" spans="5:26" x14ac:dyDescent="0.25">
      <c r="Q11" s="8"/>
      <c r="R11" s="8"/>
      <c r="S11" s="8"/>
      <c r="T11" s="8"/>
      <c r="U11" s="8"/>
      <c r="V11" s="8"/>
      <c r="W11" s="8"/>
      <c r="X11" s="8"/>
      <c r="Y11" s="8"/>
    </row>
    <row r="12" spans="5:26" x14ac:dyDescent="0.25">
      <c r="Q12" s="8"/>
      <c r="R12" s="8"/>
      <c r="S12" s="8"/>
      <c r="T12" s="8"/>
      <c r="U12" s="8"/>
      <c r="V12" s="8"/>
      <c r="W12" s="8"/>
      <c r="X12" s="8"/>
      <c r="Y12" s="8"/>
    </row>
    <row r="13" spans="5:26" x14ac:dyDescent="0.25">
      <c r="S13" s="119" t="s">
        <v>45</v>
      </c>
      <c r="T13" s="119"/>
      <c r="U13" s="119" t="s">
        <v>19</v>
      </c>
      <c r="V13" s="119"/>
      <c r="W13" s="119" t="s">
        <v>25</v>
      </c>
      <c r="X13" s="119"/>
      <c r="Y13" s="119" t="s">
        <v>52</v>
      </c>
    </row>
    <row r="14" spans="5:26" ht="15.75" thickBot="1" x14ac:dyDescent="0.3">
      <c r="S14" s="119"/>
      <c r="T14" s="119"/>
      <c r="U14" s="119"/>
      <c r="V14" s="119"/>
      <c r="W14" s="119"/>
      <c r="X14" s="119"/>
      <c r="Y14" s="119"/>
    </row>
    <row r="15" spans="5:26" ht="15" customHeight="1" x14ac:dyDescent="0.25">
      <c r="Q15" s="82" t="s">
        <v>43</v>
      </c>
      <c r="R15" s="122"/>
      <c r="S15" s="123">
        <f>IFERROR(HLOOKUP($S$1,V!$Y$24:$AB$30,2,0)," ")</f>
        <v>249</v>
      </c>
      <c r="T15" s="124"/>
      <c r="U15" s="123">
        <f>IFERROR(HLOOKUP($S$1,V!$Y$24:$AB$30,4,0)," ")</f>
        <v>425</v>
      </c>
      <c r="V15" s="124"/>
      <c r="W15" s="123">
        <f>IFERROR(HLOOKUP($S$1,V!$Y$24:$AB$30,6,0)," ")</f>
        <v>520</v>
      </c>
      <c r="X15" s="124"/>
      <c r="Y15" s="120">
        <f>IFERROR(HLOOKUP($S$3,$U$13:$X$18,3,0)-S15," ")</f>
        <v>271</v>
      </c>
    </row>
    <row r="16" spans="5:26" ht="15.75" customHeight="1" thickBot="1" x14ac:dyDescent="0.3">
      <c r="Q16" s="82"/>
      <c r="R16" s="122"/>
      <c r="S16" s="125"/>
      <c r="T16" s="126"/>
      <c r="U16" s="125"/>
      <c r="V16" s="126"/>
      <c r="W16" s="125"/>
      <c r="X16" s="126"/>
      <c r="Y16" s="121"/>
    </row>
    <row r="17" spans="17:25" ht="15" customHeight="1" x14ac:dyDescent="0.25">
      <c r="Q17" s="82" t="s">
        <v>44</v>
      </c>
      <c r="R17" s="122"/>
      <c r="S17" s="123">
        <f>IFERROR(HLOOKUP($S$1,V!$Y$24:$AB$30,3,0)," ")</f>
        <v>349</v>
      </c>
      <c r="T17" s="124"/>
      <c r="U17" s="123">
        <f>IFERROR(HLOOKUP($S$1,V!$Y$24:$AB$30,5,0)," ")</f>
        <v>475</v>
      </c>
      <c r="V17" s="124"/>
      <c r="W17" s="123">
        <f>IFERROR(HLOOKUP($S$1,V!$Y$24:$AB$30,7,0)," ")</f>
        <v>570</v>
      </c>
      <c r="X17" s="124"/>
      <c r="Y17" s="120">
        <f>IFERROR((HLOOKUP($S$3,$U$13:$X$18,5,0)-$S$17)," ")</f>
        <v>221</v>
      </c>
    </row>
    <row r="18" spans="17:25" ht="15.75" customHeight="1" thickBot="1" x14ac:dyDescent="0.3">
      <c r="Q18" s="82"/>
      <c r="R18" s="122"/>
      <c r="S18" s="125"/>
      <c r="T18" s="126"/>
      <c r="U18" s="125"/>
      <c r="V18" s="126"/>
      <c r="W18" s="125"/>
      <c r="X18" s="126"/>
      <c r="Y18" s="121"/>
    </row>
    <row r="19" spans="17:25" x14ac:dyDescent="0.25">
      <c r="Q19" s="8"/>
      <c r="R19" s="8"/>
      <c r="S19" s="8"/>
      <c r="T19" s="8"/>
      <c r="U19" s="8"/>
      <c r="V19" s="8"/>
      <c r="W19" s="8"/>
      <c r="X19" s="8"/>
      <c r="Y19" s="8"/>
    </row>
    <row r="20" spans="17:25" x14ac:dyDescent="0.25">
      <c r="Q20" s="8"/>
      <c r="R20" s="8"/>
      <c r="S20" s="8"/>
      <c r="T20" s="8"/>
      <c r="U20" s="8"/>
      <c r="V20" s="8"/>
      <c r="W20" s="8"/>
      <c r="X20" s="8"/>
      <c r="Y20" s="34"/>
    </row>
    <row r="21" spans="17:25" x14ac:dyDescent="0.25">
      <c r="Q21" s="8"/>
      <c r="R21" s="8"/>
      <c r="S21" s="8"/>
      <c r="T21" s="8"/>
      <c r="U21" s="8"/>
      <c r="V21" s="8"/>
      <c r="W21" s="8"/>
      <c r="X21" s="8"/>
      <c r="Y21" s="8"/>
    </row>
    <row r="23" spans="17:25" ht="15.75" thickBot="1" x14ac:dyDescent="0.3"/>
    <row r="24" spans="17:25" x14ac:dyDescent="0.25">
      <c r="Q24" s="104" t="s">
        <v>12</v>
      </c>
      <c r="R24" s="105"/>
      <c r="S24" s="110" t="str">
        <f>V!$G$1</f>
        <v>DECISOR DE LA CUENTA ACEPTA PROMO MKT BTI 10 MBPS CANAL DE VENTA: ENTRADA CONTRATO:  ENTERADO DE COSTOS Y POLITICAS</v>
      </c>
      <c r="T24" s="111"/>
      <c r="U24" s="111"/>
      <c r="V24" s="111"/>
      <c r="W24" s="111"/>
      <c r="X24" s="111"/>
      <c r="Y24" s="112"/>
    </row>
    <row r="25" spans="17:25" x14ac:dyDescent="0.25">
      <c r="Q25" s="106"/>
      <c r="R25" s="107"/>
      <c r="S25" s="113"/>
      <c r="T25" s="114"/>
      <c r="U25" s="114"/>
      <c r="V25" s="114"/>
      <c r="W25" s="114"/>
      <c r="X25" s="114"/>
      <c r="Y25" s="115"/>
    </row>
    <row r="26" spans="17:25" x14ac:dyDescent="0.25">
      <c r="Q26" s="106"/>
      <c r="R26" s="107"/>
      <c r="S26" s="113"/>
      <c r="T26" s="114"/>
      <c r="U26" s="114"/>
      <c r="V26" s="114"/>
      <c r="W26" s="114"/>
      <c r="X26" s="114"/>
      <c r="Y26" s="115"/>
    </row>
    <row r="27" spans="17:25" x14ac:dyDescent="0.25">
      <c r="Q27" s="106"/>
      <c r="R27" s="107"/>
      <c r="S27" s="113"/>
      <c r="T27" s="114"/>
      <c r="U27" s="114"/>
      <c r="V27" s="114"/>
      <c r="W27" s="114"/>
      <c r="X27" s="114"/>
      <c r="Y27" s="115"/>
    </row>
    <row r="28" spans="17:25" x14ac:dyDescent="0.25">
      <c r="Q28" s="106"/>
      <c r="R28" s="107"/>
      <c r="S28" s="113"/>
      <c r="T28" s="114"/>
      <c r="U28" s="114"/>
      <c r="V28" s="114"/>
      <c r="W28" s="114"/>
      <c r="X28" s="114"/>
      <c r="Y28" s="115"/>
    </row>
    <row r="29" spans="17:25" x14ac:dyDescent="0.25">
      <c r="Q29" s="106"/>
      <c r="R29" s="107"/>
      <c r="S29" s="113"/>
      <c r="T29" s="114"/>
      <c r="U29" s="114"/>
      <c r="V29" s="114"/>
      <c r="W29" s="114"/>
      <c r="X29" s="114"/>
      <c r="Y29" s="115"/>
    </row>
    <row r="30" spans="17:25" x14ac:dyDescent="0.25">
      <c r="Q30" s="106"/>
      <c r="R30" s="107"/>
      <c r="S30" s="113"/>
      <c r="T30" s="114"/>
      <c r="U30" s="114"/>
      <c r="V30" s="114"/>
      <c r="W30" s="114"/>
      <c r="X30" s="114"/>
      <c r="Y30" s="115"/>
    </row>
    <row r="31" spans="17:25" ht="15.75" thickBot="1" x14ac:dyDescent="0.3">
      <c r="Q31" s="108"/>
      <c r="R31" s="109"/>
      <c r="S31" s="116"/>
      <c r="T31" s="117"/>
      <c r="U31" s="117"/>
      <c r="V31" s="117"/>
      <c r="W31" s="117"/>
      <c r="X31" s="117"/>
      <c r="Y31" s="118"/>
    </row>
    <row r="33" spans="25:25" ht="15.75" thickBot="1" x14ac:dyDescent="0.3"/>
    <row r="34" spans="25:25" x14ac:dyDescent="0.25">
      <c r="Y34" s="79" t="s">
        <v>176</v>
      </c>
    </row>
    <row r="35" spans="25:25" x14ac:dyDescent="0.25">
      <c r="Y35" s="80"/>
    </row>
    <row r="36" spans="25:25" x14ac:dyDescent="0.25">
      <c r="Y36" s="80"/>
    </row>
    <row r="37" spans="25:25" x14ac:dyDescent="0.25">
      <c r="Y37" s="80"/>
    </row>
    <row r="38" spans="25:25" x14ac:dyDescent="0.25">
      <c r="Y38" s="80"/>
    </row>
    <row r="39" spans="25:25" x14ac:dyDescent="0.25">
      <c r="Y39" s="80"/>
    </row>
    <row r="40" spans="25:25" x14ac:dyDescent="0.25">
      <c r="Y40" s="80"/>
    </row>
    <row r="41" spans="25:25" ht="15.75" thickBot="1" x14ac:dyDescent="0.3">
      <c r="Y41" s="81"/>
    </row>
  </sheetData>
  <sheetProtection formatCells="0" selectLockedCells="1" sort="0" autoFilter="0" pivotTables="0" selectUnlockedCells="1"/>
  <mergeCells count="30">
    <mergeCell ref="Y13:Y14"/>
    <mergeCell ref="Y15:Y16"/>
    <mergeCell ref="Y17:Y18"/>
    <mergeCell ref="Q15:R16"/>
    <mergeCell ref="Q17:R18"/>
    <mergeCell ref="S13:T14"/>
    <mergeCell ref="U13:V14"/>
    <mergeCell ref="W13:X14"/>
    <mergeCell ref="S15:T16"/>
    <mergeCell ref="U15:V16"/>
    <mergeCell ref="W15:X16"/>
    <mergeCell ref="W17:X18"/>
    <mergeCell ref="U17:V18"/>
    <mergeCell ref="S17:T18"/>
    <mergeCell ref="Y34:Y41"/>
    <mergeCell ref="E1:O2"/>
    <mergeCell ref="Q1:R2"/>
    <mergeCell ref="S1:T2"/>
    <mergeCell ref="Y1:Z2"/>
    <mergeCell ref="Q3:R4"/>
    <mergeCell ref="S3:T4"/>
    <mergeCell ref="Q5:R6"/>
    <mergeCell ref="S5:T6"/>
    <mergeCell ref="E8:O9"/>
    <mergeCell ref="Q7:R8"/>
    <mergeCell ref="S7:W8"/>
    <mergeCell ref="Q9:R10"/>
    <mergeCell ref="S9:W10"/>
    <mergeCell ref="Q24:R31"/>
    <mergeCell ref="S24:Y31"/>
  </mergeCells>
  <pageMargins left="0.7" right="0.7" top="0.75" bottom="0.75" header="0.3" footer="0.3"/>
  <pageSetup orientation="portrait" r:id="rId1"/>
  <headerFooter>
    <oddFooter>&amp;C&amp;1#&amp;"Arial"&amp;10&amp;K737373Información de Uso Público</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30A26F19-6923-4789-8E78-3637B36E98CF}">
          <x14:formula1>
            <xm:f>V!$W$2:$W$6</xm:f>
          </x14:formula1>
          <xm:sqref>S1:T2</xm:sqref>
        </x14:dataValidation>
        <x14:dataValidation type="list" allowBlank="1" showInputMessage="1" showErrorMessage="1" xr:uid="{AD17440C-A000-460A-9EDF-20CBF4434CF4}">
          <x14:formula1>
            <xm:f>V!$X$2:$X$4</xm:f>
          </x14:formula1>
          <xm:sqref>S3:T4</xm:sqref>
        </x14:dataValidation>
        <x14:dataValidation type="list" allowBlank="1" showInputMessage="1" showErrorMessage="1" xr:uid="{59207C44-C648-4083-9151-0DB518EEC96D}">
          <x14:formula1>
            <xm:f>V!$Y$2:$Y$6</xm:f>
          </x14:formula1>
          <xm:sqref>S5:T6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06FE-46BB-491A-8DB3-94823D89291B}">
  <sheetPr codeName="Hoja5"/>
  <dimension ref="E1:Z41"/>
  <sheetViews>
    <sheetView showGridLines="0" zoomScale="60" zoomScaleNormal="60" workbookViewId="0">
      <selection activeCell="A8" sqref="A8"/>
    </sheetView>
  </sheetViews>
  <sheetFormatPr baseColWidth="10" defaultRowHeight="15" x14ac:dyDescent="0.25"/>
  <cols>
    <col min="1" max="20" width="12.7109375" customWidth="1"/>
    <col min="21" max="21" width="17.140625" customWidth="1"/>
    <col min="22" max="22" width="16.42578125" customWidth="1"/>
    <col min="23" max="23" width="18.5703125" customWidth="1"/>
    <col min="24" max="24" width="12.7109375" customWidth="1"/>
    <col min="25" max="25" width="42.140625" bestFit="1" customWidth="1"/>
    <col min="26" max="35" width="12.7109375" customWidth="1"/>
  </cols>
  <sheetData>
    <row r="1" spans="5:26" ht="15" customHeight="1" x14ac:dyDescent="0.25">
      <c r="E1" s="82" t="s">
        <v>0</v>
      </c>
      <c r="F1" s="82"/>
      <c r="G1" s="82"/>
      <c r="H1" s="82"/>
      <c r="I1" s="82"/>
      <c r="J1" s="82"/>
      <c r="K1" s="82"/>
      <c r="L1" s="82"/>
      <c r="M1" s="82"/>
      <c r="N1" s="82"/>
      <c r="O1" s="82"/>
      <c r="Q1" s="82" t="s">
        <v>1</v>
      </c>
      <c r="R1" s="83"/>
      <c r="S1" s="84"/>
      <c r="T1" s="85"/>
      <c r="Y1" s="82" t="s">
        <v>2</v>
      </c>
      <c r="Z1" s="82"/>
    </row>
    <row r="2" spans="5:26" ht="15.75" customHeight="1" thickBot="1" x14ac:dyDescent="0.3">
      <c r="E2" s="82"/>
      <c r="F2" s="82"/>
      <c r="G2" s="82"/>
      <c r="H2" s="82"/>
      <c r="I2" s="82"/>
      <c r="J2" s="82"/>
      <c r="K2" s="82"/>
      <c r="L2" s="82"/>
      <c r="M2" s="82"/>
      <c r="N2" s="82"/>
      <c r="O2" s="82"/>
      <c r="Q2" s="82"/>
      <c r="R2" s="83"/>
      <c r="S2" s="86"/>
      <c r="T2" s="87"/>
      <c r="Y2" s="82"/>
      <c r="Z2" s="82"/>
    </row>
    <row r="3" spans="5:26" ht="20.25" x14ac:dyDescent="0.25">
      <c r="Q3" s="82" t="s">
        <v>3</v>
      </c>
      <c r="R3" s="83"/>
      <c r="S3" s="84"/>
      <c r="T3" s="85"/>
      <c r="Y3" s="2" t="s">
        <v>4</v>
      </c>
      <c r="Z3" s="3" t="str">
        <f>IFERROR(HLOOKUP($S$1,V!$X$10:$AA$15,2,0)," ")</f>
        <v xml:space="preserve"> </v>
      </c>
    </row>
    <row r="4" spans="5:26" ht="21" thickBot="1" x14ac:dyDescent="0.3">
      <c r="Q4" s="82"/>
      <c r="R4" s="83"/>
      <c r="S4" s="86"/>
      <c r="T4" s="87"/>
      <c r="Y4" s="4" t="s">
        <v>5</v>
      </c>
      <c r="Z4" s="5" t="str">
        <f>IFERROR(HLOOKUP($S$1,V!$X$10:$AA$15,3,0)," ")</f>
        <v xml:space="preserve"> </v>
      </c>
    </row>
    <row r="5" spans="5:26" ht="20.25" x14ac:dyDescent="0.25">
      <c r="Q5" s="82" t="s">
        <v>6</v>
      </c>
      <c r="R5" s="83"/>
      <c r="S5" s="84"/>
      <c r="T5" s="85"/>
      <c r="Y5" s="4" t="s">
        <v>7</v>
      </c>
      <c r="Z5" s="5" t="str">
        <f>IFERROR(HLOOKUP($S$1,V!$X$10:$AA$15,4,0)," ")</f>
        <v xml:space="preserve"> </v>
      </c>
    </row>
    <row r="6" spans="5:26" ht="21" thickBot="1" x14ac:dyDescent="0.3">
      <c r="Q6" s="82"/>
      <c r="R6" s="83"/>
      <c r="S6" s="88"/>
      <c r="T6" s="89"/>
      <c r="Y6" s="4" t="s">
        <v>8</v>
      </c>
      <c r="Z6" s="5" t="str">
        <f>IFERROR(HLOOKUP($S$1,V!$X$10:$AA$15,5,0)," ")</f>
        <v xml:space="preserve"> </v>
      </c>
    </row>
    <row r="7" spans="5:26" ht="21" thickBot="1" x14ac:dyDescent="0.3">
      <c r="Q7" s="82" t="s">
        <v>10</v>
      </c>
      <c r="R7" s="83"/>
      <c r="S7" s="92" t="str">
        <f>IF(S1="VeTV SD","Habilitación Blue Combo de Prepago SD A Prepago SD",IF(S1="VeTV Plus SD","Habilitación Blue Combo de Prepago SD A Prepago SD",IF(S1="VeTV HD","Habilitación Blue Combo de Prepago HD A Prepago HD",IF(S1="VeTV Plus HD","Habilitación Blue Combo de Prepago HD A Prepago HD"," "))))</f>
        <v xml:space="preserve"> </v>
      </c>
      <c r="T7" s="93"/>
      <c r="U7" s="93"/>
      <c r="V7" s="93"/>
      <c r="W7" s="94"/>
      <c r="Y7" s="6" t="s">
        <v>11</v>
      </c>
      <c r="Z7" s="7" t="str">
        <f>IFERROR(HLOOKUP($S$1,V!$X$10:$AA$15,6,0)," ")</f>
        <v xml:space="preserve"> </v>
      </c>
    </row>
    <row r="8" spans="5:26" ht="15.75" customHeight="1" thickBot="1" x14ac:dyDescent="0.3">
      <c r="E8" s="90" t="s">
        <v>9</v>
      </c>
      <c r="F8" s="90"/>
      <c r="G8" s="90"/>
      <c r="H8" s="90"/>
      <c r="I8" s="90"/>
      <c r="J8" s="90"/>
      <c r="K8" s="90"/>
      <c r="L8" s="90"/>
      <c r="M8" s="90"/>
      <c r="N8" s="90"/>
      <c r="O8" s="90"/>
      <c r="Q8" s="82"/>
      <c r="R8" s="83"/>
      <c r="S8" s="95"/>
      <c r="T8" s="96"/>
      <c r="U8" s="96"/>
      <c r="V8" s="96"/>
      <c r="W8" s="97"/>
    </row>
    <row r="9" spans="5:26" ht="15" customHeight="1" x14ac:dyDescent="0.25">
      <c r="E9" s="90"/>
      <c r="F9" s="90"/>
      <c r="G9" s="90"/>
      <c r="H9" s="90"/>
      <c r="I9" s="90"/>
      <c r="J9" s="90"/>
      <c r="K9" s="90"/>
      <c r="L9" s="90"/>
      <c r="M9" s="90"/>
      <c r="N9" s="90"/>
      <c r="O9" s="90"/>
      <c r="Q9" s="82" t="s">
        <v>140</v>
      </c>
      <c r="R9" s="83"/>
      <c r="S9" s="98" t="str">
        <f>IFERROR(VLOOKUP($S$7,V!$X$70:$Y$89,2,0)," ")</f>
        <v xml:space="preserve"> </v>
      </c>
      <c r="T9" s="99"/>
      <c r="U9" s="99"/>
      <c r="V9" s="99"/>
      <c r="W9" s="100"/>
    </row>
    <row r="10" spans="5:26" ht="15.75" customHeight="1" thickBot="1" x14ac:dyDescent="0.3">
      <c r="Q10" s="82"/>
      <c r="R10" s="83"/>
      <c r="S10" s="101"/>
      <c r="T10" s="102"/>
      <c r="U10" s="102"/>
      <c r="V10" s="102"/>
      <c r="W10" s="103"/>
    </row>
    <row r="14" spans="5:26" ht="15" customHeight="1" x14ac:dyDescent="0.25">
      <c r="S14" s="119" t="s">
        <v>45</v>
      </c>
      <c r="T14" s="119"/>
      <c r="U14" s="119" t="s">
        <v>19</v>
      </c>
      <c r="V14" s="119"/>
      <c r="W14" s="119" t="s">
        <v>25</v>
      </c>
      <c r="X14" s="119"/>
      <c r="Y14" s="119" t="s">
        <v>52</v>
      </c>
    </row>
    <row r="15" spans="5:26" ht="15.75" customHeight="1" thickBot="1" x14ac:dyDescent="0.3">
      <c r="S15" s="119"/>
      <c r="T15" s="119"/>
      <c r="U15" s="119"/>
      <c r="V15" s="119"/>
      <c r="W15" s="119"/>
      <c r="X15" s="119"/>
      <c r="Y15" s="119"/>
    </row>
    <row r="16" spans="5:26" ht="15" customHeight="1" x14ac:dyDescent="0.25">
      <c r="Q16" s="82" t="s">
        <v>43</v>
      </c>
      <c r="R16" s="122"/>
      <c r="S16" s="123" t="str">
        <f>IFERROR(HLOOKUP($S$1,V!$Y$24:$AB$30,2,0)," ")</f>
        <v xml:space="preserve"> </v>
      </c>
      <c r="T16" s="124"/>
      <c r="U16" s="123" t="str">
        <f>IFERROR(HLOOKUP($S$1,V!$Y$24:$AB$30,4,0)," ")</f>
        <v xml:space="preserve"> </v>
      </c>
      <c r="V16" s="124"/>
      <c r="W16" s="123" t="str">
        <f>IFERROR(HLOOKUP($S$1,V!$Y$24:$AB$30,6,0)," ")</f>
        <v xml:space="preserve"> </v>
      </c>
      <c r="X16" s="124"/>
      <c r="Y16" s="120" t="str">
        <f>IFERROR(HLOOKUP($S$3,$U$14:$X$19,3,0)-S16," ")</f>
        <v xml:space="preserve"> </v>
      </c>
    </row>
    <row r="17" spans="17:25" ht="15.75" customHeight="1" thickBot="1" x14ac:dyDescent="0.3">
      <c r="Q17" s="82"/>
      <c r="R17" s="122"/>
      <c r="S17" s="125"/>
      <c r="T17" s="126"/>
      <c r="U17" s="125"/>
      <c r="V17" s="126"/>
      <c r="W17" s="125"/>
      <c r="X17" s="126"/>
      <c r="Y17" s="121"/>
    </row>
    <row r="18" spans="17:25" ht="15" customHeight="1" x14ac:dyDescent="0.25">
      <c r="Q18" s="82" t="s">
        <v>44</v>
      </c>
      <c r="R18" s="122"/>
      <c r="S18" s="123" t="str">
        <f>IFERROR(HLOOKUP($S$1,V!$Y$24:$AB$30,3,0)," ")</f>
        <v xml:space="preserve"> </v>
      </c>
      <c r="T18" s="124"/>
      <c r="U18" s="123" t="str">
        <f>IFERROR(HLOOKUP($S$1,V!$Y$24:$AB$30,5,0)," ")</f>
        <v xml:space="preserve"> </v>
      </c>
      <c r="V18" s="124"/>
      <c r="W18" s="123" t="str">
        <f>IFERROR(HLOOKUP($S$1,V!$Y$24:$AB$30,7,0)," ")</f>
        <v xml:space="preserve"> </v>
      </c>
      <c r="X18" s="124"/>
      <c r="Y18" s="120" t="str">
        <f>IFERROR((HLOOKUP($S$3,$U$14:$X$19,5,0)-$S$18)," ")</f>
        <v xml:space="preserve"> </v>
      </c>
    </row>
    <row r="19" spans="17:25" ht="15.75" customHeight="1" thickBot="1" x14ac:dyDescent="0.3">
      <c r="Q19" s="82"/>
      <c r="R19" s="122"/>
      <c r="S19" s="125"/>
      <c r="T19" s="126"/>
      <c r="U19" s="125"/>
      <c r="V19" s="126"/>
      <c r="W19" s="125"/>
      <c r="X19" s="126"/>
      <c r="Y19" s="121"/>
    </row>
    <row r="22" spans="17:25" ht="15.75" thickBot="1" x14ac:dyDescent="0.3"/>
    <row r="23" spans="17:25" x14ac:dyDescent="0.25">
      <c r="Q23" s="104" t="s">
        <v>12</v>
      </c>
      <c r="R23" s="105"/>
      <c r="S23" s="110" t="str">
        <f>V!G2</f>
        <v>DECISOR DE LA CUENTA ACEPTA COMBO BTI RED MORADA  CANAL DE VENTA:  CONTRATO:  ENTERADO DE COSTOS Y POLITICAS</v>
      </c>
      <c r="T23" s="111"/>
      <c r="U23" s="111"/>
      <c r="V23" s="111"/>
      <c r="W23" s="111"/>
      <c r="X23" s="111"/>
      <c r="Y23" s="112"/>
    </row>
    <row r="24" spans="17:25" x14ac:dyDescent="0.25">
      <c r="Q24" s="106"/>
      <c r="R24" s="107"/>
      <c r="S24" s="113"/>
      <c r="T24" s="114"/>
      <c r="U24" s="114"/>
      <c r="V24" s="114"/>
      <c r="W24" s="114"/>
      <c r="X24" s="114"/>
      <c r="Y24" s="115"/>
    </row>
    <row r="25" spans="17:25" x14ac:dyDescent="0.25">
      <c r="Q25" s="106"/>
      <c r="R25" s="107"/>
      <c r="S25" s="113"/>
      <c r="T25" s="114"/>
      <c r="U25" s="114"/>
      <c r="V25" s="114"/>
      <c r="W25" s="114"/>
      <c r="X25" s="114"/>
      <c r="Y25" s="115"/>
    </row>
    <row r="26" spans="17:25" x14ac:dyDescent="0.25">
      <c r="Q26" s="106"/>
      <c r="R26" s="107"/>
      <c r="S26" s="113"/>
      <c r="T26" s="114"/>
      <c r="U26" s="114"/>
      <c r="V26" s="114"/>
      <c r="W26" s="114"/>
      <c r="X26" s="114"/>
      <c r="Y26" s="115"/>
    </row>
    <row r="27" spans="17:25" x14ac:dyDescent="0.25">
      <c r="Q27" s="106"/>
      <c r="R27" s="107"/>
      <c r="S27" s="113"/>
      <c r="T27" s="114"/>
      <c r="U27" s="114"/>
      <c r="V27" s="114"/>
      <c r="W27" s="114"/>
      <c r="X27" s="114"/>
      <c r="Y27" s="115"/>
    </row>
    <row r="28" spans="17:25" x14ac:dyDescent="0.25">
      <c r="Q28" s="106"/>
      <c r="R28" s="107"/>
      <c r="S28" s="113"/>
      <c r="T28" s="114"/>
      <c r="U28" s="114"/>
      <c r="V28" s="114"/>
      <c r="W28" s="114"/>
      <c r="X28" s="114"/>
      <c r="Y28" s="115"/>
    </row>
    <row r="29" spans="17:25" x14ac:dyDescent="0.25">
      <c r="Q29" s="106"/>
      <c r="R29" s="107"/>
      <c r="S29" s="113"/>
      <c r="T29" s="114"/>
      <c r="U29" s="114"/>
      <c r="V29" s="114"/>
      <c r="W29" s="114"/>
      <c r="X29" s="114"/>
      <c r="Y29" s="115"/>
    </row>
    <row r="30" spans="17:25" ht="15.75" thickBot="1" x14ac:dyDescent="0.3">
      <c r="Q30" s="108"/>
      <c r="R30" s="109"/>
      <c r="S30" s="116"/>
      <c r="T30" s="117"/>
      <c r="U30" s="117"/>
      <c r="V30" s="117"/>
      <c r="W30" s="117"/>
      <c r="X30" s="117"/>
      <c r="Y30" s="118"/>
    </row>
    <row r="33" spans="25:25" ht="15.75" thickBot="1" x14ac:dyDescent="0.3"/>
    <row r="34" spans="25:25" x14ac:dyDescent="0.25">
      <c r="Y34" s="79" t="s">
        <v>176</v>
      </c>
    </row>
    <row r="35" spans="25:25" x14ac:dyDescent="0.25">
      <c r="Y35" s="80"/>
    </row>
    <row r="36" spans="25:25" x14ac:dyDescent="0.25">
      <c r="Y36" s="80"/>
    </row>
    <row r="37" spans="25:25" x14ac:dyDescent="0.25">
      <c r="Y37" s="80"/>
    </row>
    <row r="38" spans="25:25" x14ac:dyDescent="0.25">
      <c r="Y38" s="80"/>
    </row>
    <row r="39" spans="25:25" x14ac:dyDescent="0.25">
      <c r="Y39" s="80"/>
    </row>
    <row r="40" spans="25:25" x14ac:dyDescent="0.25">
      <c r="Y40" s="80"/>
    </row>
    <row r="41" spans="25:25" ht="15.75" thickBot="1" x14ac:dyDescent="0.3">
      <c r="Y41" s="81"/>
    </row>
  </sheetData>
  <mergeCells count="30">
    <mergeCell ref="Q5:R6"/>
    <mergeCell ref="S5:T6"/>
    <mergeCell ref="E8:O9"/>
    <mergeCell ref="Q7:R8"/>
    <mergeCell ref="S7:W8"/>
    <mergeCell ref="Q9:R10"/>
    <mergeCell ref="S9:W10"/>
    <mergeCell ref="W16:X17"/>
    <mergeCell ref="Y16:Y17"/>
    <mergeCell ref="Q18:R19"/>
    <mergeCell ref="S18:T19"/>
    <mergeCell ref="U18:V19"/>
    <mergeCell ref="W18:X19"/>
    <mergeCell ref="Y18:Y19"/>
    <mergeCell ref="Y34:Y41"/>
    <mergeCell ref="E1:O2"/>
    <mergeCell ref="Q1:R2"/>
    <mergeCell ref="S1:T2"/>
    <mergeCell ref="Y1:Z2"/>
    <mergeCell ref="Q3:R4"/>
    <mergeCell ref="S3:T4"/>
    <mergeCell ref="Q23:R30"/>
    <mergeCell ref="S23:Y30"/>
    <mergeCell ref="S14:T15"/>
    <mergeCell ref="U14:V15"/>
    <mergeCell ref="W14:X15"/>
    <mergeCell ref="Y14:Y15"/>
    <mergeCell ref="Q16:R17"/>
    <mergeCell ref="S16:T17"/>
    <mergeCell ref="U16:V17"/>
  </mergeCells>
  <pageMargins left="0.7" right="0.7" top="0.75" bottom="0.75" header="0.3" footer="0.3"/>
  <pageSetup orientation="portrait" r:id="rId1"/>
  <headerFooter>
    <oddFooter>&amp;C&amp;1#&amp;"Arial"&amp;10&amp;K737373Información de Uso Público</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27EB9A9-C8D4-4F6A-83CE-70AE16FA995F}">
          <x14:formula1>
            <xm:f>V!$Y$2:$Y$6</xm:f>
          </x14:formula1>
          <xm:sqref>S5:T6</xm:sqref>
        </x14:dataValidation>
        <x14:dataValidation type="list" allowBlank="1" showInputMessage="1" showErrorMessage="1" xr:uid="{23C929FB-7A38-4D79-A7A4-3CBBD7865204}">
          <x14:formula1>
            <xm:f>V!$X$2:$X$4</xm:f>
          </x14:formula1>
          <xm:sqref>S3:T4</xm:sqref>
        </x14:dataValidation>
        <x14:dataValidation type="list" allowBlank="1" showInputMessage="1" showErrorMessage="1" xr:uid="{76F250FF-382D-49C0-A116-F3D54DA9CB31}">
          <x14:formula1>
            <xm:f>V!$W$2:$W$6</xm:f>
          </x14:formula1>
          <xm:sqref>S1:T2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BD9EB-87A8-40E0-8785-C49A7816CD9A}">
  <sheetPr codeName="Hoja6"/>
  <dimension ref="E1:Z43"/>
  <sheetViews>
    <sheetView showGridLines="0" zoomScale="60" zoomScaleNormal="60" workbookViewId="0">
      <selection activeCell="S5" sqref="S5:T6"/>
    </sheetView>
  </sheetViews>
  <sheetFormatPr baseColWidth="10" defaultRowHeight="15" x14ac:dyDescent="0.25"/>
  <cols>
    <col min="1" max="18" width="12.7109375" customWidth="1"/>
    <col min="19" max="20" width="18" bestFit="1" customWidth="1"/>
    <col min="21" max="21" width="17.140625" customWidth="1"/>
    <col min="22" max="22" width="4.140625" customWidth="1"/>
    <col min="23" max="23" width="15.7109375" customWidth="1"/>
    <col min="24" max="24" width="8.85546875" customWidth="1"/>
    <col min="25" max="25" width="24.85546875" bestFit="1" customWidth="1"/>
    <col min="26" max="26" width="12.7109375" customWidth="1"/>
    <col min="27" max="27" width="25.5703125" customWidth="1"/>
    <col min="28" max="35" width="12.7109375" customWidth="1"/>
  </cols>
  <sheetData>
    <row r="1" spans="5:26" ht="15" customHeight="1" x14ac:dyDescent="0.25">
      <c r="E1" s="82" t="s">
        <v>0</v>
      </c>
      <c r="F1" s="82"/>
      <c r="G1" s="82"/>
      <c r="H1" s="82"/>
      <c r="I1" s="82"/>
      <c r="J1" s="82"/>
      <c r="K1" s="82"/>
      <c r="L1" s="82"/>
      <c r="M1" s="82"/>
      <c r="N1" s="82"/>
      <c r="O1" s="82"/>
      <c r="Q1" s="82" t="s">
        <v>1</v>
      </c>
      <c r="R1" s="83"/>
      <c r="S1" s="84"/>
      <c r="T1" s="85"/>
      <c r="Y1" s="82" t="s">
        <v>2</v>
      </c>
      <c r="Z1" s="82"/>
    </row>
    <row r="2" spans="5:26" ht="15.75" customHeight="1" thickBot="1" x14ac:dyDescent="0.3">
      <c r="E2" s="82"/>
      <c r="F2" s="82"/>
      <c r="G2" s="82"/>
      <c r="H2" s="82"/>
      <c r="I2" s="82"/>
      <c r="J2" s="82"/>
      <c r="K2" s="82"/>
      <c r="L2" s="82"/>
      <c r="M2" s="82"/>
      <c r="N2" s="82"/>
      <c r="O2" s="82"/>
      <c r="Q2" s="82"/>
      <c r="R2" s="83"/>
      <c r="S2" s="86"/>
      <c r="T2" s="87"/>
      <c r="Y2" s="82"/>
      <c r="Z2" s="82"/>
    </row>
    <row r="3" spans="5:26" ht="20.25" x14ac:dyDescent="0.25">
      <c r="Q3" s="82" t="s">
        <v>3</v>
      </c>
      <c r="R3" s="83"/>
      <c r="S3" s="84"/>
      <c r="T3" s="85"/>
      <c r="Y3" s="2" t="s">
        <v>39</v>
      </c>
      <c r="Z3" s="3" t="str">
        <f>IFERROR(HLOOKUP($S$1,V!$X$17:$AF$21,2,0)," ")</f>
        <v xml:space="preserve"> </v>
      </c>
    </row>
    <row r="4" spans="5:26" ht="21" thickBot="1" x14ac:dyDescent="0.3">
      <c r="Q4" s="82"/>
      <c r="R4" s="83"/>
      <c r="S4" s="86"/>
      <c r="T4" s="87"/>
      <c r="Y4" s="4" t="s">
        <v>40</v>
      </c>
      <c r="Z4" s="5" t="str">
        <f>IFERROR(HLOOKUP($S$1,V!$X$17:$AF$21,3,0)," ")</f>
        <v xml:space="preserve"> </v>
      </c>
    </row>
    <row r="5" spans="5:26" ht="20.25" x14ac:dyDescent="0.25">
      <c r="Q5" s="82" t="s">
        <v>6</v>
      </c>
      <c r="R5" s="83"/>
      <c r="S5" s="84"/>
      <c r="T5" s="85"/>
      <c r="Y5" s="4" t="s">
        <v>41</v>
      </c>
      <c r="Z5" s="5" t="str">
        <f>IFERROR(HLOOKUP($S$1,V!$X$17:$AF$21,4,0)," ")</f>
        <v xml:space="preserve"> </v>
      </c>
    </row>
    <row r="6" spans="5:26" ht="21" thickBot="1" x14ac:dyDescent="0.3">
      <c r="Q6" s="82"/>
      <c r="R6" s="83"/>
      <c r="S6" s="88"/>
      <c r="T6" s="89"/>
      <c r="Y6" s="6" t="s">
        <v>42</v>
      </c>
      <c r="Z6" s="7" t="str">
        <f>IFERROR(HLOOKUP($S$1,V!$X$17:$AF$21,5,0)," ")</f>
        <v xml:space="preserve"> </v>
      </c>
    </row>
    <row r="7" spans="5:26" x14ac:dyDescent="0.25">
      <c r="Q7" s="82" t="s">
        <v>10</v>
      </c>
      <c r="R7" s="83"/>
      <c r="S7" s="92" t="s">
        <v>57</v>
      </c>
      <c r="T7" s="93"/>
      <c r="U7" s="93"/>
      <c r="V7" s="93"/>
      <c r="W7" s="94"/>
    </row>
    <row r="8" spans="5:26" ht="15.75" customHeight="1" thickBot="1" x14ac:dyDescent="0.3">
      <c r="Q8" s="82"/>
      <c r="R8" s="83"/>
      <c r="S8" s="95"/>
      <c r="T8" s="96"/>
      <c r="U8" s="96"/>
      <c r="V8" s="96"/>
      <c r="W8" s="97"/>
    </row>
    <row r="9" spans="5:26" x14ac:dyDescent="0.25">
      <c r="E9" s="90" t="s">
        <v>9</v>
      </c>
      <c r="F9" s="90"/>
      <c r="G9" s="90"/>
      <c r="H9" s="90"/>
      <c r="I9" s="90"/>
      <c r="J9" s="90"/>
      <c r="K9" s="90"/>
      <c r="L9" s="90"/>
      <c r="M9" s="90"/>
      <c r="N9" s="90"/>
      <c r="O9" s="90"/>
      <c r="Q9" s="82" t="s">
        <v>140</v>
      </c>
      <c r="R9" s="83"/>
      <c r="S9" s="98">
        <v>599.99</v>
      </c>
      <c r="T9" s="99"/>
      <c r="U9" s="99"/>
      <c r="V9" s="99"/>
      <c r="W9" s="100"/>
    </row>
    <row r="10" spans="5:26" ht="15.75" thickBot="1" x14ac:dyDescent="0.3">
      <c r="E10" s="90"/>
      <c r="F10" s="90"/>
      <c r="G10" s="90"/>
      <c r="H10" s="90"/>
      <c r="I10" s="90"/>
      <c r="J10" s="90"/>
      <c r="K10" s="90"/>
      <c r="L10" s="90"/>
      <c r="M10" s="90"/>
      <c r="N10" s="90"/>
      <c r="O10" s="90"/>
      <c r="Q10" s="82"/>
      <c r="R10" s="83"/>
      <c r="S10" s="101"/>
      <c r="T10" s="102"/>
      <c r="U10" s="102"/>
      <c r="V10" s="102"/>
      <c r="W10" s="103"/>
    </row>
    <row r="14" spans="5:26" ht="15" customHeight="1" x14ac:dyDescent="0.25">
      <c r="S14" s="127" t="s">
        <v>58</v>
      </c>
      <c r="T14" s="127" t="s">
        <v>59</v>
      </c>
      <c r="U14" s="119" t="s">
        <v>19</v>
      </c>
      <c r="V14" s="119"/>
      <c r="W14" s="119" t="s">
        <v>25</v>
      </c>
      <c r="X14" s="119"/>
      <c r="Y14" s="119" t="s">
        <v>52</v>
      </c>
    </row>
    <row r="15" spans="5:26" ht="15.75" customHeight="1" thickBot="1" x14ac:dyDescent="0.3">
      <c r="S15" s="128"/>
      <c r="T15" s="128"/>
      <c r="U15" s="119"/>
      <c r="V15" s="119"/>
      <c r="W15" s="119"/>
      <c r="X15" s="119"/>
      <c r="Y15" s="119"/>
      <c r="Z15" s="45"/>
    </row>
    <row r="16" spans="5:26" ht="15" customHeight="1" x14ac:dyDescent="0.25">
      <c r="Q16" s="82" t="s">
        <v>43</v>
      </c>
      <c r="R16" s="122"/>
      <c r="S16" s="120" t="str">
        <f>IFERROR(HLOOKUP($S$1,V!$X$32:$AF$48,2,0)," ")</f>
        <v xml:space="preserve"> </v>
      </c>
      <c r="T16" s="120" t="str">
        <f>IFERROR(HLOOKUP($S$1,V!$X$32:$AF$48,6,0)," ")</f>
        <v xml:space="preserve"> </v>
      </c>
      <c r="U16" s="123" t="str">
        <f>IFERROR(HLOOKUP($S$1,V!$X$32:$AF$48,10,0)," ")</f>
        <v xml:space="preserve"> </v>
      </c>
      <c r="V16" s="124"/>
      <c r="W16" s="123" t="str">
        <f>IFERROR(HLOOKUP($S$1,V!$X$32:$AF$48,14,0)," ")</f>
        <v xml:space="preserve"> </v>
      </c>
      <c r="X16" s="124"/>
      <c r="Y16" s="120" t="str">
        <f>IFERROR((HLOOKUP($S$3,$U$14:$X$23,3,0)-S16)," ")</f>
        <v xml:space="preserve"> </v>
      </c>
      <c r="Z16" s="45"/>
    </row>
    <row r="17" spans="17:26" ht="15.75" customHeight="1" thickBot="1" x14ac:dyDescent="0.3">
      <c r="Q17" s="82"/>
      <c r="R17" s="122"/>
      <c r="S17" s="121"/>
      <c r="T17" s="121"/>
      <c r="U17" s="125"/>
      <c r="V17" s="126"/>
      <c r="W17" s="125"/>
      <c r="X17" s="126"/>
      <c r="Y17" s="121"/>
      <c r="Z17" s="45"/>
    </row>
    <row r="18" spans="17:26" ht="15" customHeight="1" x14ac:dyDescent="0.25">
      <c r="Q18" s="82" t="s">
        <v>44</v>
      </c>
      <c r="R18" s="122"/>
      <c r="S18" s="120" t="str">
        <f>IFERROR(HLOOKUP($S$1,V!$X$32:$AF$48,3,0)," ")</f>
        <v xml:space="preserve"> </v>
      </c>
      <c r="T18" s="120" t="str">
        <f>IFERROR(HLOOKUP($S$1,V!$X$32:$AF$48,7,0)," ")</f>
        <v xml:space="preserve"> </v>
      </c>
      <c r="U18" s="123" t="str">
        <f>IFERROR(HLOOKUP($S$1,V!$X$32:$AF$48,11,0)," ")</f>
        <v xml:space="preserve"> </v>
      </c>
      <c r="V18" s="124"/>
      <c r="W18" s="123" t="str">
        <f>IFERROR(HLOOKUP($S$1,V!$X$32:$AF$48,15,0)," ")</f>
        <v xml:space="preserve"> </v>
      </c>
      <c r="X18" s="124"/>
      <c r="Y18" s="120" t="str">
        <f>IFERROR((HLOOKUP($S$3,$U$14:$X$23,5,0)-S18)," ")</f>
        <v xml:space="preserve"> </v>
      </c>
      <c r="Z18" s="45"/>
    </row>
    <row r="19" spans="17:26" ht="15.75" customHeight="1" thickBot="1" x14ac:dyDescent="0.3">
      <c r="Q19" s="82"/>
      <c r="R19" s="122"/>
      <c r="S19" s="121"/>
      <c r="T19" s="121"/>
      <c r="U19" s="125"/>
      <c r="V19" s="126"/>
      <c r="W19" s="125"/>
      <c r="X19" s="126"/>
      <c r="Y19" s="121"/>
      <c r="Z19" s="45"/>
    </row>
    <row r="20" spans="17:26" ht="15" customHeight="1" x14ac:dyDescent="0.25">
      <c r="Q20" s="82" t="s">
        <v>60</v>
      </c>
      <c r="R20" s="122"/>
      <c r="S20" s="120" t="str">
        <f>IFERROR(HLOOKUP($S$1,V!$X$32:$AF$48,4,0)," ")</f>
        <v xml:space="preserve"> </v>
      </c>
      <c r="T20" s="120" t="str">
        <f>IFERROR(HLOOKUP($S$1,V!$X$32:$AF$48,8,0)," ")</f>
        <v xml:space="preserve"> </v>
      </c>
      <c r="U20" s="123" t="str">
        <f>IFERROR(HLOOKUP($S$1,V!$X$32:$AF$48,12,0)," ")</f>
        <v xml:space="preserve"> </v>
      </c>
      <c r="V20" s="124"/>
      <c r="W20" s="123" t="str">
        <f>IFERROR(HLOOKUP($S$1,V!$X$32:$AF$48,16,0)," ")</f>
        <v xml:space="preserve"> </v>
      </c>
      <c r="X20" s="124"/>
      <c r="Y20" s="120" t="str">
        <f>IFERROR((HLOOKUP($S$3,$U$14:$X$23,7,0)-S20)," ")</f>
        <v xml:space="preserve"> </v>
      </c>
    </row>
    <row r="21" spans="17:26" ht="15.75" customHeight="1" thickBot="1" x14ac:dyDescent="0.3">
      <c r="Q21" s="82"/>
      <c r="R21" s="122"/>
      <c r="S21" s="121"/>
      <c r="T21" s="121"/>
      <c r="U21" s="125"/>
      <c r="V21" s="126"/>
      <c r="W21" s="125"/>
      <c r="X21" s="126"/>
      <c r="Y21" s="121"/>
    </row>
    <row r="22" spans="17:26" ht="15" customHeight="1" x14ac:dyDescent="0.25">
      <c r="Q22" s="82" t="s">
        <v>61</v>
      </c>
      <c r="R22" s="122"/>
      <c r="S22" s="120" t="str">
        <f>IFERROR(HLOOKUP($S$1,V!$X$32:$AF$48,5,0)," ")</f>
        <v xml:space="preserve"> </v>
      </c>
      <c r="T22" s="120" t="str">
        <f>IFERROR(HLOOKUP($S$1,V!$X$32:$AF$48,9,0)," ")</f>
        <v xml:space="preserve"> </v>
      </c>
      <c r="U22" s="123" t="str">
        <f>IFERROR(HLOOKUP($S$1,V!$X$32:$AF$48,13,0)," ")</f>
        <v xml:space="preserve"> </v>
      </c>
      <c r="V22" s="124"/>
      <c r="W22" s="123" t="str">
        <f>IFERROR(HLOOKUP($S$1,V!$X$32:$AF$48,17,0)," ")</f>
        <v xml:space="preserve"> </v>
      </c>
      <c r="X22" s="124"/>
      <c r="Y22" s="120" t="str">
        <f>IFERROR((HLOOKUP($S$3,$U$14:$X$23,9,0)-S22)," ")</f>
        <v xml:space="preserve"> </v>
      </c>
    </row>
    <row r="23" spans="17:26" ht="15.75" customHeight="1" thickBot="1" x14ac:dyDescent="0.3">
      <c r="Q23" s="82"/>
      <c r="R23" s="122"/>
      <c r="S23" s="121"/>
      <c r="T23" s="121"/>
      <c r="U23" s="125"/>
      <c r="V23" s="126"/>
      <c r="W23" s="125"/>
      <c r="X23" s="126"/>
      <c r="Y23" s="121"/>
    </row>
    <row r="26" spans="17:26" ht="15.75" thickBot="1" x14ac:dyDescent="0.3"/>
    <row r="27" spans="17:26" x14ac:dyDescent="0.25">
      <c r="Q27" s="104" t="s">
        <v>12</v>
      </c>
      <c r="R27" s="105"/>
      <c r="S27" s="110" t="str">
        <f>V!G3</f>
        <v>DECISOR DE LA CUENTA ACEPTA COMBO BTI RED MORADA  CANAL DE VENTA:  CONTRATO:  ENTERADO DE COSTOS Y POLITICAS</v>
      </c>
      <c r="T27" s="111"/>
      <c r="U27" s="111"/>
      <c r="V27" s="111"/>
      <c r="W27" s="111"/>
      <c r="X27" s="111"/>
      <c r="Y27" s="112"/>
    </row>
    <row r="28" spans="17:26" x14ac:dyDescent="0.25">
      <c r="Q28" s="106"/>
      <c r="R28" s="107"/>
      <c r="S28" s="113"/>
      <c r="T28" s="129"/>
      <c r="U28" s="129"/>
      <c r="V28" s="129"/>
      <c r="W28" s="129"/>
      <c r="X28" s="129"/>
      <c r="Y28" s="115"/>
    </row>
    <row r="29" spans="17:26" x14ac:dyDescent="0.25">
      <c r="Q29" s="106"/>
      <c r="R29" s="107"/>
      <c r="S29" s="113"/>
      <c r="T29" s="129"/>
      <c r="U29" s="129"/>
      <c r="V29" s="129"/>
      <c r="W29" s="129"/>
      <c r="X29" s="129"/>
      <c r="Y29" s="115"/>
    </row>
    <row r="30" spans="17:26" ht="15" customHeight="1" x14ac:dyDescent="0.25">
      <c r="Q30" s="106"/>
      <c r="R30" s="107"/>
      <c r="S30" s="113"/>
      <c r="T30" s="129"/>
      <c r="U30" s="129"/>
      <c r="V30" s="129"/>
      <c r="W30" s="129"/>
      <c r="X30" s="129"/>
      <c r="Y30" s="115"/>
    </row>
    <row r="31" spans="17:26" ht="15" customHeight="1" x14ac:dyDescent="0.25">
      <c r="Q31" s="106"/>
      <c r="R31" s="107"/>
      <c r="S31" s="113"/>
      <c r="T31" s="129"/>
      <c r="U31" s="129"/>
      <c r="V31" s="129"/>
      <c r="W31" s="129"/>
      <c r="X31" s="129"/>
      <c r="Y31" s="115"/>
    </row>
    <row r="32" spans="17:26" ht="15" customHeight="1" x14ac:dyDescent="0.25">
      <c r="Q32" s="106"/>
      <c r="R32" s="107"/>
      <c r="S32" s="113"/>
      <c r="T32" s="129"/>
      <c r="U32" s="129"/>
      <c r="V32" s="129"/>
      <c r="W32" s="129"/>
      <c r="X32" s="129"/>
      <c r="Y32" s="115"/>
    </row>
    <row r="33" spans="17:25" ht="15" customHeight="1" x14ac:dyDescent="0.25">
      <c r="Q33" s="106"/>
      <c r="R33" s="107"/>
      <c r="S33" s="113"/>
      <c r="T33" s="129"/>
      <c r="U33" s="129"/>
      <c r="V33" s="129"/>
      <c r="W33" s="129"/>
      <c r="X33" s="129"/>
      <c r="Y33" s="115"/>
    </row>
    <row r="34" spans="17:25" ht="15" customHeight="1" thickBot="1" x14ac:dyDescent="0.3">
      <c r="Q34" s="108"/>
      <c r="R34" s="109"/>
      <c r="S34" s="116"/>
      <c r="T34" s="117"/>
      <c r="U34" s="117"/>
      <c r="V34" s="117"/>
      <c r="W34" s="117"/>
      <c r="X34" s="117"/>
      <c r="Y34" s="118"/>
    </row>
    <row r="35" spans="17:25" ht="15" customHeight="1" x14ac:dyDescent="0.25"/>
    <row r="36" spans="17:25" ht="15" customHeight="1" x14ac:dyDescent="0.25"/>
    <row r="37" spans="17:25" ht="15.75" customHeight="1" x14ac:dyDescent="0.25"/>
    <row r="38" spans="17:25" ht="15" customHeight="1" x14ac:dyDescent="0.25"/>
    <row r="39" spans="17:25" ht="15" customHeight="1" x14ac:dyDescent="0.25"/>
    <row r="40" spans="17:25" ht="15" customHeight="1" x14ac:dyDescent="0.25"/>
    <row r="41" spans="17:25" ht="15" customHeight="1" x14ac:dyDescent="0.25"/>
    <row r="42" spans="17:25" ht="15" customHeight="1" x14ac:dyDescent="0.25"/>
    <row r="43" spans="17:25" ht="15.75" customHeight="1" x14ac:dyDescent="0.25"/>
  </sheetData>
  <mergeCells count="44">
    <mergeCell ref="W22:X23"/>
    <mergeCell ref="Q9:R10"/>
    <mergeCell ref="S9:W10"/>
    <mergeCell ref="Q18:R19"/>
    <mergeCell ref="U18:V19"/>
    <mergeCell ref="W18:X19"/>
    <mergeCell ref="Q16:R17"/>
    <mergeCell ref="Y18:Y19"/>
    <mergeCell ref="Q27:R34"/>
    <mergeCell ref="S27:Y34"/>
    <mergeCell ref="S18:S19"/>
    <mergeCell ref="T18:T19"/>
    <mergeCell ref="Q20:R21"/>
    <mergeCell ref="Y22:Y23"/>
    <mergeCell ref="Q22:R23"/>
    <mergeCell ref="S20:S21"/>
    <mergeCell ref="T20:T21"/>
    <mergeCell ref="U20:V21"/>
    <mergeCell ref="W20:X21"/>
    <mergeCell ref="Y20:Y21"/>
    <mergeCell ref="S22:S23"/>
    <mergeCell ref="T22:T23"/>
    <mergeCell ref="U22:V23"/>
    <mergeCell ref="Y16:Y17"/>
    <mergeCell ref="S14:S15"/>
    <mergeCell ref="T14:T15"/>
    <mergeCell ref="S16:S17"/>
    <mergeCell ref="T16:T17"/>
    <mergeCell ref="U14:V15"/>
    <mergeCell ref="W14:X15"/>
    <mergeCell ref="Y14:Y15"/>
    <mergeCell ref="U16:V17"/>
    <mergeCell ref="W16:X17"/>
    <mergeCell ref="E1:O2"/>
    <mergeCell ref="Q1:R2"/>
    <mergeCell ref="S1:T2"/>
    <mergeCell ref="Y1:Z2"/>
    <mergeCell ref="Q3:R4"/>
    <mergeCell ref="S3:T4"/>
    <mergeCell ref="Q5:R6"/>
    <mergeCell ref="S5:T6"/>
    <mergeCell ref="Q7:R8"/>
    <mergeCell ref="S7:W8"/>
    <mergeCell ref="E9:O10"/>
  </mergeCells>
  <phoneticPr fontId="12" type="noConversion"/>
  <pageMargins left="0.7" right="0.7" top="0.75" bottom="0.75" header="0.3" footer="0.3"/>
  <pageSetup orientation="portrait" r:id="rId1"/>
  <headerFooter>
    <oddFooter>&amp;C&amp;1#&amp;"Arial"&amp;10&amp;K737373Información de Uso Público</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61207521-B6F0-4F15-988D-667A1F7C15A6}">
          <x14:formula1>
            <xm:f>V!$AB$1:$AB$10</xm:f>
          </x14:formula1>
          <xm:sqref>S1:T2</xm:sqref>
        </x14:dataValidation>
        <x14:dataValidation type="list" allowBlank="1" showInputMessage="1" showErrorMessage="1" xr:uid="{65DDF8C5-F764-47BE-893A-7655CAD0BA2F}">
          <x14:formula1>
            <xm:f>V!$X$2:$X$4</xm:f>
          </x14:formula1>
          <xm:sqref>S3:T4</xm:sqref>
        </x14:dataValidation>
        <x14:dataValidation type="list" allowBlank="1" showInputMessage="1" showErrorMessage="1" xr:uid="{F24B9A72-B60F-4D30-8F64-14A622A60F20}">
          <x14:formula1>
            <xm:f>V!$Y$2:$Y$6</xm:f>
          </x14:formula1>
          <xm:sqref>S5:T6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F37CF-4D77-4BF3-859B-2B4289845155}">
  <sheetPr codeName="Hoja7"/>
  <dimension ref="A1"/>
  <sheetViews>
    <sheetView showGridLines="0" zoomScale="60" zoomScaleNormal="60" workbookViewId="0">
      <selection activeCell="X17" sqref="X17"/>
    </sheetView>
  </sheetViews>
  <sheetFormatPr baseColWidth="10" defaultRowHeight="15" x14ac:dyDescent="0.25"/>
  <cols>
    <col min="1" max="35" width="12.7109375" customWidth="1"/>
  </cols>
  <sheetData/>
  <sheetProtection algorithmName="SHA-512" hashValue="Ksw3XlRHSIso+6g9E9EyYVsOr1j5iuIG7t1vS+buCixO20khEXp9wx66KedJwEOHMXtDTTovubqc61645bg/1Q==" saltValue="NfshXcvbn+UnigYFK9PYWA==" spinCount="100000" sheet="1" objects="1" scenarios="1" selectLockedCells="1" selectUnlockedCells="1"/>
  <pageMargins left="0.7" right="0.7" top="0.75" bottom="0.75" header="0.3" footer="0.3"/>
  <pageSetup orientation="portrait" r:id="rId1"/>
  <headerFooter>
    <oddFooter>&amp;C&amp;1#&amp;"Arial"&amp;10&amp;K737373Información de Uso Público</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DD115-DB56-4BCD-B87C-B4DCE216F440}">
  <sheetPr codeName="Hoja8"/>
  <dimension ref="A1"/>
  <sheetViews>
    <sheetView showGridLines="0" zoomScale="60" zoomScaleNormal="60" workbookViewId="0">
      <selection activeCell="S19" sqref="S19"/>
    </sheetView>
  </sheetViews>
  <sheetFormatPr baseColWidth="10" defaultRowHeight="15" x14ac:dyDescent="0.25"/>
  <cols>
    <col min="1" max="35" width="12.7109375" customWidth="1"/>
  </cols>
  <sheetData/>
  <sheetProtection algorithmName="SHA-512" hashValue="CYzElv2ardl9iSNYDA4JIYhuWgmNvDnv519agOy6dQYv9FrdDq5egn+NDnB1LzupQ+eqM49kAGkko0r0pU0QtA==" saltValue="NjRvE/nDxRdzW9MvKfk1jg==" spinCount="100000" sheet="1" objects="1" scenarios="1" selectLockedCells="1" selectUnlockedCells="1"/>
  <pageMargins left="0.7" right="0.7" top="0.75" bottom="0.75" header="0.3" footer="0.3"/>
  <pageSetup orientation="portrait" r:id="rId1"/>
  <headerFooter>
    <oddFooter>&amp;C&amp;1#&amp;"Arial"&amp;10&amp;K737373Información de Uso Público</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AC406-1968-4EB7-97C2-01A701A5E4AB}">
  <sheetPr codeName="Hoja9"/>
  <dimension ref="E1:Z42"/>
  <sheetViews>
    <sheetView showGridLines="0" zoomScale="60" zoomScaleNormal="60" workbookViewId="0">
      <selection activeCell="A4" sqref="A4"/>
    </sheetView>
  </sheetViews>
  <sheetFormatPr baseColWidth="10" defaultRowHeight="15" x14ac:dyDescent="0.25"/>
  <cols>
    <col min="1" max="22" width="12.7109375" customWidth="1"/>
    <col min="23" max="23" width="21.7109375" bestFit="1" customWidth="1"/>
    <col min="24" max="24" width="21.140625" bestFit="1" customWidth="1"/>
    <col min="25" max="25" width="24.85546875" bestFit="1" customWidth="1"/>
    <col min="26" max="26" width="21.140625" bestFit="1" customWidth="1"/>
  </cols>
  <sheetData>
    <row r="1" spans="5:26" x14ac:dyDescent="0.25">
      <c r="E1" s="82" t="s">
        <v>0</v>
      </c>
      <c r="F1" s="82"/>
      <c r="G1" s="82"/>
      <c r="H1" s="82"/>
      <c r="I1" s="82"/>
      <c r="J1" s="82"/>
      <c r="K1" s="82"/>
      <c r="L1" s="82"/>
      <c r="M1" s="82"/>
      <c r="N1" s="82"/>
      <c r="O1" s="82"/>
      <c r="Q1" s="82" t="s">
        <v>1</v>
      </c>
      <c r="R1" s="83"/>
      <c r="S1" s="84"/>
      <c r="T1" s="85"/>
      <c r="Y1" s="82" t="s">
        <v>2</v>
      </c>
      <c r="Z1" s="82"/>
    </row>
    <row r="2" spans="5:26" ht="15.75" thickBot="1" x14ac:dyDescent="0.3">
      <c r="E2" s="82"/>
      <c r="F2" s="82"/>
      <c r="G2" s="82"/>
      <c r="H2" s="82"/>
      <c r="I2" s="82"/>
      <c r="J2" s="82"/>
      <c r="K2" s="82"/>
      <c r="L2" s="82"/>
      <c r="M2" s="82"/>
      <c r="N2" s="82"/>
      <c r="O2" s="82"/>
      <c r="Q2" s="82"/>
      <c r="R2" s="83"/>
      <c r="S2" s="86"/>
      <c r="T2" s="87"/>
      <c r="Y2" s="82"/>
      <c r="Z2" s="82"/>
    </row>
    <row r="3" spans="5:26" ht="20.25" x14ac:dyDescent="0.25">
      <c r="Q3" s="82" t="s">
        <v>74</v>
      </c>
      <c r="R3" s="83"/>
      <c r="S3" s="84"/>
      <c r="T3" s="85"/>
      <c r="Y3" s="2" t="s">
        <v>39</v>
      </c>
      <c r="Z3" s="3" t="str">
        <f>IFERROR(HLOOKUP($S$1,V!$X$17:$AF$21,2,0)," ")</f>
        <v xml:space="preserve"> </v>
      </c>
    </row>
    <row r="4" spans="5:26" ht="21" thickBot="1" x14ac:dyDescent="0.3">
      <c r="Q4" s="82"/>
      <c r="R4" s="83"/>
      <c r="S4" s="86"/>
      <c r="T4" s="87"/>
      <c r="Y4" s="4" t="s">
        <v>40</v>
      </c>
      <c r="Z4" s="5" t="str">
        <f>IFERROR(HLOOKUP($S$1,V!$X$17:$AF$21,3,0)," ")</f>
        <v xml:space="preserve"> </v>
      </c>
    </row>
    <row r="5" spans="5:26" ht="20.25" x14ac:dyDescent="0.25">
      <c r="Q5" s="82" t="s">
        <v>6</v>
      </c>
      <c r="R5" s="83"/>
      <c r="S5" s="84"/>
      <c r="T5" s="85"/>
      <c r="Y5" s="4" t="s">
        <v>41</v>
      </c>
      <c r="Z5" s="5" t="str">
        <f>IFERROR(HLOOKUP($S$1,V!$X$17:$AF$21,4,0)," ")</f>
        <v xml:space="preserve"> </v>
      </c>
    </row>
    <row r="6" spans="5:26" ht="21" thickBot="1" x14ac:dyDescent="0.3">
      <c r="Q6" s="82"/>
      <c r="R6" s="83"/>
      <c r="S6" s="88"/>
      <c r="T6" s="89"/>
      <c r="Y6" s="6" t="s">
        <v>42</v>
      </c>
      <c r="Z6" s="7" t="str">
        <f>IFERROR(HLOOKUP($S$1,V!$X$17:$AF$21,5,0)," ")</f>
        <v xml:space="preserve"> </v>
      </c>
    </row>
    <row r="7" spans="5:26" x14ac:dyDescent="0.25">
      <c r="Q7" s="82" t="s">
        <v>10</v>
      </c>
      <c r="R7" s="83"/>
      <c r="S7" s="92" t="s">
        <v>86</v>
      </c>
      <c r="T7" s="93"/>
      <c r="U7" s="93"/>
      <c r="V7" s="93"/>
      <c r="W7" s="94"/>
    </row>
    <row r="8" spans="5:26" ht="15.75" thickBot="1" x14ac:dyDescent="0.3">
      <c r="E8" s="90" t="s">
        <v>9</v>
      </c>
      <c r="F8" s="91"/>
      <c r="G8" s="91"/>
      <c r="H8" s="91"/>
      <c r="I8" s="91"/>
      <c r="J8" s="91"/>
      <c r="K8" s="91"/>
      <c r="L8" s="91"/>
      <c r="M8" s="91"/>
      <c r="N8" s="91"/>
      <c r="O8" s="91"/>
      <c r="Q8" s="82"/>
      <c r="R8" s="83"/>
      <c r="S8" s="95"/>
      <c r="T8" s="96"/>
      <c r="U8" s="96"/>
      <c r="V8" s="96"/>
      <c r="W8" s="97"/>
    </row>
    <row r="9" spans="5:26" x14ac:dyDescent="0.25">
      <c r="E9" s="91"/>
      <c r="F9" s="91"/>
      <c r="G9" s="91"/>
      <c r="H9" s="91"/>
      <c r="I9" s="91"/>
      <c r="J9" s="91"/>
      <c r="K9" s="91"/>
      <c r="L9" s="91"/>
      <c r="M9" s="91"/>
      <c r="N9" s="91"/>
      <c r="O9" s="91"/>
      <c r="Q9" s="82" t="s">
        <v>140</v>
      </c>
      <c r="R9" s="83"/>
      <c r="S9" s="98" t="str">
        <f>IFERROR(VLOOKUP($S$7,V!$X$70:$Y$89,2,0)," ")</f>
        <v xml:space="preserve">$                            199.00 </v>
      </c>
      <c r="T9" s="99"/>
      <c r="U9" s="99"/>
      <c r="V9" s="99"/>
      <c r="W9" s="100"/>
    </row>
    <row r="10" spans="5:26" ht="15.75" thickBot="1" x14ac:dyDescent="0.3">
      <c r="Q10" s="82"/>
      <c r="R10" s="83"/>
      <c r="S10" s="101"/>
      <c r="T10" s="102"/>
      <c r="U10" s="102"/>
      <c r="V10" s="102"/>
      <c r="W10" s="103"/>
    </row>
    <row r="14" spans="5:26" x14ac:dyDescent="0.25">
      <c r="S14" s="119" t="s">
        <v>75</v>
      </c>
      <c r="T14" s="119"/>
      <c r="U14" s="119" t="s">
        <v>76</v>
      </c>
      <c r="V14" s="119"/>
    </row>
    <row r="15" spans="5:26" ht="15.75" customHeight="1" thickBot="1" x14ac:dyDescent="0.3">
      <c r="S15" s="119"/>
      <c r="T15" s="119"/>
      <c r="U15" s="119"/>
      <c r="V15" s="119"/>
      <c r="X15" s="139" t="s">
        <v>92</v>
      </c>
      <c r="Y15" s="139"/>
      <c r="Z15" s="139"/>
    </row>
    <row r="16" spans="5:26" ht="15.75" customHeight="1" x14ac:dyDescent="0.25">
      <c r="Q16" s="82" t="s">
        <v>43</v>
      </c>
      <c r="R16" s="122"/>
      <c r="S16" s="123" t="str">
        <f>IFERROR(HLOOKUP($S$1,V!$X$50:$AA$66,10,0)," ")</f>
        <v xml:space="preserve"> </v>
      </c>
      <c r="T16" s="124"/>
      <c r="U16" s="123" t="str">
        <f>IFERROR(HLOOKUP($S$1,V!$X$50:$AA$66,14,0)," ")</f>
        <v xml:space="preserve"> </v>
      </c>
      <c r="V16" s="124"/>
      <c r="X16" s="139"/>
      <c r="Y16" s="139"/>
      <c r="Z16" s="139"/>
    </row>
    <row r="17" spans="17:26" ht="15.75" customHeight="1" thickBot="1" x14ac:dyDescent="0.3">
      <c r="Q17" s="82"/>
      <c r="R17" s="122"/>
      <c r="S17" s="125"/>
      <c r="T17" s="126"/>
      <c r="U17" s="125"/>
      <c r="V17" s="126"/>
      <c r="X17" s="139"/>
      <c r="Y17" s="139"/>
      <c r="Z17" s="139"/>
    </row>
    <row r="18" spans="17:26" ht="15.75" customHeight="1" x14ac:dyDescent="0.25">
      <c r="Q18" s="82" t="s">
        <v>44</v>
      </c>
      <c r="R18" s="122"/>
      <c r="S18" s="123" t="str">
        <f>IFERROR(HLOOKUP($S$1,V!$X$50:$AA$66,11,0)," ")</f>
        <v xml:space="preserve"> </v>
      </c>
      <c r="T18" s="124"/>
      <c r="U18" s="123" t="str">
        <f>IFERROR(HLOOKUP($S$1,V!$X$50:$AA$66,15,0)," ")</f>
        <v xml:space="preserve"> </v>
      </c>
      <c r="V18" s="124"/>
      <c r="X18" s="130" t="s">
        <v>248</v>
      </c>
      <c r="Y18" s="131"/>
      <c r="Z18" s="132"/>
    </row>
    <row r="19" spans="17:26" ht="15.75" customHeight="1" thickBot="1" x14ac:dyDescent="0.3">
      <c r="Q19" s="82"/>
      <c r="R19" s="122"/>
      <c r="S19" s="125"/>
      <c r="T19" s="126"/>
      <c r="U19" s="125"/>
      <c r="V19" s="126"/>
      <c r="X19" s="133"/>
      <c r="Y19" s="134"/>
      <c r="Z19" s="135"/>
    </row>
    <row r="20" spans="17:26" ht="15.75" customHeight="1" x14ac:dyDescent="0.25">
      <c r="Q20" s="82" t="s">
        <v>60</v>
      </c>
      <c r="R20" s="122"/>
      <c r="S20" s="123" t="str">
        <f>IFERROR(HLOOKUP($S$1,V!$X$50:$AA$66,12,0)," ")</f>
        <v xml:space="preserve"> </v>
      </c>
      <c r="T20" s="124"/>
      <c r="U20" s="123" t="str">
        <f>IFERROR(HLOOKUP($S$1,V!$X$50:$AA$66,16,0)," ")</f>
        <v xml:space="preserve"> </v>
      </c>
      <c r="V20" s="124"/>
      <c r="X20" s="133"/>
      <c r="Y20" s="134"/>
      <c r="Z20" s="135"/>
    </row>
    <row r="21" spans="17:26" ht="15.75" customHeight="1" thickBot="1" x14ac:dyDescent="0.3">
      <c r="Q21" s="82"/>
      <c r="R21" s="122"/>
      <c r="S21" s="125"/>
      <c r="T21" s="126"/>
      <c r="U21" s="125"/>
      <c r="V21" s="126"/>
      <c r="X21" s="133"/>
      <c r="Y21" s="134"/>
      <c r="Z21" s="135"/>
    </row>
    <row r="22" spans="17:26" ht="15.75" customHeight="1" x14ac:dyDescent="0.25">
      <c r="Q22" s="82" t="s">
        <v>61</v>
      </c>
      <c r="R22" s="122"/>
      <c r="S22" s="123" t="str">
        <f>IFERROR(HLOOKUP($S$1,V!$X$50:$AA$66,13,0)," ")</f>
        <v xml:space="preserve"> </v>
      </c>
      <c r="T22" s="124"/>
      <c r="U22" s="123" t="str">
        <f>IFERROR(HLOOKUP($S$1,V!$X$50:$AA$66,17,0)," ")</f>
        <v xml:space="preserve"> </v>
      </c>
      <c r="V22" s="124"/>
      <c r="X22" s="133"/>
      <c r="Y22" s="134"/>
      <c r="Z22" s="135"/>
    </row>
    <row r="23" spans="17:26" ht="15.75" customHeight="1" thickBot="1" x14ac:dyDescent="0.3">
      <c r="Q23" s="82"/>
      <c r="R23" s="122"/>
      <c r="S23" s="125"/>
      <c r="T23" s="126"/>
      <c r="U23" s="125"/>
      <c r="V23" s="126"/>
      <c r="X23" s="136"/>
      <c r="Y23" s="137"/>
      <c r="Z23" s="138"/>
    </row>
    <row r="25" spans="17:26" ht="15.75" thickBot="1" x14ac:dyDescent="0.3"/>
    <row r="26" spans="17:26" x14ac:dyDescent="0.25">
      <c r="Q26" s="104" t="s">
        <v>12</v>
      </c>
      <c r="R26" s="105"/>
      <c r="S26" s="110" t="str">
        <f>V!G4</f>
        <v>DECISOR DE LA CUENTA ACEPTA  0 CRECIMIENTO ULTRA CANAL DE VENTA   ENTERADO DE COSTOS Y POLITICAS</v>
      </c>
      <c r="T26" s="111"/>
      <c r="U26" s="111"/>
      <c r="V26" s="111"/>
      <c r="W26" s="111"/>
      <c r="X26" s="111"/>
      <c r="Y26" s="111"/>
      <c r="Z26" s="112"/>
    </row>
    <row r="27" spans="17:26" x14ac:dyDescent="0.25">
      <c r="Q27" s="106"/>
      <c r="R27" s="107"/>
      <c r="S27" s="113"/>
      <c r="T27" s="129"/>
      <c r="U27" s="129"/>
      <c r="V27" s="129"/>
      <c r="W27" s="129"/>
      <c r="X27" s="129"/>
      <c r="Y27" s="129"/>
      <c r="Z27" s="115"/>
    </row>
    <row r="28" spans="17:26" x14ac:dyDescent="0.25">
      <c r="Q28" s="106"/>
      <c r="R28" s="107"/>
      <c r="S28" s="113"/>
      <c r="T28" s="129"/>
      <c r="U28" s="129"/>
      <c r="V28" s="129"/>
      <c r="W28" s="129"/>
      <c r="X28" s="129"/>
      <c r="Y28" s="129"/>
      <c r="Z28" s="115"/>
    </row>
    <row r="29" spans="17:26" ht="15" customHeight="1" x14ac:dyDescent="0.25">
      <c r="Q29" s="106"/>
      <c r="R29" s="107"/>
      <c r="S29" s="113"/>
      <c r="T29" s="129"/>
      <c r="U29" s="129"/>
      <c r="V29" s="129"/>
      <c r="W29" s="129"/>
      <c r="X29" s="129"/>
      <c r="Y29" s="129"/>
      <c r="Z29" s="115"/>
    </row>
    <row r="30" spans="17:26" ht="15" customHeight="1" x14ac:dyDescent="0.25">
      <c r="Q30" s="106"/>
      <c r="R30" s="107"/>
      <c r="S30" s="113"/>
      <c r="T30" s="129"/>
      <c r="U30" s="129"/>
      <c r="V30" s="129"/>
      <c r="W30" s="129"/>
      <c r="X30" s="129"/>
      <c r="Y30" s="129"/>
      <c r="Z30" s="115"/>
    </row>
    <row r="31" spans="17:26" ht="15" customHeight="1" x14ac:dyDescent="0.25">
      <c r="Q31" s="106"/>
      <c r="R31" s="107"/>
      <c r="S31" s="113"/>
      <c r="T31" s="129"/>
      <c r="U31" s="129"/>
      <c r="V31" s="129"/>
      <c r="W31" s="129"/>
      <c r="X31" s="129"/>
      <c r="Y31" s="129"/>
      <c r="Z31" s="115"/>
    </row>
    <row r="32" spans="17:26" ht="15" customHeight="1" x14ac:dyDescent="0.25">
      <c r="Q32" s="106"/>
      <c r="R32" s="107"/>
      <c r="S32" s="113"/>
      <c r="T32" s="129"/>
      <c r="U32" s="129"/>
      <c r="V32" s="129"/>
      <c r="W32" s="129"/>
      <c r="X32" s="129"/>
      <c r="Y32" s="129"/>
      <c r="Z32" s="115"/>
    </row>
    <row r="33" spans="17:26" ht="15" customHeight="1" thickBot="1" x14ac:dyDescent="0.3">
      <c r="Q33" s="108"/>
      <c r="R33" s="109"/>
      <c r="S33" s="116"/>
      <c r="T33" s="117"/>
      <c r="U33" s="117"/>
      <c r="V33" s="117"/>
      <c r="W33" s="117"/>
      <c r="X33" s="117"/>
      <c r="Y33" s="117"/>
      <c r="Z33" s="118"/>
    </row>
    <row r="34" spans="17:26" ht="15" customHeight="1" thickBot="1" x14ac:dyDescent="0.3"/>
    <row r="35" spans="17:26" ht="15" customHeight="1" x14ac:dyDescent="0.25">
      <c r="Q35" s="104" t="s">
        <v>77</v>
      </c>
      <c r="R35" s="105"/>
      <c r="S35" s="110" t="str">
        <f>V!G5</f>
        <v>[CULTRA] CON ADENDUM RECIBE TELEFONO 1 = TELEFONO 2=  REFERENCIA 1= REFERENCIA 2=  CANAL DE VENTA  ENTERADO DE COSTOS Y POLITICAS</v>
      </c>
      <c r="T35" s="111"/>
      <c r="U35" s="111"/>
      <c r="V35" s="111"/>
      <c r="W35" s="111"/>
      <c r="X35" s="111"/>
      <c r="Y35" s="111"/>
      <c r="Z35" s="112"/>
    </row>
    <row r="36" spans="17:26" ht="15.75" customHeight="1" x14ac:dyDescent="0.25">
      <c r="Q36" s="106"/>
      <c r="R36" s="107"/>
      <c r="S36" s="113"/>
      <c r="T36" s="129"/>
      <c r="U36" s="129"/>
      <c r="V36" s="129"/>
      <c r="W36" s="129"/>
      <c r="X36" s="129"/>
      <c r="Y36" s="129"/>
      <c r="Z36" s="115"/>
    </row>
    <row r="37" spans="17:26" x14ac:dyDescent="0.25">
      <c r="Q37" s="106"/>
      <c r="R37" s="107"/>
      <c r="S37" s="113"/>
      <c r="T37" s="129"/>
      <c r="U37" s="129"/>
      <c r="V37" s="129"/>
      <c r="W37" s="129"/>
      <c r="X37" s="129"/>
      <c r="Y37" s="129"/>
      <c r="Z37" s="115"/>
    </row>
    <row r="38" spans="17:26" x14ac:dyDescent="0.25">
      <c r="Q38" s="106"/>
      <c r="R38" s="107"/>
      <c r="S38" s="113"/>
      <c r="T38" s="129"/>
      <c r="U38" s="129"/>
      <c r="V38" s="129"/>
      <c r="W38" s="129"/>
      <c r="X38" s="129"/>
      <c r="Y38" s="129"/>
      <c r="Z38" s="115"/>
    </row>
    <row r="39" spans="17:26" x14ac:dyDescent="0.25">
      <c r="Q39" s="106"/>
      <c r="R39" s="107"/>
      <c r="S39" s="113"/>
      <c r="T39" s="129"/>
      <c r="U39" s="129"/>
      <c r="V39" s="129"/>
      <c r="W39" s="129"/>
      <c r="X39" s="129"/>
      <c r="Y39" s="129"/>
      <c r="Z39" s="115"/>
    </row>
    <row r="40" spans="17:26" x14ac:dyDescent="0.25">
      <c r="Q40" s="106"/>
      <c r="R40" s="107"/>
      <c r="S40" s="113"/>
      <c r="T40" s="129"/>
      <c r="U40" s="129"/>
      <c r="V40" s="129"/>
      <c r="W40" s="129"/>
      <c r="X40" s="129"/>
      <c r="Y40" s="129"/>
      <c r="Z40" s="115"/>
    </row>
    <row r="41" spans="17:26" x14ac:dyDescent="0.25">
      <c r="Q41" s="106"/>
      <c r="R41" s="107"/>
      <c r="S41" s="113"/>
      <c r="T41" s="129"/>
      <c r="U41" s="129"/>
      <c r="V41" s="129"/>
      <c r="W41" s="129"/>
      <c r="X41" s="129"/>
      <c r="Y41" s="129"/>
      <c r="Z41" s="115"/>
    </row>
    <row r="42" spans="17:26" ht="15.75" thickBot="1" x14ac:dyDescent="0.3">
      <c r="Q42" s="108"/>
      <c r="R42" s="109"/>
      <c r="S42" s="116"/>
      <c r="T42" s="117"/>
      <c r="U42" s="117"/>
      <c r="V42" s="117"/>
      <c r="W42" s="117"/>
      <c r="X42" s="117"/>
      <c r="Y42" s="117"/>
      <c r="Z42" s="118"/>
    </row>
  </sheetData>
  <mergeCells count="33">
    <mergeCell ref="Q35:R42"/>
    <mergeCell ref="S35:Z42"/>
    <mergeCell ref="X15:Z17"/>
    <mergeCell ref="Q22:R23"/>
    <mergeCell ref="S22:T23"/>
    <mergeCell ref="U22:V23"/>
    <mergeCell ref="Q20:R21"/>
    <mergeCell ref="S20:T21"/>
    <mergeCell ref="U20:V21"/>
    <mergeCell ref="Q18:R19"/>
    <mergeCell ref="S18:T19"/>
    <mergeCell ref="U18:V19"/>
    <mergeCell ref="U14:V15"/>
    <mergeCell ref="Q16:R17"/>
    <mergeCell ref="S16:T17"/>
    <mergeCell ref="E1:O2"/>
    <mergeCell ref="Q1:R2"/>
    <mergeCell ref="S1:T2"/>
    <mergeCell ref="U16:V17"/>
    <mergeCell ref="Q5:R6"/>
    <mergeCell ref="S5:T6"/>
    <mergeCell ref="E8:O9"/>
    <mergeCell ref="Q7:R8"/>
    <mergeCell ref="S7:W8"/>
    <mergeCell ref="Q9:R10"/>
    <mergeCell ref="S9:W10"/>
    <mergeCell ref="Y1:Z2"/>
    <mergeCell ref="Q3:R4"/>
    <mergeCell ref="S3:T4"/>
    <mergeCell ref="Q26:R33"/>
    <mergeCell ref="S14:T15"/>
    <mergeCell ref="S26:Z33"/>
    <mergeCell ref="X18:Z23"/>
  </mergeCells>
  <hyperlinks>
    <hyperlink ref="X15:Z17" r:id="rId1" display="Comparativo Paquete Vs Combo" xr:uid="{0486C927-F433-451A-8962-F91297F2F806}"/>
  </hyperlinks>
  <pageMargins left="0.7" right="0.7" top="0.75" bottom="0.75" header="0.3" footer="0.3"/>
  <pageSetup orientation="portrait" r:id="rId2"/>
  <headerFooter>
    <oddFooter>&amp;C&amp;1#&amp;"Arial"&amp;10&amp;K737373Información de Uso Público</oddFooter>
  </headerFooter>
  <drawing r:id="rId3"/>
  <extLst>
    <ext xmlns:x14="http://schemas.microsoft.com/office/spreadsheetml/2009/9/main" uri="{CCE6A557-97BC-4b89-ADB6-D9C93CAAB3DF}">
      <x14:dataValidations xmlns:xm="http://schemas.microsoft.com/office/excel/2006/main" count="3">
        <x14:dataValidation type="list" allowBlank="1" showInputMessage="1" showErrorMessage="1" xr:uid="{4E284A83-46C2-4659-9A18-8F69CCBA0C46}">
          <x14:formula1>
            <xm:f>V!$AB$7:$AB$11</xm:f>
          </x14:formula1>
          <xm:sqref>S1:T2</xm:sqref>
        </x14:dataValidation>
        <x14:dataValidation type="list" allowBlank="1" showInputMessage="1" showErrorMessage="1" xr:uid="{2077AA20-F219-4659-B4C5-B596AFACC7E0}">
          <x14:formula1>
            <xm:f>V!$AD$2:$AD$5</xm:f>
          </x14:formula1>
          <xm:sqref>S3:T4</xm:sqref>
        </x14:dataValidation>
        <x14:dataValidation type="list" allowBlank="1" showInputMessage="1" showErrorMessage="1" xr:uid="{E101B7A7-8357-445E-8C2F-078585049472}">
          <x14:formula1>
            <xm:f>V!$Y$2:$Y$6</xm:f>
          </x14:formula1>
          <xm:sqref>S5:T6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A7938-99D6-4192-9892-E6C6B693E24F}">
  <sheetPr codeName="Hoja12"/>
  <dimension ref="E1:Z42"/>
  <sheetViews>
    <sheetView showGridLines="0" zoomScale="60" zoomScaleNormal="60" workbookViewId="0">
      <selection activeCell="S7" sqref="S7:T8"/>
    </sheetView>
  </sheetViews>
  <sheetFormatPr baseColWidth="10" defaultRowHeight="15" x14ac:dyDescent="0.25"/>
  <cols>
    <col min="1" max="17" width="12.7109375" customWidth="1"/>
    <col min="18" max="18" width="19.85546875" customWidth="1"/>
    <col min="19" max="22" width="12.7109375" customWidth="1"/>
    <col min="23" max="23" width="21.7109375" bestFit="1" customWidth="1"/>
    <col min="24" max="24" width="21.140625" bestFit="1" customWidth="1"/>
    <col min="25" max="25" width="24.85546875" bestFit="1" customWidth="1"/>
    <col min="26" max="26" width="21.140625" bestFit="1" customWidth="1"/>
    <col min="27" max="35" width="12.7109375" customWidth="1"/>
  </cols>
  <sheetData>
    <row r="1" spans="5:26" x14ac:dyDescent="0.25">
      <c r="E1" s="82" t="s">
        <v>0</v>
      </c>
      <c r="F1" s="82"/>
      <c r="G1" s="82"/>
      <c r="H1" s="82"/>
      <c r="I1" s="82"/>
      <c r="J1" s="82"/>
      <c r="K1" s="82"/>
      <c r="L1" s="82"/>
      <c r="M1" s="82"/>
      <c r="N1" s="82"/>
      <c r="O1" s="82"/>
      <c r="Q1" s="82" t="s">
        <v>141</v>
      </c>
      <c r="R1" s="83"/>
      <c r="S1" s="84"/>
      <c r="T1" s="85"/>
      <c r="Y1" s="82" t="s">
        <v>2</v>
      </c>
      <c r="Z1" s="82"/>
    </row>
    <row r="2" spans="5:26" ht="15.75" thickBot="1" x14ac:dyDescent="0.3">
      <c r="E2" s="82"/>
      <c r="F2" s="82"/>
      <c r="G2" s="82"/>
      <c r="H2" s="82"/>
      <c r="I2" s="82"/>
      <c r="J2" s="82"/>
      <c r="K2" s="82"/>
      <c r="L2" s="82"/>
      <c r="M2" s="82"/>
      <c r="N2" s="82"/>
      <c r="O2" s="82"/>
      <c r="Q2" s="82"/>
      <c r="R2" s="83"/>
      <c r="S2" s="86"/>
      <c r="T2" s="87"/>
      <c r="Y2" s="82"/>
      <c r="Z2" s="82"/>
    </row>
    <row r="3" spans="5:26" ht="20.25" x14ac:dyDescent="0.25">
      <c r="Q3" s="82" t="s">
        <v>101</v>
      </c>
      <c r="R3" s="83"/>
      <c r="S3" s="84"/>
      <c r="T3" s="85"/>
      <c r="Y3" s="2" t="s">
        <v>39</v>
      </c>
      <c r="Z3" s="3" t="str">
        <f>IFERROR(HLOOKUP($S$1,V!$X$17:$AF$21,2,0)," ")</f>
        <v xml:space="preserve"> </v>
      </c>
    </row>
    <row r="4" spans="5:26" ht="21" thickBot="1" x14ac:dyDescent="0.3">
      <c r="Q4" s="82"/>
      <c r="R4" s="83"/>
      <c r="S4" s="86"/>
      <c r="T4" s="87"/>
      <c r="V4" s="56">
        <f>S3+S5</f>
        <v>0</v>
      </c>
      <c r="Y4" s="4" t="s">
        <v>40</v>
      </c>
      <c r="Z4" s="5" t="str">
        <f>IFERROR(HLOOKUP($S$1,V!$X$17:$AF$21,3,0)," ")</f>
        <v xml:space="preserve"> </v>
      </c>
    </row>
    <row r="5" spans="5:26" ht="20.25" x14ac:dyDescent="0.25">
      <c r="Q5" s="82" t="s">
        <v>74</v>
      </c>
      <c r="R5" s="83"/>
      <c r="S5" s="84"/>
      <c r="T5" s="85"/>
      <c r="Y5" s="4" t="s">
        <v>41</v>
      </c>
      <c r="Z5" s="5" t="str">
        <f>IFERROR(HLOOKUP($S$1,V!$X$17:$AF$21,4,0)," ")</f>
        <v xml:space="preserve"> </v>
      </c>
    </row>
    <row r="6" spans="5:26" ht="21" thickBot="1" x14ac:dyDescent="0.3">
      <c r="Q6" s="82"/>
      <c r="R6" s="83"/>
      <c r="S6" s="86"/>
      <c r="T6" s="87"/>
      <c r="Y6" s="6" t="s">
        <v>42</v>
      </c>
      <c r="Z6" s="7" t="str">
        <f>IFERROR(HLOOKUP($S$1,V!$X$17:$AF$21,5,0)," ")</f>
        <v xml:space="preserve"> </v>
      </c>
    </row>
    <row r="7" spans="5:26" x14ac:dyDescent="0.25">
      <c r="Q7" s="82" t="s">
        <v>6</v>
      </c>
      <c r="R7" s="83"/>
      <c r="S7" s="84"/>
      <c r="T7" s="85"/>
    </row>
    <row r="8" spans="5:26" ht="15.75" customHeight="1" thickBot="1" x14ac:dyDescent="0.3">
      <c r="E8" s="90" t="s">
        <v>9</v>
      </c>
      <c r="F8" s="91"/>
      <c r="G8" s="91"/>
      <c r="H8" s="91"/>
      <c r="I8" s="91"/>
      <c r="J8" s="91"/>
      <c r="K8" s="91"/>
      <c r="L8" s="91"/>
      <c r="M8" s="91"/>
      <c r="N8" s="91"/>
      <c r="O8" s="91"/>
      <c r="Q8" s="82"/>
      <c r="R8" s="83"/>
      <c r="S8" s="88"/>
      <c r="T8" s="89"/>
    </row>
    <row r="9" spans="5:26" x14ac:dyDescent="0.25">
      <c r="E9" s="91"/>
      <c r="F9" s="91"/>
      <c r="G9" s="91"/>
      <c r="H9" s="91"/>
      <c r="I9" s="91"/>
      <c r="J9" s="91"/>
      <c r="K9" s="91"/>
      <c r="L9" s="91"/>
      <c r="M9" s="91"/>
      <c r="N9" s="91"/>
      <c r="O9" s="91"/>
      <c r="Q9" s="82" t="s">
        <v>10</v>
      </c>
      <c r="R9" s="83"/>
      <c r="S9" s="92" t="str">
        <f>IFERROR(IF($S$1="BLACK",VLOOKUP($V$4,V!$W$83:$Y$86,2,0),VLOOKUP($V$4,V!$W$79:$Y$82,2,0))," ")</f>
        <v xml:space="preserve"> </v>
      </c>
      <c r="T9" s="93"/>
      <c r="U9" s="93"/>
      <c r="V9" s="93"/>
      <c r="W9" s="94"/>
    </row>
    <row r="10" spans="5:26" ht="15.75" thickBot="1" x14ac:dyDescent="0.3">
      <c r="Q10" s="82"/>
      <c r="R10" s="83"/>
      <c r="S10" s="95"/>
      <c r="T10" s="96"/>
      <c r="U10" s="96"/>
      <c r="V10" s="96"/>
      <c r="W10" s="97"/>
    </row>
    <row r="11" spans="5:26" x14ac:dyDescent="0.25">
      <c r="Q11" s="82" t="s">
        <v>140</v>
      </c>
      <c r="R11" s="83"/>
      <c r="S11" s="98" t="str">
        <f>IFERROR(VLOOKUP($S$9,V!$X$70:$Y$89,2,0)," ")</f>
        <v xml:space="preserve"> </v>
      </c>
      <c r="T11" s="99"/>
      <c r="U11" s="99"/>
      <c r="V11" s="99"/>
      <c r="W11" s="100"/>
    </row>
    <row r="12" spans="5:26" ht="15.75" thickBot="1" x14ac:dyDescent="0.3">
      <c r="Q12" s="82"/>
      <c r="R12" s="83"/>
      <c r="S12" s="101"/>
      <c r="T12" s="102"/>
      <c r="U12" s="102"/>
      <c r="V12" s="102"/>
      <c r="W12" s="103"/>
    </row>
    <row r="14" spans="5:26" ht="15" customHeight="1" x14ac:dyDescent="0.25">
      <c r="S14" s="119" t="s">
        <v>75</v>
      </c>
      <c r="T14" s="119"/>
      <c r="U14" s="119" t="s">
        <v>76</v>
      </c>
      <c r="V14" s="119"/>
      <c r="X14" s="139" t="s">
        <v>92</v>
      </c>
      <c r="Y14" s="139"/>
      <c r="Z14" s="139"/>
    </row>
    <row r="15" spans="5:26" ht="15.75" customHeight="1" thickBot="1" x14ac:dyDescent="0.3">
      <c r="S15" s="119"/>
      <c r="T15" s="119"/>
      <c r="U15" s="119"/>
      <c r="V15" s="119"/>
      <c r="X15" s="139"/>
      <c r="Y15" s="139"/>
      <c r="Z15" s="139"/>
    </row>
    <row r="16" spans="5:26" ht="15" customHeight="1" thickBot="1" x14ac:dyDescent="0.3">
      <c r="Q16" s="82" t="s">
        <v>43</v>
      </c>
      <c r="R16" s="122"/>
      <c r="S16" s="123" t="str">
        <f>IFERROR(HLOOKUP($S$1,V!$X$50:$AA$66,10,0)," ")</f>
        <v xml:space="preserve"> </v>
      </c>
      <c r="T16" s="124"/>
      <c r="U16" s="123" t="str">
        <f>IFERROR(HLOOKUP($S$1,V!$X$50:$AA$66,14,0)," ")</f>
        <v xml:space="preserve"> </v>
      </c>
      <c r="V16" s="124"/>
      <c r="X16" s="139"/>
      <c r="Y16" s="139"/>
      <c r="Z16" s="139"/>
    </row>
    <row r="17" spans="17:26" ht="15.75" customHeight="1" thickBot="1" x14ac:dyDescent="0.3">
      <c r="Q17" s="82"/>
      <c r="R17" s="122"/>
      <c r="S17" s="125"/>
      <c r="T17" s="126"/>
      <c r="U17" s="125"/>
      <c r="V17" s="126"/>
      <c r="X17" s="130" t="s">
        <v>248</v>
      </c>
      <c r="Y17" s="131"/>
      <c r="Z17" s="132"/>
    </row>
    <row r="18" spans="17:26" ht="15" customHeight="1" x14ac:dyDescent="0.25">
      <c r="Q18" s="82" t="s">
        <v>44</v>
      </c>
      <c r="R18" s="122"/>
      <c r="S18" s="123" t="str">
        <f>IFERROR(HLOOKUP($S$1,V!$X$50:$AA$66,11,0)," ")</f>
        <v xml:space="preserve"> </v>
      </c>
      <c r="T18" s="124"/>
      <c r="U18" s="123" t="str">
        <f>IFERROR(HLOOKUP($S$1,V!$X$50:$AA$66,15,0)," ")</f>
        <v xml:space="preserve"> </v>
      </c>
      <c r="V18" s="124"/>
      <c r="X18" s="133"/>
      <c r="Y18" s="134"/>
      <c r="Z18" s="135"/>
    </row>
    <row r="19" spans="17:26" ht="15.75" customHeight="1" thickBot="1" x14ac:dyDescent="0.3">
      <c r="Q19" s="82"/>
      <c r="R19" s="122"/>
      <c r="S19" s="125"/>
      <c r="T19" s="126"/>
      <c r="U19" s="125"/>
      <c r="V19" s="126"/>
      <c r="X19" s="133"/>
      <c r="Y19" s="134"/>
      <c r="Z19" s="135"/>
    </row>
    <row r="20" spans="17:26" ht="15" customHeight="1" x14ac:dyDescent="0.25">
      <c r="Q20" s="82" t="s">
        <v>60</v>
      </c>
      <c r="R20" s="122"/>
      <c r="S20" s="123" t="str">
        <f>IFERROR(HLOOKUP($S$1,V!$X$50:$AA$66,12,0)," ")</f>
        <v xml:space="preserve"> </v>
      </c>
      <c r="T20" s="124"/>
      <c r="U20" s="123" t="str">
        <f>IFERROR(HLOOKUP($S$1,V!$X$50:$AA$66,16,0)," ")</f>
        <v xml:space="preserve"> </v>
      </c>
      <c r="V20" s="124"/>
      <c r="X20" s="133"/>
      <c r="Y20" s="134"/>
      <c r="Z20" s="135"/>
    </row>
    <row r="21" spans="17:26" ht="15.75" customHeight="1" thickBot="1" x14ac:dyDescent="0.3">
      <c r="Q21" s="82"/>
      <c r="R21" s="122"/>
      <c r="S21" s="125"/>
      <c r="T21" s="126"/>
      <c r="U21" s="125"/>
      <c r="V21" s="126"/>
      <c r="X21" s="133"/>
      <c r="Y21" s="134"/>
      <c r="Z21" s="135"/>
    </row>
    <row r="22" spans="17:26" ht="15" customHeight="1" thickBot="1" x14ac:dyDescent="0.3">
      <c r="Q22" s="82" t="s">
        <v>61</v>
      </c>
      <c r="R22" s="122"/>
      <c r="S22" s="123" t="str">
        <f>IFERROR(HLOOKUP($S$1,V!$X$50:$AA$66,13,0)," ")</f>
        <v xml:space="preserve"> </v>
      </c>
      <c r="T22" s="124"/>
      <c r="U22" s="123" t="str">
        <f>IFERROR(HLOOKUP($S$1,V!$X$50:$AA$66,17,0)," ")</f>
        <v xml:space="preserve"> </v>
      </c>
      <c r="V22" s="124"/>
      <c r="X22" s="136"/>
      <c r="Y22" s="137"/>
      <c r="Z22" s="138"/>
    </row>
    <row r="23" spans="17:26" ht="15.75" customHeight="1" thickBot="1" x14ac:dyDescent="0.3">
      <c r="Q23" s="82"/>
      <c r="R23" s="122"/>
      <c r="S23" s="125"/>
      <c r="T23" s="126"/>
      <c r="U23" s="125"/>
      <c r="V23" s="126"/>
    </row>
    <row r="25" spans="17:26" ht="15.75" thickBot="1" x14ac:dyDescent="0.3"/>
    <row r="26" spans="17:26" x14ac:dyDescent="0.25">
      <c r="Q26" s="104" t="s">
        <v>12</v>
      </c>
      <c r="R26" s="105"/>
      <c r="S26" s="110" t="str">
        <f>V!$G$16</f>
        <v>DECISOR DE LA CUENTA ACEPTA   ULTRA CON 0 REEMPLAZO    CANAL DE VENTA   ENTERADO DE COSTOS Y POLITICAS</v>
      </c>
      <c r="T26" s="111"/>
      <c r="U26" s="111"/>
      <c r="V26" s="111"/>
      <c r="W26" s="111"/>
      <c r="X26" s="111"/>
      <c r="Y26" s="111"/>
      <c r="Z26" s="112"/>
    </row>
    <row r="27" spans="17:26" x14ac:dyDescent="0.25">
      <c r="Q27" s="106"/>
      <c r="R27" s="107"/>
      <c r="S27" s="113"/>
      <c r="T27" s="129"/>
      <c r="U27" s="129"/>
      <c r="V27" s="129"/>
      <c r="W27" s="129"/>
      <c r="X27" s="129"/>
      <c r="Y27" s="129"/>
      <c r="Z27" s="115"/>
    </row>
    <row r="28" spans="17:26" x14ac:dyDescent="0.25">
      <c r="Q28" s="106"/>
      <c r="R28" s="107"/>
      <c r="S28" s="113"/>
      <c r="T28" s="129"/>
      <c r="U28" s="129"/>
      <c r="V28" s="129"/>
      <c r="W28" s="129"/>
      <c r="X28" s="129"/>
      <c r="Y28" s="129"/>
      <c r="Z28" s="115"/>
    </row>
    <row r="29" spans="17:26" x14ac:dyDescent="0.25">
      <c r="Q29" s="106"/>
      <c r="R29" s="107"/>
      <c r="S29" s="113"/>
      <c r="T29" s="129"/>
      <c r="U29" s="129"/>
      <c r="V29" s="129"/>
      <c r="W29" s="129"/>
      <c r="X29" s="129"/>
      <c r="Y29" s="129"/>
      <c r="Z29" s="115"/>
    </row>
    <row r="30" spans="17:26" x14ac:dyDescent="0.25">
      <c r="Q30" s="106"/>
      <c r="R30" s="107"/>
      <c r="S30" s="113"/>
      <c r="T30" s="129"/>
      <c r="U30" s="129"/>
      <c r="V30" s="129"/>
      <c r="W30" s="129"/>
      <c r="X30" s="129"/>
      <c r="Y30" s="129"/>
      <c r="Z30" s="115"/>
    </row>
    <row r="31" spans="17:26" x14ac:dyDescent="0.25">
      <c r="Q31" s="106"/>
      <c r="R31" s="107"/>
      <c r="S31" s="113"/>
      <c r="T31" s="129"/>
      <c r="U31" s="129"/>
      <c r="V31" s="129"/>
      <c r="W31" s="129"/>
      <c r="X31" s="129"/>
      <c r="Y31" s="129"/>
      <c r="Z31" s="115"/>
    </row>
    <row r="32" spans="17:26" x14ac:dyDescent="0.25">
      <c r="Q32" s="106"/>
      <c r="R32" s="107"/>
      <c r="S32" s="113"/>
      <c r="T32" s="129"/>
      <c r="U32" s="129"/>
      <c r="V32" s="129"/>
      <c r="W32" s="129"/>
      <c r="X32" s="129"/>
      <c r="Y32" s="129"/>
      <c r="Z32" s="115"/>
    </row>
    <row r="33" spans="17:26" ht="15.75" thickBot="1" x14ac:dyDescent="0.3">
      <c r="Q33" s="108"/>
      <c r="R33" s="109"/>
      <c r="S33" s="116"/>
      <c r="T33" s="117"/>
      <c r="U33" s="117"/>
      <c r="V33" s="117"/>
      <c r="W33" s="117"/>
      <c r="X33" s="117"/>
      <c r="Y33" s="117"/>
      <c r="Z33" s="118"/>
    </row>
    <row r="34" spans="17:26" ht="15.75" thickBot="1" x14ac:dyDescent="0.3"/>
    <row r="35" spans="17:26" x14ac:dyDescent="0.25">
      <c r="Q35" s="104" t="s">
        <v>77</v>
      </c>
      <c r="R35" s="105"/>
      <c r="S35" s="110" t="str">
        <f>V!$G$17</f>
        <v>[RULTRA]  CON ADENDUM RECIBE TELEFONO 1 = TELEFONO 2=  REFERENCIA 1= REFERENCIA 2=  CANAL DE VENTA  ENTERADO DE COSTOS Y POLITICAS</v>
      </c>
      <c r="T35" s="111"/>
      <c r="U35" s="111"/>
      <c r="V35" s="111"/>
      <c r="W35" s="111"/>
      <c r="X35" s="111"/>
      <c r="Y35" s="111"/>
      <c r="Z35" s="112"/>
    </row>
    <row r="36" spans="17:26" x14ac:dyDescent="0.25">
      <c r="Q36" s="106"/>
      <c r="R36" s="107"/>
      <c r="S36" s="113"/>
      <c r="T36" s="129"/>
      <c r="U36" s="129"/>
      <c r="V36" s="129"/>
      <c r="W36" s="129"/>
      <c r="X36" s="129"/>
      <c r="Y36" s="129"/>
      <c r="Z36" s="115"/>
    </row>
    <row r="37" spans="17:26" x14ac:dyDescent="0.25">
      <c r="Q37" s="106"/>
      <c r="R37" s="107"/>
      <c r="S37" s="113"/>
      <c r="T37" s="129"/>
      <c r="U37" s="129"/>
      <c r="V37" s="129"/>
      <c r="W37" s="129"/>
      <c r="X37" s="129"/>
      <c r="Y37" s="129"/>
      <c r="Z37" s="115"/>
    </row>
    <row r="38" spans="17:26" x14ac:dyDescent="0.25">
      <c r="Q38" s="106"/>
      <c r="R38" s="107"/>
      <c r="S38" s="113"/>
      <c r="T38" s="129"/>
      <c r="U38" s="129"/>
      <c r="V38" s="129"/>
      <c r="W38" s="129"/>
      <c r="X38" s="129"/>
      <c r="Y38" s="129"/>
      <c r="Z38" s="115"/>
    </row>
    <row r="39" spans="17:26" x14ac:dyDescent="0.25">
      <c r="Q39" s="106"/>
      <c r="R39" s="107"/>
      <c r="S39" s="113"/>
      <c r="T39" s="129"/>
      <c r="U39" s="129"/>
      <c r="V39" s="129"/>
      <c r="W39" s="129"/>
      <c r="X39" s="129"/>
      <c r="Y39" s="129"/>
      <c r="Z39" s="115"/>
    </row>
    <row r="40" spans="17:26" x14ac:dyDescent="0.25">
      <c r="Q40" s="106"/>
      <c r="R40" s="107"/>
      <c r="S40" s="113"/>
      <c r="T40" s="129"/>
      <c r="U40" s="129"/>
      <c r="V40" s="129"/>
      <c r="W40" s="129"/>
      <c r="X40" s="129"/>
      <c r="Y40" s="129"/>
      <c r="Z40" s="115"/>
    </row>
    <row r="41" spans="17:26" x14ac:dyDescent="0.25">
      <c r="Q41" s="106"/>
      <c r="R41" s="107"/>
      <c r="S41" s="113"/>
      <c r="T41" s="129"/>
      <c r="U41" s="129"/>
      <c r="V41" s="129"/>
      <c r="W41" s="129"/>
      <c r="X41" s="129"/>
      <c r="Y41" s="129"/>
      <c r="Z41" s="115"/>
    </row>
    <row r="42" spans="17:26" ht="15.75" thickBot="1" x14ac:dyDescent="0.3">
      <c r="Q42" s="108"/>
      <c r="R42" s="109"/>
      <c r="S42" s="116"/>
      <c r="T42" s="117"/>
      <c r="U42" s="117"/>
      <c r="V42" s="117"/>
      <c r="W42" s="117"/>
      <c r="X42" s="117"/>
      <c r="Y42" s="117"/>
      <c r="Z42" s="118"/>
    </row>
  </sheetData>
  <mergeCells count="35">
    <mergeCell ref="Q26:R33"/>
    <mergeCell ref="S26:Z33"/>
    <mergeCell ref="Q35:R42"/>
    <mergeCell ref="S35:Z42"/>
    <mergeCell ref="Q18:R19"/>
    <mergeCell ref="S18:T19"/>
    <mergeCell ref="U18:V19"/>
    <mergeCell ref="Q20:R21"/>
    <mergeCell ref="S20:T21"/>
    <mergeCell ref="U20:V21"/>
    <mergeCell ref="Q22:R23"/>
    <mergeCell ref="S22:T23"/>
    <mergeCell ref="U22:V23"/>
    <mergeCell ref="X14:Z16"/>
    <mergeCell ref="Q16:R17"/>
    <mergeCell ref="S16:T17"/>
    <mergeCell ref="U16:V17"/>
    <mergeCell ref="Q7:R8"/>
    <mergeCell ref="S7:T8"/>
    <mergeCell ref="Q9:R10"/>
    <mergeCell ref="S9:W10"/>
    <mergeCell ref="S14:T15"/>
    <mergeCell ref="U14:V15"/>
    <mergeCell ref="X17:Z22"/>
    <mergeCell ref="Y1:Z2"/>
    <mergeCell ref="Q3:R4"/>
    <mergeCell ref="S3:T4"/>
    <mergeCell ref="E8:O9"/>
    <mergeCell ref="Q11:R12"/>
    <mergeCell ref="S11:W12"/>
    <mergeCell ref="E1:O2"/>
    <mergeCell ref="Q1:R2"/>
    <mergeCell ref="S1:T2"/>
    <mergeCell ref="Q5:R6"/>
    <mergeCell ref="S5:T6"/>
  </mergeCells>
  <hyperlinks>
    <hyperlink ref="X14:Z16" r:id="rId1" display="Comparativo Paquete Vs Combo" xr:uid="{C95ED9FA-8482-4E10-A619-BF30A4F57C80}"/>
  </hyperlinks>
  <pageMargins left="0.7" right="0.7" top="0.75" bottom="0.75" header="0.3" footer="0.3"/>
  <pageSetup orientation="portrait" r:id="rId2"/>
  <headerFooter>
    <oddFooter>&amp;C&amp;1#&amp;"Arial"&amp;10&amp;K737373Información de Uso Público</oddFooter>
  </headerFooter>
  <drawing r:id="rId3"/>
  <extLst>
    <ext xmlns:x14="http://schemas.microsoft.com/office/spreadsheetml/2009/9/main" uri="{CCE6A557-97BC-4b89-ADB6-D9C93CAAB3DF}">
      <x14:dataValidations xmlns:xm="http://schemas.microsoft.com/office/excel/2006/main" count="4">
        <x14:dataValidation type="list" allowBlank="1" showInputMessage="1" showErrorMessage="1" xr:uid="{BB0AB462-0600-4B02-B847-AA37850B5DDC}">
          <x14:formula1>
            <xm:f>V!$AB$7:$AB$11</xm:f>
          </x14:formula1>
          <xm:sqref>S1:T2</xm:sqref>
        </x14:dataValidation>
        <x14:dataValidation type="list" allowBlank="1" showInputMessage="1" showErrorMessage="1" xr:uid="{7EB90CD6-1F92-40FC-9901-B9C6A5C4D312}">
          <x14:formula1>
            <xm:f>V!$AD$2:$AD$6</xm:f>
          </x14:formula1>
          <xm:sqref>S3:T4</xm:sqref>
        </x14:dataValidation>
        <x14:dataValidation type="list" allowBlank="1" showInputMessage="1" showErrorMessage="1" xr:uid="{65D96889-A223-4671-B760-C7221488BBCD}">
          <x14:formula1>
            <xm:f>V!$Y$2:$Y$6</xm:f>
          </x14:formula1>
          <xm:sqref>S7:T8</xm:sqref>
        </x14:dataValidation>
        <x14:dataValidation type="list" allowBlank="1" showInputMessage="1" showErrorMessage="1" xr:uid="{BC4B2BF9-9EB3-4D20-8670-B69C6158CD68}">
          <x14:formula1>
            <xm:f>V!$AD$2:$AD$5</xm:f>
          </x14:formula1>
          <xm:sqref>S5:T6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5A51E-4384-4485-ABD9-CE889C84EA59}">
  <sheetPr codeName="Hoja11"/>
  <dimension ref="E1:Z42"/>
  <sheetViews>
    <sheetView showGridLines="0" zoomScale="60" zoomScaleNormal="60" workbookViewId="0">
      <selection activeCell="S7" sqref="S7:T8"/>
    </sheetView>
  </sheetViews>
  <sheetFormatPr baseColWidth="10" defaultRowHeight="15" x14ac:dyDescent="0.25"/>
  <cols>
    <col min="1" max="17" width="12.7109375" customWidth="1"/>
    <col min="18" max="18" width="19.85546875" customWidth="1"/>
    <col min="19" max="22" width="12.7109375" customWidth="1"/>
    <col min="23" max="23" width="21.7109375" bestFit="1" customWidth="1"/>
    <col min="24" max="24" width="21.140625" bestFit="1" customWidth="1"/>
    <col min="25" max="25" width="24.85546875" bestFit="1" customWidth="1"/>
    <col min="26" max="26" width="21.140625" bestFit="1" customWidth="1"/>
    <col min="27" max="28" width="12.7109375" customWidth="1"/>
  </cols>
  <sheetData>
    <row r="1" spans="5:26" x14ac:dyDescent="0.25">
      <c r="E1" s="82" t="s">
        <v>0</v>
      </c>
      <c r="F1" s="82"/>
      <c r="G1" s="82"/>
      <c r="H1" s="82"/>
      <c r="I1" s="82"/>
      <c r="J1" s="82"/>
      <c r="K1" s="82"/>
      <c r="L1" s="82"/>
      <c r="M1" s="82"/>
      <c r="N1" s="82"/>
      <c r="O1" s="82"/>
      <c r="Q1" s="82" t="s">
        <v>102</v>
      </c>
      <c r="R1" s="83"/>
      <c r="S1" s="84"/>
      <c r="T1" s="85"/>
      <c r="Y1" s="82" t="s">
        <v>2</v>
      </c>
      <c r="Z1" s="82"/>
    </row>
    <row r="2" spans="5:26" ht="15.75" thickBot="1" x14ac:dyDescent="0.3">
      <c r="E2" s="82"/>
      <c r="F2" s="82"/>
      <c r="G2" s="82"/>
      <c r="H2" s="82"/>
      <c r="I2" s="82"/>
      <c r="J2" s="82"/>
      <c r="K2" s="82"/>
      <c r="L2" s="82"/>
      <c r="M2" s="82"/>
      <c r="N2" s="82"/>
      <c r="O2" s="82"/>
      <c r="Q2" s="82"/>
      <c r="R2" s="83"/>
      <c r="S2" s="86"/>
      <c r="T2" s="87"/>
      <c r="Y2" s="82"/>
      <c r="Z2" s="82"/>
    </row>
    <row r="3" spans="5:26" ht="20.25" x14ac:dyDescent="0.25">
      <c r="Q3" s="82" t="s">
        <v>101</v>
      </c>
      <c r="R3" s="83"/>
      <c r="S3" s="84"/>
      <c r="T3" s="85"/>
      <c r="Y3" s="2" t="s">
        <v>39</v>
      </c>
      <c r="Z3" s="3" t="str">
        <f>IFERROR(HLOOKUP($S$1,V!$X$17:$AF$21,2,0)," ")</f>
        <v xml:space="preserve"> </v>
      </c>
    </row>
    <row r="4" spans="5:26" ht="21" thickBot="1" x14ac:dyDescent="0.3">
      <c r="Q4" s="82"/>
      <c r="R4" s="83"/>
      <c r="S4" s="86"/>
      <c r="T4" s="87"/>
      <c r="V4">
        <f>S3+S5</f>
        <v>0</v>
      </c>
      <c r="Y4" s="4" t="s">
        <v>40</v>
      </c>
      <c r="Z4" s="5" t="str">
        <f>IFERROR(HLOOKUP($S$1,V!$X$17:$AF$21,3,0)," ")</f>
        <v xml:space="preserve"> </v>
      </c>
    </row>
    <row r="5" spans="5:26" ht="20.25" x14ac:dyDescent="0.25">
      <c r="Q5" s="82" t="s">
        <v>74</v>
      </c>
      <c r="R5" s="83"/>
      <c r="S5" s="84"/>
      <c r="T5" s="85"/>
      <c r="Y5" s="4" t="s">
        <v>41</v>
      </c>
      <c r="Z5" s="5" t="str">
        <f>IFERROR(HLOOKUP($S$1,V!$X$17:$AF$21,4,0)," ")</f>
        <v xml:space="preserve"> </v>
      </c>
    </row>
    <row r="6" spans="5:26" ht="21" thickBot="1" x14ac:dyDescent="0.3">
      <c r="Q6" s="82"/>
      <c r="R6" s="83"/>
      <c r="S6" s="86"/>
      <c r="T6" s="87"/>
      <c r="Y6" s="6" t="s">
        <v>42</v>
      </c>
      <c r="Z6" s="7" t="str">
        <f>IFERROR(HLOOKUP($S$1,V!$X$17:$AF$21,5,0)," ")</f>
        <v xml:space="preserve"> </v>
      </c>
    </row>
    <row r="7" spans="5:26" x14ac:dyDescent="0.25">
      <c r="Q7" s="82" t="s">
        <v>6</v>
      </c>
      <c r="R7" s="83"/>
      <c r="S7" s="84"/>
      <c r="T7" s="85"/>
    </row>
    <row r="8" spans="5:26" ht="15.75" thickBot="1" x14ac:dyDescent="0.3">
      <c r="E8" s="90" t="s">
        <v>9</v>
      </c>
      <c r="F8" s="91"/>
      <c r="G8" s="91"/>
      <c r="H8" s="91"/>
      <c r="I8" s="91"/>
      <c r="J8" s="91"/>
      <c r="K8" s="91"/>
      <c r="L8" s="91"/>
      <c r="M8" s="91"/>
      <c r="N8" s="91"/>
      <c r="O8" s="91"/>
      <c r="Q8" s="82"/>
      <c r="R8" s="83"/>
      <c r="S8" s="88"/>
      <c r="T8" s="89"/>
    </row>
    <row r="9" spans="5:26" x14ac:dyDescent="0.25">
      <c r="E9" s="91"/>
      <c r="F9" s="91"/>
      <c r="G9" s="91"/>
      <c r="H9" s="91"/>
      <c r="I9" s="91"/>
      <c r="J9" s="91"/>
      <c r="K9" s="91"/>
      <c r="L9" s="91"/>
      <c r="M9" s="91"/>
      <c r="N9" s="91"/>
      <c r="O9" s="91"/>
      <c r="Q9" s="82" t="s">
        <v>10</v>
      </c>
      <c r="R9" s="83"/>
      <c r="S9" s="92" t="str">
        <f>IFERROR(IF($S$1="BLACK",VLOOKUP($V$4,V!$W$74:$X$77,2,0),VLOOKUP($V$4,V!W70:X73,2,0))," ")</f>
        <v xml:space="preserve"> </v>
      </c>
      <c r="T9" s="93"/>
      <c r="U9" s="93"/>
      <c r="V9" s="93"/>
      <c r="W9" s="94"/>
    </row>
    <row r="10" spans="5:26" ht="15.75" thickBot="1" x14ac:dyDescent="0.3">
      <c r="Q10" s="82"/>
      <c r="R10" s="83"/>
      <c r="S10" s="95"/>
      <c r="T10" s="96"/>
      <c r="U10" s="96"/>
      <c r="V10" s="96"/>
      <c r="W10" s="97"/>
    </row>
    <row r="11" spans="5:26" x14ac:dyDescent="0.25">
      <c r="Q11" s="82" t="s">
        <v>140</v>
      </c>
      <c r="R11" s="83"/>
      <c r="S11" s="98" t="str">
        <f>IFERROR(VLOOKUP(S9,V!X70:Y77,2,0)," ")</f>
        <v xml:space="preserve"> </v>
      </c>
      <c r="T11" s="99"/>
      <c r="U11" s="99"/>
      <c r="V11" s="99"/>
      <c r="W11" s="100"/>
    </row>
    <row r="12" spans="5:26" ht="15.75" thickBot="1" x14ac:dyDescent="0.3">
      <c r="Q12" s="82"/>
      <c r="R12" s="83"/>
      <c r="S12" s="101"/>
      <c r="T12" s="102"/>
      <c r="U12" s="102"/>
      <c r="V12" s="102"/>
      <c r="W12" s="103"/>
    </row>
    <row r="14" spans="5:26" x14ac:dyDescent="0.25">
      <c r="S14" s="119" t="s">
        <v>75</v>
      </c>
      <c r="T14" s="119"/>
      <c r="U14" s="119" t="s">
        <v>76</v>
      </c>
      <c r="V14" s="119"/>
      <c r="X14" s="139" t="s">
        <v>92</v>
      </c>
      <c r="Y14" s="139"/>
      <c r="Z14" s="139"/>
    </row>
    <row r="15" spans="5:26" ht="15.75" thickBot="1" x14ac:dyDescent="0.3">
      <c r="S15" s="119"/>
      <c r="T15" s="119"/>
      <c r="U15" s="119"/>
      <c r="V15" s="119"/>
      <c r="X15" s="139"/>
      <c r="Y15" s="139"/>
      <c r="Z15" s="139"/>
    </row>
    <row r="16" spans="5:26" ht="15.75" thickBot="1" x14ac:dyDescent="0.3">
      <c r="Q16" s="82" t="s">
        <v>43</v>
      </c>
      <c r="R16" s="122"/>
      <c r="S16" s="123" t="str">
        <f>IFERROR(HLOOKUP($S$1,V!$X$50:$AA$66,10,0)," ")</f>
        <v xml:space="preserve"> </v>
      </c>
      <c r="T16" s="124"/>
      <c r="U16" s="123" t="str">
        <f>IFERROR(HLOOKUP($S$1,V!$X$50:$AA$66,14,0)," ")</f>
        <v xml:space="preserve"> </v>
      </c>
      <c r="V16" s="124"/>
      <c r="X16" s="139"/>
      <c r="Y16" s="139"/>
      <c r="Z16" s="139"/>
    </row>
    <row r="17" spans="17:26" ht="15.75" thickBot="1" x14ac:dyDescent="0.3">
      <c r="Q17" s="82"/>
      <c r="R17" s="122"/>
      <c r="S17" s="125"/>
      <c r="T17" s="126"/>
      <c r="U17" s="125"/>
      <c r="V17" s="126"/>
      <c r="X17" s="130" t="s">
        <v>248</v>
      </c>
      <c r="Y17" s="131"/>
      <c r="Z17" s="132"/>
    </row>
    <row r="18" spans="17:26" x14ac:dyDescent="0.25">
      <c r="Q18" s="82" t="s">
        <v>44</v>
      </c>
      <c r="R18" s="122"/>
      <c r="S18" s="123" t="str">
        <f>IFERROR(HLOOKUP($S$1,V!$X$50:$AA$66,11,0)," ")</f>
        <v xml:space="preserve"> </v>
      </c>
      <c r="T18" s="124"/>
      <c r="U18" s="123" t="str">
        <f>IFERROR(HLOOKUP($S$1,V!$X$50:$AA$66,15,0)," ")</f>
        <v xml:space="preserve"> </v>
      </c>
      <c r="V18" s="124"/>
      <c r="X18" s="133"/>
      <c r="Y18" s="134"/>
      <c r="Z18" s="135"/>
    </row>
    <row r="19" spans="17:26" ht="15.75" thickBot="1" x14ac:dyDescent="0.3">
      <c r="Q19" s="82"/>
      <c r="R19" s="122"/>
      <c r="S19" s="125"/>
      <c r="T19" s="126"/>
      <c r="U19" s="125"/>
      <c r="V19" s="126"/>
      <c r="X19" s="133"/>
      <c r="Y19" s="134"/>
      <c r="Z19" s="135"/>
    </row>
    <row r="20" spans="17:26" x14ac:dyDescent="0.25">
      <c r="Q20" s="82" t="s">
        <v>60</v>
      </c>
      <c r="R20" s="122"/>
      <c r="S20" s="123" t="str">
        <f>IFERROR(HLOOKUP($S$1,V!$X$50:$AA$66,12,0)," ")</f>
        <v xml:space="preserve"> </v>
      </c>
      <c r="T20" s="124"/>
      <c r="U20" s="123" t="str">
        <f>IFERROR(HLOOKUP($S$1,V!$X$50:$AA$66,16,0)," ")</f>
        <v xml:space="preserve"> </v>
      </c>
      <c r="V20" s="124"/>
      <c r="X20" s="133"/>
      <c r="Y20" s="134"/>
      <c r="Z20" s="135"/>
    </row>
    <row r="21" spans="17:26" ht="15.75" thickBot="1" x14ac:dyDescent="0.3">
      <c r="Q21" s="82"/>
      <c r="R21" s="122"/>
      <c r="S21" s="125"/>
      <c r="T21" s="126"/>
      <c r="U21" s="125"/>
      <c r="V21" s="126"/>
      <c r="X21" s="133"/>
      <c r="Y21" s="134"/>
      <c r="Z21" s="135"/>
    </row>
    <row r="22" spans="17:26" ht="15.75" thickBot="1" x14ac:dyDescent="0.3">
      <c r="Q22" s="82" t="s">
        <v>61</v>
      </c>
      <c r="R22" s="122"/>
      <c r="S22" s="123" t="str">
        <f>IFERROR(HLOOKUP($S$1,V!$X$50:$AA$66,13,0)," ")</f>
        <v xml:space="preserve"> </v>
      </c>
      <c r="T22" s="124"/>
      <c r="U22" s="123" t="str">
        <f>IFERROR(HLOOKUP($S$1,V!$X$50:$AA$66,17,0)," ")</f>
        <v xml:space="preserve"> </v>
      </c>
      <c r="V22" s="124"/>
      <c r="X22" s="136"/>
      <c r="Y22" s="137"/>
      <c r="Z22" s="138"/>
    </row>
    <row r="23" spans="17:26" ht="15.75" thickBot="1" x14ac:dyDescent="0.3">
      <c r="Q23" s="82"/>
      <c r="R23" s="122"/>
      <c r="S23" s="125"/>
      <c r="T23" s="126"/>
      <c r="U23" s="125"/>
      <c r="V23" s="126"/>
    </row>
    <row r="25" spans="17:26" ht="15.75" thickBot="1" x14ac:dyDescent="0.3"/>
    <row r="26" spans="17:26" x14ac:dyDescent="0.25">
      <c r="Q26" s="104" t="s">
        <v>12</v>
      </c>
      <c r="R26" s="105"/>
      <c r="S26" s="110" t="str">
        <f>V!G12</f>
        <v>DECISOR DE LA CUENTA ACEPTA  MIGRACION ULTRA CON 0 REEMPLAZO Y   CRECIMIENTO  CANAL DE VENTA   ENTERADO DE COSTOS Y POLITICAS</v>
      </c>
      <c r="T26" s="111"/>
      <c r="U26" s="111"/>
      <c r="V26" s="111"/>
      <c r="W26" s="111"/>
      <c r="X26" s="111"/>
      <c r="Y26" s="111"/>
      <c r="Z26" s="112"/>
    </row>
    <row r="27" spans="17:26" x14ac:dyDescent="0.25">
      <c r="Q27" s="106"/>
      <c r="R27" s="107"/>
      <c r="S27" s="113"/>
      <c r="T27" s="129"/>
      <c r="U27" s="129"/>
      <c r="V27" s="129"/>
      <c r="W27" s="129"/>
      <c r="X27" s="129"/>
      <c r="Y27" s="129"/>
      <c r="Z27" s="115"/>
    </row>
    <row r="28" spans="17:26" x14ac:dyDescent="0.25">
      <c r="Q28" s="106"/>
      <c r="R28" s="107"/>
      <c r="S28" s="113"/>
      <c r="T28" s="129"/>
      <c r="U28" s="129"/>
      <c r="V28" s="129"/>
      <c r="W28" s="129"/>
      <c r="X28" s="129"/>
      <c r="Y28" s="129"/>
      <c r="Z28" s="115"/>
    </row>
    <row r="29" spans="17:26" x14ac:dyDescent="0.25">
      <c r="Q29" s="106"/>
      <c r="R29" s="107"/>
      <c r="S29" s="113"/>
      <c r="T29" s="129"/>
      <c r="U29" s="129"/>
      <c r="V29" s="129"/>
      <c r="W29" s="129"/>
      <c r="X29" s="129"/>
      <c r="Y29" s="129"/>
      <c r="Z29" s="115"/>
    </row>
    <row r="30" spans="17:26" x14ac:dyDescent="0.25">
      <c r="Q30" s="106"/>
      <c r="R30" s="107"/>
      <c r="S30" s="113"/>
      <c r="T30" s="129"/>
      <c r="U30" s="129"/>
      <c r="V30" s="129"/>
      <c r="W30" s="129"/>
      <c r="X30" s="129"/>
      <c r="Y30" s="129"/>
      <c r="Z30" s="115"/>
    </row>
    <row r="31" spans="17:26" x14ac:dyDescent="0.25">
      <c r="Q31" s="106"/>
      <c r="R31" s="107"/>
      <c r="S31" s="113"/>
      <c r="T31" s="129"/>
      <c r="U31" s="129"/>
      <c r="V31" s="129"/>
      <c r="W31" s="129"/>
      <c r="X31" s="129"/>
      <c r="Y31" s="129"/>
      <c r="Z31" s="115"/>
    </row>
    <row r="32" spans="17:26" x14ac:dyDescent="0.25">
      <c r="Q32" s="106"/>
      <c r="R32" s="107"/>
      <c r="S32" s="113"/>
      <c r="T32" s="129"/>
      <c r="U32" s="129"/>
      <c r="V32" s="129"/>
      <c r="W32" s="129"/>
      <c r="X32" s="129"/>
      <c r="Y32" s="129"/>
      <c r="Z32" s="115"/>
    </row>
    <row r="33" spans="17:26" ht="15.75" thickBot="1" x14ac:dyDescent="0.3">
      <c r="Q33" s="108"/>
      <c r="R33" s="109"/>
      <c r="S33" s="116"/>
      <c r="T33" s="117"/>
      <c r="U33" s="117"/>
      <c r="V33" s="117"/>
      <c r="W33" s="117"/>
      <c r="X33" s="117"/>
      <c r="Y33" s="117"/>
      <c r="Z33" s="118"/>
    </row>
    <row r="34" spans="17:26" ht="15.75" thickBot="1" x14ac:dyDescent="0.3"/>
    <row r="35" spans="17:26" x14ac:dyDescent="0.25">
      <c r="Q35" s="104" t="s">
        <v>77</v>
      </c>
      <c r="R35" s="105"/>
      <c r="S35" s="110" t="str">
        <f>V!G13</f>
        <v>[RULTRA][CULTRA] CON ADENDUM RECIBE TELEFONO 1 = TELEFONO 2=  REFERENCIA 1= REFERENCIA 2=  CANAL DE VENTA  ENTERADO DE COSTOS Y POLITICAS</v>
      </c>
      <c r="T35" s="111"/>
      <c r="U35" s="111"/>
      <c r="V35" s="111"/>
      <c r="W35" s="111"/>
      <c r="X35" s="111"/>
      <c r="Y35" s="111"/>
      <c r="Z35" s="112"/>
    </row>
    <row r="36" spans="17:26" x14ac:dyDescent="0.25">
      <c r="Q36" s="106"/>
      <c r="R36" s="107"/>
      <c r="S36" s="113"/>
      <c r="T36" s="129"/>
      <c r="U36" s="129"/>
      <c r="V36" s="129"/>
      <c r="W36" s="129"/>
      <c r="X36" s="129"/>
      <c r="Y36" s="129"/>
      <c r="Z36" s="115"/>
    </row>
    <row r="37" spans="17:26" x14ac:dyDescent="0.25">
      <c r="Q37" s="106"/>
      <c r="R37" s="107"/>
      <c r="S37" s="113"/>
      <c r="T37" s="129"/>
      <c r="U37" s="129"/>
      <c r="V37" s="129"/>
      <c r="W37" s="129"/>
      <c r="X37" s="129"/>
      <c r="Y37" s="129"/>
      <c r="Z37" s="115"/>
    </row>
    <row r="38" spans="17:26" x14ac:dyDescent="0.25">
      <c r="Q38" s="106"/>
      <c r="R38" s="107"/>
      <c r="S38" s="113"/>
      <c r="T38" s="129"/>
      <c r="U38" s="129"/>
      <c r="V38" s="129"/>
      <c r="W38" s="129"/>
      <c r="X38" s="129"/>
      <c r="Y38" s="129"/>
      <c r="Z38" s="115"/>
    </row>
    <row r="39" spans="17:26" x14ac:dyDescent="0.25">
      <c r="Q39" s="106"/>
      <c r="R39" s="107"/>
      <c r="S39" s="113"/>
      <c r="T39" s="129"/>
      <c r="U39" s="129"/>
      <c r="V39" s="129"/>
      <c r="W39" s="129"/>
      <c r="X39" s="129"/>
      <c r="Y39" s="129"/>
      <c r="Z39" s="115"/>
    </row>
    <row r="40" spans="17:26" x14ac:dyDescent="0.25">
      <c r="Q40" s="106"/>
      <c r="R40" s="107"/>
      <c r="S40" s="113"/>
      <c r="T40" s="129"/>
      <c r="U40" s="129"/>
      <c r="V40" s="129"/>
      <c r="W40" s="129"/>
      <c r="X40" s="129"/>
      <c r="Y40" s="129"/>
      <c r="Z40" s="115"/>
    </row>
    <row r="41" spans="17:26" x14ac:dyDescent="0.25">
      <c r="Q41" s="106"/>
      <c r="R41" s="107"/>
      <c r="S41" s="113"/>
      <c r="T41" s="129"/>
      <c r="U41" s="129"/>
      <c r="V41" s="129"/>
      <c r="W41" s="129"/>
      <c r="X41" s="129"/>
      <c r="Y41" s="129"/>
      <c r="Z41" s="115"/>
    </row>
    <row r="42" spans="17:26" ht="15.75" thickBot="1" x14ac:dyDescent="0.3">
      <c r="Q42" s="108"/>
      <c r="R42" s="109"/>
      <c r="S42" s="116"/>
      <c r="T42" s="117"/>
      <c r="U42" s="117"/>
      <c r="V42" s="117"/>
      <c r="W42" s="117"/>
      <c r="X42" s="117"/>
      <c r="Y42" s="117"/>
      <c r="Z42" s="118"/>
    </row>
  </sheetData>
  <mergeCells count="35">
    <mergeCell ref="E8:O9"/>
    <mergeCell ref="Y1:Z2"/>
    <mergeCell ref="Q3:R4"/>
    <mergeCell ref="S3:T4"/>
    <mergeCell ref="Q11:R12"/>
    <mergeCell ref="S11:W12"/>
    <mergeCell ref="Q7:R8"/>
    <mergeCell ref="S7:T8"/>
    <mergeCell ref="Q9:R10"/>
    <mergeCell ref="S9:W10"/>
    <mergeCell ref="E1:O2"/>
    <mergeCell ref="Q1:R2"/>
    <mergeCell ref="S1:T2"/>
    <mergeCell ref="Q5:R6"/>
    <mergeCell ref="S5:T6"/>
    <mergeCell ref="Q35:R42"/>
    <mergeCell ref="S35:Z42"/>
    <mergeCell ref="Q20:R21"/>
    <mergeCell ref="S20:T21"/>
    <mergeCell ref="U20:V21"/>
    <mergeCell ref="Q22:R23"/>
    <mergeCell ref="S22:T23"/>
    <mergeCell ref="U22:V23"/>
    <mergeCell ref="X14:Z16"/>
    <mergeCell ref="Q16:R17"/>
    <mergeCell ref="S16:T17"/>
    <mergeCell ref="U16:V17"/>
    <mergeCell ref="Q26:R33"/>
    <mergeCell ref="S26:Z33"/>
    <mergeCell ref="Q18:R19"/>
    <mergeCell ref="X17:Z22"/>
    <mergeCell ref="S18:T19"/>
    <mergeCell ref="U18:V19"/>
    <mergeCell ref="S14:T15"/>
    <mergeCell ref="U14:V15"/>
  </mergeCells>
  <hyperlinks>
    <hyperlink ref="X14:Z16" r:id="rId1" display="Comparativo Paquete Vs Combo" xr:uid="{75D206CD-489E-4D6E-B2A6-71B7865E71DA}"/>
  </hyperlinks>
  <pageMargins left="0.7" right="0.7" top="0.75" bottom="0.75" header="0.3" footer="0.3"/>
  <pageSetup orientation="portrait" r:id="rId2"/>
  <headerFooter>
    <oddFooter>&amp;C&amp;1#&amp;"Arial"&amp;10&amp;K737373Información de Uso Público</oddFooter>
  </headerFooter>
  <drawing r:id="rId3"/>
  <extLst>
    <ext xmlns:x14="http://schemas.microsoft.com/office/spreadsheetml/2009/9/main" uri="{CCE6A557-97BC-4b89-ADB6-D9C93CAAB3DF}">
      <x14:dataValidations xmlns:xm="http://schemas.microsoft.com/office/excel/2006/main" count="4">
        <x14:dataValidation type="list" allowBlank="1" showInputMessage="1" showErrorMessage="1" xr:uid="{AE14658A-4439-4101-BEB7-5D4F04BDB848}">
          <x14:formula1>
            <xm:f>V!$AB$7:$AB$11</xm:f>
          </x14:formula1>
          <xm:sqref>S1:T2</xm:sqref>
        </x14:dataValidation>
        <x14:dataValidation type="list" allowBlank="1" showInputMessage="1" showErrorMessage="1" xr:uid="{6D79A5C4-A75E-4970-AA02-EA75D916BD93}">
          <x14:formula1>
            <xm:f>V!$Y$2:$Y$6</xm:f>
          </x14:formula1>
          <xm:sqref>S7:T8</xm:sqref>
        </x14:dataValidation>
        <x14:dataValidation type="list" allowBlank="1" showInputMessage="1" showErrorMessage="1" xr:uid="{392EBE3A-202A-4EEC-89ED-550D73BF62EB}">
          <x14:formula1>
            <xm:f>V!$AD$2:$AD$6</xm:f>
          </x14:formula1>
          <xm:sqref>S3:T4 S7:T8</xm:sqref>
        </x14:dataValidation>
        <x14:dataValidation type="list" allowBlank="1" showInputMessage="1" showErrorMessage="1" xr:uid="{BD01D02C-5ED6-4BEE-8F66-684172007020}">
          <x14:formula1>
            <xm:f>V!$AD$2:$AD$5</xm:f>
          </x14:formula1>
          <xm:sqref>S5:T6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C254C-B688-408A-B358-231EA53EA2B5}">
  <sheetPr codeName="Hoja10"/>
  <dimension ref="E1:Z42"/>
  <sheetViews>
    <sheetView showGridLines="0" zoomScale="60" zoomScaleNormal="60" workbookViewId="0">
      <selection activeCell="S5" sqref="S5:T6"/>
    </sheetView>
  </sheetViews>
  <sheetFormatPr baseColWidth="10" defaultRowHeight="15" x14ac:dyDescent="0.25"/>
  <cols>
    <col min="1" max="17" width="12.7109375" customWidth="1"/>
    <col min="18" max="18" width="19.85546875" customWidth="1"/>
    <col min="19" max="22" width="12.7109375" customWidth="1"/>
    <col min="23" max="23" width="21.7109375" bestFit="1" customWidth="1"/>
    <col min="24" max="24" width="21.140625" bestFit="1" customWidth="1"/>
    <col min="25" max="25" width="24.85546875" bestFit="1" customWidth="1"/>
    <col min="26" max="26" width="21.140625" bestFit="1" customWidth="1"/>
    <col min="27" max="35" width="12.7109375" customWidth="1"/>
  </cols>
  <sheetData>
    <row r="1" spans="5:26" x14ac:dyDescent="0.25">
      <c r="E1" s="82" t="s">
        <v>0</v>
      </c>
      <c r="F1" s="82"/>
      <c r="G1" s="82"/>
      <c r="H1" s="82"/>
      <c r="I1" s="82"/>
      <c r="J1" s="82"/>
      <c r="K1" s="82"/>
      <c r="L1" s="82"/>
      <c r="M1" s="82"/>
      <c r="N1" s="82"/>
      <c r="O1" s="82"/>
      <c r="Q1" s="82" t="s">
        <v>102</v>
      </c>
      <c r="R1" s="83"/>
      <c r="S1" s="84"/>
      <c r="T1" s="85"/>
      <c r="Y1" s="82" t="s">
        <v>2</v>
      </c>
      <c r="Z1" s="82"/>
    </row>
    <row r="2" spans="5:26" ht="15.75" thickBot="1" x14ac:dyDescent="0.3">
      <c r="E2" s="82"/>
      <c r="F2" s="82"/>
      <c r="G2" s="82"/>
      <c r="H2" s="82"/>
      <c r="I2" s="82"/>
      <c r="J2" s="82"/>
      <c r="K2" s="82"/>
      <c r="L2" s="82"/>
      <c r="M2" s="82"/>
      <c r="N2" s="82"/>
      <c r="O2" s="82"/>
      <c r="Q2" s="82"/>
      <c r="R2" s="83"/>
      <c r="S2" s="86"/>
      <c r="T2" s="87"/>
      <c r="Y2" s="82"/>
      <c r="Z2" s="82"/>
    </row>
    <row r="3" spans="5:26" ht="20.25" x14ac:dyDescent="0.25">
      <c r="Q3" s="82" t="s">
        <v>101</v>
      </c>
      <c r="R3" s="83"/>
      <c r="S3" s="84"/>
      <c r="T3" s="85"/>
      <c r="Y3" s="2" t="s">
        <v>39</v>
      </c>
      <c r="Z3" s="3" t="str">
        <f>IFERROR(HLOOKUP($S$1,V!$X$17:$AF$21,2,0)," ")</f>
        <v xml:space="preserve"> </v>
      </c>
    </row>
    <row r="4" spans="5:26" ht="21" thickBot="1" x14ac:dyDescent="0.3">
      <c r="Q4" s="82"/>
      <c r="R4" s="83"/>
      <c r="S4" s="86"/>
      <c r="T4" s="87"/>
      <c r="Y4" s="4" t="s">
        <v>40</v>
      </c>
      <c r="Z4" s="5" t="str">
        <f>IFERROR(HLOOKUP($S$1,V!$X$17:$AF$21,3,0)," ")</f>
        <v xml:space="preserve"> </v>
      </c>
    </row>
    <row r="5" spans="5:26" ht="20.25" x14ac:dyDescent="0.25">
      <c r="Q5" s="82" t="s">
        <v>6</v>
      </c>
      <c r="R5" s="83"/>
      <c r="S5" s="84"/>
      <c r="T5" s="85"/>
      <c r="Y5" s="4" t="s">
        <v>41</v>
      </c>
      <c r="Z5" s="5" t="str">
        <f>IFERROR(HLOOKUP($S$1,V!$X$17:$AF$21,4,0)," ")</f>
        <v xml:space="preserve"> </v>
      </c>
    </row>
    <row r="6" spans="5:26" ht="21" thickBot="1" x14ac:dyDescent="0.3">
      <c r="Q6" s="82"/>
      <c r="R6" s="83"/>
      <c r="S6" s="88"/>
      <c r="T6" s="89"/>
      <c r="Y6" s="6" t="s">
        <v>42</v>
      </c>
      <c r="Z6" s="7" t="str">
        <f>IFERROR(HLOOKUP($S$1,V!$X$17:$AF$21,5,0)," ")</f>
        <v xml:space="preserve"> </v>
      </c>
    </row>
    <row r="7" spans="5:26" x14ac:dyDescent="0.25">
      <c r="Q7" s="82" t="s">
        <v>10</v>
      </c>
      <c r="R7" s="83"/>
      <c r="S7" s="92" t="str">
        <f>IFERROR(IF($S$1="BLACK",VLOOKUP($S$3,V!$W$74:$X$77,2,0),VLOOKUP(S3,V!W70:X73,2,0))," ")</f>
        <v xml:space="preserve"> </v>
      </c>
      <c r="T7" s="93"/>
      <c r="U7" s="93"/>
      <c r="V7" s="93"/>
      <c r="W7" s="94"/>
    </row>
    <row r="8" spans="5:26" ht="15.75" customHeight="1" thickBot="1" x14ac:dyDescent="0.3">
      <c r="E8" s="90" t="s">
        <v>9</v>
      </c>
      <c r="F8" s="91"/>
      <c r="G8" s="91"/>
      <c r="H8" s="91"/>
      <c r="I8" s="91"/>
      <c r="J8" s="91"/>
      <c r="K8" s="91"/>
      <c r="L8" s="91"/>
      <c r="M8" s="91"/>
      <c r="N8" s="91"/>
      <c r="O8" s="91"/>
      <c r="Q8" s="82"/>
      <c r="R8" s="83"/>
      <c r="S8" s="95"/>
      <c r="T8" s="96"/>
      <c r="U8" s="96"/>
      <c r="V8" s="96"/>
      <c r="W8" s="97"/>
    </row>
    <row r="9" spans="5:26" x14ac:dyDescent="0.25">
      <c r="E9" s="91"/>
      <c r="F9" s="91"/>
      <c r="G9" s="91"/>
      <c r="H9" s="91"/>
      <c r="I9" s="91"/>
      <c r="J9" s="91"/>
      <c r="K9" s="91"/>
      <c r="L9" s="91"/>
      <c r="M9" s="91"/>
      <c r="N9" s="91"/>
      <c r="O9" s="91"/>
      <c r="Q9" s="82" t="s">
        <v>140</v>
      </c>
      <c r="R9" s="83"/>
      <c r="S9" s="98" t="str">
        <f>IFERROR(VLOOKUP($S$7,V!$X$70:$Y$89,2,0)," ")</f>
        <v xml:space="preserve"> </v>
      </c>
      <c r="T9" s="99"/>
      <c r="U9" s="99"/>
      <c r="V9" s="99"/>
      <c r="W9" s="100"/>
    </row>
    <row r="10" spans="5:26" ht="15.75" thickBot="1" x14ac:dyDescent="0.3">
      <c r="Q10" s="82"/>
      <c r="R10" s="83"/>
      <c r="S10" s="101"/>
      <c r="T10" s="102"/>
      <c r="U10" s="102"/>
      <c r="V10" s="102"/>
      <c r="W10" s="103"/>
    </row>
    <row r="14" spans="5:26" ht="15" customHeight="1" x14ac:dyDescent="0.25">
      <c r="S14" s="119" t="s">
        <v>75</v>
      </c>
      <c r="T14" s="119"/>
      <c r="U14" s="119" t="s">
        <v>76</v>
      </c>
      <c r="V14" s="119"/>
      <c r="X14" s="139" t="s">
        <v>92</v>
      </c>
      <c r="Y14" s="139"/>
      <c r="Z14" s="139"/>
    </row>
    <row r="15" spans="5:26" ht="15.75" customHeight="1" thickBot="1" x14ac:dyDescent="0.3">
      <c r="S15" s="119"/>
      <c r="T15" s="119"/>
      <c r="U15" s="119"/>
      <c r="V15" s="119"/>
      <c r="X15" s="139"/>
      <c r="Y15" s="139"/>
      <c r="Z15" s="139"/>
    </row>
    <row r="16" spans="5:26" ht="15" customHeight="1" thickBot="1" x14ac:dyDescent="0.3">
      <c r="Q16" s="82" t="s">
        <v>43</v>
      </c>
      <c r="R16" s="122"/>
      <c r="S16" s="123" t="str">
        <f>IFERROR(HLOOKUP($S$1,V!$X$50:$AA$66,10,0)," ")</f>
        <v xml:space="preserve"> </v>
      </c>
      <c r="T16" s="124"/>
      <c r="U16" s="123" t="str">
        <f>IFERROR(HLOOKUP($S$1,V!$X$50:$AA$66,14,0)," ")</f>
        <v xml:space="preserve"> </v>
      </c>
      <c r="V16" s="124"/>
      <c r="X16" s="139"/>
      <c r="Y16" s="139"/>
      <c r="Z16" s="139"/>
    </row>
    <row r="17" spans="17:26" ht="15.75" customHeight="1" thickBot="1" x14ac:dyDescent="0.3">
      <c r="Q17" s="82"/>
      <c r="R17" s="122"/>
      <c r="S17" s="125"/>
      <c r="T17" s="126"/>
      <c r="U17" s="125"/>
      <c r="V17" s="126"/>
      <c r="X17" s="130" t="s">
        <v>248</v>
      </c>
      <c r="Y17" s="131"/>
      <c r="Z17" s="132"/>
    </row>
    <row r="18" spans="17:26" ht="15" customHeight="1" x14ac:dyDescent="0.25">
      <c r="Q18" s="82" t="s">
        <v>44</v>
      </c>
      <c r="R18" s="122"/>
      <c r="S18" s="123" t="str">
        <f>IFERROR(HLOOKUP($S$1,V!$X$50:$AA$66,11,0)," ")</f>
        <v xml:space="preserve"> </v>
      </c>
      <c r="T18" s="124"/>
      <c r="U18" s="123" t="str">
        <f>IFERROR(HLOOKUP($S$1,V!$X$50:$AA$66,15,0)," ")</f>
        <v xml:space="preserve"> </v>
      </c>
      <c r="V18" s="124"/>
      <c r="X18" s="133"/>
      <c r="Y18" s="134"/>
      <c r="Z18" s="135"/>
    </row>
    <row r="19" spans="17:26" ht="15.75" customHeight="1" thickBot="1" x14ac:dyDescent="0.3">
      <c r="Q19" s="82"/>
      <c r="R19" s="122"/>
      <c r="S19" s="125"/>
      <c r="T19" s="126"/>
      <c r="U19" s="125"/>
      <c r="V19" s="126"/>
      <c r="X19" s="133"/>
      <c r="Y19" s="134"/>
      <c r="Z19" s="135"/>
    </row>
    <row r="20" spans="17:26" ht="15" customHeight="1" x14ac:dyDescent="0.25">
      <c r="Q20" s="82" t="s">
        <v>60</v>
      </c>
      <c r="R20" s="122"/>
      <c r="S20" s="123" t="str">
        <f>IFERROR(HLOOKUP($S$1,V!$X$50:$AA$66,12,0)," ")</f>
        <v xml:space="preserve"> </v>
      </c>
      <c r="T20" s="124"/>
      <c r="U20" s="123" t="str">
        <f>IFERROR(HLOOKUP($S$1,V!$X$50:$AA$66,16,0)," ")</f>
        <v xml:space="preserve"> </v>
      </c>
      <c r="V20" s="124"/>
      <c r="X20" s="133"/>
      <c r="Y20" s="134"/>
      <c r="Z20" s="135"/>
    </row>
    <row r="21" spans="17:26" ht="15.75" customHeight="1" thickBot="1" x14ac:dyDescent="0.3">
      <c r="Q21" s="82"/>
      <c r="R21" s="122"/>
      <c r="S21" s="125"/>
      <c r="T21" s="126"/>
      <c r="U21" s="125"/>
      <c r="V21" s="126"/>
      <c r="X21" s="133"/>
      <c r="Y21" s="134"/>
      <c r="Z21" s="135"/>
    </row>
    <row r="22" spans="17:26" ht="15" customHeight="1" thickBot="1" x14ac:dyDescent="0.3">
      <c r="Q22" s="82" t="s">
        <v>61</v>
      </c>
      <c r="R22" s="122"/>
      <c r="S22" s="123" t="str">
        <f>IFERROR(HLOOKUP($S$1,V!$X$50:$AA$66,13,0)," ")</f>
        <v xml:space="preserve"> </v>
      </c>
      <c r="T22" s="124"/>
      <c r="U22" s="123" t="str">
        <f>IFERROR(HLOOKUP($S$1,V!$X$50:$AA$66,17,0)," ")</f>
        <v xml:space="preserve"> </v>
      </c>
      <c r="V22" s="124"/>
      <c r="X22" s="136"/>
      <c r="Y22" s="137"/>
      <c r="Z22" s="138"/>
    </row>
    <row r="23" spans="17:26" ht="15.75" customHeight="1" thickBot="1" x14ac:dyDescent="0.3">
      <c r="Q23" s="82"/>
      <c r="R23" s="122"/>
      <c r="S23" s="125"/>
      <c r="T23" s="126"/>
      <c r="U23" s="125"/>
      <c r="V23" s="126"/>
    </row>
    <row r="25" spans="17:26" ht="15.75" thickBot="1" x14ac:dyDescent="0.3"/>
    <row r="26" spans="17:26" x14ac:dyDescent="0.25">
      <c r="Q26" s="104" t="s">
        <v>12</v>
      </c>
      <c r="R26" s="105"/>
      <c r="S26" s="110" t="str">
        <f>V!G6</f>
        <v>DECISOR DE LA CUENTA ACEPTA  MIGRACION ULTRA CON 0 REEMPLAZO  CANAL DE VENTA   ENTERADO DE COSTOS Y POLITICAS</v>
      </c>
      <c r="T26" s="111"/>
      <c r="U26" s="111"/>
      <c r="V26" s="111"/>
      <c r="W26" s="111"/>
      <c r="X26" s="111"/>
      <c r="Y26" s="111"/>
      <c r="Z26" s="112"/>
    </row>
    <row r="27" spans="17:26" x14ac:dyDescent="0.25">
      <c r="Q27" s="106"/>
      <c r="R27" s="107"/>
      <c r="S27" s="113"/>
      <c r="T27" s="129"/>
      <c r="U27" s="129"/>
      <c r="V27" s="129"/>
      <c r="W27" s="129"/>
      <c r="X27" s="129"/>
      <c r="Y27" s="129"/>
      <c r="Z27" s="115"/>
    </row>
    <row r="28" spans="17:26" x14ac:dyDescent="0.25">
      <c r="Q28" s="106"/>
      <c r="R28" s="107"/>
      <c r="S28" s="113"/>
      <c r="T28" s="129"/>
      <c r="U28" s="129"/>
      <c r="V28" s="129"/>
      <c r="W28" s="129"/>
      <c r="X28" s="129"/>
      <c r="Y28" s="129"/>
      <c r="Z28" s="115"/>
    </row>
    <row r="29" spans="17:26" x14ac:dyDescent="0.25">
      <c r="Q29" s="106"/>
      <c r="R29" s="107"/>
      <c r="S29" s="113"/>
      <c r="T29" s="129"/>
      <c r="U29" s="129"/>
      <c r="V29" s="129"/>
      <c r="W29" s="129"/>
      <c r="X29" s="129"/>
      <c r="Y29" s="129"/>
      <c r="Z29" s="115"/>
    </row>
    <row r="30" spans="17:26" x14ac:dyDescent="0.25">
      <c r="Q30" s="106"/>
      <c r="R30" s="107"/>
      <c r="S30" s="113"/>
      <c r="T30" s="129"/>
      <c r="U30" s="129"/>
      <c r="V30" s="129"/>
      <c r="W30" s="129"/>
      <c r="X30" s="129"/>
      <c r="Y30" s="129"/>
      <c r="Z30" s="115"/>
    </row>
    <row r="31" spans="17:26" x14ac:dyDescent="0.25">
      <c r="Q31" s="106"/>
      <c r="R31" s="107"/>
      <c r="S31" s="113"/>
      <c r="T31" s="129"/>
      <c r="U31" s="129"/>
      <c r="V31" s="129"/>
      <c r="W31" s="129"/>
      <c r="X31" s="129"/>
      <c r="Y31" s="129"/>
      <c r="Z31" s="115"/>
    </row>
    <row r="32" spans="17:26" x14ac:dyDescent="0.25">
      <c r="Q32" s="106"/>
      <c r="R32" s="107"/>
      <c r="S32" s="113"/>
      <c r="T32" s="129"/>
      <c r="U32" s="129"/>
      <c r="V32" s="129"/>
      <c r="W32" s="129"/>
      <c r="X32" s="129"/>
      <c r="Y32" s="129"/>
      <c r="Z32" s="115"/>
    </row>
    <row r="33" spans="17:26" ht="15.75" thickBot="1" x14ac:dyDescent="0.3">
      <c r="Q33" s="108"/>
      <c r="R33" s="109"/>
      <c r="S33" s="116"/>
      <c r="T33" s="117"/>
      <c r="U33" s="117"/>
      <c r="V33" s="117"/>
      <c r="W33" s="117"/>
      <c r="X33" s="117"/>
      <c r="Y33" s="117"/>
      <c r="Z33" s="118"/>
    </row>
    <row r="34" spans="17:26" ht="15.75" thickBot="1" x14ac:dyDescent="0.3"/>
    <row r="35" spans="17:26" x14ac:dyDescent="0.25">
      <c r="Q35" s="104" t="s">
        <v>77</v>
      </c>
      <c r="R35" s="105"/>
      <c r="S35" s="110" t="str">
        <f>V!G7</f>
        <v>[RULTRA] CON ADENDUM RECIBE TELEFONO 1 = TELEFONO 2=  REFERENCIA 1= REFERENCIA 2=  CANAL DE VENTA  ENTERADO DE COSTOS Y POLITICAS</v>
      </c>
      <c r="T35" s="111"/>
      <c r="U35" s="111"/>
      <c r="V35" s="111"/>
      <c r="W35" s="111"/>
      <c r="X35" s="111"/>
      <c r="Y35" s="111"/>
      <c r="Z35" s="112"/>
    </row>
    <row r="36" spans="17:26" x14ac:dyDescent="0.25">
      <c r="Q36" s="106"/>
      <c r="R36" s="107"/>
      <c r="S36" s="113"/>
      <c r="T36" s="129"/>
      <c r="U36" s="129"/>
      <c r="V36" s="129"/>
      <c r="W36" s="129"/>
      <c r="X36" s="129"/>
      <c r="Y36" s="129"/>
      <c r="Z36" s="115"/>
    </row>
    <row r="37" spans="17:26" x14ac:dyDescent="0.25">
      <c r="Q37" s="106"/>
      <c r="R37" s="107"/>
      <c r="S37" s="113"/>
      <c r="T37" s="129"/>
      <c r="U37" s="129"/>
      <c r="V37" s="129"/>
      <c r="W37" s="129"/>
      <c r="X37" s="129"/>
      <c r="Y37" s="129"/>
      <c r="Z37" s="115"/>
    </row>
    <row r="38" spans="17:26" x14ac:dyDescent="0.25">
      <c r="Q38" s="106"/>
      <c r="R38" s="107"/>
      <c r="S38" s="113"/>
      <c r="T38" s="129"/>
      <c r="U38" s="129"/>
      <c r="V38" s="129"/>
      <c r="W38" s="129"/>
      <c r="X38" s="129"/>
      <c r="Y38" s="129"/>
      <c r="Z38" s="115"/>
    </row>
    <row r="39" spans="17:26" x14ac:dyDescent="0.25">
      <c r="Q39" s="106"/>
      <c r="R39" s="107"/>
      <c r="S39" s="113"/>
      <c r="T39" s="129"/>
      <c r="U39" s="129"/>
      <c r="V39" s="129"/>
      <c r="W39" s="129"/>
      <c r="X39" s="129"/>
      <c r="Y39" s="129"/>
      <c r="Z39" s="115"/>
    </row>
    <row r="40" spans="17:26" x14ac:dyDescent="0.25">
      <c r="Q40" s="106"/>
      <c r="R40" s="107"/>
      <c r="S40" s="113"/>
      <c r="T40" s="129"/>
      <c r="U40" s="129"/>
      <c r="V40" s="129"/>
      <c r="W40" s="129"/>
      <c r="X40" s="129"/>
      <c r="Y40" s="129"/>
      <c r="Z40" s="115"/>
    </row>
    <row r="41" spans="17:26" x14ac:dyDescent="0.25">
      <c r="Q41" s="106"/>
      <c r="R41" s="107"/>
      <c r="S41" s="113"/>
      <c r="T41" s="129"/>
      <c r="U41" s="129"/>
      <c r="V41" s="129"/>
      <c r="W41" s="129"/>
      <c r="X41" s="129"/>
      <c r="Y41" s="129"/>
      <c r="Z41" s="115"/>
    </row>
    <row r="42" spans="17:26" ht="15.75" thickBot="1" x14ac:dyDescent="0.3">
      <c r="Q42" s="108"/>
      <c r="R42" s="109"/>
      <c r="S42" s="116"/>
      <c r="T42" s="117"/>
      <c r="U42" s="117"/>
      <c r="V42" s="117"/>
      <c r="W42" s="117"/>
      <c r="X42" s="117"/>
      <c r="Y42" s="117"/>
      <c r="Z42" s="118"/>
    </row>
  </sheetData>
  <mergeCells count="33">
    <mergeCell ref="Q35:R42"/>
    <mergeCell ref="S35:Z42"/>
    <mergeCell ref="Q20:R21"/>
    <mergeCell ref="S20:T21"/>
    <mergeCell ref="U20:V21"/>
    <mergeCell ref="Q22:R23"/>
    <mergeCell ref="S22:T23"/>
    <mergeCell ref="U22:V23"/>
    <mergeCell ref="X17:Z22"/>
    <mergeCell ref="U18:V19"/>
    <mergeCell ref="Q18:R19"/>
    <mergeCell ref="S18:T19"/>
    <mergeCell ref="U16:V17"/>
    <mergeCell ref="Q26:R33"/>
    <mergeCell ref="S26:Z33"/>
    <mergeCell ref="Y1:Z2"/>
    <mergeCell ref="Q3:R4"/>
    <mergeCell ref="S3:T4"/>
    <mergeCell ref="X14:Z16"/>
    <mergeCell ref="Q16:R17"/>
    <mergeCell ref="S16:T17"/>
    <mergeCell ref="E8:O9"/>
    <mergeCell ref="S14:T15"/>
    <mergeCell ref="U14:V15"/>
    <mergeCell ref="E1:O2"/>
    <mergeCell ref="Q1:R2"/>
    <mergeCell ref="S1:T2"/>
    <mergeCell ref="Q5:R6"/>
    <mergeCell ref="S5:T6"/>
    <mergeCell ref="Q7:R8"/>
    <mergeCell ref="S7:W8"/>
    <mergeCell ref="Q9:R10"/>
    <mergeCell ref="S9:W10"/>
  </mergeCells>
  <hyperlinks>
    <hyperlink ref="X14:Z16" r:id="rId1" display="Comparativo Paquete Vs Combo" xr:uid="{B2707DD7-FC7C-45D3-84EC-CE3325B98534}"/>
  </hyperlinks>
  <pageMargins left="0.7" right="0.7" top="0.75" bottom="0.75" header="0.3" footer="0.3"/>
  <pageSetup orientation="portrait" r:id="rId2"/>
  <headerFooter>
    <oddFooter>&amp;C&amp;1#&amp;"Arial"&amp;10&amp;K737373Información de Uso Público</oddFooter>
  </headerFooter>
  <drawing r:id="rId3"/>
  <extLst>
    <ext xmlns:x14="http://schemas.microsoft.com/office/spreadsheetml/2009/9/main" uri="{CCE6A557-97BC-4b89-ADB6-D9C93CAAB3DF}">
      <x14:dataValidations xmlns:xm="http://schemas.microsoft.com/office/excel/2006/main" count="3">
        <x14:dataValidation type="list" allowBlank="1" showInputMessage="1" showErrorMessage="1" xr:uid="{561DC4D6-F158-45CF-9DB7-42E10D889273}">
          <x14:formula1>
            <xm:f>V!$Y$2:$Y$6</xm:f>
          </x14:formula1>
          <xm:sqref>S5:T6</xm:sqref>
        </x14:dataValidation>
        <x14:dataValidation type="list" allowBlank="1" showInputMessage="1" showErrorMessage="1" xr:uid="{0C90DA75-D363-4C4D-AA73-9839BA902F7B}">
          <x14:formula1>
            <xm:f>V!$AD$2:$AD$6</xm:f>
          </x14:formula1>
          <xm:sqref>S3:T4</xm:sqref>
        </x14:dataValidation>
        <x14:dataValidation type="list" allowBlank="1" showInputMessage="1" showErrorMessage="1" xr:uid="{F2CED0A4-4548-44B7-97DD-9951A35E3DCB}">
          <x14:formula1>
            <xm:f>V!$AB$7:$AB$11</xm:f>
          </x14:formula1>
          <xm:sqref>S1:T2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5E43A-BA53-49DD-870F-2E05D0BDAFD7}">
  <sheetPr codeName="Hoja13"/>
  <dimension ref="A1"/>
  <sheetViews>
    <sheetView showGridLines="0" zoomScale="60" zoomScaleNormal="60" workbookViewId="0">
      <selection sqref="A1:C1048576"/>
    </sheetView>
  </sheetViews>
  <sheetFormatPr baseColWidth="10" defaultRowHeight="15" x14ac:dyDescent="0.25"/>
  <cols>
    <col min="1" max="9" width="12.7109375" customWidth="1"/>
  </cols>
  <sheetData/>
  <sheetProtection algorithmName="SHA-512" hashValue="4wIAAP+tWSH7q678AfLq4Ur8xzqqe/BRHEG+VqFUvjFkWxUxBd8xs78Qq4nlTLXsgqdzIJce4YKkignqOqno1A==" saltValue="/C0mrrsueBHvcE5C2s0uvw==" spinCount="100000" sheet="1" objects="1" scenarios="1" selectLockedCells="1" selectUnlockedCells="1"/>
  <pageMargins left="0.7" right="0.7" top="0.75" bottom="0.75" header="0.3" footer="0.3"/>
  <pageSetup orientation="portrait" r:id="rId1"/>
  <headerFooter>
    <oddFooter>&amp;C&amp;1#&amp;"Arial"&amp;10&amp;K737373Información de Uso Público</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CD163-C6B3-4B60-8B33-C45B7280CA5D}">
  <sheetPr codeName="Hoja14"/>
  <dimension ref="E1:Z42"/>
  <sheetViews>
    <sheetView showGridLines="0" zoomScale="60" zoomScaleNormal="60" workbookViewId="0">
      <selection activeCell="S5" sqref="S5:T6"/>
    </sheetView>
  </sheetViews>
  <sheetFormatPr baseColWidth="10" defaultRowHeight="15" x14ac:dyDescent="0.25"/>
  <cols>
    <col min="1" max="22" width="12.7109375" customWidth="1"/>
    <col min="23" max="23" width="21.7109375" bestFit="1" customWidth="1"/>
    <col min="24" max="24" width="21.140625" bestFit="1" customWidth="1"/>
    <col min="25" max="25" width="24.85546875" bestFit="1" customWidth="1"/>
    <col min="26" max="26" width="21.140625" bestFit="1" customWidth="1"/>
  </cols>
  <sheetData>
    <row r="1" spans="5:26" x14ac:dyDescent="0.25">
      <c r="E1" s="82" t="s">
        <v>0</v>
      </c>
      <c r="F1" s="82"/>
      <c r="G1" s="82"/>
      <c r="H1" s="82"/>
      <c r="I1" s="82"/>
      <c r="J1" s="82"/>
      <c r="K1" s="82"/>
      <c r="L1" s="82"/>
      <c r="M1" s="82"/>
      <c r="N1" s="82"/>
      <c r="O1" s="82"/>
      <c r="Q1" s="82" t="s">
        <v>1</v>
      </c>
      <c r="R1" s="83"/>
      <c r="S1" s="84"/>
      <c r="T1" s="85"/>
      <c r="Y1" s="82" t="s">
        <v>2</v>
      </c>
      <c r="Z1" s="82"/>
    </row>
    <row r="2" spans="5:26" ht="15.75" thickBot="1" x14ac:dyDescent="0.3">
      <c r="E2" s="82"/>
      <c r="F2" s="82"/>
      <c r="G2" s="82"/>
      <c r="H2" s="82"/>
      <c r="I2" s="82"/>
      <c r="J2" s="82"/>
      <c r="K2" s="82"/>
      <c r="L2" s="82"/>
      <c r="M2" s="82"/>
      <c r="N2" s="82"/>
      <c r="O2" s="82"/>
      <c r="Q2" s="82"/>
      <c r="R2" s="83"/>
      <c r="S2" s="86"/>
      <c r="T2" s="87"/>
      <c r="Y2" s="82"/>
      <c r="Z2" s="82"/>
    </row>
    <row r="3" spans="5:26" ht="20.25" x14ac:dyDescent="0.25">
      <c r="Q3" s="82" t="s">
        <v>74</v>
      </c>
      <c r="R3" s="83"/>
      <c r="S3" s="84"/>
      <c r="T3" s="85"/>
      <c r="Y3" s="2" t="s">
        <v>39</v>
      </c>
      <c r="Z3" s="3" t="str">
        <f>IFERROR(HLOOKUP($S$1,V!$X$17:$AF$21,2,0)," ")</f>
        <v xml:space="preserve"> </v>
      </c>
    </row>
    <row r="4" spans="5:26" ht="21" thickBot="1" x14ac:dyDescent="0.3">
      <c r="Q4" s="82"/>
      <c r="R4" s="83"/>
      <c r="S4" s="86"/>
      <c r="T4" s="87"/>
      <c r="Y4" s="4" t="s">
        <v>40</v>
      </c>
      <c r="Z4" s="5" t="str">
        <f>IFERROR(HLOOKUP($S$1,V!$X$17:$AF$21,3,0)," ")</f>
        <v xml:space="preserve"> </v>
      </c>
    </row>
    <row r="5" spans="5:26" ht="20.25" x14ac:dyDescent="0.25">
      <c r="Q5" s="82" t="s">
        <v>6</v>
      </c>
      <c r="R5" s="83"/>
      <c r="S5" s="84"/>
      <c r="T5" s="85"/>
      <c r="Y5" s="4" t="s">
        <v>41</v>
      </c>
      <c r="Z5" s="5" t="str">
        <f>IFERROR(HLOOKUP($S$1,V!$X$17:$AF$21,4,0)," ")</f>
        <v xml:space="preserve"> </v>
      </c>
    </row>
    <row r="6" spans="5:26" ht="21" thickBot="1" x14ac:dyDescent="0.3">
      <c r="Q6" s="82"/>
      <c r="R6" s="83"/>
      <c r="S6" s="88"/>
      <c r="T6" s="89"/>
      <c r="Y6" s="6" t="s">
        <v>42</v>
      </c>
      <c r="Z6" s="7" t="str">
        <f>IFERROR(HLOOKUP($S$1,V!$X$17:$AF$21,5,0)," ")</f>
        <v xml:space="preserve"> </v>
      </c>
    </row>
    <row r="7" spans="5:26" x14ac:dyDescent="0.25">
      <c r="Q7" s="82" t="s">
        <v>10</v>
      </c>
      <c r="R7" s="83"/>
      <c r="S7" s="92" t="s">
        <v>86</v>
      </c>
      <c r="T7" s="93"/>
      <c r="U7" s="93"/>
      <c r="V7" s="93"/>
      <c r="W7" s="94"/>
    </row>
    <row r="8" spans="5:26" ht="15.75" thickBot="1" x14ac:dyDescent="0.3">
      <c r="E8" s="90" t="s">
        <v>9</v>
      </c>
      <c r="F8" s="91"/>
      <c r="G8" s="91"/>
      <c r="H8" s="91"/>
      <c r="I8" s="91"/>
      <c r="J8" s="91"/>
      <c r="K8" s="91"/>
      <c r="L8" s="91"/>
      <c r="M8" s="91"/>
      <c r="N8" s="91"/>
      <c r="O8" s="91"/>
      <c r="Q8" s="82"/>
      <c r="R8" s="83"/>
      <c r="S8" s="95"/>
      <c r="T8" s="96"/>
      <c r="U8" s="96"/>
      <c r="V8" s="96"/>
      <c r="W8" s="97"/>
    </row>
    <row r="9" spans="5:26" x14ac:dyDescent="0.25">
      <c r="E9" s="91"/>
      <c r="F9" s="91"/>
      <c r="G9" s="91"/>
      <c r="H9" s="91"/>
      <c r="I9" s="91"/>
      <c r="J9" s="91"/>
      <c r="K9" s="91"/>
      <c r="L9" s="91"/>
      <c r="M9" s="91"/>
      <c r="N9" s="91"/>
      <c r="O9" s="91"/>
      <c r="Q9" s="82" t="s">
        <v>140</v>
      </c>
      <c r="R9" s="83"/>
      <c r="S9" s="98" t="str">
        <f>IFERROR(VLOOKUP($S$7,V!$X$70:$Y$89,2,0)," ")</f>
        <v xml:space="preserve">$                            199.00 </v>
      </c>
      <c r="T9" s="99"/>
      <c r="U9" s="99"/>
      <c r="V9" s="99"/>
      <c r="W9" s="100"/>
    </row>
    <row r="10" spans="5:26" ht="15.75" thickBot="1" x14ac:dyDescent="0.3">
      <c r="Q10" s="82"/>
      <c r="R10" s="83"/>
      <c r="S10" s="101"/>
      <c r="T10" s="102"/>
      <c r="U10" s="102"/>
      <c r="V10" s="102"/>
      <c r="W10" s="103"/>
    </row>
    <row r="14" spans="5:26" x14ac:dyDescent="0.25">
      <c r="S14" s="119" t="s">
        <v>75</v>
      </c>
      <c r="T14" s="119"/>
      <c r="U14" s="119" t="s">
        <v>76</v>
      </c>
      <c r="V14" s="119"/>
    </row>
    <row r="15" spans="5:26" ht="15.75" customHeight="1" thickBot="1" x14ac:dyDescent="0.3">
      <c r="S15" s="119"/>
      <c r="T15" s="119"/>
      <c r="U15" s="119"/>
      <c r="V15" s="119"/>
      <c r="X15" s="139" t="s">
        <v>92</v>
      </c>
      <c r="Y15" s="139"/>
      <c r="Z15" s="139"/>
    </row>
    <row r="16" spans="5:26" ht="15.75" customHeight="1" x14ac:dyDescent="0.25">
      <c r="Q16" s="82" t="s">
        <v>43</v>
      </c>
      <c r="R16" s="122"/>
      <c r="S16" s="123" t="str">
        <f>IFERROR(HLOOKUP($S$1,V!$X$50:$AA$66,10,0)," ")</f>
        <v xml:space="preserve"> </v>
      </c>
      <c r="T16" s="124"/>
      <c r="U16" s="123" t="str">
        <f>IFERROR(HLOOKUP($S$1,V!$X$50:$AA$66,14,0)," ")</f>
        <v xml:space="preserve"> </v>
      </c>
      <c r="V16" s="124"/>
      <c r="X16" s="139"/>
      <c r="Y16" s="139"/>
      <c r="Z16" s="139"/>
    </row>
    <row r="17" spans="17:26" ht="15.75" customHeight="1" thickBot="1" x14ac:dyDescent="0.3">
      <c r="Q17" s="82"/>
      <c r="R17" s="122"/>
      <c r="S17" s="125"/>
      <c r="T17" s="126"/>
      <c r="U17" s="125"/>
      <c r="V17" s="126"/>
      <c r="X17" s="139"/>
      <c r="Y17" s="139"/>
      <c r="Z17" s="139"/>
    </row>
    <row r="18" spans="17:26" ht="15.75" customHeight="1" x14ac:dyDescent="0.25">
      <c r="Q18" s="82" t="s">
        <v>44</v>
      </c>
      <c r="R18" s="122"/>
      <c r="S18" s="123" t="str">
        <f>IFERROR(HLOOKUP($S$1,V!$X$50:$AA$66,11,0)," ")</f>
        <v xml:space="preserve"> </v>
      </c>
      <c r="T18" s="124"/>
      <c r="U18" s="123" t="str">
        <f>IFERROR(HLOOKUP($S$1,V!$X$50:$AA$66,15,0)," ")</f>
        <v xml:space="preserve"> </v>
      </c>
      <c r="V18" s="124"/>
      <c r="X18" s="130" t="s">
        <v>249</v>
      </c>
      <c r="Y18" s="131"/>
      <c r="Z18" s="132"/>
    </row>
    <row r="19" spans="17:26" ht="15.75" customHeight="1" thickBot="1" x14ac:dyDescent="0.3">
      <c r="Q19" s="82"/>
      <c r="R19" s="122"/>
      <c r="S19" s="125"/>
      <c r="T19" s="126"/>
      <c r="U19" s="125"/>
      <c r="V19" s="126"/>
      <c r="X19" s="133"/>
      <c r="Y19" s="134"/>
      <c r="Z19" s="135"/>
    </row>
    <row r="20" spans="17:26" ht="15.75" customHeight="1" x14ac:dyDescent="0.25">
      <c r="Q20" s="82" t="s">
        <v>60</v>
      </c>
      <c r="R20" s="122"/>
      <c r="S20" s="123" t="str">
        <f>IFERROR(HLOOKUP($S$1,V!$X$50:$AA$66,12,0)," ")</f>
        <v xml:space="preserve"> </v>
      </c>
      <c r="T20" s="124"/>
      <c r="U20" s="123" t="str">
        <f>IFERROR(HLOOKUP($S$1,V!$X$50:$AA$66,16,0)," ")</f>
        <v xml:space="preserve"> </v>
      </c>
      <c r="V20" s="124"/>
      <c r="X20" s="133"/>
      <c r="Y20" s="134"/>
      <c r="Z20" s="135"/>
    </row>
    <row r="21" spans="17:26" ht="15.75" customHeight="1" thickBot="1" x14ac:dyDescent="0.3">
      <c r="Q21" s="82"/>
      <c r="R21" s="122"/>
      <c r="S21" s="125"/>
      <c r="T21" s="126"/>
      <c r="U21" s="125"/>
      <c r="V21" s="126"/>
      <c r="X21" s="133"/>
      <c r="Y21" s="134"/>
      <c r="Z21" s="135"/>
    </row>
    <row r="22" spans="17:26" ht="15.75" customHeight="1" x14ac:dyDescent="0.25">
      <c r="Q22" s="82" t="s">
        <v>61</v>
      </c>
      <c r="R22" s="122"/>
      <c r="S22" s="123" t="str">
        <f>IFERROR(HLOOKUP($S$1,V!$X$50:$AA$66,13,0)," ")</f>
        <v xml:space="preserve"> </v>
      </c>
      <c r="T22" s="124"/>
      <c r="U22" s="123" t="str">
        <f>IFERROR(HLOOKUP($S$1,V!$X$50:$AA$66,17,0)," ")</f>
        <v xml:space="preserve"> </v>
      </c>
      <c r="V22" s="124"/>
      <c r="X22" s="133"/>
      <c r="Y22" s="134"/>
      <c r="Z22" s="135"/>
    </row>
    <row r="23" spans="17:26" ht="15.75" customHeight="1" thickBot="1" x14ac:dyDescent="0.3">
      <c r="Q23" s="82"/>
      <c r="R23" s="122"/>
      <c r="S23" s="125"/>
      <c r="T23" s="126"/>
      <c r="U23" s="125"/>
      <c r="V23" s="126"/>
      <c r="X23" s="133"/>
      <c r="Y23" s="134"/>
      <c r="Z23" s="135"/>
    </row>
    <row r="24" spans="17:26" ht="15.75" thickBot="1" x14ac:dyDescent="0.3">
      <c r="X24" s="136"/>
      <c r="Y24" s="137"/>
      <c r="Z24" s="138"/>
    </row>
    <row r="25" spans="17:26" ht="15.75" thickBot="1" x14ac:dyDescent="0.3"/>
    <row r="26" spans="17:26" x14ac:dyDescent="0.25">
      <c r="Q26" s="104" t="s">
        <v>12</v>
      </c>
      <c r="R26" s="105"/>
      <c r="S26" s="110" t="str">
        <f>V!G8</f>
        <v>DECISOR DE LA CUENTA ACEPTA  0 CRECIMIENTO ULTRA CANAL DE VENTA   ENTERADO DE COSTOS Y POLITICAS</v>
      </c>
      <c r="T26" s="111"/>
      <c r="U26" s="111"/>
      <c r="V26" s="111"/>
      <c r="W26" s="111"/>
      <c r="X26" s="111"/>
      <c r="Y26" s="111"/>
      <c r="Z26" s="112"/>
    </row>
    <row r="27" spans="17:26" x14ac:dyDescent="0.25">
      <c r="Q27" s="106"/>
      <c r="R27" s="107"/>
      <c r="S27" s="113"/>
      <c r="T27" s="129"/>
      <c r="U27" s="129"/>
      <c r="V27" s="129"/>
      <c r="W27" s="129"/>
      <c r="X27" s="129"/>
      <c r="Y27" s="129"/>
      <c r="Z27" s="115"/>
    </row>
    <row r="28" spans="17:26" x14ac:dyDescent="0.25">
      <c r="Q28" s="106"/>
      <c r="R28" s="107"/>
      <c r="S28" s="113"/>
      <c r="T28" s="129"/>
      <c r="U28" s="129"/>
      <c r="V28" s="129"/>
      <c r="W28" s="129"/>
      <c r="X28" s="129"/>
      <c r="Y28" s="129"/>
      <c r="Z28" s="115"/>
    </row>
    <row r="29" spans="17:26" ht="15" customHeight="1" x14ac:dyDescent="0.25">
      <c r="Q29" s="106"/>
      <c r="R29" s="107"/>
      <c r="S29" s="113"/>
      <c r="T29" s="129"/>
      <c r="U29" s="129"/>
      <c r="V29" s="129"/>
      <c r="W29" s="129"/>
      <c r="X29" s="129"/>
      <c r="Y29" s="129"/>
      <c r="Z29" s="115"/>
    </row>
    <row r="30" spans="17:26" ht="15" customHeight="1" x14ac:dyDescent="0.25">
      <c r="Q30" s="106"/>
      <c r="R30" s="107"/>
      <c r="S30" s="113"/>
      <c r="T30" s="129"/>
      <c r="U30" s="129"/>
      <c r="V30" s="129"/>
      <c r="W30" s="129"/>
      <c r="X30" s="129"/>
      <c r="Y30" s="129"/>
      <c r="Z30" s="115"/>
    </row>
    <row r="31" spans="17:26" ht="15" customHeight="1" x14ac:dyDescent="0.25">
      <c r="Q31" s="106"/>
      <c r="R31" s="107"/>
      <c r="S31" s="113"/>
      <c r="T31" s="129"/>
      <c r="U31" s="129"/>
      <c r="V31" s="129"/>
      <c r="W31" s="129"/>
      <c r="X31" s="129"/>
      <c r="Y31" s="129"/>
      <c r="Z31" s="115"/>
    </row>
    <row r="32" spans="17:26" ht="15" customHeight="1" x14ac:dyDescent="0.25">
      <c r="Q32" s="106"/>
      <c r="R32" s="107"/>
      <c r="S32" s="113"/>
      <c r="T32" s="129"/>
      <c r="U32" s="129"/>
      <c r="V32" s="129"/>
      <c r="W32" s="129"/>
      <c r="X32" s="129"/>
      <c r="Y32" s="129"/>
      <c r="Z32" s="115"/>
    </row>
    <row r="33" spans="17:26" ht="15" customHeight="1" thickBot="1" x14ac:dyDescent="0.3">
      <c r="Q33" s="108"/>
      <c r="R33" s="109"/>
      <c r="S33" s="116"/>
      <c r="T33" s="117"/>
      <c r="U33" s="117"/>
      <c r="V33" s="117"/>
      <c r="W33" s="117"/>
      <c r="X33" s="117"/>
      <c r="Y33" s="117"/>
      <c r="Z33" s="118"/>
    </row>
    <row r="34" spans="17:26" ht="15" customHeight="1" thickBot="1" x14ac:dyDescent="0.3"/>
    <row r="35" spans="17:26" ht="15" customHeight="1" x14ac:dyDescent="0.25">
      <c r="Q35" s="104" t="s">
        <v>77</v>
      </c>
      <c r="R35" s="105"/>
      <c r="S35" s="110" t="str">
        <f>V!G9</f>
        <v>[CULTRA] SIN ADENDUM RECIBE TELEFONO 1 = TELEFONO 2=  REFERENCIA 1= REFERENCIA 2=  CANAL DE VENTA  ENTERADO DE COSTOS Y POLITICAS</v>
      </c>
      <c r="T35" s="111"/>
      <c r="U35" s="111"/>
      <c r="V35" s="111"/>
      <c r="W35" s="111"/>
      <c r="X35" s="111"/>
      <c r="Y35" s="111"/>
      <c r="Z35" s="112"/>
    </row>
    <row r="36" spans="17:26" ht="15.75" customHeight="1" x14ac:dyDescent="0.25">
      <c r="Q36" s="106"/>
      <c r="R36" s="107"/>
      <c r="S36" s="113"/>
      <c r="T36" s="129"/>
      <c r="U36" s="129"/>
      <c r="V36" s="129"/>
      <c r="W36" s="129"/>
      <c r="X36" s="129"/>
      <c r="Y36" s="129"/>
      <c r="Z36" s="115"/>
    </row>
    <row r="37" spans="17:26" x14ac:dyDescent="0.25">
      <c r="Q37" s="106"/>
      <c r="R37" s="107"/>
      <c r="S37" s="113"/>
      <c r="T37" s="129"/>
      <c r="U37" s="129"/>
      <c r="V37" s="129"/>
      <c r="W37" s="129"/>
      <c r="X37" s="129"/>
      <c r="Y37" s="129"/>
      <c r="Z37" s="115"/>
    </row>
    <row r="38" spans="17:26" x14ac:dyDescent="0.25">
      <c r="Q38" s="106"/>
      <c r="R38" s="107"/>
      <c r="S38" s="113"/>
      <c r="T38" s="129"/>
      <c r="U38" s="129"/>
      <c r="V38" s="129"/>
      <c r="W38" s="129"/>
      <c r="X38" s="129"/>
      <c r="Y38" s="129"/>
      <c r="Z38" s="115"/>
    </row>
    <row r="39" spans="17:26" x14ac:dyDescent="0.25">
      <c r="Q39" s="106"/>
      <c r="R39" s="107"/>
      <c r="S39" s="113"/>
      <c r="T39" s="129"/>
      <c r="U39" s="129"/>
      <c r="V39" s="129"/>
      <c r="W39" s="129"/>
      <c r="X39" s="129"/>
      <c r="Y39" s="129"/>
      <c r="Z39" s="115"/>
    </row>
    <row r="40" spans="17:26" x14ac:dyDescent="0.25">
      <c r="Q40" s="106"/>
      <c r="R40" s="107"/>
      <c r="S40" s="113"/>
      <c r="T40" s="129"/>
      <c r="U40" s="129"/>
      <c r="V40" s="129"/>
      <c r="W40" s="129"/>
      <c r="X40" s="129"/>
      <c r="Y40" s="129"/>
      <c r="Z40" s="115"/>
    </row>
    <row r="41" spans="17:26" x14ac:dyDescent="0.25">
      <c r="Q41" s="106"/>
      <c r="R41" s="107"/>
      <c r="S41" s="113"/>
      <c r="T41" s="129"/>
      <c r="U41" s="129"/>
      <c r="V41" s="129"/>
      <c r="W41" s="129"/>
      <c r="X41" s="129"/>
      <c r="Y41" s="129"/>
      <c r="Z41" s="115"/>
    </row>
    <row r="42" spans="17:26" ht="15.75" thickBot="1" x14ac:dyDescent="0.3">
      <c r="Q42" s="108"/>
      <c r="R42" s="109"/>
      <c r="S42" s="116"/>
      <c r="T42" s="117"/>
      <c r="U42" s="117"/>
      <c r="V42" s="117"/>
      <c r="W42" s="117"/>
      <c r="X42" s="117"/>
      <c r="Y42" s="117"/>
      <c r="Z42" s="118"/>
    </row>
  </sheetData>
  <mergeCells count="33">
    <mergeCell ref="E1:O2"/>
    <mergeCell ref="Q1:R2"/>
    <mergeCell ref="S1:T2"/>
    <mergeCell ref="Y1:Z2"/>
    <mergeCell ref="Q3:R4"/>
    <mergeCell ref="S3:T4"/>
    <mergeCell ref="Q5:R6"/>
    <mergeCell ref="S5:T6"/>
    <mergeCell ref="Q7:R8"/>
    <mergeCell ref="S7:W8"/>
    <mergeCell ref="E8:O9"/>
    <mergeCell ref="Q9:R10"/>
    <mergeCell ref="S9:W10"/>
    <mergeCell ref="X15:Z17"/>
    <mergeCell ref="Q16:R17"/>
    <mergeCell ref="S16:T17"/>
    <mergeCell ref="U16:V17"/>
    <mergeCell ref="Q18:R19"/>
    <mergeCell ref="S18:T19"/>
    <mergeCell ref="U18:V19"/>
    <mergeCell ref="S14:T15"/>
    <mergeCell ref="U14:V15"/>
    <mergeCell ref="Q26:R33"/>
    <mergeCell ref="S26:Z33"/>
    <mergeCell ref="Q35:R42"/>
    <mergeCell ref="S35:Z42"/>
    <mergeCell ref="Q20:R21"/>
    <mergeCell ref="S20:T21"/>
    <mergeCell ref="U20:V21"/>
    <mergeCell ref="Q22:R23"/>
    <mergeCell ref="S22:T23"/>
    <mergeCell ref="U22:V23"/>
    <mergeCell ref="X18:Z24"/>
  </mergeCells>
  <hyperlinks>
    <hyperlink ref="X15:Z17" r:id="rId1" display="Comparativo Paquete Vs Combo" xr:uid="{4AD2B514-D1A9-459E-BA7C-3DA6508A5E74}"/>
  </hyperlinks>
  <pageMargins left="0.7" right="0.7" top="0.75" bottom="0.75" header="0.3" footer="0.3"/>
  <pageSetup orientation="portrait" r:id="rId2"/>
  <headerFooter>
    <oddFooter>&amp;C&amp;1#&amp;"Arial"&amp;10&amp;K737373Información de Uso Público</oddFooter>
  </headerFooter>
  <drawing r:id="rId3"/>
  <extLst>
    <ext xmlns:x14="http://schemas.microsoft.com/office/spreadsheetml/2009/9/main" uri="{CCE6A557-97BC-4b89-ADB6-D9C93CAAB3DF}">
      <x14:dataValidations xmlns:xm="http://schemas.microsoft.com/office/excel/2006/main" count="3">
        <x14:dataValidation type="list" allowBlank="1" showInputMessage="1" showErrorMessage="1" xr:uid="{848BD521-C627-4B14-A3B4-E0BE4319664F}">
          <x14:formula1>
            <xm:f>V!$Y$2:$Y$6</xm:f>
          </x14:formula1>
          <xm:sqref>S5:T6</xm:sqref>
        </x14:dataValidation>
        <x14:dataValidation type="list" allowBlank="1" showInputMessage="1" showErrorMessage="1" xr:uid="{27A62C9E-BC9A-465E-9883-7E1C0261BACE}">
          <x14:formula1>
            <xm:f>V!$AD$2:$AD$5</xm:f>
          </x14:formula1>
          <xm:sqref>S3:T4</xm:sqref>
        </x14:dataValidation>
        <x14:dataValidation type="list" allowBlank="1" showInputMessage="1" showErrorMessage="1" xr:uid="{0F07F5AC-9A05-4CCF-95F6-B3796852A8D6}">
          <x14:formula1>
            <xm:f>V!$AB$7:$AB$11</xm:f>
          </x14:formula1>
          <xm:sqref>S1:T2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79C46-ECD3-4935-9DA2-2A7B1ED6D228}">
  <sheetPr codeName="Hoja15"/>
  <dimension ref="E1:Z42"/>
  <sheetViews>
    <sheetView showGridLines="0" zoomScale="60" zoomScaleNormal="60" workbookViewId="0">
      <selection activeCell="S5" sqref="S5:T6"/>
    </sheetView>
  </sheetViews>
  <sheetFormatPr baseColWidth="10" defaultRowHeight="15" x14ac:dyDescent="0.25"/>
  <cols>
    <col min="1" max="17" width="12.7109375" customWidth="1"/>
    <col min="18" max="18" width="19.85546875" customWidth="1"/>
    <col min="19" max="22" width="12.7109375" customWidth="1"/>
    <col min="23" max="23" width="21.7109375" bestFit="1" customWidth="1"/>
    <col min="24" max="24" width="21.140625" bestFit="1" customWidth="1"/>
    <col min="25" max="25" width="24.85546875" bestFit="1" customWidth="1"/>
    <col min="26" max="26" width="21.140625" bestFit="1" customWidth="1"/>
  </cols>
  <sheetData>
    <row r="1" spans="5:26" x14ac:dyDescent="0.25">
      <c r="E1" s="82" t="s">
        <v>0</v>
      </c>
      <c r="F1" s="82"/>
      <c r="G1" s="82"/>
      <c r="H1" s="82"/>
      <c r="I1" s="82"/>
      <c r="J1" s="82"/>
      <c r="K1" s="82"/>
      <c r="L1" s="82"/>
      <c r="M1" s="82"/>
      <c r="N1" s="82"/>
      <c r="O1" s="82"/>
      <c r="Q1" s="82" t="s">
        <v>102</v>
      </c>
      <c r="R1" s="83"/>
      <c r="S1" s="84"/>
      <c r="T1" s="85"/>
      <c r="Y1" s="82" t="s">
        <v>2</v>
      </c>
      <c r="Z1" s="82"/>
    </row>
    <row r="2" spans="5:26" ht="15.75" thickBot="1" x14ac:dyDescent="0.3">
      <c r="E2" s="82"/>
      <c r="F2" s="82"/>
      <c r="G2" s="82"/>
      <c r="H2" s="82"/>
      <c r="I2" s="82"/>
      <c r="J2" s="82"/>
      <c r="K2" s="82"/>
      <c r="L2" s="82"/>
      <c r="M2" s="82"/>
      <c r="N2" s="82"/>
      <c r="O2" s="82"/>
      <c r="Q2" s="82"/>
      <c r="R2" s="83"/>
      <c r="S2" s="86"/>
      <c r="T2" s="87"/>
      <c r="Y2" s="82"/>
      <c r="Z2" s="82"/>
    </row>
    <row r="3" spans="5:26" ht="20.25" x14ac:dyDescent="0.25">
      <c r="Q3" s="82" t="s">
        <v>101</v>
      </c>
      <c r="R3" s="83"/>
      <c r="S3" s="84"/>
      <c r="T3" s="85"/>
      <c r="Y3" s="2" t="s">
        <v>39</v>
      </c>
      <c r="Z3" s="3" t="str">
        <f>IFERROR(HLOOKUP($S$1,V!$X$17:$AF$21,2,0)," ")</f>
        <v xml:space="preserve"> </v>
      </c>
    </row>
    <row r="4" spans="5:26" ht="21" thickBot="1" x14ac:dyDescent="0.3">
      <c r="Q4" s="82"/>
      <c r="R4" s="83"/>
      <c r="S4" s="86"/>
      <c r="T4" s="87"/>
      <c r="Y4" s="4" t="s">
        <v>40</v>
      </c>
      <c r="Z4" s="5" t="str">
        <f>IFERROR(HLOOKUP($S$1,V!$X$17:$AF$21,3,0)," ")</f>
        <v xml:space="preserve"> </v>
      </c>
    </row>
    <row r="5" spans="5:26" ht="20.25" x14ac:dyDescent="0.25">
      <c r="Q5" s="82" t="s">
        <v>6</v>
      </c>
      <c r="R5" s="83"/>
      <c r="S5" s="84"/>
      <c r="T5" s="85"/>
      <c r="Y5" s="4" t="s">
        <v>41</v>
      </c>
      <c r="Z5" s="5" t="str">
        <f>IFERROR(HLOOKUP($S$1,V!$X$17:$AF$21,4,0)," ")</f>
        <v xml:space="preserve"> </v>
      </c>
    </row>
    <row r="6" spans="5:26" ht="21" thickBot="1" x14ac:dyDescent="0.3">
      <c r="Q6" s="82"/>
      <c r="R6" s="83"/>
      <c r="S6" s="88"/>
      <c r="T6" s="89"/>
      <c r="Y6" s="6" t="s">
        <v>42</v>
      </c>
      <c r="Z6" s="7" t="str">
        <f>IFERROR(HLOOKUP($S$1,V!$X$17:$AF$21,5,0)," ")</f>
        <v xml:space="preserve"> </v>
      </c>
    </row>
    <row r="7" spans="5:26" ht="15" customHeight="1" x14ac:dyDescent="0.25">
      <c r="Q7" s="82" t="s">
        <v>10</v>
      </c>
      <c r="R7" s="83"/>
      <c r="S7" s="92" t="str">
        <f>IFERROR(IF($S$1="BLACK",VLOOKUP($S$3,V!$W$74:$X$77,2,0),VLOOKUP(S3,V!W70:X73,2,0))," ")</f>
        <v xml:space="preserve"> </v>
      </c>
      <c r="T7" s="93"/>
      <c r="U7" s="93"/>
      <c r="V7" s="93"/>
      <c r="W7" s="94"/>
    </row>
    <row r="8" spans="5:26" ht="15.75" customHeight="1" thickBot="1" x14ac:dyDescent="0.3">
      <c r="E8" s="90" t="s">
        <v>9</v>
      </c>
      <c r="F8" s="91"/>
      <c r="G8" s="91"/>
      <c r="H8" s="91"/>
      <c r="I8" s="91"/>
      <c r="J8" s="91"/>
      <c r="K8" s="91"/>
      <c r="L8" s="91"/>
      <c r="M8" s="91"/>
      <c r="N8" s="91"/>
      <c r="O8" s="91"/>
      <c r="Q8" s="82"/>
      <c r="R8" s="83"/>
      <c r="S8" s="95"/>
      <c r="T8" s="96"/>
      <c r="U8" s="96"/>
      <c r="V8" s="96"/>
      <c r="W8" s="97"/>
    </row>
    <row r="9" spans="5:26" x14ac:dyDescent="0.25">
      <c r="E9" s="91"/>
      <c r="F9" s="91"/>
      <c r="G9" s="91"/>
      <c r="H9" s="91"/>
      <c r="I9" s="91"/>
      <c r="J9" s="91"/>
      <c r="K9" s="91"/>
      <c r="L9" s="91"/>
      <c r="M9" s="91"/>
      <c r="N9" s="91"/>
      <c r="O9" s="91"/>
      <c r="Q9" s="82" t="s">
        <v>140</v>
      </c>
      <c r="R9" s="83"/>
      <c r="S9" s="98" t="str">
        <f>IFERROR(VLOOKUP(S7,V!$X$70:$Y$89,2,0)," ")</f>
        <v xml:space="preserve"> </v>
      </c>
      <c r="T9" s="99"/>
      <c r="U9" s="99"/>
      <c r="V9" s="99"/>
      <c r="W9" s="100"/>
    </row>
    <row r="10" spans="5:26" ht="15.75" thickBot="1" x14ac:dyDescent="0.3">
      <c r="Q10" s="82"/>
      <c r="R10" s="83"/>
      <c r="S10" s="101"/>
      <c r="T10" s="102"/>
      <c r="U10" s="102"/>
      <c r="V10" s="102"/>
      <c r="W10" s="103"/>
    </row>
    <row r="14" spans="5:26" x14ac:dyDescent="0.25">
      <c r="S14" s="119" t="s">
        <v>75</v>
      </c>
      <c r="T14" s="119"/>
      <c r="U14" s="119" t="s">
        <v>76</v>
      </c>
      <c r="V14" s="119"/>
      <c r="X14" s="139" t="s">
        <v>92</v>
      </c>
      <c r="Y14" s="139"/>
      <c r="Z14" s="139"/>
    </row>
    <row r="15" spans="5:26" ht="15.75" customHeight="1" thickBot="1" x14ac:dyDescent="0.3">
      <c r="S15" s="119"/>
      <c r="T15" s="119"/>
      <c r="U15" s="119"/>
      <c r="V15" s="119"/>
      <c r="X15" s="139"/>
      <c r="Y15" s="139"/>
      <c r="Z15" s="139"/>
    </row>
    <row r="16" spans="5:26" ht="15.75" customHeight="1" thickBot="1" x14ac:dyDescent="0.3">
      <c r="Q16" s="82" t="s">
        <v>43</v>
      </c>
      <c r="R16" s="122"/>
      <c r="S16" s="123" t="str">
        <f>IFERROR(HLOOKUP($S$1,V!$X$50:$AA$66,10,0)," ")</f>
        <v xml:space="preserve"> </v>
      </c>
      <c r="T16" s="124"/>
      <c r="U16" s="123" t="str">
        <f>IFERROR(HLOOKUP($S$1,V!$X$50:$AA$66,14,0)," ")</f>
        <v xml:space="preserve"> </v>
      </c>
      <c r="V16" s="124"/>
      <c r="X16" s="139"/>
      <c r="Y16" s="139"/>
      <c r="Z16" s="139"/>
    </row>
    <row r="17" spans="17:26" ht="15.75" customHeight="1" thickBot="1" x14ac:dyDescent="0.3">
      <c r="Q17" s="82"/>
      <c r="R17" s="122"/>
      <c r="S17" s="125"/>
      <c r="T17" s="126"/>
      <c r="U17" s="125"/>
      <c r="V17" s="126"/>
      <c r="X17" s="130" t="s">
        <v>249</v>
      </c>
      <c r="Y17" s="131"/>
      <c r="Z17" s="132"/>
    </row>
    <row r="18" spans="17:26" ht="15.75" customHeight="1" x14ac:dyDescent="0.25">
      <c r="Q18" s="82" t="s">
        <v>44</v>
      </c>
      <c r="R18" s="122"/>
      <c r="S18" s="123" t="str">
        <f>IFERROR(HLOOKUP($S$1,V!$X$50:$AA$66,11,0)," ")</f>
        <v xml:space="preserve"> </v>
      </c>
      <c r="T18" s="124"/>
      <c r="U18" s="123" t="str">
        <f>IFERROR(HLOOKUP($S$1,V!$X$50:$AA$66,15,0)," ")</f>
        <v xml:space="preserve"> </v>
      </c>
      <c r="V18" s="124"/>
      <c r="X18" s="133"/>
      <c r="Y18" s="134"/>
      <c r="Z18" s="135"/>
    </row>
    <row r="19" spans="17:26" ht="15.75" customHeight="1" thickBot="1" x14ac:dyDescent="0.3">
      <c r="Q19" s="82"/>
      <c r="R19" s="122"/>
      <c r="S19" s="125"/>
      <c r="T19" s="126"/>
      <c r="U19" s="125"/>
      <c r="V19" s="126"/>
      <c r="X19" s="133"/>
      <c r="Y19" s="134"/>
      <c r="Z19" s="135"/>
    </row>
    <row r="20" spans="17:26" ht="15.75" customHeight="1" x14ac:dyDescent="0.25">
      <c r="Q20" s="82" t="s">
        <v>60</v>
      </c>
      <c r="R20" s="122"/>
      <c r="S20" s="123" t="str">
        <f>IFERROR(HLOOKUP($S$1,V!$X$50:$AA$66,12,0)," ")</f>
        <v xml:space="preserve"> </v>
      </c>
      <c r="T20" s="124"/>
      <c r="U20" s="123" t="str">
        <f>IFERROR(HLOOKUP($S$1,V!$X$50:$AA$66,16,0)," ")</f>
        <v xml:space="preserve"> </v>
      </c>
      <c r="V20" s="124"/>
      <c r="X20" s="133"/>
      <c r="Y20" s="134"/>
      <c r="Z20" s="135"/>
    </row>
    <row r="21" spans="17:26" ht="15.75" customHeight="1" thickBot="1" x14ac:dyDescent="0.3">
      <c r="Q21" s="82"/>
      <c r="R21" s="122"/>
      <c r="S21" s="125"/>
      <c r="T21" s="126"/>
      <c r="U21" s="125"/>
      <c r="V21" s="126"/>
      <c r="X21" s="133"/>
      <c r="Y21" s="134"/>
      <c r="Z21" s="135"/>
    </row>
    <row r="22" spans="17:26" ht="15.75" customHeight="1" x14ac:dyDescent="0.25">
      <c r="Q22" s="82" t="s">
        <v>61</v>
      </c>
      <c r="R22" s="122"/>
      <c r="S22" s="123" t="str">
        <f>IFERROR(HLOOKUP($S$1,V!$X$50:$AA$66,13,0)," ")</f>
        <v xml:space="preserve"> </v>
      </c>
      <c r="T22" s="124"/>
      <c r="U22" s="123" t="str">
        <f>IFERROR(HLOOKUP($S$1,V!$X$50:$AA$66,17,0)," ")</f>
        <v xml:space="preserve"> </v>
      </c>
      <c r="V22" s="124"/>
      <c r="X22" s="133"/>
      <c r="Y22" s="134"/>
      <c r="Z22" s="135"/>
    </row>
    <row r="23" spans="17:26" ht="15.75" customHeight="1" thickBot="1" x14ac:dyDescent="0.3">
      <c r="Q23" s="82"/>
      <c r="R23" s="122"/>
      <c r="S23" s="125"/>
      <c r="T23" s="126"/>
      <c r="U23" s="125"/>
      <c r="V23" s="126"/>
      <c r="X23" s="136"/>
      <c r="Y23" s="137"/>
      <c r="Z23" s="138"/>
    </row>
    <row r="24" spans="17:26" ht="15.75" customHeight="1" x14ac:dyDescent="0.25">
      <c r="X24" s="75"/>
      <c r="Y24" s="75"/>
      <c r="Z24" s="75"/>
    </row>
    <row r="25" spans="17:26" ht="15.75" thickBot="1" x14ac:dyDescent="0.3"/>
    <row r="26" spans="17:26" x14ac:dyDescent="0.25">
      <c r="Q26" s="104" t="s">
        <v>12</v>
      </c>
      <c r="R26" s="105"/>
      <c r="S26" s="110" t="str">
        <f>V!G10</f>
        <v>DECISOR DE LA CUENTA ACEPTA  MIGRACION ULTRA CON 0 REEMPLAZO  CANAL DE VENTA   ENTERADO DE COSTOS Y POLITICAS</v>
      </c>
      <c r="T26" s="111"/>
      <c r="U26" s="111"/>
      <c r="V26" s="111"/>
      <c r="W26" s="111"/>
      <c r="X26" s="111"/>
      <c r="Y26" s="111"/>
      <c r="Z26" s="112"/>
    </row>
    <row r="27" spans="17:26" x14ac:dyDescent="0.25">
      <c r="Q27" s="106"/>
      <c r="R27" s="107"/>
      <c r="S27" s="113"/>
      <c r="T27" s="129"/>
      <c r="U27" s="129"/>
      <c r="V27" s="129"/>
      <c r="W27" s="129"/>
      <c r="X27" s="129"/>
      <c r="Y27" s="129"/>
      <c r="Z27" s="115"/>
    </row>
    <row r="28" spans="17:26" x14ac:dyDescent="0.25">
      <c r="Q28" s="106"/>
      <c r="R28" s="107"/>
      <c r="S28" s="113"/>
      <c r="T28" s="129"/>
      <c r="U28" s="129"/>
      <c r="V28" s="129"/>
      <c r="W28" s="129"/>
      <c r="X28" s="129"/>
      <c r="Y28" s="129"/>
      <c r="Z28" s="115"/>
    </row>
    <row r="29" spans="17:26" ht="15" customHeight="1" x14ac:dyDescent="0.25">
      <c r="Q29" s="106"/>
      <c r="R29" s="107"/>
      <c r="S29" s="113"/>
      <c r="T29" s="129"/>
      <c r="U29" s="129"/>
      <c r="V29" s="129"/>
      <c r="W29" s="129"/>
      <c r="X29" s="129"/>
      <c r="Y29" s="129"/>
      <c r="Z29" s="115"/>
    </row>
    <row r="30" spans="17:26" ht="15" customHeight="1" x14ac:dyDescent="0.25">
      <c r="Q30" s="106"/>
      <c r="R30" s="107"/>
      <c r="S30" s="113"/>
      <c r="T30" s="129"/>
      <c r="U30" s="129"/>
      <c r="V30" s="129"/>
      <c r="W30" s="129"/>
      <c r="X30" s="129"/>
      <c r="Y30" s="129"/>
      <c r="Z30" s="115"/>
    </row>
    <row r="31" spans="17:26" ht="15" customHeight="1" x14ac:dyDescent="0.25">
      <c r="Q31" s="106"/>
      <c r="R31" s="107"/>
      <c r="S31" s="113"/>
      <c r="T31" s="129"/>
      <c r="U31" s="129"/>
      <c r="V31" s="129"/>
      <c r="W31" s="129"/>
      <c r="X31" s="129"/>
      <c r="Y31" s="129"/>
      <c r="Z31" s="115"/>
    </row>
    <row r="32" spans="17:26" ht="15" customHeight="1" x14ac:dyDescent="0.25">
      <c r="Q32" s="106"/>
      <c r="R32" s="107"/>
      <c r="S32" s="113"/>
      <c r="T32" s="129"/>
      <c r="U32" s="129"/>
      <c r="V32" s="129"/>
      <c r="W32" s="129"/>
      <c r="X32" s="129"/>
      <c r="Y32" s="129"/>
      <c r="Z32" s="115"/>
    </row>
    <row r="33" spans="17:26" ht="15" customHeight="1" thickBot="1" x14ac:dyDescent="0.3">
      <c r="Q33" s="108"/>
      <c r="R33" s="109"/>
      <c r="S33" s="116"/>
      <c r="T33" s="117"/>
      <c r="U33" s="117"/>
      <c r="V33" s="117"/>
      <c r="W33" s="117"/>
      <c r="X33" s="117"/>
      <c r="Y33" s="117"/>
      <c r="Z33" s="118"/>
    </row>
    <row r="34" spans="17:26" ht="15" customHeight="1" thickBot="1" x14ac:dyDescent="0.3"/>
    <row r="35" spans="17:26" ht="15" customHeight="1" x14ac:dyDescent="0.25">
      <c r="Q35" s="104" t="s">
        <v>77</v>
      </c>
      <c r="R35" s="105"/>
      <c r="S35" s="110" t="str">
        <f>V!G11</f>
        <v>[RULTRA] SIN ADENDUM RECIBE TELEFONO 1 = TELEFONO 2=  REFERENCIA 1= REFERENCIA 2=  CANAL DE VENTA  ENTERADO DE COSTOS Y POLITICAS</v>
      </c>
      <c r="T35" s="111"/>
      <c r="U35" s="111"/>
      <c r="V35" s="111"/>
      <c r="W35" s="111"/>
      <c r="X35" s="111"/>
      <c r="Y35" s="111"/>
      <c r="Z35" s="112"/>
    </row>
    <row r="36" spans="17:26" ht="15.75" customHeight="1" x14ac:dyDescent="0.25">
      <c r="Q36" s="106"/>
      <c r="R36" s="107"/>
      <c r="S36" s="113"/>
      <c r="T36" s="129"/>
      <c r="U36" s="129"/>
      <c r="V36" s="129"/>
      <c r="W36" s="129"/>
      <c r="X36" s="129"/>
      <c r="Y36" s="129"/>
      <c r="Z36" s="115"/>
    </row>
    <row r="37" spans="17:26" x14ac:dyDescent="0.25">
      <c r="Q37" s="106"/>
      <c r="R37" s="107"/>
      <c r="S37" s="113"/>
      <c r="T37" s="129"/>
      <c r="U37" s="129"/>
      <c r="V37" s="129"/>
      <c r="W37" s="129"/>
      <c r="X37" s="129"/>
      <c r="Y37" s="129"/>
      <c r="Z37" s="115"/>
    </row>
    <row r="38" spans="17:26" x14ac:dyDescent="0.25">
      <c r="Q38" s="106"/>
      <c r="R38" s="107"/>
      <c r="S38" s="113"/>
      <c r="T38" s="129"/>
      <c r="U38" s="129"/>
      <c r="V38" s="129"/>
      <c r="W38" s="129"/>
      <c r="X38" s="129"/>
      <c r="Y38" s="129"/>
      <c r="Z38" s="115"/>
    </row>
    <row r="39" spans="17:26" x14ac:dyDescent="0.25">
      <c r="Q39" s="106"/>
      <c r="R39" s="107"/>
      <c r="S39" s="113"/>
      <c r="T39" s="129"/>
      <c r="U39" s="129"/>
      <c r="V39" s="129"/>
      <c r="W39" s="129"/>
      <c r="X39" s="129"/>
      <c r="Y39" s="129"/>
      <c r="Z39" s="115"/>
    </row>
    <row r="40" spans="17:26" x14ac:dyDescent="0.25">
      <c r="Q40" s="106"/>
      <c r="R40" s="107"/>
      <c r="S40" s="113"/>
      <c r="T40" s="129"/>
      <c r="U40" s="129"/>
      <c r="V40" s="129"/>
      <c r="W40" s="129"/>
      <c r="X40" s="129"/>
      <c r="Y40" s="129"/>
      <c r="Z40" s="115"/>
    </row>
    <row r="41" spans="17:26" x14ac:dyDescent="0.25">
      <c r="Q41" s="106"/>
      <c r="R41" s="107"/>
      <c r="S41" s="113"/>
      <c r="T41" s="129"/>
      <c r="U41" s="129"/>
      <c r="V41" s="129"/>
      <c r="W41" s="129"/>
      <c r="X41" s="129"/>
      <c r="Y41" s="129"/>
      <c r="Z41" s="115"/>
    </row>
    <row r="42" spans="17:26" ht="15.75" thickBot="1" x14ac:dyDescent="0.3">
      <c r="Q42" s="108"/>
      <c r="R42" s="109"/>
      <c r="S42" s="116"/>
      <c r="T42" s="117"/>
      <c r="U42" s="117"/>
      <c r="V42" s="117"/>
      <c r="W42" s="117"/>
      <c r="X42" s="117"/>
      <c r="Y42" s="117"/>
      <c r="Z42" s="118"/>
    </row>
  </sheetData>
  <mergeCells count="33">
    <mergeCell ref="S20:T21"/>
    <mergeCell ref="U20:V21"/>
    <mergeCell ref="Q20:R21"/>
    <mergeCell ref="Y1:Z2"/>
    <mergeCell ref="Q3:R4"/>
    <mergeCell ref="S3:T4"/>
    <mergeCell ref="S7:W8"/>
    <mergeCell ref="X17:Z23"/>
    <mergeCell ref="E8:O9"/>
    <mergeCell ref="E1:O2"/>
    <mergeCell ref="Q1:R2"/>
    <mergeCell ref="S1:T2"/>
    <mergeCell ref="Q5:R6"/>
    <mergeCell ref="S5:T6"/>
    <mergeCell ref="Q7:R8"/>
    <mergeCell ref="Q9:R10"/>
    <mergeCell ref="S9:W10"/>
    <mergeCell ref="Q26:R33"/>
    <mergeCell ref="S26:Z33"/>
    <mergeCell ref="Q35:R42"/>
    <mergeCell ref="S35:Z42"/>
    <mergeCell ref="X14:Z16"/>
    <mergeCell ref="Q16:R17"/>
    <mergeCell ref="S16:T17"/>
    <mergeCell ref="U16:V17"/>
    <mergeCell ref="S22:T23"/>
    <mergeCell ref="U22:V23"/>
    <mergeCell ref="Q22:R23"/>
    <mergeCell ref="S18:T19"/>
    <mergeCell ref="U18:V19"/>
    <mergeCell ref="Q18:R19"/>
    <mergeCell ref="S14:T15"/>
    <mergeCell ref="U14:V15"/>
  </mergeCells>
  <hyperlinks>
    <hyperlink ref="X14:Z16" r:id="rId1" display="Comparativo Paquete Vs Combo" xr:uid="{3A44CFCE-CA69-4C6F-8AF8-3F68D5CE5120}"/>
  </hyperlinks>
  <pageMargins left="0.7" right="0.7" top="0.75" bottom="0.75" header="0.3" footer="0.3"/>
  <pageSetup orientation="portrait" r:id="rId2"/>
  <headerFooter>
    <oddFooter>&amp;C&amp;1#&amp;"Arial"&amp;10&amp;K737373Información de Uso Público</oddFooter>
  </headerFooter>
  <drawing r:id="rId3"/>
  <extLst>
    <ext xmlns:x14="http://schemas.microsoft.com/office/spreadsheetml/2009/9/main" uri="{CCE6A557-97BC-4b89-ADB6-D9C93CAAB3DF}">
      <x14:dataValidations xmlns:xm="http://schemas.microsoft.com/office/excel/2006/main" count="3">
        <x14:dataValidation type="list" allowBlank="1" showInputMessage="1" showErrorMessage="1" xr:uid="{4FFC2603-5A13-49D5-BF4D-EEA972034D6A}">
          <x14:formula1>
            <xm:f>V!$AB$7:$AB$11</xm:f>
          </x14:formula1>
          <xm:sqref>S1:T2</xm:sqref>
        </x14:dataValidation>
        <x14:dataValidation type="list" allowBlank="1" showInputMessage="1" showErrorMessage="1" xr:uid="{D0C7146B-790A-4688-B0CD-F856EAA8802B}">
          <x14:formula1>
            <xm:f>V!$AD$2:$AD$6</xm:f>
          </x14:formula1>
          <xm:sqref>S3:T4</xm:sqref>
        </x14:dataValidation>
        <x14:dataValidation type="list" allowBlank="1" showInputMessage="1" showErrorMessage="1" xr:uid="{CF7C0385-4A78-41FD-AAAB-8B4A321224DE}">
          <x14:formula1>
            <xm:f>V!$Y$2:$Y$6</xm:f>
          </x14:formula1>
          <xm:sqref>S5:T6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54F96-DAED-46B2-AA02-381E9A4D27B0}">
  <sheetPr codeName="Hoja16"/>
  <dimension ref="E1:Z42"/>
  <sheetViews>
    <sheetView showGridLines="0" zoomScale="60" zoomScaleNormal="60" workbookViewId="0">
      <selection activeCell="S7" sqref="S7:T8"/>
    </sheetView>
  </sheetViews>
  <sheetFormatPr baseColWidth="10" defaultRowHeight="15" x14ac:dyDescent="0.25"/>
  <cols>
    <col min="1" max="17" width="12.7109375" customWidth="1"/>
    <col min="18" max="18" width="19.85546875" customWidth="1"/>
    <col min="19" max="22" width="12.7109375" customWidth="1"/>
    <col min="23" max="23" width="21.7109375" bestFit="1" customWidth="1"/>
    <col min="24" max="24" width="21.140625" bestFit="1" customWidth="1"/>
    <col min="25" max="25" width="24.85546875" bestFit="1" customWidth="1"/>
    <col min="26" max="26" width="21.140625" bestFit="1" customWidth="1"/>
  </cols>
  <sheetData>
    <row r="1" spans="5:26" ht="15" customHeight="1" x14ac:dyDescent="0.25">
      <c r="E1" s="82" t="s">
        <v>0</v>
      </c>
      <c r="F1" s="82"/>
      <c r="G1" s="82"/>
      <c r="H1" s="82"/>
      <c r="I1" s="82"/>
      <c r="J1" s="82"/>
      <c r="K1" s="82"/>
      <c r="L1" s="82"/>
      <c r="M1" s="82"/>
      <c r="N1" s="82"/>
      <c r="O1" s="82"/>
      <c r="Q1" s="82" t="s">
        <v>102</v>
      </c>
      <c r="R1" s="83"/>
      <c r="S1" s="84"/>
      <c r="T1" s="85"/>
      <c r="Y1" s="82" t="s">
        <v>2</v>
      </c>
      <c r="Z1" s="82"/>
    </row>
    <row r="2" spans="5:26" ht="15.75" customHeight="1" thickBot="1" x14ac:dyDescent="0.3">
      <c r="E2" s="82"/>
      <c r="F2" s="82"/>
      <c r="G2" s="82"/>
      <c r="H2" s="82"/>
      <c r="I2" s="82"/>
      <c r="J2" s="82"/>
      <c r="K2" s="82"/>
      <c r="L2" s="82"/>
      <c r="M2" s="82"/>
      <c r="N2" s="82"/>
      <c r="O2" s="82"/>
      <c r="Q2" s="82"/>
      <c r="R2" s="83"/>
      <c r="S2" s="86"/>
      <c r="T2" s="87"/>
      <c r="Y2" s="82"/>
      <c r="Z2" s="82"/>
    </row>
    <row r="3" spans="5:26" ht="20.25" x14ac:dyDescent="0.25">
      <c r="Q3" s="82" t="s">
        <v>101</v>
      </c>
      <c r="R3" s="83"/>
      <c r="S3" s="84"/>
      <c r="T3" s="85"/>
      <c r="Y3" s="2" t="s">
        <v>39</v>
      </c>
      <c r="Z3" s="3" t="str">
        <f>IFERROR(HLOOKUP($S$1,V!$X$17:$AF$21,2,0)," ")</f>
        <v xml:space="preserve"> </v>
      </c>
    </row>
    <row r="4" spans="5:26" ht="21" thickBot="1" x14ac:dyDescent="0.3">
      <c r="Q4" s="82"/>
      <c r="R4" s="83"/>
      <c r="S4" s="86"/>
      <c r="T4" s="87"/>
      <c r="V4">
        <f>S3+S5</f>
        <v>0</v>
      </c>
      <c r="Y4" s="4" t="s">
        <v>40</v>
      </c>
      <c r="Z4" s="5" t="str">
        <f>IFERROR(HLOOKUP($S$1,V!$X$17:$AF$21,3,0)," ")</f>
        <v xml:space="preserve"> </v>
      </c>
    </row>
    <row r="5" spans="5:26" ht="20.25" x14ac:dyDescent="0.25">
      <c r="Q5" s="82" t="s">
        <v>74</v>
      </c>
      <c r="R5" s="83"/>
      <c r="S5" s="84"/>
      <c r="T5" s="85"/>
      <c r="Y5" s="4" t="s">
        <v>41</v>
      </c>
      <c r="Z5" s="5" t="str">
        <f>IFERROR(HLOOKUP($S$1,V!$X$17:$AF$21,4,0)," ")</f>
        <v xml:space="preserve"> </v>
      </c>
    </row>
    <row r="6" spans="5:26" ht="21" thickBot="1" x14ac:dyDescent="0.3">
      <c r="Q6" s="82"/>
      <c r="R6" s="83"/>
      <c r="S6" s="86"/>
      <c r="T6" s="87"/>
      <c r="Y6" s="6" t="s">
        <v>42</v>
      </c>
      <c r="Z6" s="7" t="str">
        <f>IFERROR(HLOOKUP($S$1,V!$X$17:$AF$21,5,0)," ")</f>
        <v xml:space="preserve"> </v>
      </c>
    </row>
    <row r="7" spans="5:26" ht="15" customHeight="1" x14ac:dyDescent="0.25">
      <c r="Q7" s="82" t="s">
        <v>6</v>
      </c>
      <c r="R7" s="83"/>
      <c r="S7" s="84"/>
      <c r="T7" s="85"/>
    </row>
    <row r="8" spans="5:26" ht="15.75" customHeight="1" thickBot="1" x14ac:dyDescent="0.3">
      <c r="E8" s="90" t="s">
        <v>9</v>
      </c>
      <c r="F8" s="91"/>
      <c r="G8" s="91"/>
      <c r="H8" s="91"/>
      <c r="I8" s="91"/>
      <c r="J8" s="91"/>
      <c r="K8" s="91"/>
      <c r="L8" s="91"/>
      <c r="M8" s="91"/>
      <c r="N8" s="91"/>
      <c r="O8" s="91"/>
      <c r="Q8" s="82"/>
      <c r="R8" s="83"/>
      <c r="S8" s="88"/>
      <c r="T8" s="89"/>
    </row>
    <row r="9" spans="5:26" ht="15" customHeight="1" x14ac:dyDescent="0.25">
      <c r="E9" s="91"/>
      <c r="F9" s="91"/>
      <c r="G9" s="91"/>
      <c r="H9" s="91"/>
      <c r="I9" s="91"/>
      <c r="J9" s="91"/>
      <c r="K9" s="91"/>
      <c r="L9" s="91"/>
      <c r="M9" s="91"/>
      <c r="N9" s="91"/>
      <c r="O9" s="91"/>
      <c r="Q9" s="82" t="s">
        <v>10</v>
      </c>
      <c r="R9" s="83"/>
      <c r="S9" s="92" t="str">
        <f>IFERROR(IF($S$1="BLACK",VLOOKUP($V$4,V!$W$74:$X$77,2,0),VLOOKUP($V$4,V!W70:X73,2,0))," ")</f>
        <v xml:space="preserve"> </v>
      </c>
      <c r="T9" s="93"/>
      <c r="U9" s="93"/>
      <c r="V9" s="93"/>
      <c r="W9" s="94"/>
    </row>
    <row r="10" spans="5:26" ht="15.75" customHeight="1" thickBot="1" x14ac:dyDescent="0.3">
      <c r="Q10" s="82"/>
      <c r="R10" s="83"/>
      <c r="S10" s="95"/>
      <c r="T10" s="96"/>
      <c r="U10" s="96"/>
      <c r="V10" s="96"/>
      <c r="W10" s="97"/>
    </row>
    <row r="11" spans="5:26" x14ac:dyDescent="0.25">
      <c r="Q11" s="82" t="s">
        <v>140</v>
      </c>
      <c r="R11" s="83"/>
      <c r="S11" s="98" t="str">
        <f>IFERROR(VLOOKUP(S9,V!X70:Y77,2,0)," ")</f>
        <v xml:space="preserve"> </v>
      </c>
      <c r="T11" s="99"/>
      <c r="U11" s="99"/>
      <c r="V11" s="99"/>
      <c r="W11" s="100"/>
    </row>
    <row r="12" spans="5:26" ht="15.75" thickBot="1" x14ac:dyDescent="0.3">
      <c r="Q12" s="82"/>
      <c r="R12" s="83"/>
      <c r="S12" s="101"/>
      <c r="T12" s="102"/>
      <c r="U12" s="102"/>
      <c r="V12" s="102"/>
      <c r="W12" s="103"/>
    </row>
    <row r="14" spans="5:26" ht="15" customHeight="1" x14ac:dyDescent="0.25">
      <c r="S14" s="119" t="s">
        <v>75</v>
      </c>
      <c r="T14" s="119"/>
      <c r="U14" s="119" t="s">
        <v>76</v>
      </c>
      <c r="V14" s="119"/>
      <c r="X14" s="139" t="s">
        <v>92</v>
      </c>
      <c r="Y14" s="139"/>
      <c r="Z14" s="139"/>
    </row>
    <row r="15" spans="5:26" ht="15.75" customHeight="1" thickBot="1" x14ac:dyDescent="0.3">
      <c r="S15" s="119"/>
      <c r="T15" s="119"/>
      <c r="U15" s="119"/>
      <c r="V15" s="119"/>
      <c r="X15" s="139"/>
      <c r="Y15" s="139"/>
      <c r="Z15" s="139"/>
    </row>
    <row r="16" spans="5:26" ht="15.75" customHeight="1" thickBot="1" x14ac:dyDescent="0.3">
      <c r="Q16" s="82" t="s">
        <v>43</v>
      </c>
      <c r="R16" s="122"/>
      <c r="S16" s="123" t="str">
        <f>IFERROR(HLOOKUP($S$1,V!$X$50:$AA$66,10,0)," ")</f>
        <v xml:space="preserve"> </v>
      </c>
      <c r="T16" s="124"/>
      <c r="U16" s="123" t="str">
        <f>IFERROR(HLOOKUP($S$1,V!$X$50:$AA$66,14,0)," ")</f>
        <v xml:space="preserve"> </v>
      </c>
      <c r="V16" s="124"/>
      <c r="X16" s="139"/>
      <c r="Y16" s="139"/>
      <c r="Z16" s="139"/>
    </row>
    <row r="17" spans="17:26" ht="15.75" customHeight="1" thickBot="1" x14ac:dyDescent="0.3">
      <c r="Q17" s="82"/>
      <c r="R17" s="122"/>
      <c r="S17" s="125"/>
      <c r="T17" s="126"/>
      <c r="U17" s="125"/>
      <c r="V17" s="126"/>
      <c r="X17" s="130" t="s">
        <v>249</v>
      </c>
      <c r="Y17" s="131"/>
      <c r="Z17" s="132"/>
    </row>
    <row r="18" spans="17:26" ht="15.75" customHeight="1" x14ac:dyDescent="0.25">
      <c r="Q18" s="82" t="s">
        <v>44</v>
      </c>
      <c r="R18" s="122"/>
      <c r="S18" s="123" t="str">
        <f>IFERROR(HLOOKUP($S$1,V!$X$50:$AA$66,11,0)," ")</f>
        <v xml:space="preserve"> </v>
      </c>
      <c r="T18" s="124"/>
      <c r="U18" s="123" t="str">
        <f>IFERROR(HLOOKUP($S$1,V!$X$50:$AA$66,15,0)," ")</f>
        <v xml:space="preserve"> </v>
      </c>
      <c r="V18" s="124"/>
      <c r="X18" s="133"/>
      <c r="Y18" s="134"/>
      <c r="Z18" s="135"/>
    </row>
    <row r="19" spans="17:26" ht="15.75" customHeight="1" thickBot="1" x14ac:dyDescent="0.3">
      <c r="Q19" s="82"/>
      <c r="R19" s="122"/>
      <c r="S19" s="125"/>
      <c r="T19" s="126"/>
      <c r="U19" s="125"/>
      <c r="V19" s="126"/>
      <c r="X19" s="133"/>
      <c r="Y19" s="134"/>
      <c r="Z19" s="135"/>
    </row>
    <row r="20" spans="17:26" ht="15.75" customHeight="1" x14ac:dyDescent="0.25">
      <c r="Q20" s="82" t="s">
        <v>60</v>
      </c>
      <c r="R20" s="122"/>
      <c r="S20" s="123" t="str">
        <f>IFERROR(HLOOKUP($S$1,V!$X$50:$AA$66,12,0)," ")</f>
        <v xml:space="preserve"> </v>
      </c>
      <c r="T20" s="124"/>
      <c r="U20" s="123" t="str">
        <f>IFERROR(HLOOKUP($S$1,V!$X$50:$AA$66,16,0)," ")</f>
        <v xml:space="preserve"> </v>
      </c>
      <c r="V20" s="124"/>
      <c r="X20" s="133"/>
      <c r="Y20" s="134"/>
      <c r="Z20" s="135"/>
    </row>
    <row r="21" spans="17:26" ht="15.75" customHeight="1" thickBot="1" x14ac:dyDescent="0.3">
      <c r="Q21" s="82"/>
      <c r="R21" s="122"/>
      <c r="S21" s="125"/>
      <c r="T21" s="126"/>
      <c r="U21" s="125"/>
      <c r="V21" s="126"/>
      <c r="X21" s="133"/>
      <c r="Y21" s="134"/>
      <c r="Z21" s="135"/>
    </row>
    <row r="22" spans="17:26" ht="15.75" customHeight="1" x14ac:dyDescent="0.25">
      <c r="Q22" s="82" t="s">
        <v>61</v>
      </c>
      <c r="R22" s="122"/>
      <c r="S22" s="123" t="str">
        <f>IFERROR(HLOOKUP($S$1,V!$X$50:$AA$66,13,0)," ")</f>
        <v xml:space="preserve"> </v>
      </c>
      <c r="T22" s="124"/>
      <c r="U22" s="123" t="str">
        <f>IFERROR(HLOOKUP($S$1,V!$X$50:$AA$66,17,0)," ")</f>
        <v xml:space="preserve"> </v>
      </c>
      <c r="V22" s="124"/>
      <c r="X22" s="133"/>
      <c r="Y22" s="134"/>
      <c r="Z22" s="135"/>
    </row>
    <row r="23" spans="17:26" ht="15.75" customHeight="1" thickBot="1" x14ac:dyDescent="0.3">
      <c r="Q23" s="82"/>
      <c r="R23" s="122"/>
      <c r="S23" s="125"/>
      <c r="T23" s="126"/>
      <c r="U23" s="125"/>
      <c r="V23" s="126"/>
      <c r="X23" s="136"/>
      <c r="Y23" s="137"/>
      <c r="Z23" s="138"/>
    </row>
    <row r="25" spans="17:26" ht="15.75" thickBot="1" x14ac:dyDescent="0.3"/>
    <row r="26" spans="17:26" ht="15" customHeight="1" x14ac:dyDescent="0.25">
      <c r="Q26" s="104" t="s">
        <v>12</v>
      </c>
      <c r="R26" s="105"/>
      <c r="S26" s="110" t="str">
        <f>V!G14</f>
        <v>DECISOR DE LA CUENTA ACEPTA  MIGRACION ULTRA CON 0 REEMPLAZO Y   CRECIMIENTO  CANAL DE VENTA   ENTERADO DE COSTOS Y POLITICAS</v>
      </c>
      <c r="T26" s="111"/>
      <c r="U26" s="111"/>
      <c r="V26" s="111"/>
      <c r="W26" s="111"/>
      <c r="X26" s="111"/>
      <c r="Y26" s="111"/>
      <c r="Z26" s="112"/>
    </row>
    <row r="27" spans="17:26" ht="15" customHeight="1" x14ac:dyDescent="0.25">
      <c r="Q27" s="106"/>
      <c r="R27" s="107"/>
      <c r="S27" s="113"/>
      <c r="T27" s="129"/>
      <c r="U27" s="129"/>
      <c r="V27" s="129"/>
      <c r="W27" s="129"/>
      <c r="X27" s="129"/>
      <c r="Y27" s="129"/>
      <c r="Z27" s="115"/>
    </row>
    <row r="28" spans="17:26" ht="15" customHeight="1" x14ac:dyDescent="0.25">
      <c r="Q28" s="106"/>
      <c r="R28" s="107"/>
      <c r="S28" s="113"/>
      <c r="T28" s="129"/>
      <c r="U28" s="129"/>
      <c r="V28" s="129"/>
      <c r="W28" s="129"/>
      <c r="X28" s="129"/>
      <c r="Y28" s="129"/>
      <c r="Z28" s="115"/>
    </row>
    <row r="29" spans="17:26" ht="15" customHeight="1" x14ac:dyDescent="0.25">
      <c r="Q29" s="106"/>
      <c r="R29" s="107"/>
      <c r="S29" s="113"/>
      <c r="T29" s="129"/>
      <c r="U29" s="129"/>
      <c r="V29" s="129"/>
      <c r="W29" s="129"/>
      <c r="X29" s="129"/>
      <c r="Y29" s="129"/>
      <c r="Z29" s="115"/>
    </row>
    <row r="30" spans="17:26" ht="15" customHeight="1" x14ac:dyDescent="0.25">
      <c r="Q30" s="106"/>
      <c r="R30" s="107"/>
      <c r="S30" s="113"/>
      <c r="T30" s="129"/>
      <c r="U30" s="129"/>
      <c r="V30" s="129"/>
      <c r="W30" s="129"/>
      <c r="X30" s="129"/>
      <c r="Y30" s="129"/>
      <c r="Z30" s="115"/>
    </row>
    <row r="31" spans="17:26" ht="15" customHeight="1" x14ac:dyDescent="0.25">
      <c r="Q31" s="106"/>
      <c r="R31" s="107"/>
      <c r="S31" s="113"/>
      <c r="T31" s="129"/>
      <c r="U31" s="129"/>
      <c r="V31" s="129"/>
      <c r="W31" s="129"/>
      <c r="X31" s="129"/>
      <c r="Y31" s="129"/>
      <c r="Z31" s="115"/>
    </row>
    <row r="32" spans="17:26" ht="15" customHeight="1" x14ac:dyDescent="0.25">
      <c r="Q32" s="106"/>
      <c r="R32" s="107"/>
      <c r="S32" s="113"/>
      <c r="T32" s="129"/>
      <c r="U32" s="129"/>
      <c r="V32" s="129"/>
      <c r="W32" s="129"/>
      <c r="X32" s="129"/>
      <c r="Y32" s="129"/>
      <c r="Z32" s="115"/>
    </row>
    <row r="33" spans="17:26" ht="15" customHeight="1" thickBot="1" x14ac:dyDescent="0.3">
      <c r="Q33" s="108"/>
      <c r="R33" s="109"/>
      <c r="S33" s="116"/>
      <c r="T33" s="117"/>
      <c r="U33" s="117"/>
      <c r="V33" s="117"/>
      <c r="W33" s="117"/>
      <c r="X33" s="117"/>
      <c r="Y33" s="117"/>
      <c r="Z33" s="118"/>
    </row>
    <row r="34" spans="17:26" ht="15" customHeight="1" thickBot="1" x14ac:dyDescent="0.3"/>
    <row r="35" spans="17:26" ht="15" customHeight="1" x14ac:dyDescent="0.25">
      <c r="Q35" s="104" t="s">
        <v>77</v>
      </c>
      <c r="R35" s="105"/>
      <c r="S35" s="110" t="str">
        <f>V!G15</f>
        <v>[RULTRA][CULTRA] SIN ADENDUM RECIBE TELEFONO 1 = TELEFONO 2=  REFERENCIA 1= REFERENCIA 2=  CANAL DE VENTA  ENTERADO DE COSTOS Y POLITICAS</v>
      </c>
      <c r="T35" s="111"/>
      <c r="U35" s="111"/>
      <c r="V35" s="111"/>
      <c r="W35" s="111"/>
      <c r="X35" s="111"/>
      <c r="Y35" s="111"/>
      <c r="Z35" s="112"/>
    </row>
    <row r="36" spans="17:26" ht="15.75" customHeight="1" x14ac:dyDescent="0.25">
      <c r="Q36" s="106"/>
      <c r="R36" s="107"/>
      <c r="S36" s="113"/>
      <c r="T36" s="129"/>
      <c r="U36" s="129"/>
      <c r="V36" s="129"/>
      <c r="W36" s="129"/>
      <c r="X36" s="129"/>
      <c r="Y36" s="129"/>
      <c r="Z36" s="115"/>
    </row>
    <row r="37" spans="17:26" ht="15" customHeight="1" x14ac:dyDescent="0.25">
      <c r="Q37" s="106"/>
      <c r="R37" s="107"/>
      <c r="S37" s="113"/>
      <c r="T37" s="129"/>
      <c r="U37" s="129"/>
      <c r="V37" s="129"/>
      <c r="W37" s="129"/>
      <c r="X37" s="129"/>
      <c r="Y37" s="129"/>
      <c r="Z37" s="115"/>
    </row>
    <row r="38" spans="17:26" ht="15" customHeight="1" x14ac:dyDescent="0.25">
      <c r="Q38" s="106"/>
      <c r="R38" s="107"/>
      <c r="S38" s="113"/>
      <c r="T38" s="129"/>
      <c r="U38" s="129"/>
      <c r="V38" s="129"/>
      <c r="W38" s="129"/>
      <c r="X38" s="129"/>
      <c r="Y38" s="129"/>
      <c r="Z38" s="115"/>
    </row>
    <row r="39" spans="17:26" ht="15" customHeight="1" x14ac:dyDescent="0.25">
      <c r="Q39" s="106"/>
      <c r="R39" s="107"/>
      <c r="S39" s="113"/>
      <c r="T39" s="129"/>
      <c r="U39" s="129"/>
      <c r="V39" s="129"/>
      <c r="W39" s="129"/>
      <c r="X39" s="129"/>
      <c r="Y39" s="129"/>
      <c r="Z39" s="115"/>
    </row>
    <row r="40" spans="17:26" ht="15" customHeight="1" x14ac:dyDescent="0.25">
      <c r="Q40" s="106"/>
      <c r="R40" s="107"/>
      <c r="S40" s="113"/>
      <c r="T40" s="129"/>
      <c r="U40" s="129"/>
      <c r="V40" s="129"/>
      <c r="W40" s="129"/>
      <c r="X40" s="129"/>
      <c r="Y40" s="129"/>
      <c r="Z40" s="115"/>
    </row>
    <row r="41" spans="17:26" ht="15" customHeight="1" x14ac:dyDescent="0.25">
      <c r="Q41" s="106"/>
      <c r="R41" s="107"/>
      <c r="S41" s="113"/>
      <c r="T41" s="129"/>
      <c r="U41" s="129"/>
      <c r="V41" s="129"/>
      <c r="W41" s="129"/>
      <c r="X41" s="129"/>
      <c r="Y41" s="129"/>
      <c r="Z41" s="115"/>
    </row>
    <row r="42" spans="17:26" ht="15.75" customHeight="1" thickBot="1" x14ac:dyDescent="0.3">
      <c r="Q42" s="108"/>
      <c r="R42" s="109"/>
      <c r="S42" s="116"/>
      <c r="T42" s="117"/>
      <c r="U42" s="117"/>
      <c r="V42" s="117"/>
      <c r="W42" s="117"/>
      <c r="X42" s="117"/>
      <c r="Y42" s="117"/>
      <c r="Z42" s="118"/>
    </row>
  </sheetData>
  <mergeCells count="35">
    <mergeCell ref="Q11:R12"/>
    <mergeCell ref="S11:W12"/>
    <mergeCell ref="X14:Z16"/>
    <mergeCell ref="Q22:R23"/>
    <mergeCell ref="S22:T23"/>
    <mergeCell ref="U22:V23"/>
    <mergeCell ref="S14:T15"/>
    <mergeCell ref="U14:V15"/>
    <mergeCell ref="Q16:R17"/>
    <mergeCell ref="S16:T17"/>
    <mergeCell ref="U16:V17"/>
    <mergeCell ref="Q26:R33"/>
    <mergeCell ref="S26:Z33"/>
    <mergeCell ref="Q35:R42"/>
    <mergeCell ref="S35:Z42"/>
    <mergeCell ref="Q18:R19"/>
    <mergeCell ref="S18:T19"/>
    <mergeCell ref="U18:V19"/>
    <mergeCell ref="Q20:R21"/>
    <mergeCell ref="S20:T21"/>
    <mergeCell ref="U20:V21"/>
    <mergeCell ref="X17:Z23"/>
    <mergeCell ref="Q5:R6"/>
    <mergeCell ref="S5:T6"/>
    <mergeCell ref="Q7:R8"/>
    <mergeCell ref="E8:O9"/>
    <mergeCell ref="Q9:R10"/>
    <mergeCell ref="S9:W10"/>
    <mergeCell ref="S7:T8"/>
    <mergeCell ref="E1:O2"/>
    <mergeCell ref="Q1:R2"/>
    <mergeCell ref="S1:T2"/>
    <mergeCell ref="Y1:Z2"/>
    <mergeCell ref="Q3:R4"/>
    <mergeCell ref="S3:T4"/>
  </mergeCells>
  <hyperlinks>
    <hyperlink ref="X14:Z16" r:id="rId1" display="Comparativo Paquete Vs Combo" xr:uid="{393F8E1B-5A44-4BBD-AA55-3BAFD09D1818}"/>
  </hyperlinks>
  <pageMargins left="0.7" right="0.7" top="0.75" bottom="0.75" header="0.3" footer="0.3"/>
  <pageSetup orientation="portrait" r:id="rId2"/>
  <headerFooter>
    <oddFooter>&amp;C&amp;1#&amp;"Arial"&amp;10&amp;K737373Información de Uso Público</oddFooter>
  </headerFooter>
  <drawing r:id="rId3"/>
  <extLst>
    <ext xmlns:x14="http://schemas.microsoft.com/office/spreadsheetml/2009/9/main" uri="{CCE6A557-97BC-4b89-ADB6-D9C93CAAB3DF}">
      <x14:dataValidations xmlns:xm="http://schemas.microsoft.com/office/excel/2006/main" count="4">
        <x14:dataValidation type="list" allowBlank="1" showInputMessage="1" showErrorMessage="1" xr:uid="{909CABE2-B82C-4A54-878F-C97C28E648A9}">
          <x14:formula1>
            <xm:f>V!$AB$7:$AB$11</xm:f>
          </x14:formula1>
          <xm:sqref>S1:T2</xm:sqref>
        </x14:dataValidation>
        <x14:dataValidation type="list" allowBlank="1" showInputMessage="1" showErrorMessage="1" xr:uid="{F80F3C7E-E409-4C1D-A893-E8596EE67AAC}">
          <x14:formula1>
            <xm:f>V!$Y$2:$Y$6</xm:f>
          </x14:formula1>
          <xm:sqref>S7:T8</xm:sqref>
        </x14:dataValidation>
        <x14:dataValidation type="list" allowBlank="1" showInputMessage="1" showErrorMessage="1" xr:uid="{84E277DF-3600-436A-A710-5AF63F50F8A4}">
          <x14:formula1>
            <xm:f>V!$AD$2:$AD$6</xm:f>
          </x14:formula1>
          <xm:sqref>S3:T4 S7:T8</xm:sqref>
        </x14:dataValidation>
        <x14:dataValidation type="list" allowBlank="1" showInputMessage="1" showErrorMessage="1" xr:uid="{F6FB27E9-B413-4730-ABE0-9DC519B1DDF1}">
          <x14:formula1>
            <xm:f>V!$AD$2:$AD$5</xm:f>
          </x14:formula1>
          <xm:sqref>S5:T6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73C84-5C1F-4C6D-A27F-1767464F7C03}">
  <sheetPr codeName="Hoja17"/>
  <dimension ref="E1:Z42"/>
  <sheetViews>
    <sheetView showGridLines="0" zoomScale="60" zoomScaleNormal="60" workbookViewId="0">
      <selection activeCell="A8" sqref="A8"/>
    </sheetView>
  </sheetViews>
  <sheetFormatPr baseColWidth="10" defaultRowHeight="15" x14ac:dyDescent="0.25"/>
  <cols>
    <col min="1" max="17" width="12.7109375" customWidth="1"/>
    <col min="18" max="18" width="19.85546875" customWidth="1"/>
    <col min="19" max="22" width="12.7109375" customWidth="1"/>
    <col min="23" max="23" width="21.7109375" bestFit="1" customWidth="1"/>
    <col min="24" max="24" width="21.140625" bestFit="1" customWidth="1"/>
    <col min="25" max="25" width="24.85546875" bestFit="1" customWidth="1"/>
    <col min="26" max="26" width="21.140625" bestFit="1" customWidth="1"/>
  </cols>
  <sheetData>
    <row r="1" spans="5:26" ht="15" customHeight="1" x14ac:dyDescent="0.25">
      <c r="E1" s="82" t="s">
        <v>0</v>
      </c>
      <c r="F1" s="82"/>
      <c r="G1" s="82"/>
      <c r="H1" s="82"/>
      <c r="I1" s="82"/>
      <c r="J1" s="82"/>
      <c r="K1" s="82"/>
      <c r="L1" s="82"/>
      <c r="M1" s="82"/>
      <c r="N1" s="82"/>
      <c r="O1" s="82"/>
      <c r="Q1" s="82" t="s">
        <v>141</v>
      </c>
      <c r="R1" s="83"/>
      <c r="S1" s="84"/>
      <c r="T1" s="85"/>
      <c r="Y1" s="82" t="s">
        <v>2</v>
      </c>
      <c r="Z1" s="82"/>
    </row>
    <row r="2" spans="5:26" ht="15.75" customHeight="1" thickBot="1" x14ac:dyDescent="0.3">
      <c r="E2" s="82"/>
      <c r="F2" s="82"/>
      <c r="G2" s="82"/>
      <c r="H2" s="82"/>
      <c r="I2" s="82"/>
      <c r="J2" s="82"/>
      <c r="K2" s="82"/>
      <c r="L2" s="82"/>
      <c r="M2" s="82"/>
      <c r="N2" s="82"/>
      <c r="O2" s="82"/>
      <c r="Q2" s="82"/>
      <c r="R2" s="83"/>
      <c r="S2" s="86"/>
      <c r="T2" s="87"/>
      <c r="Y2" s="82"/>
      <c r="Z2" s="82"/>
    </row>
    <row r="3" spans="5:26" ht="20.25" x14ac:dyDescent="0.25">
      <c r="Q3" s="82" t="s">
        <v>101</v>
      </c>
      <c r="R3" s="83"/>
      <c r="S3" s="84"/>
      <c r="T3" s="85"/>
      <c r="Y3" s="2" t="s">
        <v>39</v>
      </c>
      <c r="Z3" s="3" t="str">
        <f>IFERROR(HLOOKUP($S$1,V!$X$17:$AF$21,2,0)," ")</f>
        <v xml:space="preserve"> </v>
      </c>
    </row>
    <row r="4" spans="5:26" ht="21" thickBot="1" x14ac:dyDescent="0.3">
      <c r="Q4" s="82"/>
      <c r="R4" s="83"/>
      <c r="S4" s="86"/>
      <c r="T4" s="87"/>
      <c r="V4">
        <f>S3+S5</f>
        <v>0</v>
      </c>
      <c r="Y4" s="4" t="s">
        <v>40</v>
      </c>
      <c r="Z4" s="5" t="str">
        <f>IFERROR(HLOOKUP($S$1,V!$X$17:$AF$21,3,0)," ")</f>
        <v xml:space="preserve"> </v>
      </c>
    </row>
    <row r="5" spans="5:26" ht="20.25" x14ac:dyDescent="0.25">
      <c r="Q5" s="82" t="s">
        <v>74</v>
      </c>
      <c r="R5" s="83"/>
      <c r="S5" s="84"/>
      <c r="T5" s="85"/>
      <c r="Y5" s="4" t="s">
        <v>41</v>
      </c>
      <c r="Z5" s="5" t="str">
        <f>IFERROR(HLOOKUP($S$1,V!$X$17:$AF$21,4,0)," ")</f>
        <v xml:space="preserve"> </v>
      </c>
    </row>
    <row r="6" spans="5:26" ht="21" thickBot="1" x14ac:dyDescent="0.3">
      <c r="Q6" s="82"/>
      <c r="R6" s="83"/>
      <c r="S6" s="86"/>
      <c r="T6" s="87"/>
      <c r="Y6" s="6" t="s">
        <v>42</v>
      </c>
      <c r="Z6" s="7" t="str">
        <f>IFERROR(HLOOKUP($S$1,V!$X$17:$AF$21,5,0)," ")</f>
        <v xml:space="preserve"> </v>
      </c>
    </row>
    <row r="7" spans="5:26" ht="15" customHeight="1" x14ac:dyDescent="0.25">
      <c r="Q7" s="82" t="s">
        <v>6</v>
      </c>
      <c r="R7" s="83"/>
      <c r="S7" s="84"/>
      <c r="T7" s="85"/>
    </row>
    <row r="8" spans="5:26" ht="15.75" customHeight="1" thickBot="1" x14ac:dyDescent="0.3">
      <c r="E8" s="90" t="s">
        <v>9</v>
      </c>
      <c r="F8" s="91"/>
      <c r="G8" s="91"/>
      <c r="H8" s="91"/>
      <c r="I8" s="91"/>
      <c r="J8" s="91"/>
      <c r="K8" s="91"/>
      <c r="L8" s="91"/>
      <c r="M8" s="91"/>
      <c r="N8" s="91"/>
      <c r="O8" s="91"/>
      <c r="Q8" s="82"/>
      <c r="R8" s="83"/>
      <c r="S8" s="88"/>
      <c r="T8" s="89"/>
    </row>
    <row r="9" spans="5:26" ht="15" customHeight="1" x14ac:dyDescent="0.25">
      <c r="E9" s="91"/>
      <c r="F9" s="91"/>
      <c r="G9" s="91"/>
      <c r="H9" s="91"/>
      <c r="I9" s="91"/>
      <c r="J9" s="91"/>
      <c r="K9" s="91"/>
      <c r="L9" s="91"/>
      <c r="M9" s="91"/>
      <c r="N9" s="91"/>
      <c r="O9" s="91"/>
      <c r="Q9" s="82" t="s">
        <v>10</v>
      </c>
      <c r="R9" s="83"/>
      <c r="S9" s="92" t="str">
        <f>IFERROR(IF($S$1="BLACK",VLOOKUP($V$4,V!$W$79:$X$86,2,0),VLOOKUP(V4,V!$W$79:$X$86,2,0))," ")</f>
        <v xml:space="preserve"> </v>
      </c>
      <c r="T9" s="93"/>
      <c r="U9" s="93"/>
      <c r="V9" s="93"/>
      <c r="W9" s="94"/>
    </row>
    <row r="10" spans="5:26" ht="15.75" customHeight="1" thickBot="1" x14ac:dyDescent="0.3">
      <c r="Q10" s="82"/>
      <c r="R10" s="83"/>
      <c r="S10" s="95"/>
      <c r="T10" s="96"/>
      <c r="U10" s="96"/>
      <c r="V10" s="96"/>
      <c r="W10" s="97"/>
    </row>
    <row r="11" spans="5:26" x14ac:dyDescent="0.25">
      <c r="Q11" s="82" t="s">
        <v>140</v>
      </c>
      <c r="R11" s="83"/>
      <c r="S11" s="98" t="str">
        <f>IFERROR(VLOOKUP($S$9,V!$X$70:$Y$89,2,0)," ")</f>
        <v xml:space="preserve"> </v>
      </c>
      <c r="T11" s="99"/>
      <c r="U11" s="99"/>
      <c r="V11" s="99"/>
      <c r="W11" s="100"/>
    </row>
    <row r="12" spans="5:26" ht="15.75" thickBot="1" x14ac:dyDescent="0.3">
      <c r="Q12" s="82"/>
      <c r="R12" s="83"/>
      <c r="S12" s="101"/>
      <c r="T12" s="102"/>
      <c r="U12" s="102"/>
      <c r="V12" s="102"/>
      <c r="W12" s="103"/>
    </row>
    <row r="14" spans="5:26" ht="15" customHeight="1" x14ac:dyDescent="0.25">
      <c r="S14" s="119" t="s">
        <v>75</v>
      </c>
      <c r="T14" s="119"/>
      <c r="U14" s="119" t="s">
        <v>76</v>
      </c>
      <c r="V14" s="119"/>
      <c r="X14" s="139" t="s">
        <v>92</v>
      </c>
      <c r="Y14" s="139"/>
      <c r="Z14" s="139"/>
    </row>
    <row r="15" spans="5:26" ht="15.75" customHeight="1" thickBot="1" x14ac:dyDescent="0.3">
      <c r="S15" s="119"/>
      <c r="T15" s="119"/>
      <c r="U15" s="119"/>
      <c r="V15" s="119"/>
      <c r="X15" s="139"/>
      <c r="Y15" s="139"/>
      <c r="Z15" s="139"/>
    </row>
    <row r="16" spans="5:26" ht="15.75" customHeight="1" thickBot="1" x14ac:dyDescent="0.3">
      <c r="Q16" s="82" t="s">
        <v>43</v>
      </c>
      <c r="R16" s="122"/>
      <c r="S16" s="123" t="str">
        <f>IFERROR(HLOOKUP($S$1,V!$X$50:$AA$66,10,0)," ")</f>
        <v xml:space="preserve"> </v>
      </c>
      <c r="T16" s="124"/>
      <c r="U16" s="123" t="str">
        <f>IFERROR(HLOOKUP($S$1,V!$X$50:$AA$66,14,0)," ")</f>
        <v xml:space="preserve"> </v>
      </c>
      <c r="V16" s="124"/>
      <c r="X16" s="139"/>
      <c r="Y16" s="139"/>
      <c r="Z16" s="139"/>
    </row>
    <row r="17" spans="17:26" ht="15.75" customHeight="1" thickBot="1" x14ac:dyDescent="0.3">
      <c r="Q17" s="82"/>
      <c r="R17" s="122"/>
      <c r="S17" s="125"/>
      <c r="T17" s="126"/>
      <c r="U17" s="125"/>
      <c r="V17" s="126"/>
      <c r="X17" s="130" t="s">
        <v>249</v>
      </c>
      <c r="Y17" s="131"/>
      <c r="Z17" s="132"/>
    </row>
    <row r="18" spans="17:26" ht="15.75" customHeight="1" x14ac:dyDescent="0.25">
      <c r="Q18" s="82" t="s">
        <v>44</v>
      </c>
      <c r="R18" s="122"/>
      <c r="S18" s="123" t="str">
        <f>IFERROR(HLOOKUP($S$1,V!$X$50:$AA$66,11,0)," ")</f>
        <v xml:space="preserve"> </v>
      </c>
      <c r="T18" s="124"/>
      <c r="U18" s="123" t="str">
        <f>IFERROR(HLOOKUP($S$1,V!$X$50:$AA$66,15,0)," ")</f>
        <v xml:space="preserve"> </v>
      </c>
      <c r="V18" s="124"/>
      <c r="X18" s="133"/>
      <c r="Y18" s="134"/>
      <c r="Z18" s="135"/>
    </row>
    <row r="19" spans="17:26" ht="15.75" customHeight="1" thickBot="1" x14ac:dyDescent="0.3">
      <c r="Q19" s="82"/>
      <c r="R19" s="122"/>
      <c r="S19" s="125"/>
      <c r="T19" s="126"/>
      <c r="U19" s="125"/>
      <c r="V19" s="126"/>
      <c r="X19" s="133"/>
      <c r="Y19" s="134"/>
      <c r="Z19" s="135"/>
    </row>
    <row r="20" spans="17:26" ht="15.75" customHeight="1" x14ac:dyDescent="0.25">
      <c r="Q20" s="82" t="s">
        <v>60</v>
      </c>
      <c r="R20" s="122"/>
      <c r="S20" s="123" t="str">
        <f>IFERROR(HLOOKUP($S$1,V!$X$50:$AA$66,12,0)," ")</f>
        <v xml:space="preserve"> </v>
      </c>
      <c r="T20" s="124"/>
      <c r="U20" s="123" t="str">
        <f>IFERROR(HLOOKUP($S$1,V!$X$50:$AA$66,16,0)," ")</f>
        <v xml:space="preserve"> </v>
      </c>
      <c r="V20" s="124"/>
      <c r="X20" s="133"/>
      <c r="Y20" s="134"/>
      <c r="Z20" s="135"/>
    </row>
    <row r="21" spans="17:26" ht="15.75" customHeight="1" thickBot="1" x14ac:dyDescent="0.3">
      <c r="Q21" s="82"/>
      <c r="R21" s="122"/>
      <c r="S21" s="125"/>
      <c r="T21" s="126"/>
      <c r="U21" s="125"/>
      <c r="V21" s="126"/>
      <c r="X21" s="133"/>
      <c r="Y21" s="134"/>
      <c r="Z21" s="135"/>
    </row>
    <row r="22" spans="17:26" ht="15.75" customHeight="1" x14ac:dyDescent="0.25">
      <c r="Q22" s="82" t="s">
        <v>61</v>
      </c>
      <c r="R22" s="122"/>
      <c r="S22" s="123" t="str">
        <f>IFERROR(HLOOKUP($S$1,V!$X$50:$AA$66,13,0)," ")</f>
        <v xml:space="preserve"> </v>
      </c>
      <c r="T22" s="124"/>
      <c r="U22" s="123" t="str">
        <f>IFERROR(HLOOKUP($S$1,V!$X$50:$AA$66,17,0)," ")</f>
        <v xml:space="preserve"> </v>
      </c>
      <c r="V22" s="124"/>
      <c r="X22" s="133"/>
      <c r="Y22" s="134"/>
      <c r="Z22" s="135"/>
    </row>
    <row r="23" spans="17:26" ht="15.75" customHeight="1" thickBot="1" x14ac:dyDescent="0.3">
      <c r="Q23" s="82"/>
      <c r="R23" s="122"/>
      <c r="S23" s="125"/>
      <c r="T23" s="126"/>
      <c r="U23" s="125"/>
      <c r="V23" s="126"/>
      <c r="X23" s="136"/>
      <c r="Y23" s="137"/>
      <c r="Z23" s="138"/>
    </row>
    <row r="25" spans="17:26" ht="15.75" thickBot="1" x14ac:dyDescent="0.3"/>
    <row r="26" spans="17:26" ht="15" customHeight="1" x14ac:dyDescent="0.25">
      <c r="Q26" s="104" t="s">
        <v>12</v>
      </c>
      <c r="R26" s="105"/>
      <c r="S26" s="110" t="str">
        <f>V!G18</f>
        <v>DECISOR DE LA CUENTA ACEPTA   ULTRA CON 0 REEMPLAZO    CANAL DE VENTA   ENTERADO DE COSTOS Y POLITICAS</v>
      </c>
      <c r="T26" s="111"/>
      <c r="U26" s="111"/>
      <c r="V26" s="111"/>
      <c r="W26" s="111"/>
      <c r="X26" s="111"/>
      <c r="Y26" s="111"/>
      <c r="Z26" s="112"/>
    </row>
    <row r="27" spans="17:26" ht="15" customHeight="1" x14ac:dyDescent="0.25">
      <c r="Q27" s="106"/>
      <c r="R27" s="107"/>
      <c r="S27" s="113"/>
      <c r="T27" s="129"/>
      <c r="U27" s="129"/>
      <c r="V27" s="129"/>
      <c r="W27" s="129"/>
      <c r="X27" s="129"/>
      <c r="Y27" s="129"/>
      <c r="Z27" s="115"/>
    </row>
    <row r="28" spans="17:26" ht="15" customHeight="1" x14ac:dyDescent="0.25">
      <c r="Q28" s="106"/>
      <c r="R28" s="107"/>
      <c r="S28" s="113"/>
      <c r="T28" s="129"/>
      <c r="U28" s="129"/>
      <c r="V28" s="129"/>
      <c r="W28" s="129"/>
      <c r="X28" s="129"/>
      <c r="Y28" s="129"/>
      <c r="Z28" s="115"/>
    </row>
    <row r="29" spans="17:26" ht="15" customHeight="1" x14ac:dyDescent="0.25">
      <c r="Q29" s="106"/>
      <c r="R29" s="107"/>
      <c r="S29" s="113"/>
      <c r="T29" s="129"/>
      <c r="U29" s="129"/>
      <c r="V29" s="129"/>
      <c r="W29" s="129"/>
      <c r="X29" s="129"/>
      <c r="Y29" s="129"/>
      <c r="Z29" s="115"/>
    </row>
    <row r="30" spans="17:26" ht="15" customHeight="1" x14ac:dyDescent="0.25">
      <c r="Q30" s="106"/>
      <c r="R30" s="107"/>
      <c r="S30" s="113"/>
      <c r="T30" s="129"/>
      <c r="U30" s="129"/>
      <c r="V30" s="129"/>
      <c r="W30" s="129"/>
      <c r="X30" s="129"/>
      <c r="Y30" s="129"/>
      <c r="Z30" s="115"/>
    </row>
    <row r="31" spans="17:26" ht="15" customHeight="1" x14ac:dyDescent="0.25">
      <c r="Q31" s="106"/>
      <c r="R31" s="107"/>
      <c r="S31" s="113"/>
      <c r="T31" s="129"/>
      <c r="U31" s="129"/>
      <c r="V31" s="129"/>
      <c r="W31" s="129"/>
      <c r="X31" s="129"/>
      <c r="Y31" s="129"/>
      <c r="Z31" s="115"/>
    </row>
    <row r="32" spans="17:26" ht="15" customHeight="1" x14ac:dyDescent="0.25">
      <c r="Q32" s="106"/>
      <c r="R32" s="107"/>
      <c r="S32" s="113"/>
      <c r="T32" s="129"/>
      <c r="U32" s="129"/>
      <c r="V32" s="129"/>
      <c r="W32" s="129"/>
      <c r="X32" s="129"/>
      <c r="Y32" s="129"/>
      <c r="Z32" s="115"/>
    </row>
    <row r="33" spans="17:26" ht="15" customHeight="1" thickBot="1" x14ac:dyDescent="0.3">
      <c r="Q33" s="108"/>
      <c r="R33" s="109"/>
      <c r="S33" s="116"/>
      <c r="T33" s="117"/>
      <c r="U33" s="117"/>
      <c r="V33" s="117"/>
      <c r="W33" s="117"/>
      <c r="X33" s="117"/>
      <c r="Y33" s="117"/>
      <c r="Z33" s="118"/>
    </row>
    <row r="34" spans="17:26" ht="15" customHeight="1" thickBot="1" x14ac:dyDescent="0.3"/>
    <row r="35" spans="17:26" ht="15" customHeight="1" x14ac:dyDescent="0.25">
      <c r="Q35" s="104" t="s">
        <v>77</v>
      </c>
      <c r="R35" s="105"/>
      <c r="S35" s="110" t="str">
        <f>V!G19</f>
        <v>[RULTRA]  SIN ADENDUM RECIBE TELEFONO 1 = TELEFONO 2=  REFERENCIA 1= REFERENCIA 2=  CANAL DE VENTA  ENTERADO DE COSTOS Y POLITICAS</v>
      </c>
      <c r="T35" s="111"/>
      <c r="U35" s="111"/>
      <c r="V35" s="111"/>
      <c r="W35" s="111"/>
      <c r="X35" s="111"/>
      <c r="Y35" s="111"/>
      <c r="Z35" s="112"/>
    </row>
    <row r="36" spans="17:26" ht="15.75" customHeight="1" x14ac:dyDescent="0.25">
      <c r="Q36" s="106"/>
      <c r="R36" s="107"/>
      <c r="S36" s="113"/>
      <c r="T36" s="129"/>
      <c r="U36" s="129"/>
      <c r="V36" s="129"/>
      <c r="W36" s="129"/>
      <c r="X36" s="129"/>
      <c r="Y36" s="129"/>
      <c r="Z36" s="115"/>
    </row>
    <row r="37" spans="17:26" ht="15" customHeight="1" x14ac:dyDescent="0.25">
      <c r="Q37" s="106"/>
      <c r="R37" s="107"/>
      <c r="S37" s="113"/>
      <c r="T37" s="129"/>
      <c r="U37" s="129"/>
      <c r="V37" s="129"/>
      <c r="W37" s="129"/>
      <c r="X37" s="129"/>
      <c r="Y37" s="129"/>
      <c r="Z37" s="115"/>
    </row>
    <row r="38" spans="17:26" ht="15" customHeight="1" x14ac:dyDescent="0.25">
      <c r="Q38" s="106"/>
      <c r="R38" s="107"/>
      <c r="S38" s="113"/>
      <c r="T38" s="129"/>
      <c r="U38" s="129"/>
      <c r="V38" s="129"/>
      <c r="W38" s="129"/>
      <c r="X38" s="129"/>
      <c r="Y38" s="129"/>
      <c r="Z38" s="115"/>
    </row>
    <row r="39" spans="17:26" ht="15" customHeight="1" x14ac:dyDescent="0.25">
      <c r="Q39" s="106"/>
      <c r="R39" s="107"/>
      <c r="S39" s="113"/>
      <c r="T39" s="129"/>
      <c r="U39" s="129"/>
      <c r="V39" s="129"/>
      <c r="W39" s="129"/>
      <c r="X39" s="129"/>
      <c r="Y39" s="129"/>
      <c r="Z39" s="115"/>
    </row>
    <row r="40" spans="17:26" ht="15" customHeight="1" x14ac:dyDescent="0.25">
      <c r="Q40" s="106"/>
      <c r="R40" s="107"/>
      <c r="S40" s="113"/>
      <c r="T40" s="129"/>
      <c r="U40" s="129"/>
      <c r="V40" s="129"/>
      <c r="W40" s="129"/>
      <c r="X40" s="129"/>
      <c r="Y40" s="129"/>
      <c r="Z40" s="115"/>
    </row>
    <row r="41" spans="17:26" ht="15" customHeight="1" x14ac:dyDescent="0.25">
      <c r="Q41" s="106"/>
      <c r="R41" s="107"/>
      <c r="S41" s="113"/>
      <c r="T41" s="129"/>
      <c r="U41" s="129"/>
      <c r="V41" s="129"/>
      <c r="W41" s="129"/>
      <c r="X41" s="129"/>
      <c r="Y41" s="129"/>
      <c r="Z41" s="115"/>
    </row>
    <row r="42" spans="17:26" ht="15.75" customHeight="1" thickBot="1" x14ac:dyDescent="0.3">
      <c r="Q42" s="108"/>
      <c r="R42" s="109"/>
      <c r="S42" s="116"/>
      <c r="T42" s="117"/>
      <c r="U42" s="117"/>
      <c r="V42" s="117"/>
      <c r="W42" s="117"/>
      <c r="X42" s="117"/>
      <c r="Y42" s="117"/>
      <c r="Z42" s="118"/>
    </row>
  </sheetData>
  <mergeCells count="35">
    <mergeCell ref="Q35:R42"/>
    <mergeCell ref="S35:Z42"/>
    <mergeCell ref="Q18:R19"/>
    <mergeCell ref="S18:T19"/>
    <mergeCell ref="U18:V19"/>
    <mergeCell ref="Q20:R21"/>
    <mergeCell ref="S20:T21"/>
    <mergeCell ref="U20:V21"/>
    <mergeCell ref="Q22:R23"/>
    <mergeCell ref="S22:T23"/>
    <mergeCell ref="U22:V23"/>
    <mergeCell ref="Q26:R33"/>
    <mergeCell ref="S26:Z33"/>
    <mergeCell ref="Q11:R12"/>
    <mergeCell ref="S11:W12"/>
    <mergeCell ref="S14:T15"/>
    <mergeCell ref="U14:V15"/>
    <mergeCell ref="X14:Z16"/>
    <mergeCell ref="Q16:R17"/>
    <mergeCell ref="S16:T17"/>
    <mergeCell ref="U16:V17"/>
    <mergeCell ref="X17:Z23"/>
    <mergeCell ref="Q5:R6"/>
    <mergeCell ref="S5:T6"/>
    <mergeCell ref="Q7:R8"/>
    <mergeCell ref="S7:T8"/>
    <mergeCell ref="E8:O9"/>
    <mergeCell ref="Q9:R10"/>
    <mergeCell ref="S9:W10"/>
    <mergeCell ref="E1:O2"/>
    <mergeCell ref="Q1:R2"/>
    <mergeCell ref="S1:T2"/>
    <mergeCell ref="Y1:Z2"/>
    <mergeCell ref="Q3:R4"/>
    <mergeCell ref="S3:T4"/>
  </mergeCells>
  <hyperlinks>
    <hyperlink ref="X14:Z16" r:id="rId1" display="Comparativo Paquete Vs Combo" xr:uid="{DFDAABB5-E4FA-4C0F-80CC-A7AB6A2174C9}"/>
  </hyperlinks>
  <pageMargins left="0.7" right="0.7" top="0.75" bottom="0.75" header="0.3" footer="0.3"/>
  <pageSetup orientation="portrait" r:id="rId2"/>
  <headerFooter>
    <oddFooter>&amp;C&amp;1#&amp;"Arial"&amp;10&amp;K737373Información de Uso Público</oddFooter>
  </headerFooter>
  <drawing r:id="rId3"/>
  <extLst>
    <ext xmlns:x14="http://schemas.microsoft.com/office/spreadsheetml/2009/9/main" uri="{CCE6A557-97BC-4b89-ADB6-D9C93CAAB3DF}">
      <x14:dataValidations xmlns:xm="http://schemas.microsoft.com/office/excel/2006/main" count="4">
        <x14:dataValidation type="list" allowBlank="1" showInputMessage="1" showErrorMessage="1" xr:uid="{383700C6-C49B-4981-ABB7-7D89B0483C48}">
          <x14:formula1>
            <xm:f>V!$Y$2:$Y$6</xm:f>
          </x14:formula1>
          <xm:sqref>S7:T8</xm:sqref>
        </x14:dataValidation>
        <x14:dataValidation type="list" allowBlank="1" showInputMessage="1" showErrorMessage="1" xr:uid="{8707BC5D-3B5F-4B69-B6B0-273FE585CEB8}">
          <x14:formula1>
            <xm:f>V!$AD$2:$AD$6</xm:f>
          </x14:formula1>
          <xm:sqref>S3:T4</xm:sqref>
        </x14:dataValidation>
        <x14:dataValidation type="list" allowBlank="1" showInputMessage="1" showErrorMessage="1" xr:uid="{9E064461-9D91-458E-B328-DC94F37B6C53}">
          <x14:formula1>
            <xm:f>V!$AB$7:$AB$11</xm:f>
          </x14:formula1>
          <xm:sqref>S1:T2</xm:sqref>
        </x14:dataValidation>
        <x14:dataValidation type="list" allowBlank="1" showInputMessage="1" showErrorMessage="1" xr:uid="{DF5C8A34-3DF3-4931-AED2-B65570FD23BB}">
          <x14:formula1>
            <xm:f>V!$AD$2:$AD$5</xm:f>
          </x14:formula1>
          <xm:sqref>S5:T6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4853CC-A46B-4508-8277-DC0C0CBB8521}">
  <sheetPr codeName="Hoja18"/>
  <dimension ref="A1"/>
  <sheetViews>
    <sheetView showGridLines="0" zoomScale="60" zoomScaleNormal="60" workbookViewId="0">
      <selection activeCell="C25" sqref="C25"/>
    </sheetView>
  </sheetViews>
  <sheetFormatPr baseColWidth="10" defaultRowHeight="15" x14ac:dyDescent="0.25"/>
  <cols>
    <col min="1" max="35" width="12.7109375" customWidth="1"/>
  </cols>
  <sheetData/>
  <sheetProtection algorithmName="SHA-512" hashValue="qul/LEDhWjyBXlU5quOuy3w1bWbn5lEzFMS6NzrTzwc2Ez8RWQAm5qDISwfNeWxAuO/itd7m7BU8jiMNMMZv/g==" saltValue="mlulEzgA8d7YuRRuuDfhTw==" spinCount="100000" sheet="1" objects="1" scenarios="1" selectLockedCells="1" selectUnlockedCells="1"/>
  <pageMargins left="0.7" right="0.7" top="0.75" bottom="0.75" header="0.3" footer="0.3"/>
  <pageSetup orientation="portrait" r:id="rId1"/>
  <headerFooter>
    <oddFooter>&amp;C&amp;1#&amp;"Arial"&amp;10&amp;K737373Información de Uso Público</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4C0DC2-51A4-4624-A6ED-9C75086CE7A5}">
  <sheetPr codeName="Hoja19"/>
  <dimension ref="A1"/>
  <sheetViews>
    <sheetView showGridLines="0" zoomScale="60" zoomScaleNormal="60" workbookViewId="0">
      <selection activeCell="Z10" sqref="Z10"/>
    </sheetView>
  </sheetViews>
  <sheetFormatPr baseColWidth="10" defaultRowHeight="15" x14ac:dyDescent="0.25"/>
  <cols>
    <col min="1" max="13" width="12.7109375" customWidth="1"/>
  </cols>
  <sheetData/>
  <sheetProtection algorithmName="SHA-512" hashValue="os8k7bc4ZZ5a6bp6ZREB+FZpBVaytSJfL43jGfNoicW/w5CP+FOh1X2pWehaXigxWI912zutgjvGAKrLNhj1Iw==" saltValue="AFsHPMJoir0+VxWMaXvehg==" spinCount="100000" sheet="1" objects="1" scenarios="1" selectLockedCells="1" selectUnlockedCells="1"/>
  <pageMargins left="0.7" right="0.7" top="0.75" bottom="0.75" header="0.3" footer="0.3"/>
  <pageSetup orientation="portrait" r:id="rId1"/>
  <headerFooter>
    <oddFooter>&amp;C&amp;1#&amp;"Arial"&amp;10&amp;K737373Información de Uso Público</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0FD20F-CD35-4340-A2B9-67914B409AB8}">
  <sheetPr codeName="Hoja20"/>
  <dimension ref="D1:Z42"/>
  <sheetViews>
    <sheetView showGridLines="0" zoomScale="60" zoomScaleNormal="60" workbookViewId="0">
      <selection activeCell="T14" sqref="T14:V19"/>
    </sheetView>
  </sheetViews>
  <sheetFormatPr baseColWidth="10" defaultRowHeight="15" x14ac:dyDescent="0.25"/>
  <cols>
    <col min="1" max="21" width="12.7109375" customWidth="1"/>
    <col min="22" max="22" width="21.7109375" bestFit="1" customWidth="1"/>
    <col min="23" max="23" width="10.7109375" customWidth="1"/>
    <col min="24" max="24" width="42.140625" bestFit="1" customWidth="1"/>
    <col min="25" max="25" width="21.140625" bestFit="1" customWidth="1"/>
  </cols>
  <sheetData>
    <row r="1" spans="4:26" ht="15" customHeight="1" x14ac:dyDescent="0.25">
      <c r="D1" s="82" t="s">
        <v>0</v>
      </c>
      <c r="E1" s="82"/>
      <c r="F1" s="82"/>
      <c r="G1" s="82"/>
      <c r="H1" s="82"/>
      <c r="I1" s="82"/>
      <c r="J1" s="82"/>
      <c r="K1" s="82"/>
      <c r="L1" s="82"/>
      <c r="M1" s="82"/>
      <c r="N1" s="82"/>
      <c r="P1" s="82" t="s">
        <v>1</v>
      </c>
      <c r="Q1" s="83"/>
      <c r="R1" s="84"/>
      <c r="S1" s="85"/>
      <c r="X1" s="82" t="s">
        <v>2</v>
      </c>
      <c r="Y1" s="82"/>
    </row>
    <row r="2" spans="4:26" ht="15.75" customHeight="1" thickBot="1" x14ac:dyDescent="0.3">
      <c r="D2" s="82"/>
      <c r="E2" s="82"/>
      <c r="F2" s="82"/>
      <c r="G2" s="82"/>
      <c r="H2" s="82"/>
      <c r="I2" s="82"/>
      <c r="J2" s="82"/>
      <c r="K2" s="82"/>
      <c r="L2" s="82"/>
      <c r="M2" s="82"/>
      <c r="N2" s="82"/>
      <c r="P2" s="82"/>
      <c r="Q2" s="83"/>
      <c r="R2" s="86"/>
      <c r="S2" s="87"/>
      <c r="X2" s="82"/>
      <c r="Y2" s="82"/>
    </row>
    <row r="3" spans="4:26" ht="20.25" x14ac:dyDescent="0.25">
      <c r="P3" s="82" t="s">
        <v>6</v>
      </c>
      <c r="Q3" s="83"/>
      <c r="R3" s="84"/>
      <c r="S3" s="85"/>
      <c r="X3" s="2" t="s">
        <v>4</v>
      </c>
      <c r="Y3" s="3" t="str">
        <f>IFERROR(HLOOKUP($R$1,V!$X$10:$AA$15,2,0)," ")</f>
        <v xml:space="preserve"> </v>
      </c>
    </row>
    <row r="4" spans="4:26" ht="21" thickBot="1" x14ac:dyDescent="0.3">
      <c r="P4" s="82"/>
      <c r="Q4" s="83"/>
      <c r="R4" s="86"/>
      <c r="S4" s="87"/>
      <c r="X4" s="4" t="s">
        <v>5</v>
      </c>
      <c r="Y4" s="5" t="str">
        <f>IFERROR(HLOOKUP($R$1,V!$X$10:$AA$15,3,0)," ")</f>
        <v xml:space="preserve"> </v>
      </c>
    </row>
    <row r="5" spans="4:26" ht="20.25" x14ac:dyDescent="0.25">
      <c r="P5" s="140"/>
      <c r="Q5" s="140"/>
      <c r="R5" s="141"/>
      <c r="S5" s="141"/>
      <c r="X5" s="4" t="s">
        <v>7</v>
      </c>
      <c r="Y5" s="5" t="str">
        <f>IFERROR(HLOOKUP($R$1,V!$X$10:$AA$15,4,0)," ")</f>
        <v xml:space="preserve"> </v>
      </c>
    </row>
    <row r="6" spans="4:26" ht="21" thickBot="1" x14ac:dyDescent="0.3">
      <c r="P6" s="140"/>
      <c r="Q6" s="140"/>
      <c r="R6" s="141"/>
      <c r="S6" s="141"/>
      <c r="X6" s="4" t="s">
        <v>8</v>
      </c>
      <c r="Y6" s="5" t="str">
        <f>IFERROR(HLOOKUP($R$1,V!$X$10:$AA$15,5,0)," ")</f>
        <v xml:space="preserve"> </v>
      </c>
    </row>
    <row r="7" spans="4:26" ht="21" thickBot="1" x14ac:dyDescent="0.3">
      <c r="P7" s="82" t="s">
        <v>10</v>
      </c>
      <c r="Q7" s="83"/>
      <c r="R7" s="92" t="s">
        <v>148</v>
      </c>
      <c r="S7" s="93"/>
      <c r="T7" s="93"/>
      <c r="U7" s="93"/>
      <c r="V7" s="94"/>
      <c r="X7" s="6" t="s">
        <v>11</v>
      </c>
      <c r="Y7" s="7" t="str">
        <f>IFERROR(HLOOKUP($R$1,V!$X$10:$AA$15,6,0)," ")</f>
        <v xml:space="preserve"> </v>
      </c>
    </row>
    <row r="8" spans="4:26" ht="15.75" thickBot="1" x14ac:dyDescent="0.3">
      <c r="D8" s="90" t="s">
        <v>9</v>
      </c>
      <c r="E8" s="91"/>
      <c r="F8" s="91"/>
      <c r="G8" s="91"/>
      <c r="H8" s="91"/>
      <c r="I8" s="91"/>
      <c r="J8" s="91"/>
      <c r="K8" s="91"/>
      <c r="L8" s="91"/>
      <c r="M8" s="91"/>
      <c r="N8" s="91"/>
      <c r="P8" s="82"/>
      <c r="Q8" s="83"/>
      <c r="R8" s="95"/>
      <c r="S8" s="96"/>
      <c r="T8" s="96"/>
      <c r="U8" s="96"/>
      <c r="V8" s="97"/>
    </row>
    <row r="9" spans="4:26" x14ac:dyDescent="0.25">
      <c r="D9" s="91"/>
      <c r="E9" s="91"/>
      <c r="F9" s="91"/>
      <c r="G9" s="91"/>
      <c r="H9" s="91"/>
      <c r="I9" s="91"/>
      <c r="J9" s="91"/>
      <c r="K9" s="91"/>
      <c r="L9" s="91"/>
      <c r="M9" s="91"/>
      <c r="N9" s="91"/>
      <c r="P9" s="82" t="s">
        <v>140</v>
      </c>
      <c r="Q9" s="83"/>
      <c r="R9" s="98">
        <v>199</v>
      </c>
      <c r="S9" s="99"/>
      <c r="T9" s="99"/>
      <c r="U9" s="99"/>
      <c r="V9" s="100"/>
    </row>
    <row r="10" spans="4:26" ht="15.75" thickBot="1" x14ac:dyDescent="0.3">
      <c r="P10" s="82"/>
      <c r="Q10" s="83"/>
      <c r="R10" s="101"/>
      <c r="S10" s="102"/>
      <c r="T10" s="102"/>
      <c r="U10" s="102"/>
      <c r="V10" s="103"/>
    </row>
    <row r="11" spans="4:26" ht="15.75" thickBot="1" x14ac:dyDescent="0.3"/>
    <row r="12" spans="4:26" x14ac:dyDescent="0.25">
      <c r="X12" s="130" t="s">
        <v>251</v>
      </c>
      <c r="Y12" s="131"/>
      <c r="Z12" s="132"/>
    </row>
    <row r="13" spans="4:26" ht="15.75" thickBot="1" x14ac:dyDescent="0.3">
      <c r="X13" s="133"/>
      <c r="Y13" s="134"/>
      <c r="Z13" s="135"/>
    </row>
    <row r="14" spans="4:26" ht="15" customHeight="1" x14ac:dyDescent="0.25">
      <c r="R14" s="119" t="s">
        <v>147</v>
      </c>
      <c r="S14" s="142"/>
      <c r="T14" s="119" t="s">
        <v>19</v>
      </c>
      <c r="U14" s="142"/>
      <c r="V14" s="145" t="s">
        <v>25</v>
      </c>
      <c r="X14" s="133"/>
      <c r="Y14" s="134"/>
      <c r="Z14" s="135"/>
    </row>
    <row r="15" spans="4:26" ht="15.75" customHeight="1" thickBot="1" x14ac:dyDescent="0.3">
      <c r="R15" s="119"/>
      <c r="S15" s="142"/>
      <c r="T15" s="119"/>
      <c r="U15" s="142"/>
      <c r="V15" s="146"/>
      <c r="X15" s="133"/>
      <c r="Y15" s="134"/>
      <c r="Z15" s="135"/>
    </row>
    <row r="16" spans="4:26" ht="15" customHeight="1" x14ac:dyDescent="0.25">
      <c r="P16" s="82" t="s">
        <v>43</v>
      </c>
      <c r="Q16" s="122"/>
      <c r="R16" s="123" t="str">
        <f>IFERROR(HLOOKUP($R$1,V!$AA$24:$AB$26,2,0)," ")</f>
        <v xml:space="preserve"> </v>
      </c>
      <c r="S16" s="124"/>
      <c r="T16" s="123" t="str">
        <f>IFERROR(HLOOKUP($R$1,V!$Y$24:$AB$30,4,0)," ")</f>
        <v xml:space="preserve"> </v>
      </c>
      <c r="U16" s="143"/>
      <c r="V16" s="120" t="str">
        <f>IFERROR(HLOOKUP($R$1,V!$Y$24:$AB$30,6,0)," ")</f>
        <v xml:space="preserve"> </v>
      </c>
      <c r="X16" s="133"/>
      <c r="Y16" s="134"/>
      <c r="Z16" s="135"/>
    </row>
    <row r="17" spans="16:26" ht="15.75" customHeight="1" thickBot="1" x14ac:dyDescent="0.3">
      <c r="P17" s="82"/>
      <c r="Q17" s="122"/>
      <c r="R17" s="125"/>
      <c r="S17" s="126"/>
      <c r="T17" s="125"/>
      <c r="U17" s="144"/>
      <c r="V17" s="121"/>
      <c r="X17" s="133"/>
      <c r="Y17" s="134"/>
      <c r="Z17" s="135"/>
    </row>
    <row r="18" spans="16:26" ht="15" customHeight="1" thickBot="1" x14ac:dyDescent="0.3">
      <c r="P18" s="82" t="s">
        <v>44</v>
      </c>
      <c r="Q18" s="122"/>
      <c r="R18" s="123" t="str">
        <f>IFERROR(HLOOKUP($R$1,V!$AA$24:$AB$26,3,0)," ")</f>
        <v xml:space="preserve"> </v>
      </c>
      <c r="S18" s="124"/>
      <c r="T18" s="123" t="str">
        <f>IFERROR(HLOOKUP($R$1,V!$Y$24:$AB$30,5,0)," ")</f>
        <v xml:space="preserve"> </v>
      </c>
      <c r="U18" s="143"/>
      <c r="V18" s="120" t="str">
        <f>IFERROR(HLOOKUP($R$1,V!$Y$24:$AB$30,7,0)," ")</f>
        <v xml:space="preserve"> </v>
      </c>
      <c r="X18" s="136"/>
      <c r="Y18" s="137"/>
      <c r="Z18" s="138"/>
    </row>
    <row r="19" spans="16:26" ht="15.75" customHeight="1" thickBot="1" x14ac:dyDescent="0.3">
      <c r="P19" s="82"/>
      <c r="Q19" s="122"/>
      <c r="R19" s="125"/>
      <c r="S19" s="126"/>
      <c r="T19" s="125"/>
      <c r="U19" s="144"/>
      <c r="V19" s="121"/>
    </row>
    <row r="20" spans="16:26" x14ac:dyDescent="0.25">
      <c r="P20" s="140"/>
      <c r="Q20" s="140"/>
      <c r="R20" s="147"/>
      <c r="S20" s="147"/>
      <c r="T20" s="147"/>
      <c r="U20" s="147"/>
    </row>
    <row r="21" spans="16:26" x14ac:dyDescent="0.25">
      <c r="P21" s="140"/>
      <c r="Q21" s="140"/>
      <c r="R21" s="147"/>
      <c r="S21" s="147"/>
      <c r="T21" s="147"/>
      <c r="U21" s="147"/>
    </row>
    <row r="22" spans="16:26" x14ac:dyDescent="0.25">
      <c r="P22" s="140"/>
      <c r="Q22" s="140"/>
      <c r="R22" s="147"/>
      <c r="S22" s="147"/>
      <c r="T22" s="147"/>
      <c r="U22" s="147"/>
    </row>
    <row r="23" spans="16:26" x14ac:dyDescent="0.25">
      <c r="P23" s="140"/>
      <c r="Q23" s="140"/>
      <c r="R23" s="147"/>
      <c r="S23" s="147"/>
      <c r="T23" s="147"/>
      <c r="U23" s="147"/>
    </row>
    <row r="25" spans="16:26" ht="15.75" thickBot="1" x14ac:dyDescent="0.3"/>
    <row r="26" spans="16:26" x14ac:dyDescent="0.25">
      <c r="P26" s="104" t="s">
        <v>12</v>
      </c>
      <c r="Q26" s="105"/>
      <c r="R26" s="110" t="str">
        <f>V!G20</f>
        <v>DECISOR DE LA CUENTA SOLICITA MIGRACIÓN FLAT  CANAL DE VENTA  ENTERADO DE COSTOS Y POLITICAS</v>
      </c>
      <c r="S26" s="111"/>
      <c r="T26" s="111"/>
      <c r="U26" s="111"/>
      <c r="V26" s="111"/>
      <c r="W26" s="111"/>
      <c r="X26" s="111"/>
      <c r="Y26" s="112"/>
    </row>
    <row r="27" spans="16:26" x14ac:dyDescent="0.25">
      <c r="P27" s="106"/>
      <c r="Q27" s="107"/>
      <c r="R27" s="113"/>
      <c r="S27" s="129"/>
      <c r="T27" s="129"/>
      <c r="U27" s="129"/>
      <c r="V27" s="129"/>
      <c r="W27" s="129"/>
      <c r="X27" s="129"/>
      <c r="Y27" s="115"/>
    </row>
    <row r="28" spans="16:26" x14ac:dyDescent="0.25">
      <c r="P28" s="106"/>
      <c r="Q28" s="107"/>
      <c r="R28" s="113"/>
      <c r="S28" s="129"/>
      <c r="T28" s="129"/>
      <c r="U28" s="129"/>
      <c r="V28" s="129"/>
      <c r="W28" s="129"/>
      <c r="X28" s="129"/>
      <c r="Y28" s="115"/>
    </row>
    <row r="29" spans="16:26" x14ac:dyDescent="0.25">
      <c r="P29" s="106"/>
      <c r="Q29" s="107"/>
      <c r="R29" s="113"/>
      <c r="S29" s="129"/>
      <c r="T29" s="129"/>
      <c r="U29" s="129"/>
      <c r="V29" s="129"/>
      <c r="W29" s="129"/>
      <c r="X29" s="129"/>
      <c r="Y29" s="115"/>
    </row>
    <row r="30" spans="16:26" x14ac:dyDescent="0.25">
      <c r="P30" s="106"/>
      <c r="Q30" s="107"/>
      <c r="R30" s="113"/>
      <c r="S30" s="129"/>
      <c r="T30" s="129"/>
      <c r="U30" s="129"/>
      <c r="V30" s="129"/>
      <c r="W30" s="129"/>
      <c r="X30" s="129"/>
      <c r="Y30" s="115"/>
    </row>
    <row r="31" spans="16:26" x14ac:dyDescent="0.25">
      <c r="P31" s="106"/>
      <c r="Q31" s="107"/>
      <c r="R31" s="113"/>
      <c r="S31" s="129"/>
      <c r="T31" s="129"/>
      <c r="U31" s="129"/>
      <c r="V31" s="129"/>
      <c r="W31" s="129"/>
      <c r="X31" s="129"/>
      <c r="Y31" s="115"/>
    </row>
    <row r="32" spans="16:26" x14ac:dyDescent="0.25">
      <c r="P32" s="106"/>
      <c r="Q32" s="107"/>
      <c r="R32" s="113"/>
      <c r="S32" s="129"/>
      <c r="T32" s="129"/>
      <c r="U32" s="129"/>
      <c r="V32" s="129"/>
      <c r="W32" s="129"/>
      <c r="X32" s="129"/>
      <c r="Y32" s="115"/>
    </row>
    <row r="33" spans="16:25" ht="15.75" thickBot="1" x14ac:dyDescent="0.3">
      <c r="P33" s="108"/>
      <c r="Q33" s="109"/>
      <c r="R33" s="116"/>
      <c r="S33" s="117"/>
      <c r="T33" s="117"/>
      <c r="U33" s="117"/>
      <c r="V33" s="117"/>
      <c r="W33" s="117"/>
      <c r="X33" s="117"/>
      <c r="Y33" s="118"/>
    </row>
    <row r="34" spans="16:25" ht="15.75" thickBot="1" x14ac:dyDescent="0.3"/>
    <row r="35" spans="16:25" x14ac:dyDescent="0.25">
      <c r="P35" s="104" t="s">
        <v>77</v>
      </c>
      <c r="Q35" s="105"/>
      <c r="R35" s="110" t="str">
        <f>V!G21</f>
        <v>M** SIN ADENDUM RECIBE TELEFONO 1 = TELEFONO 2=  REFERENCIA 1= REFERENCIA 2=  CANAL DE VENTA  ENTERADO DE COSTOS Y POLITICAS</v>
      </c>
      <c r="S35" s="111"/>
      <c r="T35" s="111"/>
      <c r="U35" s="111"/>
      <c r="V35" s="111"/>
      <c r="W35" s="111"/>
      <c r="X35" s="111"/>
      <c r="Y35" s="112"/>
    </row>
    <row r="36" spans="16:25" x14ac:dyDescent="0.25">
      <c r="P36" s="106"/>
      <c r="Q36" s="107"/>
      <c r="R36" s="113"/>
      <c r="S36" s="129"/>
      <c r="T36" s="129"/>
      <c r="U36" s="129"/>
      <c r="V36" s="129"/>
      <c r="W36" s="129"/>
      <c r="X36" s="129"/>
      <c r="Y36" s="115"/>
    </row>
    <row r="37" spans="16:25" x14ac:dyDescent="0.25">
      <c r="P37" s="106"/>
      <c r="Q37" s="107"/>
      <c r="R37" s="113"/>
      <c r="S37" s="129"/>
      <c r="T37" s="129"/>
      <c r="U37" s="129"/>
      <c r="V37" s="129"/>
      <c r="W37" s="129"/>
      <c r="X37" s="129"/>
      <c r="Y37" s="115"/>
    </row>
    <row r="38" spans="16:25" x14ac:dyDescent="0.25">
      <c r="P38" s="106"/>
      <c r="Q38" s="107"/>
      <c r="R38" s="113"/>
      <c r="S38" s="129"/>
      <c r="T38" s="129"/>
      <c r="U38" s="129"/>
      <c r="V38" s="129"/>
      <c r="W38" s="129"/>
      <c r="X38" s="129"/>
      <c r="Y38" s="115"/>
    </row>
    <row r="39" spans="16:25" x14ac:dyDescent="0.25">
      <c r="P39" s="106"/>
      <c r="Q39" s="107"/>
      <c r="R39" s="113"/>
      <c r="S39" s="129"/>
      <c r="T39" s="129"/>
      <c r="U39" s="129"/>
      <c r="V39" s="129"/>
      <c r="W39" s="129"/>
      <c r="X39" s="129"/>
      <c r="Y39" s="115"/>
    </row>
    <row r="40" spans="16:25" x14ac:dyDescent="0.25">
      <c r="P40" s="106"/>
      <c r="Q40" s="107"/>
      <c r="R40" s="113"/>
      <c r="S40" s="129"/>
      <c r="T40" s="129"/>
      <c r="U40" s="129"/>
      <c r="V40" s="129"/>
      <c r="W40" s="129"/>
      <c r="X40" s="129"/>
      <c r="Y40" s="115"/>
    </row>
    <row r="41" spans="16:25" x14ac:dyDescent="0.25">
      <c r="P41" s="106"/>
      <c r="Q41" s="107"/>
      <c r="R41" s="113"/>
      <c r="S41" s="129"/>
      <c r="T41" s="129"/>
      <c r="U41" s="129"/>
      <c r="V41" s="129"/>
      <c r="W41" s="129"/>
      <c r="X41" s="129"/>
      <c r="Y41" s="115"/>
    </row>
    <row r="42" spans="16:25" ht="15.75" thickBot="1" x14ac:dyDescent="0.3">
      <c r="P42" s="108"/>
      <c r="Q42" s="109"/>
      <c r="R42" s="116"/>
      <c r="S42" s="117"/>
      <c r="T42" s="117"/>
      <c r="U42" s="117"/>
      <c r="V42" s="117"/>
      <c r="W42" s="117"/>
      <c r="X42" s="117"/>
      <c r="Y42" s="118"/>
    </row>
  </sheetData>
  <mergeCells count="35">
    <mergeCell ref="P35:Q42"/>
    <mergeCell ref="R35:Y42"/>
    <mergeCell ref="P18:Q19"/>
    <mergeCell ref="R18:S19"/>
    <mergeCell ref="T18:U19"/>
    <mergeCell ref="P20:Q21"/>
    <mergeCell ref="R20:S21"/>
    <mergeCell ref="T20:U21"/>
    <mergeCell ref="P22:Q23"/>
    <mergeCell ref="R22:S23"/>
    <mergeCell ref="T22:U23"/>
    <mergeCell ref="P26:Q33"/>
    <mergeCell ref="X1:Y2"/>
    <mergeCell ref="P3:Q4"/>
    <mergeCell ref="R3:S4"/>
    <mergeCell ref="R26:Y33"/>
    <mergeCell ref="R14:S15"/>
    <mergeCell ref="T14:U15"/>
    <mergeCell ref="P16:Q17"/>
    <mergeCell ref="R16:S17"/>
    <mergeCell ref="T16:U17"/>
    <mergeCell ref="V14:V15"/>
    <mergeCell ref="V16:V17"/>
    <mergeCell ref="V18:V19"/>
    <mergeCell ref="X12:Z18"/>
    <mergeCell ref="D8:N9"/>
    <mergeCell ref="P9:Q10"/>
    <mergeCell ref="R9:V10"/>
    <mergeCell ref="D1:N2"/>
    <mergeCell ref="P1:Q2"/>
    <mergeCell ref="R1:S2"/>
    <mergeCell ref="P5:Q6"/>
    <mergeCell ref="R5:S6"/>
    <mergeCell ref="P7:Q8"/>
    <mergeCell ref="R7:V8"/>
  </mergeCells>
  <pageMargins left="0.7" right="0.7" top="0.75" bottom="0.75" header="0.3" footer="0.3"/>
  <pageSetup orientation="portrait" r:id="rId1"/>
  <headerFooter>
    <oddFooter>&amp;C&amp;1#&amp;"Arial"&amp;10&amp;K737373Información de Uso Público</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94B3E30-780C-4351-8CCF-74313F2C0E45}">
          <x14:formula1>
            <xm:f>V!$Y$2:$Y$6</xm:f>
          </x14:formula1>
          <xm:sqref>R3:S4</xm:sqref>
        </x14:dataValidation>
        <x14:dataValidation type="list" allowBlank="1" showInputMessage="1" showErrorMessage="1" xr:uid="{3003F20F-7B7F-4FAE-86FA-1F60218A97C0}">
          <x14:formula1>
            <xm:f>V!$AI$5:$AI$7</xm:f>
          </x14:formula1>
          <xm:sqref>R1:S2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74ECAA-93DF-4A95-B2B9-66C08499C69F}">
  <sheetPr codeName="Hoja21"/>
  <dimension ref="D1:Y42"/>
  <sheetViews>
    <sheetView showGridLines="0" zoomScale="60" zoomScaleNormal="60" workbookViewId="0">
      <selection activeCell="R5" sqref="R5:S6"/>
    </sheetView>
  </sheetViews>
  <sheetFormatPr baseColWidth="10" defaultRowHeight="15" x14ac:dyDescent="0.25"/>
  <cols>
    <col min="1" max="21" width="12.7109375" customWidth="1"/>
    <col min="22" max="22" width="21.7109375" bestFit="1" customWidth="1"/>
    <col min="23" max="23" width="21.140625" bestFit="1" customWidth="1"/>
    <col min="24" max="24" width="42.140625" bestFit="1" customWidth="1"/>
    <col min="25" max="25" width="21.140625" bestFit="1" customWidth="1"/>
  </cols>
  <sheetData>
    <row r="1" spans="4:25" ht="15" customHeight="1" x14ac:dyDescent="0.25">
      <c r="D1" s="82" t="s">
        <v>0</v>
      </c>
      <c r="E1" s="82"/>
      <c r="F1" s="82"/>
      <c r="G1" s="82"/>
      <c r="H1" s="82"/>
      <c r="I1" s="82"/>
      <c r="J1" s="82"/>
      <c r="K1" s="82"/>
      <c r="L1" s="82"/>
      <c r="M1" s="82"/>
      <c r="N1" s="82"/>
      <c r="P1" s="82" t="s">
        <v>1</v>
      </c>
      <c r="Q1" s="83"/>
      <c r="R1" s="84"/>
      <c r="S1" s="85"/>
      <c r="X1" s="82" t="s">
        <v>2</v>
      </c>
      <c r="Y1" s="82"/>
    </row>
    <row r="2" spans="4:25" ht="15.75" customHeight="1" thickBot="1" x14ac:dyDescent="0.3">
      <c r="D2" s="82"/>
      <c r="E2" s="82"/>
      <c r="F2" s="82"/>
      <c r="G2" s="82"/>
      <c r="H2" s="82"/>
      <c r="I2" s="82"/>
      <c r="J2" s="82"/>
      <c r="K2" s="82"/>
      <c r="L2" s="82"/>
      <c r="M2" s="82"/>
      <c r="N2" s="82"/>
      <c r="P2" s="82"/>
      <c r="Q2" s="83"/>
      <c r="R2" s="86"/>
      <c r="S2" s="87"/>
      <c r="X2" s="82"/>
      <c r="Y2" s="82"/>
    </row>
    <row r="3" spans="4:25" ht="20.25" x14ac:dyDescent="0.25">
      <c r="P3" s="82" t="s">
        <v>6</v>
      </c>
      <c r="Q3" s="83"/>
      <c r="R3" s="84"/>
      <c r="S3" s="85"/>
      <c r="X3" s="2" t="s">
        <v>4</v>
      </c>
      <c r="Y3" s="3" t="str">
        <f>IFERROR(HLOOKUP($R$1,V!$X$10:$AA$15,2,0)," ")</f>
        <v xml:space="preserve"> </v>
      </c>
    </row>
    <row r="4" spans="4:25" ht="21" thickBot="1" x14ac:dyDescent="0.3">
      <c r="P4" s="82"/>
      <c r="Q4" s="83"/>
      <c r="R4" s="86"/>
      <c r="S4" s="87"/>
      <c r="X4" s="4" t="s">
        <v>5</v>
      </c>
      <c r="Y4" s="5" t="str">
        <f>IFERROR(HLOOKUP($R$1,V!$X$10:$AA$15,3,0)," ")</f>
        <v xml:space="preserve"> </v>
      </c>
    </row>
    <row r="5" spans="4:25" ht="20.25" x14ac:dyDescent="0.25">
      <c r="P5" s="82" t="s">
        <v>101</v>
      </c>
      <c r="Q5" s="83"/>
      <c r="R5" s="84"/>
      <c r="S5" s="85"/>
      <c r="X5" s="4" t="s">
        <v>7</v>
      </c>
      <c r="Y5" s="5" t="str">
        <f>IFERROR(HLOOKUP($R$1,V!$X$10:$AA$15,4,0)," ")</f>
        <v xml:space="preserve"> </v>
      </c>
    </row>
    <row r="6" spans="4:25" ht="21" thickBot="1" x14ac:dyDescent="0.3">
      <c r="P6" s="82"/>
      <c r="Q6" s="83"/>
      <c r="R6" s="86"/>
      <c r="S6" s="87"/>
      <c r="X6" s="4" t="s">
        <v>8</v>
      </c>
      <c r="Y6" s="5" t="str">
        <f>IFERROR(HLOOKUP($R$1,V!$X$10:$AA$15,5,0)," ")</f>
        <v xml:space="preserve"> </v>
      </c>
    </row>
    <row r="7" spans="4:25" ht="21" thickBot="1" x14ac:dyDescent="0.3">
      <c r="P7" s="82" t="s">
        <v>10</v>
      </c>
      <c r="Q7" s="83"/>
      <c r="R7" s="92" t="s">
        <v>148</v>
      </c>
      <c r="S7" s="93"/>
      <c r="T7" s="93"/>
      <c r="U7" s="93"/>
      <c r="V7" s="94"/>
      <c r="X7" s="6" t="s">
        <v>11</v>
      </c>
      <c r="Y7" s="7" t="str">
        <f>IFERROR(HLOOKUP($R$1,V!$X$10:$AA$15,6,0)," ")</f>
        <v xml:space="preserve"> </v>
      </c>
    </row>
    <row r="8" spans="4:25" ht="15.75" thickBot="1" x14ac:dyDescent="0.3">
      <c r="D8" s="90" t="s">
        <v>9</v>
      </c>
      <c r="E8" s="91"/>
      <c r="F8" s="91"/>
      <c r="G8" s="91"/>
      <c r="H8" s="91"/>
      <c r="I8" s="91"/>
      <c r="J8" s="91"/>
      <c r="K8" s="91"/>
      <c r="L8" s="91"/>
      <c r="M8" s="91"/>
      <c r="N8" s="91"/>
      <c r="P8" s="82"/>
      <c r="Q8" s="83"/>
      <c r="R8" s="95"/>
      <c r="S8" s="96"/>
      <c r="T8" s="96"/>
      <c r="U8" s="96"/>
      <c r="V8" s="97"/>
    </row>
    <row r="9" spans="4:25" x14ac:dyDescent="0.25">
      <c r="D9" s="91"/>
      <c r="E9" s="91"/>
      <c r="F9" s="91"/>
      <c r="G9" s="91"/>
      <c r="H9" s="91"/>
      <c r="I9" s="91"/>
      <c r="J9" s="91"/>
      <c r="K9" s="91"/>
      <c r="L9" s="91"/>
      <c r="M9" s="91"/>
      <c r="N9" s="91"/>
      <c r="P9" s="82" t="s">
        <v>140</v>
      </c>
      <c r="Q9" s="83"/>
      <c r="R9" s="98">
        <v>199</v>
      </c>
      <c r="S9" s="99"/>
      <c r="T9" s="99"/>
      <c r="U9" s="99"/>
      <c r="V9" s="100"/>
    </row>
    <row r="10" spans="4:25" ht="15.75" thickBot="1" x14ac:dyDescent="0.3">
      <c r="P10" s="82"/>
      <c r="Q10" s="83"/>
      <c r="R10" s="101"/>
      <c r="S10" s="102"/>
      <c r="T10" s="102"/>
      <c r="U10" s="102"/>
      <c r="V10" s="103"/>
    </row>
    <row r="12" spans="4:25" ht="15.75" thickBot="1" x14ac:dyDescent="0.3"/>
    <row r="13" spans="4:25" ht="15.75" thickBot="1" x14ac:dyDescent="0.3">
      <c r="W13" s="130" t="s">
        <v>250</v>
      </c>
      <c r="X13" s="131"/>
      <c r="Y13" s="132"/>
    </row>
    <row r="14" spans="4:25" ht="15" customHeight="1" x14ac:dyDescent="0.25">
      <c r="R14" s="119" t="s">
        <v>147</v>
      </c>
      <c r="S14" s="142"/>
      <c r="T14" s="119" t="s">
        <v>19</v>
      </c>
      <c r="U14" s="142"/>
      <c r="V14" s="145" t="s">
        <v>25</v>
      </c>
      <c r="W14" s="133"/>
      <c r="X14" s="134"/>
      <c r="Y14" s="135"/>
    </row>
    <row r="15" spans="4:25" ht="15.75" customHeight="1" thickBot="1" x14ac:dyDescent="0.3">
      <c r="R15" s="119"/>
      <c r="S15" s="142"/>
      <c r="T15" s="119"/>
      <c r="U15" s="142"/>
      <c r="V15" s="146"/>
      <c r="W15" s="133"/>
      <c r="X15" s="134"/>
      <c r="Y15" s="135"/>
    </row>
    <row r="16" spans="4:25" ht="15" customHeight="1" x14ac:dyDescent="0.25">
      <c r="P16" s="82" t="s">
        <v>43</v>
      </c>
      <c r="Q16" s="122"/>
      <c r="R16" s="123" t="str">
        <f>IFERROR(HLOOKUP($R$1,V!$AA$24:$AB$26,2,0)," ")</f>
        <v xml:space="preserve"> </v>
      </c>
      <c r="S16" s="124"/>
      <c r="T16" s="123" t="str">
        <f>IFERROR(HLOOKUP($R$1,V!$Y$24:$AB$30,4,0)," ")</f>
        <v xml:space="preserve"> </v>
      </c>
      <c r="U16" s="143"/>
      <c r="V16" s="120" t="str">
        <f>IFERROR(HLOOKUP($R$1,V!$Y$24:$AB$30,6,0)," ")</f>
        <v xml:space="preserve"> </v>
      </c>
      <c r="W16" s="133"/>
      <c r="X16" s="134"/>
      <c r="Y16" s="135"/>
    </row>
    <row r="17" spans="16:25" ht="15.75" customHeight="1" thickBot="1" x14ac:dyDescent="0.3">
      <c r="P17" s="82"/>
      <c r="Q17" s="122"/>
      <c r="R17" s="125"/>
      <c r="S17" s="126"/>
      <c r="T17" s="125"/>
      <c r="U17" s="144"/>
      <c r="V17" s="121"/>
      <c r="W17" s="133"/>
      <c r="X17" s="134"/>
      <c r="Y17" s="135"/>
    </row>
    <row r="18" spans="16:25" ht="15" customHeight="1" thickBot="1" x14ac:dyDescent="0.3">
      <c r="P18" s="82" t="s">
        <v>44</v>
      </c>
      <c r="Q18" s="122"/>
      <c r="R18" s="123" t="str">
        <f>IFERROR(HLOOKUP($R$1,V!$AA$24:$AB$26,3,0)," ")</f>
        <v xml:space="preserve"> </v>
      </c>
      <c r="S18" s="124"/>
      <c r="T18" s="123" t="str">
        <f>IFERROR(HLOOKUP($R$1,V!$Y$24:$AB$30,5,0)," ")</f>
        <v xml:space="preserve"> </v>
      </c>
      <c r="U18" s="143"/>
      <c r="V18" s="120" t="str">
        <f>IFERROR(HLOOKUP($R$1,V!$Y$24:$AB$30,7,0)," ")</f>
        <v xml:space="preserve"> </v>
      </c>
      <c r="W18" s="136"/>
      <c r="X18" s="137"/>
      <c r="Y18" s="138"/>
    </row>
    <row r="19" spans="16:25" ht="15.75" customHeight="1" thickBot="1" x14ac:dyDescent="0.3">
      <c r="P19" s="82"/>
      <c r="Q19" s="122"/>
      <c r="R19" s="125"/>
      <c r="S19" s="126"/>
      <c r="T19" s="125"/>
      <c r="U19" s="144"/>
      <c r="V19" s="121"/>
    </row>
    <row r="20" spans="16:25" x14ac:dyDescent="0.25">
      <c r="P20" s="140"/>
      <c r="Q20" s="140"/>
      <c r="R20" s="147"/>
      <c r="S20" s="147"/>
      <c r="T20" s="147"/>
      <c r="U20" s="147"/>
    </row>
    <row r="21" spans="16:25" x14ac:dyDescent="0.25">
      <c r="P21" s="140"/>
      <c r="Q21" s="140"/>
      <c r="R21" s="147"/>
      <c r="S21" s="147"/>
      <c r="T21" s="147"/>
      <c r="U21" s="147"/>
    </row>
    <row r="22" spans="16:25" x14ac:dyDescent="0.25">
      <c r="P22" s="140"/>
      <c r="Q22" s="140"/>
      <c r="R22" s="147"/>
      <c r="S22" s="147"/>
      <c r="T22" s="147"/>
      <c r="U22" s="147"/>
    </row>
    <row r="23" spans="16:25" x14ac:dyDescent="0.25">
      <c r="P23" s="140"/>
      <c r="Q23" s="140"/>
      <c r="R23" s="147"/>
      <c r="S23" s="147"/>
      <c r="T23" s="147"/>
      <c r="U23" s="147"/>
    </row>
    <row r="25" spans="16:25" ht="15.75" thickBot="1" x14ac:dyDescent="0.3"/>
    <row r="26" spans="16:25" x14ac:dyDescent="0.25">
      <c r="P26" s="104" t="s">
        <v>12</v>
      </c>
      <c r="Q26" s="105"/>
      <c r="R26" s="110" t="str">
        <f>V!G22</f>
        <v>DECISOR DE LA CUENTA SOLICITA MIGRACIÓN A  CON  REEMPLAZO CANAL DE VENTA  ENTERADO DE COSTOS Y POLITICAS</v>
      </c>
      <c r="S26" s="111"/>
      <c r="T26" s="111"/>
      <c r="U26" s="111"/>
      <c r="V26" s="111"/>
      <c r="W26" s="111"/>
      <c r="X26" s="111"/>
      <c r="Y26" s="112"/>
    </row>
    <row r="27" spans="16:25" x14ac:dyDescent="0.25">
      <c r="P27" s="106"/>
      <c r="Q27" s="107"/>
      <c r="R27" s="113"/>
      <c r="S27" s="129"/>
      <c r="T27" s="129"/>
      <c r="U27" s="129"/>
      <c r="V27" s="129"/>
      <c r="W27" s="129"/>
      <c r="X27" s="129"/>
      <c r="Y27" s="115"/>
    </row>
    <row r="28" spans="16:25" x14ac:dyDescent="0.25">
      <c r="P28" s="106"/>
      <c r="Q28" s="107"/>
      <c r="R28" s="113"/>
      <c r="S28" s="129"/>
      <c r="T28" s="129"/>
      <c r="U28" s="129"/>
      <c r="V28" s="129"/>
      <c r="W28" s="129"/>
      <c r="X28" s="129"/>
      <c r="Y28" s="115"/>
    </row>
    <row r="29" spans="16:25" x14ac:dyDescent="0.25">
      <c r="P29" s="106"/>
      <c r="Q29" s="107"/>
      <c r="R29" s="113"/>
      <c r="S29" s="129"/>
      <c r="T29" s="129"/>
      <c r="U29" s="129"/>
      <c r="V29" s="129"/>
      <c r="W29" s="129"/>
      <c r="X29" s="129"/>
      <c r="Y29" s="115"/>
    </row>
    <row r="30" spans="16:25" x14ac:dyDescent="0.25">
      <c r="P30" s="106"/>
      <c r="Q30" s="107"/>
      <c r="R30" s="113"/>
      <c r="S30" s="129"/>
      <c r="T30" s="129"/>
      <c r="U30" s="129"/>
      <c r="V30" s="129"/>
      <c r="W30" s="129"/>
      <c r="X30" s="129"/>
      <c r="Y30" s="115"/>
    </row>
    <row r="31" spans="16:25" x14ac:dyDescent="0.25">
      <c r="P31" s="106"/>
      <c r="Q31" s="107"/>
      <c r="R31" s="113"/>
      <c r="S31" s="129"/>
      <c r="T31" s="129"/>
      <c r="U31" s="129"/>
      <c r="V31" s="129"/>
      <c r="W31" s="129"/>
      <c r="X31" s="129"/>
      <c r="Y31" s="115"/>
    </row>
    <row r="32" spans="16:25" x14ac:dyDescent="0.25">
      <c r="P32" s="106"/>
      <c r="Q32" s="107"/>
      <c r="R32" s="113"/>
      <c r="S32" s="129"/>
      <c r="T32" s="129"/>
      <c r="U32" s="129"/>
      <c r="V32" s="129"/>
      <c r="W32" s="129"/>
      <c r="X32" s="129"/>
      <c r="Y32" s="115"/>
    </row>
    <row r="33" spans="16:25" ht="15.75" thickBot="1" x14ac:dyDescent="0.3">
      <c r="P33" s="108"/>
      <c r="Q33" s="109"/>
      <c r="R33" s="116"/>
      <c r="S33" s="117"/>
      <c r="T33" s="117"/>
      <c r="U33" s="117"/>
      <c r="V33" s="117"/>
      <c r="W33" s="117"/>
      <c r="X33" s="117"/>
      <c r="Y33" s="118"/>
    </row>
    <row r="34" spans="16:25" ht="15.75" thickBot="1" x14ac:dyDescent="0.3"/>
    <row r="35" spans="16:25" x14ac:dyDescent="0.25">
      <c r="P35" s="104" t="s">
        <v>77</v>
      </c>
      <c r="Q35" s="105"/>
      <c r="R35" s="110" t="str">
        <f>V!G23</f>
        <v>[RHD] CON ADENDUM RECIBE TELEFONO 1 = TELEFONO 2=  REFERENCIA 1= REFERENCIA 2=  CANAL DE VENTA  ENTERADO DE COSTOS Y POLITICAS</v>
      </c>
      <c r="S35" s="111"/>
      <c r="T35" s="111"/>
      <c r="U35" s="111"/>
      <c r="V35" s="111"/>
      <c r="W35" s="111"/>
      <c r="X35" s="111"/>
      <c r="Y35" s="112"/>
    </row>
    <row r="36" spans="16:25" x14ac:dyDescent="0.25">
      <c r="P36" s="106"/>
      <c r="Q36" s="107"/>
      <c r="R36" s="113"/>
      <c r="S36" s="129"/>
      <c r="T36" s="129"/>
      <c r="U36" s="129"/>
      <c r="V36" s="129"/>
      <c r="W36" s="129"/>
      <c r="X36" s="129"/>
      <c r="Y36" s="115"/>
    </row>
    <row r="37" spans="16:25" x14ac:dyDescent="0.25">
      <c r="P37" s="106"/>
      <c r="Q37" s="107"/>
      <c r="R37" s="113"/>
      <c r="S37" s="129"/>
      <c r="T37" s="129"/>
      <c r="U37" s="129"/>
      <c r="V37" s="129"/>
      <c r="W37" s="129"/>
      <c r="X37" s="129"/>
      <c r="Y37" s="115"/>
    </row>
    <row r="38" spans="16:25" x14ac:dyDescent="0.25">
      <c r="P38" s="106"/>
      <c r="Q38" s="107"/>
      <c r="R38" s="113"/>
      <c r="S38" s="129"/>
      <c r="T38" s="129"/>
      <c r="U38" s="129"/>
      <c r="V38" s="129"/>
      <c r="W38" s="129"/>
      <c r="X38" s="129"/>
      <c r="Y38" s="115"/>
    </row>
    <row r="39" spans="16:25" x14ac:dyDescent="0.25">
      <c r="P39" s="106"/>
      <c r="Q39" s="107"/>
      <c r="R39" s="113"/>
      <c r="S39" s="129"/>
      <c r="T39" s="129"/>
      <c r="U39" s="129"/>
      <c r="V39" s="129"/>
      <c r="W39" s="129"/>
      <c r="X39" s="129"/>
      <c r="Y39" s="115"/>
    </row>
    <row r="40" spans="16:25" x14ac:dyDescent="0.25">
      <c r="P40" s="106"/>
      <c r="Q40" s="107"/>
      <c r="R40" s="113"/>
      <c r="S40" s="129"/>
      <c r="T40" s="129"/>
      <c r="U40" s="129"/>
      <c r="V40" s="129"/>
      <c r="W40" s="129"/>
      <c r="X40" s="129"/>
      <c r="Y40" s="115"/>
    </row>
    <row r="41" spans="16:25" x14ac:dyDescent="0.25">
      <c r="P41" s="106"/>
      <c r="Q41" s="107"/>
      <c r="R41" s="113"/>
      <c r="S41" s="129"/>
      <c r="T41" s="129"/>
      <c r="U41" s="129"/>
      <c r="V41" s="129"/>
      <c r="W41" s="129"/>
      <c r="X41" s="129"/>
      <c r="Y41" s="115"/>
    </row>
    <row r="42" spans="16:25" ht="15.75" thickBot="1" x14ac:dyDescent="0.3">
      <c r="P42" s="108"/>
      <c r="Q42" s="109"/>
      <c r="R42" s="116"/>
      <c r="S42" s="117"/>
      <c r="T42" s="117"/>
      <c r="U42" s="117"/>
      <c r="V42" s="117"/>
      <c r="W42" s="117"/>
      <c r="X42" s="117"/>
      <c r="Y42" s="118"/>
    </row>
  </sheetData>
  <mergeCells count="35">
    <mergeCell ref="V18:V19"/>
    <mergeCell ref="W13:Y18"/>
    <mergeCell ref="P35:Q42"/>
    <mergeCell ref="R35:Y42"/>
    <mergeCell ref="P18:Q19"/>
    <mergeCell ref="R18:S19"/>
    <mergeCell ref="T18:U19"/>
    <mergeCell ref="P20:Q21"/>
    <mergeCell ref="R20:S21"/>
    <mergeCell ref="T20:U21"/>
    <mergeCell ref="P22:Q23"/>
    <mergeCell ref="R22:S23"/>
    <mergeCell ref="T22:U23"/>
    <mergeCell ref="P26:Q33"/>
    <mergeCell ref="R26:Y33"/>
    <mergeCell ref="R14:S15"/>
    <mergeCell ref="T14:U15"/>
    <mergeCell ref="P16:Q17"/>
    <mergeCell ref="R16:S17"/>
    <mergeCell ref="T16:U17"/>
    <mergeCell ref="P5:Q6"/>
    <mergeCell ref="R5:S6"/>
    <mergeCell ref="P7:Q8"/>
    <mergeCell ref="R7:V8"/>
    <mergeCell ref="V14:V15"/>
    <mergeCell ref="V16:V17"/>
    <mergeCell ref="X1:Y2"/>
    <mergeCell ref="P3:Q4"/>
    <mergeCell ref="R3:S4"/>
    <mergeCell ref="D8:N9"/>
    <mergeCell ref="P9:Q10"/>
    <mergeCell ref="R9:V10"/>
    <mergeCell ref="D1:N2"/>
    <mergeCell ref="P1:Q2"/>
    <mergeCell ref="R1:S2"/>
  </mergeCells>
  <pageMargins left="0.7" right="0.7" top="0.75" bottom="0.75" header="0.3" footer="0.3"/>
  <pageSetup orientation="portrait" r:id="rId1"/>
  <headerFooter>
    <oddFooter>&amp;C&amp;1#&amp;"Arial"&amp;10&amp;K737373Información de Uso Público</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27F4C2EB-D49F-43A8-89B7-E1815A793936}">
          <x14:formula1>
            <xm:f>V!$Y$2:$Y$6</xm:f>
          </x14:formula1>
          <xm:sqref>R3:S4</xm:sqref>
        </x14:dataValidation>
        <x14:dataValidation type="list" allowBlank="1" showInputMessage="1" showErrorMessage="1" xr:uid="{E20A975F-FF56-484B-856B-3977F276AAE6}">
          <x14:formula1>
            <xm:f>V!$AD$2:$AD$4</xm:f>
          </x14:formula1>
          <xm:sqref>R5:S6</xm:sqref>
        </x14:dataValidation>
        <x14:dataValidation type="list" allowBlank="1" showInputMessage="1" showErrorMessage="1" xr:uid="{F42A817B-FC5A-4A54-9F94-6865FFF4DFBF}">
          <x14:formula1>
            <xm:f>V!$AI$5:$AI$7</xm:f>
          </x14:formula1>
          <xm:sqref>R1:S2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50ADB-D0D0-426B-8A08-0403BE047F66}">
  <sheetPr codeName="Hoja22"/>
  <dimension ref="D1:Y42"/>
  <sheetViews>
    <sheetView showGridLines="0" zoomScale="60" zoomScaleNormal="60" workbookViewId="0">
      <selection activeCell="R1" sqref="R1:S2"/>
    </sheetView>
  </sheetViews>
  <sheetFormatPr baseColWidth="10" defaultRowHeight="15" x14ac:dyDescent="0.25"/>
  <cols>
    <col min="1" max="21" width="12.7109375" customWidth="1"/>
    <col min="22" max="22" width="21.7109375" bestFit="1" customWidth="1"/>
    <col min="23" max="23" width="21.140625" bestFit="1" customWidth="1"/>
    <col min="24" max="24" width="42.140625" bestFit="1" customWidth="1"/>
    <col min="25" max="25" width="21.140625" bestFit="1" customWidth="1"/>
  </cols>
  <sheetData>
    <row r="1" spans="4:25" ht="15" customHeight="1" x14ac:dyDescent="0.25">
      <c r="D1" s="82" t="s">
        <v>0</v>
      </c>
      <c r="E1" s="82"/>
      <c r="F1" s="82"/>
      <c r="G1" s="82"/>
      <c r="H1" s="82"/>
      <c r="I1" s="82"/>
      <c r="J1" s="82"/>
      <c r="K1" s="82"/>
      <c r="L1" s="82"/>
      <c r="M1" s="82"/>
      <c r="N1" s="82"/>
      <c r="P1" s="82" t="s">
        <v>1</v>
      </c>
      <c r="Q1" s="83"/>
      <c r="R1" s="84"/>
      <c r="S1" s="85"/>
      <c r="X1" s="82" t="s">
        <v>2</v>
      </c>
      <c r="Y1" s="82"/>
    </row>
    <row r="2" spans="4:25" ht="15.75" customHeight="1" thickBot="1" x14ac:dyDescent="0.3">
      <c r="D2" s="82"/>
      <c r="E2" s="82"/>
      <c r="F2" s="82"/>
      <c r="G2" s="82"/>
      <c r="H2" s="82"/>
      <c r="I2" s="82"/>
      <c r="J2" s="82"/>
      <c r="K2" s="82"/>
      <c r="L2" s="82"/>
      <c r="M2" s="82"/>
      <c r="N2" s="82"/>
      <c r="P2" s="82"/>
      <c r="Q2" s="83"/>
      <c r="R2" s="86"/>
      <c r="S2" s="87"/>
      <c r="X2" s="82"/>
      <c r="Y2" s="82"/>
    </row>
    <row r="3" spans="4:25" ht="20.25" x14ac:dyDescent="0.25">
      <c r="P3" s="82" t="s">
        <v>6</v>
      </c>
      <c r="Q3" s="83"/>
      <c r="R3" s="84"/>
      <c r="S3" s="85"/>
      <c r="X3" s="2" t="s">
        <v>4</v>
      </c>
      <c r="Y3" s="3" t="str">
        <f>IFERROR(HLOOKUP($R$1,V!$X$10:$AA$15,2,0)," ")</f>
        <v xml:space="preserve"> </v>
      </c>
    </row>
    <row r="4" spans="4:25" ht="21" thickBot="1" x14ac:dyDescent="0.3">
      <c r="P4" s="82"/>
      <c r="Q4" s="83"/>
      <c r="R4" s="86"/>
      <c r="S4" s="87"/>
      <c r="X4" s="4" t="s">
        <v>5</v>
      </c>
      <c r="Y4" s="5" t="str">
        <f>IFERROR(HLOOKUP($R$1,V!$X$10:$AA$15,3,0)," ")</f>
        <v xml:space="preserve"> </v>
      </c>
    </row>
    <row r="5" spans="4:25" ht="20.25" x14ac:dyDescent="0.25">
      <c r="P5" s="82" t="s">
        <v>155</v>
      </c>
      <c r="Q5" s="83"/>
      <c r="R5" s="84"/>
      <c r="S5" s="85"/>
      <c r="X5" s="4" t="s">
        <v>7</v>
      </c>
      <c r="Y5" s="5" t="str">
        <f>IFERROR(HLOOKUP($R$1,V!$X$10:$AA$15,4,0)," ")</f>
        <v xml:space="preserve"> </v>
      </c>
    </row>
    <row r="6" spans="4:25" ht="21" thickBot="1" x14ac:dyDescent="0.3">
      <c r="P6" s="82"/>
      <c r="Q6" s="83"/>
      <c r="R6" s="86"/>
      <c r="S6" s="87"/>
      <c r="X6" s="4" t="s">
        <v>8</v>
      </c>
      <c r="Y6" s="5" t="str">
        <f>IFERROR(HLOOKUP($R$1,V!$X$10:$AA$15,5,0)," ")</f>
        <v xml:space="preserve"> </v>
      </c>
    </row>
    <row r="7" spans="4:25" ht="21" thickBot="1" x14ac:dyDescent="0.3">
      <c r="P7" s="82" t="s">
        <v>10</v>
      </c>
      <c r="Q7" s="83"/>
      <c r="R7" s="92" t="s">
        <v>148</v>
      </c>
      <c r="S7" s="93"/>
      <c r="T7" s="93"/>
      <c r="U7" s="93"/>
      <c r="V7" s="94"/>
      <c r="X7" s="6" t="s">
        <v>11</v>
      </c>
      <c r="Y7" s="7" t="str">
        <f>IFERROR(HLOOKUP($R$1,V!$X$10:$AA$15,6,0)," ")</f>
        <v xml:space="preserve"> </v>
      </c>
    </row>
    <row r="8" spans="4:25" ht="15.75" thickBot="1" x14ac:dyDescent="0.3">
      <c r="D8" s="90" t="s">
        <v>9</v>
      </c>
      <c r="E8" s="91"/>
      <c r="F8" s="91"/>
      <c r="G8" s="91"/>
      <c r="H8" s="91"/>
      <c r="I8" s="91"/>
      <c r="J8" s="91"/>
      <c r="K8" s="91"/>
      <c r="L8" s="91"/>
      <c r="M8" s="91"/>
      <c r="N8" s="91"/>
      <c r="P8" s="82"/>
      <c r="Q8" s="83"/>
      <c r="R8" s="95"/>
      <c r="S8" s="96"/>
      <c r="T8" s="96"/>
      <c r="U8" s="96"/>
      <c r="V8" s="97"/>
    </row>
    <row r="9" spans="4:25" x14ac:dyDescent="0.25">
      <c r="D9" s="91"/>
      <c r="E9" s="91"/>
      <c r="F9" s="91"/>
      <c r="G9" s="91"/>
      <c r="H9" s="91"/>
      <c r="I9" s="91"/>
      <c r="J9" s="91"/>
      <c r="K9" s="91"/>
      <c r="L9" s="91"/>
      <c r="M9" s="91"/>
      <c r="N9" s="91"/>
      <c r="P9" s="82" t="s">
        <v>140</v>
      </c>
      <c r="Q9" s="83"/>
      <c r="R9" s="98">
        <v>349</v>
      </c>
      <c r="S9" s="99"/>
      <c r="T9" s="99"/>
      <c r="U9" s="99"/>
      <c r="V9" s="100"/>
    </row>
    <row r="10" spans="4:25" ht="15.75" thickBot="1" x14ac:dyDescent="0.3">
      <c r="P10" s="82"/>
      <c r="Q10" s="83"/>
      <c r="R10" s="101"/>
      <c r="S10" s="102"/>
      <c r="T10" s="102"/>
      <c r="U10" s="102"/>
      <c r="V10" s="103"/>
    </row>
    <row r="13" spans="4:25" ht="15.75" thickBot="1" x14ac:dyDescent="0.3"/>
    <row r="14" spans="4:25" ht="15" customHeight="1" x14ac:dyDescent="0.25">
      <c r="R14" s="119" t="s">
        <v>147</v>
      </c>
      <c r="S14" s="142"/>
      <c r="T14" s="119" t="s">
        <v>19</v>
      </c>
      <c r="U14" s="142"/>
      <c r="V14" s="145" t="s">
        <v>25</v>
      </c>
      <c r="W14" s="130" t="s">
        <v>250</v>
      </c>
      <c r="X14" s="131"/>
      <c r="Y14" s="132"/>
    </row>
    <row r="15" spans="4:25" ht="15.75" customHeight="1" thickBot="1" x14ac:dyDescent="0.3">
      <c r="R15" s="119"/>
      <c r="S15" s="142"/>
      <c r="T15" s="119"/>
      <c r="U15" s="142"/>
      <c r="V15" s="146"/>
      <c r="W15" s="133"/>
      <c r="X15" s="134"/>
      <c r="Y15" s="135"/>
    </row>
    <row r="16" spans="4:25" ht="15" customHeight="1" x14ac:dyDescent="0.25">
      <c r="P16" s="82" t="s">
        <v>43</v>
      </c>
      <c r="Q16" s="122"/>
      <c r="R16" s="123" t="str">
        <f>IFERROR(HLOOKUP($R$1,V!$AA$24:$AB$26,2,0)," ")</f>
        <v xml:space="preserve"> </v>
      </c>
      <c r="S16" s="124"/>
      <c r="T16" s="123" t="str">
        <f>IFERROR(HLOOKUP($R$1,V!$Y$24:$AB$30,4,0)," ")</f>
        <v xml:space="preserve"> </v>
      </c>
      <c r="U16" s="143"/>
      <c r="V16" s="120" t="str">
        <f>IFERROR(HLOOKUP($R$1,V!$Y$24:$AB$30,6,0)," ")</f>
        <v xml:space="preserve"> </v>
      </c>
      <c r="W16" s="133"/>
      <c r="X16" s="134"/>
      <c r="Y16" s="135"/>
    </row>
    <row r="17" spans="16:25" ht="15.75" customHeight="1" thickBot="1" x14ac:dyDescent="0.3">
      <c r="P17" s="82"/>
      <c r="Q17" s="122"/>
      <c r="R17" s="125"/>
      <c r="S17" s="126"/>
      <c r="T17" s="125"/>
      <c r="U17" s="144"/>
      <c r="V17" s="121"/>
      <c r="W17" s="133"/>
      <c r="X17" s="134"/>
      <c r="Y17" s="135"/>
    </row>
    <row r="18" spans="16:25" ht="15" customHeight="1" x14ac:dyDescent="0.25">
      <c r="P18" s="82" t="s">
        <v>44</v>
      </c>
      <c r="Q18" s="122"/>
      <c r="R18" s="123" t="str">
        <f>IFERROR(HLOOKUP($R$1,V!$AA$24:$AB$26,3,0)," ")</f>
        <v xml:space="preserve"> </v>
      </c>
      <c r="S18" s="124"/>
      <c r="T18" s="123" t="str">
        <f>IFERROR(HLOOKUP($R$1,V!$Y$24:$AB$30,5,0)," ")</f>
        <v xml:space="preserve"> </v>
      </c>
      <c r="U18" s="143"/>
      <c r="V18" s="120" t="str">
        <f>IFERROR(HLOOKUP($R$1,V!$Y$24:$AB$30,7,0)," ")</f>
        <v xml:space="preserve"> </v>
      </c>
      <c r="W18" s="133"/>
      <c r="X18" s="134"/>
      <c r="Y18" s="135"/>
    </row>
    <row r="19" spans="16:25" ht="15.75" customHeight="1" thickBot="1" x14ac:dyDescent="0.3">
      <c r="P19" s="82"/>
      <c r="Q19" s="122"/>
      <c r="R19" s="125"/>
      <c r="S19" s="126"/>
      <c r="T19" s="125"/>
      <c r="U19" s="144"/>
      <c r="V19" s="121"/>
      <c r="W19" s="136"/>
      <c r="X19" s="137"/>
      <c r="Y19" s="138"/>
    </row>
    <row r="20" spans="16:25" x14ac:dyDescent="0.25">
      <c r="P20" s="140"/>
      <c r="Q20" s="140"/>
      <c r="R20" s="147"/>
      <c r="S20" s="147"/>
      <c r="T20" s="147"/>
      <c r="U20" s="147"/>
    </row>
    <row r="21" spans="16:25" x14ac:dyDescent="0.25">
      <c r="P21" s="140"/>
      <c r="Q21" s="140"/>
      <c r="R21" s="147"/>
      <c r="S21" s="147"/>
      <c r="T21" s="147"/>
      <c r="U21" s="147"/>
    </row>
    <row r="22" spans="16:25" x14ac:dyDescent="0.25">
      <c r="P22" s="140"/>
      <c r="Q22" s="140"/>
      <c r="R22" s="147"/>
      <c r="S22" s="147"/>
      <c r="T22" s="147"/>
      <c r="U22" s="147"/>
    </row>
    <row r="23" spans="16:25" x14ac:dyDescent="0.25">
      <c r="P23" s="140"/>
      <c r="Q23" s="140"/>
      <c r="R23" s="147"/>
      <c r="S23" s="147"/>
      <c r="T23" s="147"/>
      <c r="U23" s="147"/>
    </row>
    <row r="25" spans="16:25" ht="15.75" thickBot="1" x14ac:dyDescent="0.3"/>
    <row r="26" spans="16:25" x14ac:dyDescent="0.25">
      <c r="P26" s="104" t="s">
        <v>12</v>
      </c>
      <c r="Q26" s="105"/>
      <c r="R26" s="110" t="str">
        <f>V!G24</f>
        <v>DECISOR DE LA CUENTA SOLICITA MIGRACIÓN A  CON  CRECIMIENTO CANAL DE VENTA  ENTERADO DE COSTOS Y POLITICAS</v>
      </c>
      <c r="S26" s="111"/>
      <c r="T26" s="111"/>
      <c r="U26" s="111"/>
      <c r="V26" s="111"/>
      <c r="W26" s="111"/>
      <c r="X26" s="111"/>
      <c r="Y26" s="112"/>
    </row>
    <row r="27" spans="16:25" x14ac:dyDescent="0.25">
      <c r="P27" s="106"/>
      <c r="Q27" s="107"/>
      <c r="R27" s="113"/>
      <c r="S27" s="129"/>
      <c r="T27" s="129"/>
      <c r="U27" s="129"/>
      <c r="V27" s="129"/>
      <c r="W27" s="129"/>
      <c r="X27" s="129"/>
      <c r="Y27" s="115"/>
    </row>
    <row r="28" spans="16:25" x14ac:dyDescent="0.25">
      <c r="P28" s="106"/>
      <c r="Q28" s="107"/>
      <c r="R28" s="113"/>
      <c r="S28" s="129"/>
      <c r="T28" s="129"/>
      <c r="U28" s="129"/>
      <c r="V28" s="129"/>
      <c r="W28" s="129"/>
      <c r="X28" s="129"/>
      <c r="Y28" s="115"/>
    </row>
    <row r="29" spans="16:25" x14ac:dyDescent="0.25">
      <c r="P29" s="106"/>
      <c r="Q29" s="107"/>
      <c r="R29" s="113"/>
      <c r="S29" s="129"/>
      <c r="T29" s="129"/>
      <c r="U29" s="129"/>
      <c r="V29" s="129"/>
      <c r="W29" s="129"/>
      <c r="X29" s="129"/>
      <c r="Y29" s="115"/>
    </row>
    <row r="30" spans="16:25" x14ac:dyDescent="0.25">
      <c r="P30" s="106"/>
      <c r="Q30" s="107"/>
      <c r="R30" s="113"/>
      <c r="S30" s="129"/>
      <c r="T30" s="129"/>
      <c r="U30" s="129"/>
      <c r="V30" s="129"/>
      <c r="W30" s="129"/>
      <c r="X30" s="129"/>
      <c r="Y30" s="115"/>
    </row>
    <row r="31" spans="16:25" x14ac:dyDescent="0.25">
      <c r="P31" s="106"/>
      <c r="Q31" s="107"/>
      <c r="R31" s="113"/>
      <c r="S31" s="129"/>
      <c r="T31" s="129"/>
      <c r="U31" s="129"/>
      <c r="V31" s="129"/>
      <c r="W31" s="129"/>
      <c r="X31" s="129"/>
      <c r="Y31" s="115"/>
    </row>
    <row r="32" spans="16:25" x14ac:dyDescent="0.25">
      <c r="P32" s="106"/>
      <c r="Q32" s="107"/>
      <c r="R32" s="113"/>
      <c r="S32" s="129"/>
      <c r="T32" s="129"/>
      <c r="U32" s="129"/>
      <c r="V32" s="129"/>
      <c r="W32" s="129"/>
      <c r="X32" s="129"/>
      <c r="Y32" s="115"/>
    </row>
    <row r="33" spans="16:25" ht="15.75" thickBot="1" x14ac:dyDescent="0.3">
      <c r="P33" s="108"/>
      <c r="Q33" s="109"/>
      <c r="R33" s="116"/>
      <c r="S33" s="117"/>
      <c r="T33" s="117"/>
      <c r="U33" s="117"/>
      <c r="V33" s="117"/>
      <c r="W33" s="117"/>
      <c r="X33" s="117"/>
      <c r="Y33" s="118"/>
    </row>
    <row r="34" spans="16:25" ht="15.75" thickBot="1" x14ac:dyDescent="0.3"/>
    <row r="35" spans="16:25" x14ac:dyDescent="0.25">
      <c r="P35" s="104" t="s">
        <v>77</v>
      </c>
      <c r="Q35" s="105"/>
      <c r="R35" s="110" t="str">
        <f>V!G25</f>
        <v>[CHD] CON ADENDUM RECIBE TELEFONO 1 = TELEFONO 2=  REFERENCIA 1= REFERENCIA 2=  CANAL DE VENTA  ENTERADO DE COSTOS Y POLITICAS</v>
      </c>
      <c r="S35" s="111"/>
      <c r="T35" s="111"/>
      <c r="U35" s="111"/>
      <c r="V35" s="111"/>
      <c r="W35" s="111"/>
      <c r="X35" s="111"/>
      <c r="Y35" s="112"/>
    </row>
    <row r="36" spans="16:25" x14ac:dyDescent="0.25">
      <c r="P36" s="106"/>
      <c r="Q36" s="107"/>
      <c r="R36" s="113"/>
      <c r="S36" s="129"/>
      <c r="T36" s="129"/>
      <c r="U36" s="129"/>
      <c r="V36" s="129"/>
      <c r="W36" s="129"/>
      <c r="X36" s="129"/>
      <c r="Y36" s="115"/>
    </row>
    <row r="37" spans="16:25" x14ac:dyDescent="0.25">
      <c r="P37" s="106"/>
      <c r="Q37" s="107"/>
      <c r="R37" s="113"/>
      <c r="S37" s="129"/>
      <c r="T37" s="129"/>
      <c r="U37" s="129"/>
      <c r="V37" s="129"/>
      <c r="W37" s="129"/>
      <c r="X37" s="129"/>
      <c r="Y37" s="115"/>
    </row>
    <row r="38" spans="16:25" x14ac:dyDescent="0.25">
      <c r="P38" s="106"/>
      <c r="Q38" s="107"/>
      <c r="R38" s="113"/>
      <c r="S38" s="129"/>
      <c r="T38" s="129"/>
      <c r="U38" s="129"/>
      <c r="V38" s="129"/>
      <c r="W38" s="129"/>
      <c r="X38" s="129"/>
      <c r="Y38" s="115"/>
    </row>
    <row r="39" spans="16:25" x14ac:dyDescent="0.25">
      <c r="P39" s="106"/>
      <c r="Q39" s="107"/>
      <c r="R39" s="113"/>
      <c r="S39" s="129"/>
      <c r="T39" s="129"/>
      <c r="U39" s="129"/>
      <c r="V39" s="129"/>
      <c r="W39" s="129"/>
      <c r="X39" s="129"/>
      <c r="Y39" s="115"/>
    </row>
    <row r="40" spans="16:25" x14ac:dyDescent="0.25">
      <c r="P40" s="106"/>
      <c r="Q40" s="107"/>
      <c r="R40" s="113"/>
      <c r="S40" s="129"/>
      <c r="T40" s="129"/>
      <c r="U40" s="129"/>
      <c r="V40" s="129"/>
      <c r="W40" s="129"/>
      <c r="X40" s="129"/>
      <c r="Y40" s="115"/>
    </row>
    <row r="41" spans="16:25" x14ac:dyDescent="0.25">
      <c r="P41" s="106"/>
      <c r="Q41" s="107"/>
      <c r="R41" s="113"/>
      <c r="S41" s="129"/>
      <c r="T41" s="129"/>
      <c r="U41" s="129"/>
      <c r="V41" s="129"/>
      <c r="W41" s="129"/>
      <c r="X41" s="129"/>
      <c r="Y41" s="115"/>
    </row>
    <row r="42" spans="16:25" ht="15.75" thickBot="1" x14ac:dyDescent="0.3">
      <c r="P42" s="108"/>
      <c r="Q42" s="109"/>
      <c r="R42" s="116"/>
      <c r="S42" s="117"/>
      <c r="T42" s="117"/>
      <c r="U42" s="117"/>
      <c r="V42" s="117"/>
      <c r="W42" s="117"/>
      <c r="X42" s="117"/>
      <c r="Y42" s="118"/>
    </row>
  </sheetData>
  <mergeCells count="35">
    <mergeCell ref="V18:V19"/>
    <mergeCell ref="W14:Y19"/>
    <mergeCell ref="P35:Q42"/>
    <mergeCell ref="R35:Y42"/>
    <mergeCell ref="P18:Q19"/>
    <mergeCell ref="R18:S19"/>
    <mergeCell ref="T18:U19"/>
    <mergeCell ref="P20:Q21"/>
    <mergeCell ref="R20:S21"/>
    <mergeCell ref="T20:U21"/>
    <mergeCell ref="P22:Q23"/>
    <mergeCell ref="R22:S23"/>
    <mergeCell ref="T22:U23"/>
    <mergeCell ref="P26:Q33"/>
    <mergeCell ref="R26:Y33"/>
    <mergeCell ref="R14:S15"/>
    <mergeCell ref="T14:U15"/>
    <mergeCell ref="P16:Q17"/>
    <mergeCell ref="R16:S17"/>
    <mergeCell ref="T16:U17"/>
    <mergeCell ref="P5:Q6"/>
    <mergeCell ref="R5:S6"/>
    <mergeCell ref="P7:Q8"/>
    <mergeCell ref="R7:V8"/>
    <mergeCell ref="V14:V15"/>
    <mergeCell ref="V16:V17"/>
    <mergeCell ref="X1:Y2"/>
    <mergeCell ref="P3:Q4"/>
    <mergeCell ref="R3:S4"/>
    <mergeCell ref="D8:N9"/>
    <mergeCell ref="P9:Q10"/>
    <mergeCell ref="R9:V10"/>
    <mergeCell ref="D1:N2"/>
    <mergeCell ref="P1:Q2"/>
    <mergeCell ref="R1:S2"/>
  </mergeCells>
  <pageMargins left="0.7" right="0.7" top="0.75" bottom="0.75" header="0.3" footer="0.3"/>
  <pageSetup orientation="portrait" r:id="rId1"/>
  <headerFooter>
    <oddFooter>&amp;C&amp;1#&amp;"Arial"&amp;10&amp;K737373Información de Uso Público</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995AE1EE-4545-4D23-8078-4533AD1F0F83}">
          <x14:formula1>
            <xm:f>V!$AD$2:$AD$3</xm:f>
          </x14:formula1>
          <xm:sqref>R5:S6</xm:sqref>
        </x14:dataValidation>
        <x14:dataValidation type="list" allowBlank="1" showInputMessage="1" showErrorMessage="1" xr:uid="{127AE14E-EC13-46B6-B207-7D5E1E4AA40F}">
          <x14:formula1>
            <xm:f>V!$Y$2:$Y$6</xm:f>
          </x14:formula1>
          <xm:sqref>R3:S4</xm:sqref>
        </x14:dataValidation>
        <x14:dataValidation type="list" allowBlank="1" showInputMessage="1" showErrorMessage="1" xr:uid="{72FCF8B4-ABD8-4DFB-B8DF-6740EB4186DD}">
          <x14:formula1>
            <xm:f>V!$AI$5:$AI$7</xm:f>
          </x14:formula1>
          <xm:sqref>R1:S2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E93B0-4D49-4EAA-AB7A-F12F1275605F}">
  <sheetPr codeName="Hoja23"/>
  <dimension ref="D1:Y42"/>
  <sheetViews>
    <sheetView showGridLines="0" zoomScale="60" zoomScaleNormal="60" workbookViewId="0">
      <selection activeCell="R7" sqref="R7:S8"/>
    </sheetView>
  </sheetViews>
  <sheetFormatPr baseColWidth="10" defaultRowHeight="15" x14ac:dyDescent="0.25"/>
  <cols>
    <col min="1" max="21" width="12.7109375" customWidth="1"/>
    <col min="22" max="22" width="21.7109375" bestFit="1" customWidth="1"/>
    <col min="23" max="23" width="21.140625" bestFit="1" customWidth="1"/>
    <col min="24" max="24" width="42.140625" bestFit="1" customWidth="1"/>
    <col min="25" max="25" width="21.140625" bestFit="1" customWidth="1"/>
  </cols>
  <sheetData>
    <row r="1" spans="4:25" ht="15" customHeight="1" x14ac:dyDescent="0.25">
      <c r="D1" s="82" t="s">
        <v>0</v>
      </c>
      <c r="E1" s="82"/>
      <c r="F1" s="82"/>
      <c r="G1" s="82"/>
      <c r="H1" s="82"/>
      <c r="I1" s="82"/>
      <c r="J1" s="82"/>
      <c r="K1" s="82"/>
      <c r="L1" s="82"/>
      <c r="M1" s="82"/>
      <c r="N1" s="82"/>
      <c r="P1" s="82" t="s">
        <v>1</v>
      </c>
      <c r="Q1" s="83"/>
      <c r="R1" s="84"/>
      <c r="S1" s="85"/>
      <c r="X1" s="82" t="s">
        <v>2</v>
      </c>
      <c r="Y1" s="82"/>
    </row>
    <row r="2" spans="4:25" ht="15.75" customHeight="1" thickBot="1" x14ac:dyDescent="0.3">
      <c r="D2" s="82"/>
      <c r="E2" s="82"/>
      <c r="F2" s="82"/>
      <c r="G2" s="82"/>
      <c r="H2" s="82"/>
      <c r="I2" s="82"/>
      <c r="J2" s="82"/>
      <c r="K2" s="82"/>
      <c r="L2" s="82"/>
      <c r="M2" s="82"/>
      <c r="N2" s="82"/>
      <c r="P2" s="82"/>
      <c r="Q2" s="83"/>
      <c r="R2" s="86"/>
      <c r="S2" s="87"/>
      <c r="X2" s="82"/>
      <c r="Y2" s="82"/>
    </row>
    <row r="3" spans="4:25" ht="20.25" x14ac:dyDescent="0.25">
      <c r="P3" s="82" t="s">
        <v>6</v>
      </c>
      <c r="Q3" s="83"/>
      <c r="R3" s="84"/>
      <c r="S3" s="85"/>
      <c r="X3" s="2" t="s">
        <v>4</v>
      </c>
      <c r="Y3" s="3" t="str">
        <f>IFERROR(HLOOKUP($R$1,V!$X$10:$AA$15,2,0)," ")</f>
        <v xml:space="preserve"> </v>
      </c>
    </row>
    <row r="4" spans="4:25" ht="21" thickBot="1" x14ac:dyDescent="0.3">
      <c r="P4" s="82"/>
      <c r="Q4" s="83"/>
      <c r="R4" s="86"/>
      <c r="S4" s="87"/>
      <c r="X4" s="4" t="s">
        <v>5</v>
      </c>
      <c r="Y4" s="5" t="str">
        <f>IFERROR(HLOOKUP($R$1,V!$X$10:$AA$15,3,0)," ")</f>
        <v xml:space="preserve"> </v>
      </c>
    </row>
    <row r="5" spans="4:25" ht="20.25" x14ac:dyDescent="0.25">
      <c r="P5" s="82" t="s">
        <v>155</v>
      </c>
      <c r="Q5" s="83"/>
      <c r="R5" s="84"/>
      <c r="S5" s="85"/>
      <c r="X5" s="4" t="s">
        <v>7</v>
      </c>
      <c r="Y5" s="5" t="str">
        <f>IFERROR(HLOOKUP($R$1,V!$X$10:$AA$15,4,0)," ")</f>
        <v xml:space="preserve"> </v>
      </c>
    </row>
    <row r="6" spans="4:25" ht="21" thickBot="1" x14ac:dyDescent="0.3">
      <c r="P6" s="82"/>
      <c r="Q6" s="83"/>
      <c r="R6" s="86"/>
      <c r="S6" s="87"/>
      <c r="X6" s="4" t="s">
        <v>8</v>
      </c>
      <c r="Y6" s="5" t="str">
        <f>IFERROR(HLOOKUP($R$1,V!$X$10:$AA$15,5,0)," ")</f>
        <v xml:space="preserve"> </v>
      </c>
    </row>
    <row r="7" spans="4:25" ht="21" thickBot="1" x14ac:dyDescent="0.3">
      <c r="P7" s="82" t="s">
        <v>158</v>
      </c>
      <c r="Q7" s="83"/>
      <c r="R7" s="84"/>
      <c r="S7" s="85"/>
      <c r="T7" s="148"/>
      <c r="U7" s="148"/>
      <c r="V7" s="148"/>
      <c r="X7" s="6" t="s">
        <v>11</v>
      </c>
      <c r="Y7" s="7" t="str">
        <f>IFERROR(HLOOKUP($R$1,V!$X$10:$AA$15,6,0)," ")</f>
        <v xml:space="preserve"> </v>
      </c>
    </row>
    <row r="8" spans="4:25" ht="15.75" customHeight="1" thickBot="1" x14ac:dyDescent="0.3">
      <c r="D8" s="90" t="s">
        <v>9</v>
      </c>
      <c r="E8" s="91"/>
      <c r="F8" s="91"/>
      <c r="G8" s="91"/>
      <c r="H8" s="91"/>
      <c r="I8" s="91"/>
      <c r="J8" s="91"/>
      <c r="K8" s="91"/>
      <c r="L8" s="91"/>
      <c r="M8" s="91"/>
      <c r="N8" s="91"/>
      <c r="P8" s="82"/>
      <c r="Q8" s="83"/>
      <c r="R8" s="86"/>
      <c r="S8" s="87"/>
      <c r="T8" s="148"/>
      <c r="U8" s="148"/>
      <c r="V8" s="148"/>
    </row>
    <row r="9" spans="4:25" ht="15" customHeight="1" x14ac:dyDescent="0.25">
      <c r="D9" s="91"/>
      <c r="E9" s="91"/>
      <c r="F9" s="91"/>
      <c r="G9" s="91"/>
      <c r="H9" s="91"/>
      <c r="I9" s="91"/>
      <c r="J9" s="91"/>
      <c r="K9" s="91"/>
      <c r="L9" s="91"/>
      <c r="M9" s="91"/>
      <c r="N9" s="91"/>
      <c r="P9" s="82" t="s">
        <v>10</v>
      </c>
      <c r="Q9" s="83"/>
      <c r="R9" s="92" t="s">
        <v>148</v>
      </c>
      <c r="S9" s="93"/>
      <c r="T9" s="93"/>
      <c r="U9" s="93"/>
      <c r="V9" s="94"/>
    </row>
    <row r="10" spans="4:25" ht="15.75" customHeight="1" thickBot="1" x14ac:dyDescent="0.3">
      <c r="P10" s="82"/>
      <c r="Q10" s="83"/>
      <c r="R10" s="95"/>
      <c r="S10" s="96"/>
      <c r="T10" s="96"/>
      <c r="U10" s="96"/>
      <c r="V10" s="97"/>
    </row>
    <row r="11" spans="4:25" x14ac:dyDescent="0.25">
      <c r="P11" s="82" t="s">
        <v>140</v>
      </c>
      <c r="Q11" s="83"/>
      <c r="R11" s="98">
        <v>349</v>
      </c>
      <c r="S11" s="99"/>
      <c r="T11" s="99"/>
      <c r="U11" s="99"/>
      <c r="V11" s="100"/>
    </row>
    <row r="12" spans="4:25" ht="15.75" thickBot="1" x14ac:dyDescent="0.3">
      <c r="P12" s="82"/>
      <c r="Q12" s="83"/>
      <c r="R12" s="101"/>
      <c r="S12" s="102"/>
      <c r="T12" s="102"/>
      <c r="U12" s="102"/>
      <c r="V12" s="103"/>
    </row>
    <row r="13" spans="4:25" ht="15.75" thickBot="1" x14ac:dyDescent="0.3"/>
    <row r="14" spans="4:25" ht="15" customHeight="1" thickBot="1" x14ac:dyDescent="0.3">
      <c r="R14" s="119" t="s">
        <v>147</v>
      </c>
      <c r="S14" s="142"/>
      <c r="T14" s="119" t="s">
        <v>19</v>
      </c>
      <c r="U14" s="142"/>
      <c r="V14" s="145" t="s">
        <v>25</v>
      </c>
    </row>
    <row r="15" spans="4:25" ht="15.75" customHeight="1" thickBot="1" x14ac:dyDescent="0.3">
      <c r="R15" s="119"/>
      <c r="S15" s="142"/>
      <c r="T15" s="119"/>
      <c r="U15" s="142"/>
      <c r="V15" s="146"/>
      <c r="W15" s="130" t="s">
        <v>250</v>
      </c>
      <c r="X15" s="131"/>
      <c r="Y15" s="132"/>
    </row>
    <row r="16" spans="4:25" ht="15" customHeight="1" x14ac:dyDescent="0.25">
      <c r="P16" s="82" t="s">
        <v>43</v>
      </c>
      <c r="Q16" s="122"/>
      <c r="R16" s="123" t="str">
        <f>IFERROR(HLOOKUP($R$1,V!$AA$24:$AB$26,2,0)," ")</f>
        <v xml:space="preserve"> </v>
      </c>
      <c r="S16" s="124"/>
      <c r="T16" s="123" t="str">
        <f>IFERROR(HLOOKUP($R$1,V!$Y$24:$AB$30,4,0)," ")</f>
        <v xml:space="preserve"> </v>
      </c>
      <c r="U16" s="143"/>
      <c r="V16" s="120" t="str">
        <f>IFERROR(HLOOKUP($R$1,V!$Y$24:$AB$30,6,0)," ")</f>
        <v xml:space="preserve"> </v>
      </c>
      <c r="W16" s="133"/>
      <c r="X16" s="134"/>
      <c r="Y16" s="135"/>
    </row>
    <row r="17" spans="16:25" ht="15.75" customHeight="1" thickBot="1" x14ac:dyDescent="0.3">
      <c r="P17" s="82"/>
      <c r="Q17" s="122"/>
      <c r="R17" s="125"/>
      <c r="S17" s="126"/>
      <c r="T17" s="125"/>
      <c r="U17" s="144"/>
      <c r="V17" s="121"/>
      <c r="W17" s="133"/>
      <c r="X17" s="134"/>
      <c r="Y17" s="135"/>
    </row>
    <row r="18" spans="16:25" ht="15" customHeight="1" x14ac:dyDescent="0.25">
      <c r="P18" s="82" t="s">
        <v>44</v>
      </c>
      <c r="Q18" s="122"/>
      <c r="R18" s="123" t="str">
        <f>IFERROR(HLOOKUP($R$1,V!$AA$24:$AB$26,3,0)," ")</f>
        <v xml:space="preserve"> </v>
      </c>
      <c r="S18" s="124"/>
      <c r="T18" s="123" t="str">
        <f>IFERROR(HLOOKUP($R$1,V!$Y$24:$AB$30,5,0)," ")</f>
        <v xml:space="preserve"> </v>
      </c>
      <c r="U18" s="143"/>
      <c r="V18" s="120" t="str">
        <f>IFERROR(HLOOKUP($R$1,V!$Y$24:$AB$30,7,0)," ")</f>
        <v xml:space="preserve"> </v>
      </c>
      <c r="W18" s="133"/>
      <c r="X18" s="134"/>
      <c r="Y18" s="135"/>
    </row>
    <row r="19" spans="16:25" ht="15.75" customHeight="1" thickBot="1" x14ac:dyDescent="0.3">
      <c r="P19" s="82"/>
      <c r="Q19" s="122"/>
      <c r="R19" s="125"/>
      <c r="S19" s="126"/>
      <c r="T19" s="125"/>
      <c r="U19" s="144"/>
      <c r="V19" s="121"/>
      <c r="W19" s="133"/>
      <c r="X19" s="134"/>
      <c r="Y19" s="135"/>
    </row>
    <row r="20" spans="16:25" ht="15.75" thickBot="1" x14ac:dyDescent="0.3">
      <c r="P20" s="140"/>
      <c r="Q20" s="140"/>
      <c r="R20" s="147"/>
      <c r="S20" s="147"/>
      <c r="T20" s="147"/>
      <c r="U20" s="147"/>
      <c r="W20" s="136"/>
      <c r="X20" s="137"/>
      <c r="Y20" s="138"/>
    </row>
    <row r="21" spans="16:25" x14ac:dyDescent="0.25">
      <c r="P21" s="140"/>
      <c r="Q21" s="140"/>
      <c r="R21" s="147"/>
      <c r="S21" s="147"/>
      <c r="T21" s="147"/>
      <c r="U21" s="147"/>
    </row>
    <row r="22" spans="16:25" x14ac:dyDescent="0.25">
      <c r="P22" s="140"/>
      <c r="Q22" s="140"/>
      <c r="R22" s="147"/>
      <c r="S22" s="147"/>
      <c r="T22" s="147"/>
      <c r="U22" s="147"/>
    </row>
    <row r="23" spans="16:25" x14ac:dyDescent="0.25">
      <c r="P23" s="140"/>
      <c r="Q23" s="140"/>
      <c r="R23" s="147"/>
      <c r="S23" s="147"/>
      <c r="T23" s="147"/>
      <c r="U23" s="147"/>
    </row>
    <row r="25" spans="16:25" ht="15.75" thickBot="1" x14ac:dyDescent="0.3"/>
    <row r="26" spans="16:25" x14ac:dyDescent="0.25">
      <c r="P26" s="104" t="s">
        <v>12</v>
      </c>
      <c r="Q26" s="105"/>
      <c r="R26" s="110" t="str">
        <f>V!G26</f>
        <v>DECISOR DE LA CUENTA SOLICITA MIGRACIÓN A  CON  CRECIMIENTO  REEMPLAZO CANAL DE VENTA  ENTERADO DE COSTOS Y POLITICAS</v>
      </c>
      <c r="S26" s="111"/>
      <c r="T26" s="111"/>
      <c r="U26" s="111"/>
      <c r="V26" s="111"/>
      <c r="W26" s="111"/>
      <c r="X26" s="111"/>
      <c r="Y26" s="112"/>
    </row>
    <row r="27" spans="16:25" x14ac:dyDescent="0.25">
      <c r="P27" s="106"/>
      <c r="Q27" s="107"/>
      <c r="R27" s="113"/>
      <c r="S27" s="129"/>
      <c r="T27" s="129"/>
      <c r="U27" s="129"/>
      <c r="V27" s="129"/>
      <c r="W27" s="129"/>
      <c r="X27" s="129"/>
      <c r="Y27" s="115"/>
    </row>
    <row r="28" spans="16:25" x14ac:dyDescent="0.25">
      <c r="P28" s="106"/>
      <c r="Q28" s="107"/>
      <c r="R28" s="113"/>
      <c r="S28" s="129"/>
      <c r="T28" s="129"/>
      <c r="U28" s="129"/>
      <c r="V28" s="129"/>
      <c r="W28" s="129"/>
      <c r="X28" s="129"/>
      <c r="Y28" s="115"/>
    </row>
    <row r="29" spans="16:25" x14ac:dyDescent="0.25">
      <c r="P29" s="106"/>
      <c r="Q29" s="107"/>
      <c r="R29" s="113"/>
      <c r="S29" s="129"/>
      <c r="T29" s="129"/>
      <c r="U29" s="129"/>
      <c r="V29" s="129"/>
      <c r="W29" s="129"/>
      <c r="X29" s="129"/>
      <c r="Y29" s="115"/>
    </row>
    <row r="30" spans="16:25" x14ac:dyDescent="0.25">
      <c r="P30" s="106"/>
      <c r="Q30" s="107"/>
      <c r="R30" s="113"/>
      <c r="S30" s="129"/>
      <c r="T30" s="129"/>
      <c r="U30" s="129"/>
      <c r="V30" s="129"/>
      <c r="W30" s="129"/>
      <c r="X30" s="129"/>
      <c r="Y30" s="115"/>
    </row>
    <row r="31" spans="16:25" x14ac:dyDescent="0.25">
      <c r="P31" s="106"/>
      <c r="Q31" s="107"/>
      <c r="R31" s="113"/>
      <c r="S31" s="129"/>
      <c r="T31" s="129"/>
      <c r="U31" s="129"/>
      <c r="V31" s="129"/>
      <c r="W31" s="129"/>
      <c r="X31" s="129"/>
      <c r="Y31" s="115"/>
    </row>
    <row r="32" spans="16:25" x14ac:dyDescent="0.25">
      <c r="P32" s="106"/>
      <c r="Q32" s="107"/>
      <c r="R32" s="113"/>
      <c r="S32" s="129"/>
      <c r="T32" s="129"/>
      <c r="U32" s="129"/>
      <c r="V32" s="129"/>
      <c r="W32" s="129"/>
      <c r="X32" s="129"/>
      <c r="Y32" s="115"/>
    </row>
    <row r="33" spans="16:25" ht="15.75" thickBot="1" x14ac:dyDescent="0.3">
      <c r="P33" s="108"/>
      <c r="Q33" s="109"/>
      <c r="R33" s="116"/>
      <c r="S33" s="117"/>
      <c r="T33" s="117"/>
      <c r="U33" s="117"/>
      <c r="V33" s="117"/>
      <c r="W33" s="117"/>
      <c r="X33" s="117"/>
      <c r="Y33" s="118"/>
    </row>
    <row r="34" spans="16:25" ht="15.75" thickBot="1" x14ac:dyDescent="0.3"/>
    <row r="35" spans="16:25" x14ac:dyDescent="0.25">
      <c r="P35" s="104" t="s">
        <v>77</v>
      </c>
      <c r="Q35" s="105"/>
      <c r="R35" s="110" t="str">
        <f>V!G27</f>
        <v>[RHD][CHD] CON ADENDUM RECIBE TELEFONO 1 = TELEFONO 2=  REFERENCIA 1= REFERENCIA 2=  CANAL DE VENTA  ENTERADO DE COSTOS Y POLITICAS</v>
      </c>
      <c r="S35" s="111"/>
      <c r="T35" s="111"/>
      <c r="U35" s="111"/>
      <c r="V35" s="111"/>
      <c r="W35" s="111"/>
      <c r="X35" s="111"/>
      <c r="Y35" s="112"/>
    </row>
    <row r="36" spans="16:25" x14ac:dyDescent="0.25">
      <c r="P36" s="106"/>
      <c r="Q36" s="107"/>
      <c r="R36" s="113"/>
      <c r="S36" s="129"/>
      <c r="T36" s="129"/>
      <c r="U36" s="129"/>
      <c r="V36" s="129"/>
      <c r="W36" s="129"/>
      <c r="X36" s="129"/>
      <c r="Y36" s="115"/>
    </row>
    <row r="37" spans="16:25" x14ac:dyDescent="0.25">
      <c r="P37" s="106"/>
      <c r="Q37" s="107"/>
      <c r="R37" s="113"/>
      <c r="S37" s="129"/>
      <c r="T37" s="129"/>
      <c r="U37" s="129"/>
      <c r="V37" s="129"/>
      <c r="W37" s="129"/>
      <c r="X37" s="129"/>
      <c r="Y37" s="115"/>
    </row>
    <row r="38" spans="16:25" x14ac:dyDescent="0.25">
      <c r="P38" s="106"/>
      <c r="Q38" s="107"/>
      <c r="R38" s="113"/>
      <c r="S38" s="129"/>
      <c r="T38" s="129"/>
      <c r="U38" s="129"/>
      <c r="V38" s="129"/>
      <c r="W38" s="129"/>
      <c r="X38" s="129"/>
      <c r="Y38" s="115"/>
    </row>
    <row r="39" spans="16:25" x14ac:dyDescent="0.25">
      <c r="P39" s="106"/>
      <c r="Q39" s="107"/>
      <c r="R39" s="113"/>
      <c r="S39" s="129"/>
      <c r="T39" s="129"/>
      <c r="U39" s="129"/>
      <c r="V39" s="129"/>
      <c r="W39" s="129"/>
      <c r="X39" s="129"/>
      <c r="Y39" s="115"/>
    </row>
    <row r="40" spans="16:25" x14ac:dyDescent="0.25">
      <c r="P40" s="106"/>
      <c r="Q40" s="107"/>
      <c r="R40" s="113"/>
      <c r="S40" s="129"/>
      <c r="T40" s="129"/>
      <c r="U40" s="129"/>
      <c r="V40" s="129"/>
      <c r="W40" s="129"/>
      <c r="X40" s="129"/>
      <c r="Y40" s="115"/>
    </row>
    <row r="41" spans="16:25" x14ac:dyDescent="0.25">
      <c r="P41" s="106"/>
      <c r="Q41" s="107"/>
      <c r="R41" s="113"/>
      <c r="S41" s="129"/>
      <c r="T41" s="129"/>
      <c r="U41" s="129"/>
      <c r="V41" s="129"/>
      <c r="W41" s="129"/>
      <c r="X41" s="129"/>
      <c r="Y41" s="115"/>
    </row>
    <row r="42" spans="16:25" ht="15.75" thickBot="1" x14ac:dyDescent="0.3">
      <c r="P42" s="108"/>
      <c r="Q42" s="109"/>
      <c r="R42" s="116"/>
      <c r="S42" s="117"/>
      <c r="T42" s="117"/>
      <c r="U42" s="117"/>
      <c r="V42" s="117"/>
      <c r="W42" s="117"/>
      <c r="X42" s="117"/>
      <c r="Y42" s="118"/>
    </row>
  </sheetData>
  <mergeCells count="39">
    <mergeCell ref="V18:V19"/>
    <mergeCell ref="W15:Y20"/>
    <mergeCell ref="P35:Q42"/>
    <mergeCell ref="R35:Y42"/>
    <mergeCell ref="P18:Q19"/>
    <mergeCell ref="R18:S19"/>
    <mergeCell ref="T18:U19"/>
    <mergeCell ref="P20:Q21"/>
    <mergeCell ref="R20:S21"/>
    <mergeCell ref="T20:U21"/>
    <mergeCell ref="P22:Q23"/>
    <mergeCell ref="R22:S23"/>
    <mergeCell ref="T22:U23"/>
    <mergeCell ref="P26:Q33"/>
    <mergeCell ref="R26:Y33"/>
    <mergeCell ref="R14:S15"/>
    <mergeCell ref="T14:U15"/>
    <mergeCell ref="P16:Q17"/>
    <mergeCell ref="R16:S17"/>
    <mergeCell ref="T16:U17"/>
    <mergeCell ref="P5:Q6"/>
    <mergeCell ref="R5:S6"/>
    <mergeCell ref="P7:Q8"/>
    <mergeCell ref="P11:Q12"/>
    <mergeCell ref="R11:V12"/>
    <mergeCell ref="R7:S8"/>
    <mergeCell ref="T7:U8"/>
    <mergeCell ref="V7:V8"/>
    <mergeCell ref="V14:V15"/>
    <mergeCell ref="V16:V17"/>
    <mergeCell ref="X1:Y2"/>
    <mergeCell ref="P3:Q4"/>
    <mergeCell ref="R3:S4"/>
    <mergeCell ref="D8:N9"/>
    <mergeCell ref="P9:Q10"/>
    <mergeCell ref="R9:V10"/>
    <mergeCell ref="D1:N2"/>
    <mergeCell ref="P1:Q2"/>
    <mergeCell ref="R1:S2"/>
  </mergeCells>
  <pageMargins left="0.7" right="0.7" top="0.75" bottom="0.75" header="0.3" footer="0.3"/>
  <pageSetup orientation="portrait" r:id="rId1"/>
  <headerFooter>
    <oddFooter>&amp;C&amp;1#&amp;"Arial"&amp;10&amp;K737373Información de Uso Público</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CC34278D-0D72-4AFF-AF77-43F558E76392}">
          <x14:formula1>
            <xm:f>V!$Y$2:$Y$6</xm:f>
          </x14:formula1>
          <xm:sqref>R3:S4</xm:sqref>
        </x14:dataValidation>
        <x14:dataValidation type="list" allowBlank="1" showInputMessage="1" showErrorMessage="1" xr:uid="{C2CDDD97-6E23-42B6-ACFC-41D9CB14F42C}">
          <x14:formula1>
            <xm:f>V!$AD$2:$AD$3</xm:f>
          </x14:formula1>
          <xm:sqref>R5:S8</xm:sqref>
        </x14:dataValidation>
        <x14:dataValidation type="list" allowBlank="1" showInputMessage="1" showErrorMessage="1" xr:uid="{5B9EA8D9-0CBA-45BB-BF45-34D2EBE017B6}">
          <x14:formula1>
            <xm:f>V!$AI$5:$AI$7</xm:f>
          </x14:formula1>
          <xm:sqref>R1:S2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0F04FE-DFF1-4766-B152-468BFCE20108}">
  <sheetPr codeName="Hoja24"/>
  <dimension ref="A1"/>
  <sheetViews>
    <sheetView showGridLines="0" zoomScale="60" zoomScaleNormal="60" workbookViewId="0">
      <selection activeCell="J51" sqref="J51"/>
    </sheetView>
  </sheetViews>
  <sheetFormatPr baseColWidth="10" defaultRowHeight="15" x14ac:dyDescent="0.25"/>
  <cols>
    <col min="1" max="13" width="12.7109375" customWidth="1"/>
  </cols>
  <sheetData/>
  <sheetProtection algorithmName="SHA-512" hashValue="HKMYXEz23iXKxY67OdjEj+dvzAkxYWbK2CP6hKiJkY29dXMs7DTqwHM91Hm+dzKlkDlCoawlDoY24WPFNps41Q==" saltValue="DF6WjnFJx6MAhrgbxolZqA==" spinCount="100000" sheet="1" objects="1" scenarios="1" selectLockedCells="1" selectUnlockedCells="1"/>
  <pageMargins left="0.7" right="0.7" top="0.75" bottom="0.75" header="0.3" footer="0.3"/>
  <pageSetup orientation="portrait" r:id="rId1"/>
  <headerFooter>
    <oddFooter>&amp;C&amp;1#&amp;"Arial"&amp;10&amp;K737373Información de Uso Público</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BC15C-329B-43D7-93AE-48C45CC22839}">
  <sheetPr codeName="Hoja25"/>
  <dimension ref="A1"/>
  <sheetViews>
    <sheetView showGridLines="0" zoomScale="60" zoomScaleNormal="60" workbookViewId="0">
      <selection activeCell="J49" sqref="J49"/>
    </sheetView>
  </sheetViews>
  <sheetFormatPr baseColWidth="10" defaultRowHeight="15" x14ac:dyDescent="0.25"/>
  <cols>
    <col min="1" max="13" width="12.7109375" customWidth="1"/>
  </cols>
  <sheetData/>
  <sheetProtection algorithmName="SHA-512" hashValue="JQKqqGYOL/wyl+vvElMujHRnv1rYhrL+ufwlWkIYuMDafFKVIKpwJ2ApnEH1QiRJ6DeKVukXa0/lmSyqtlynjA==" saltValue="aN07I76P4+TLYmaeyJjGBQ==" spinCount="100000" sheet="1" objects="1" scenarios="1" selectLockedCells="1" selectUnlockedCells="1"/>
  <pageMargins left="0.7" right="0.7" top="0.75" bottom="0.75" header="0.3" footer="0.3"/>
  <pageSetup orientation="portrait" r:id="rId1"/>
  <headerFooter>
    <oddFooter>&amp;C&amp;1#&amp;"Arial"&amp;10&amp;K737373Información de Uso Público</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4D4F6-307E-419C-985C-7FFDA10FCB47}">
  <sheetPr codeName="Hoja26"/>
  <dimension ref="D1:Z48"/>
  <sheetViews>
    <sheetView showGridLines="0" zoomScale="60" zoomScaleNormal="60" workbookViewId="0">
      <selection activeCell="W10" sqref="W10"/>
    </sheetView>
  </sheetViews>
  <sheetFormatPr baseColWidth="10" defaultRowHeight="15" x14ac:dyDescent="0.25"/>
  <cols>
    <col min="1" max="21" width="12.7109375" customWidth="1"/>
    <col min="22" max="22" width="21.7109375" bestFit="1" customWidth="1"/>
    <col min="23" max="23" width="21.140625" bestFit="1" customWidth="1"/>
    <col min="24" max="24" width="24" customWidth="1"/>
    <col min="25" max="25" width="21.140625" bestFit="1" customWidth="1"/>
  </cols>
  <sheetData>
    <row r="1" spans="4:26" ht="15" customHeight="1" x14ac:dyDescent="0.25">
      <c r="D1" s="82" t="s">
        <v>0</v>
      </c>
      <c r="E1" s="82"/>
      <c r="F1" s="82"/>
      <c r="G1" s="82"/>
      <c r="H1" s="82"/>
      <c r="I1" s="82"/>
      <c r="J1" s="82"/>
      <c r="K1" s="82"/>
      <c r="L1" s="82"/>
      <c r="M1" s="82"/>
      <c r="N1" s="82"/>
      <c r="P1" s="82" t="s">
        <v>1</v>
      </c>
      <c r="Q1" s="83"/>
      <c r="R1" s="84"/>
      <c r="S1" s="85"/>
      <c r="X1" s="82" t="s">
        <v>2</v>
      </c>
      <c r="Y1" s="82"/>
    </row>
    <row r="2" spans="4:26" ht="15.75" customHeight="1" thickBot="1" x14ac:dyDescent="0.3">
      <c r="D2" s="82"/>
      <c r="E2" s="82"/>
      <c r="F2" s="82"/>
      <c r="G2" s="82"/>
      <c r="H2" s="82"/>
      <c r="I2" s="82"/>
      <c r="J2" s="82"/>
      <c r="K2" s="82"/>
      <c r="L2" s="82"/>
      <c r="M2" s="82"/>
      <c r="N2" s="82"/>
      <c r="P2" s="82"/>
      <c r="Q2" s="83"/>
      <c r="R2" s="86"/>
      <c r="S2" s="87"/>
      <c r="X2" s="82"/>
      <c r="Y2" s="82"/>
    </row>
    <row r="3" spans="4:26" ht="20.25" x14ac:dyDescent="0.25">
      <c r="P3" s="82" t="s">
        <v>6</v>
      </c>
      <c r="Q3" s="83"/>
      <c r="R3" s="84"/>
      <c r="S3" s="85"/>
      <c r="X3" s="2" t="s">
        <v>39</v>
      </c>
      <c r="Y3" s="3" t="str">
        <f>IFERROR(HLOOKUP($R$1,V!$AC$17:$AG$21,2,0)," ")</f>
        <v xml:space="preserve"> </v>
      </c>
    </row>
    <row r="4" spans="4:26" ht="21" thickBot="1" x14ac:dyDescent="0.3">
      <c r="P4" s="82"/>
      <c r="Q4" s="83"/>
      <c r="R4" s="86"/>
      <c r="S4" s="87"/>
      <c r="X4" s="4" t="s">
        <v>40</v>
      </c>
      <c r="Y4" s="5" t="str">
        <f>IFERROR(HLOOKUP($R$1,V!$AC$17:$AG$21,3,0)," ")</f>
        <v xml:space="preserve"> </v>
      </c>
    </row>
    <row r="5" spans="4:26" ht="20.25" x14ac:dyDescent="0.25">
      <c r="P5" s="140"/>
      <c r="Q5" s="140"/>
      <c r="R5" s="141"/>
      <c r="S5" s="141"/>
      <c r="X5" s="4" t="s">
        <v>41</v>
      </c>
      <c r="Y5" s="5" t="str">
        <f>IFERROR(HLOOKUP($R$1,V!$AC$17:$AG$21,4,0)," ")</f>
        <v xml:space="preserve"> </v>
      </c>
    </row>
    <row r="6" spans="4:26" ht="21" thickBot="1" x14ac:dyDescent="0.3">
      <c r="P6" s="140"/>
      <c r="Q6" s="140"/>
      <c r="R6" s="141"/>
      <c r="S6" s="141"/>
      <c r="X6" s="6" t="s">
        <v>42</v>
      </c>
      <c r="Y6" s="7" t="str">
        <f>IFERROR(HLOOKUP($R$1,V!$AC$17:$AG$21,5,0)," ")</f>
        <v xml:space="preserve"> </v>
      </c>
    </row>
    <row r="7" spans="4:26" x14ac:dyDescent="0.25">
      <c r="P7" s="82" t="s">
        <v>10</v>
      </c>
      <c r="Q7" s="83"/>
      <c r="R7" s="92" t="s">
        <v>163</v>
      </c>
      <c r="S7" s="93"/>
      <c r="T7" s="93"/>
      <c r="U7" s="93"/>
      <c r="V7" s="94"/>
    </row>
    <row r="8" spans="4:26" ht="15.75" thickBot="1" x14ac:dyDescent="0.3">
      <c r="D8" s="90" t="s">
        <v>9</v>
      </c>
      <c r="E8" s="91"/>
      <c r="F8" s="91"/>
      <c r="G8" s="91"/>
      <c r="H8" s="91"/>
      <c r="I8" s="91"/>
      <c r="J8" s="91"/>
      <c r="K8" s="91"/>
      <c r="L8" s="91"/>
      <c r="M8" s="91"/>
      <c r="N8" s="91"/>
      <c r="P8" s="82"/>
      <c r="Q8" s="83"/>
      <c r="R8" s="95"/>
      <c r="S8" s="96"/>
      <c r="T8" s="96"/>
      <c r="U8" s="96"/>
      <c r="V8" s="97"/>
      <c r="X8" s="139"/>
      <c r="Y8" s="139"/>
      <c r="Z8" s="139"/>
    </row>
    <row r="9" spans="4:26" ht="15" customHeight="1" x14ac:dyDescent="0.25">
      <c r="D9" s="91"/>
      <c r="E9" s="91"/>
      <c r="F9" s="91"/>
      <c r="G9" s="91"/>
      <c r="H9" s="91"/>
      <c r="I9" s="91"/>
      <c r="J9" s="91"/>
      <c r="K9" s="91"/>
      <c r="L9" s="91"/>
      <c r="M9" s="91"/>
      <c r="N9" s="91"/>
      <c r="P9" s="82" t="s">
        <v>140</v>
      </c>
      <c r="Q9" s="83"/>
      <c r="R9" s="98">
        <v>99</v>
      </c>
      <c r="S9" s="99"/>
      <c r="T9" s="99"/>
      <c r="U9" s="99"/>
      <c r="V9" s="100"/>
      <c r="X9" s="139"/>
      <c r="Y9" s="139"/>
      <c r="Z9" s="139"/>
    </row>
    <row r="10" spans="4:26" ht="15.75" customHeight="1" thickBot="1" x14ac:dyDescent="0.3">
      <c r="P10" s="82"/>
      <c r="Q10" s="83"/>
      <c r="R10" s="101"/>
      <c r="S10" s="102"/>
      <c r="T10" s="102"/>
      <c r="U10" s="102"/>
      <c r="V10" s="103"/>
      <c r="X10" s="139"/>
      <c r="Y10" s="139"/>
      <c r="Z10" s="139"/>
    </row>
    <row r="11" spans="4:26" ht="15" customHeight="1" x14ac:dyDescent="0.25">
      <c r="X11" s="76"/>
      <c r="Y11" s="76"/>
    </row>
    <row r="12" spans="4:26" ht="15" customHeight="1" x14ac:dyDescent="0.25">
      <c r="X12" s="76"/>
      <c r="Y12" s="76"/>
    </row>
    <row r="14" spans="4:26" ht="15" customHeight="1" x14ac:dyDescent="0.25">
      <c r="R14" s="119" t="s">
        <v>161</v>
      </c>
      <c r="S14" s="142"/>
      <c r="T14" s="119" t="s">
        <v>162</v>
      </c>
      <c r="U14" s="142"/>
      <c r="V14" s="119" t="s">
        <v>19</v>
      </c>
      <c r="W14" s="119"/>
      <c r="X14" s="119" t="s">
        <v>25</v>
      </c>
      <c r="Y14" s="119"/>
    </row>
    <row r="15" spans="4:26" ht="15.75" customHeight="1" thickBot="1" x14ac:dyDescent="0.3">
      <c r="R15" s="119"/>
      <c r="S15" s="142"/>
      <c r="T15" s="119"/>
      <c r="U15" s="142"/>
      <c r="V15" s="119"/>
      <c r="W15" s="119"/>
      <c r="X15" s="119"/>
      <c r="Y15" s="119"/>
    </row>
    <row r="16" spans="4:26" ht="15" customHeight="1" x14ac:dyDescent="0.25">
      <c r="P16" s="82" t="s">
        <v>43</v>
      </c>
      <c r="Q16" s="122"/>
      <c r="R16" s="123" t="str">
        <f>IFERROR(HLOOKUP($R$1,V!$X$50:$AB$58,2,0)," ")</f>
        <v xml:space="preserve"> </v>
      </c>
      <c r="S16" s="124"/>
      <c r="T16" s="123" t="str">
        <f>IFERROR(HLOOKUP($R$1,V!$X$50:$AB$58,6,0)," ")</f>
        <v xml:space="preserve"> </v>
      </c>
      <c r="U16" s="124"/>
      <c r="V16" s="123" t="str">
        <f>IFERROR(HLOOKUP($R$1,V!$X$32:$AF$48,10,0)," ")</f>
        <v xml:space="preserve"> </v>
      </c>
      <c r="W16" s="124"/>
      <c r="X16" s="123" t="str">
        <f>IFERROR(HLOOKUP($R$1,V!$X$32:$AF$48,14,0)," ")</f>
        <v xml:space="preserve"> </v>
      </c>
      <c r="Y16" s="124"/>
    </row>
    <row r="17" spans="16:25" ht="15.75" customHeight="1" thickBot="1" x14ac:dyDescent="0.3">
      <c r="P17" s="82"/>
      <c r="Q17" s="122"/>
      <c r="R17" s="125"/>
      <c r="S17" s="126"/>
      <c r="T17" s="125"/>
      <c r="U17" s="126"/>
      <c r="V17" s="125"/>
      <c r="W17" s="126"/>
      <c r="X17" s="125"/>
      <c r="Y17" s="126"/>
    </row>
    <row r="18" spans="16:25" ht="15" customHeight="1" x14ac:dyDescent="0.25">
      <c r="P18" s="82" t="s">
        <v>44</v>
      </c>
      <c r="Q18" s="122"/>
      <c r="R18" s="123" t="str">
        <f>IFERROR(HLOOKUP($R$1,V!$X$50:$AB$58,3,0)," ")</f>
        <v xml:space="preserve"> </v>
      </c>
      <c r="S18" s="124"/>
      <c r="T18" s="123" t="str">
        <f>IFERROR(HLOOKUP($R$1,V!$X$50:$AB$58,7,0)," ")</f>
        <v xml:space="preserve"> </v>
      </c>
      <c r="U18" s="124"/>
      <c r="V18" s="123" t="str">
        <f>IFERROR(HLOOKUP($R$1,V!$X$32:$AF$48,11,0)," ")</f>
        <v xml:space="preserve"> </v>
      </c>
      <c r="W18" s="124"/>
      <c r="X18" s="123" t="str">
        <f>IFERROR(HLOOKUP($R$1,V!$X$32:$AF$48,15,0)," ")</f>
        <v xml:space="preserve"> </v>
      </c>
      <c r="Y18" s="124"/>
    </row>
    <row r="19" spans="16:25" ht="15.75" customHeight="1" thickBot="1" x14ac:dyDescent="0.3">
      <c r="P19" s="82"/>
      <c r="Q19" s="122"/>
      <c r="R19" s="125"/>
      <c r="S19" s="126"/>
      <c r="T19" s="125"/>
      <c r="U19" s="126"/>
      <c r="V19" s="125"/>
      <c r="W19" s="126"/>
      <c r="X19" s="125"/>
      <c r="Y19" s="126"/>
    </row>
    <row r="20" spans="16:25" ht="15" customHeight="1" x14ac:dyDescent="0.25">
      <c r="P20" s="82" t="s">
        <v>60</v>
      </c>
      <c r="Q20" s="122"/>
      <c r="R20" s="123" t="str">
        <f>IFERROR(HLOOKUP($R$1,V!$X$50:$AB$58,4,0)," ")</f>
        <v xml:space="preserve"> </v>
      </c>
      <c r="S20" s="124"/>
      <c r="T20" s="123" t="str">
        <f>IFERROR(HLOOKUP($R$1,V!$X$50:$AB$58,8,0)," ")</f>
        <v xml:space="preserve"> </v>
      </c>
      <c r="U20" s="124"/>
      <c r="V20" s="123" t="str">
        <f>IFERROR(HLOOKUP($R$1,V!$X$32:$AF$48,12,0)," ")</f>
        <v xml:space="preserve"> </v>
      </c>
      <c r="W20" s="124"/>
      <c r="X20" s="123" t="str">
        <f>IFERROR(HLOOKUP($R$1,V!$X$32:$AF$48,16,0)," ")</f>
        <v xml:space="preserve"> </v>
      </c>
      <c r="Y20" s="124"/>
    </row>
    <row r="21" spans="16:25" ht="15" customHeight="1" thickBot="1" x14ac:dyDescent="0.3">
      <c r="P21" s="82"/>
      <c r="Q21" s="122"/>
      <c r="R21" s="125"/>
      <c r="S21" s="126"/>
      <c r="T21" s="125"/>
      <c r="U21" s="126"/>
      <c r="V21" s="125"/>
      <c r="W21" s="126"/>
      <c r="X21" s="125"/>
      <c r="Y21" s="126"/>
    </row>
    <row r="22" spans="16:25" ht="15" customHeight="1" x14ac:dyDescent="0.25">
      <c r="P22" s="82" t="s">
        <v>61</v>
      </c>
      <c r="Q22" s="122"/>
      <c r="R22" s="123" t="str">
        <f>IFERROR(HLOOKUP($R$1,V!$X$50:$AB$58,5,0)," ")</f>
        <v xml:space="preserve"> </v>
      </c>
      <c r="S22" s="124"/>
      <c r="T22" s="123" t="str">
        <f>IFERROR(HLOOKUP($R$1,V!$X$50:$AB$58,9,0)," ")</f>
        <v xml:space="preserve"> </v>
      </c>
      <c r="U22" s="124"/>
      <c r="V22" s="123" t="str">
        <f>IFERROR(HLOOKUP($R$1,V!$X$32:$AF$48,13,0)," ")</f>
        <v xml:space="preserve"> </v>
      </c>
      <c r="W22" s="124"/>
      <c r="X22" s="123" t="str">
        <f>IFERROR(HLOOKUP($R$1,V!$X$32:$AF$48,17,0)," ")</f>
        <v xml:space="preserve"> </v>
      </c>
      <c r="Y22" s="124"/>
    </row>
    <row r="23" spans="16:25" ht="15" customHeight="1" thickBot="1" x14ac:dyDescent="0.3">
      <c r="P23" s="82"/>
      <c r="Q23" s="122"/>
      <c r="R23" s="125"/>
      <c r="S23" s="126"/>
      <c r="T23" s="125"/>
      <c r="U23" s="126"/>
      <c r="V23" s="125"/>
      <c r="W23" s="126"/>
      <c r="X23" s="125"/>
      <c r="Y23" s="126"/>
    </row>
    <row r="25" spans="16:25" ht="15.75" thickBot="1" x14ac:dyDescent="0.3"/>
    <row r="26" spans="16:25" x14ac:dyDescent="0.25">
      <c r="P26" s="104" t="s">
        <v>12</v>
      </c>
      <c r="Q26" s="105"/>
      <c r="R26" s="110" t="str">
        <f>V!G28</f>
        <v>DECISOR DE LA CUENTA SOLICITA MIGRACIÓN PP  CANAL DE VENTA  ENTERADO DE COSTOS Y POLITICAS</v>
      </c>
      <c r="S26" s="111"/>
      <c r="T26" s="111"/>
      <c r="U26" s="111"/>
      <c r="V26" s="111"/>
      <c r="W26" s="111"/>
      <c r="X26" s="111"/>
      <c r="Y26" s="112"/>
    </row>
    <row r="27" spans="16:25" x14ac:dyDescent="0.25">
      <c r="P27" s="106"/>
      <c r="Q27" s="107"/>
      <c r="R27" s="113"/>
      <c r="S27" s="129"/>
      <c r="T27" s="129"/>
      <c r="U27" s="129"/>
      <c r="V27" s="129"/>
      <c r="W27" s="129"/>
      <c r="X27" s="129"/>
      <c r="Y27" s="115"/>
    </row>
    <row r="28" spans="16:25" x14ac:dyDescent="0.25">
      <c r="P28" s="106"/>
      <c r="Q28" s="107"/>
      <c r="R28" s="113"/>
      <c r="S28" s="129"/>
      <c r="T28" s="129"/>
      <c r="U28" s="129"/>
      <c r="V28" s="129"/>
      <c r="W28" s="129"/>
      <c r="X28" s="129"/>
      <c r="Y28" s="115"/>
    </row>
    <row r="29" spans="16:25" x14ac:dyDescent="0.25">
      <c r="P29" s="106"/>
      <c r="Q29" s="107"/>
      <c r="R29" s="113"/>
      <c r="S29" s="129"/>
      <c r="T29" s="129"/>
      <c r="U29" s="129"/>
      <c r="V29" s="129"/>
      <c r="W29" s="129"/>
      <c r="X29" s="129"/>
      <c r="Y29" s="115"/>
    </row>
    <row r="30" spans="16:25" x14ac:dyDescent="0.25">
      <c r="P30" s="106"/>
      <c r="Q30" s="107"/>
      <c r="R30" s="113"/>
      <c r="S30" s="129"/>
      <c r="T30" s="129"/>
      <c r="U30" s="129"/>
      <c r="V30" s="129"/>
      <c r="W30" s="129"/>
      <c r="X30" s="129"/>
      <c r="Y30" s="115"/>
    </row>
    <row r="31" spans="16:25" x14ac:dyDescent="0.25">
      <c r="P31" s="106"/>
      <c r="Q31" s="107"/>
      <c r="R31" s="113"/>
      <c r="S31" s="129"/>
      <c r="T31" s="129"/>
      <c r="U31" s="129"/>
      <c r="V31" s="129"/>
      <c r="W31" s="129"/>
      <c r="X31" s="129"/>
      <c r="Y31" s="115"/>
    </row>
    <row r="32" spans="16:25" x14ac:dyDescent="0.25">
      <c r="P32" s="106"/>
      <c r="Q32" s="107"/>
      <c r="R32" s="113"/>
      <c r="S32" s="129"/>
      <c r="T32" s="129"/>
      <c r="U32" s="129"/>
      <c r="V32" s="129"/>
      <c r="W32" s="129"/>
      <c r="X32" s="129"/>
      <c r="Y32" s="115"/>
    </row>
    <row r="33" spans="4:25" ht="15.75" thickBot="1" x14ac:dyDescent="0.3">
      <c r="P33" s="108"/>
      <c r="Q33" s="109"/>
      <c r="R33" s="116"/>
      <c r="S33" s="117"/>
      <c r="T33" s="117"/>
      <c r="U33" s="117"/>
      <c r="V33" s="117"/>
      <c r="W33" s="117"/>
      <c r="X33" s="117"/>
      <c r="Y33" s="118"/>
    </row>
    <row r="34" spans="4:25" ht="15.75" thickBot="1" x14ac:dyDescent="0.3"/>
    <row r="35" spans="4:25" x14ac:dyDescent="0.25">
      <c r="P35" s="104" t="s">
        <v>77</v>
      </c>
      <c r="Q35" s="105"/>
      <c r="R35" s="110" t="str">
        <f>V!G29</f>
        <v>M** SIN ADENDUM RECIBE TELEFONO 1 = TELEFONO 2=  REFERENCIA 1= REFERENCIA 2=  CANAL DE VENTA  ENTERADO DE COSTOS Y POLITICAS</v>
      </c>
      <c r="S35" s="111"/>
      <c r="T35" s="111"/>
      <c r="U35" s="111"/>
      <c r="V35" s="111"/>
      <c r="W35" s="111"/>
      <c r="X35" s="111"/>
      <c r="Y35" s="112"/>
    </row>
    <row r="36" spans="4:25" x14ac:dyDescent="0.25">
      <c r="P36" s="106"/>
      <c r="Q36" s="107"/>
      <c r="R36" s="113"/>
      <c r="S36" s="129"/>
      <c r="T36" s="129"/>
      <c r="U36" s="129"/>
      <c r="V36" s="129"/>
      <c r="W36" s="129"/>
      <c r="X36" s="129"/>
      <c r="Y36" s="115"/>
    </row>
    <row r="37" spans="4:25" x14ac:dyDescent="0.25">
      <c r="P37" s="106"/>
      <c r="Q37" s="107"/>
      <c r="R37" s="113"/>
      <c r="S37" s="129"/>
      <c r="T37" s="129"/>
      <c r="U37" s="129"/>
      <c r="V37" s="129"/>
      <c r="W37" s="129"/>
      <c r="X37" s="129"/>
      <c r="Y37" s="115"/>
    </row>
    <row r="38" spans="4:25" x14ac:dyDescent="0.25">
      <c r="P38" s="106"/>
      <c r="Q38" s="107"/>
      <c r="R38" s="113"/>
      <c r="S38" s="129"/>
      <c r="T38" s="129"/>
      <c r="U38" s="129"/>
      <c r="V38" s="129"/>
      <c r="W38" s="129"/>
      <c r="X38" s="129"/>
      <c r="Y38" s="115"/>
    </row>
    <row r="39" spans="4:25" x14ac:dyDescent="0.25">
      <c r="P39" s="106"/>
      <c r="Q39" s="107"/>
      <c r="R39" s="113"/>
      <c r="S39" s="129"/>
      <c r="T39" s="129"/>
      <c r="U39" s="129"/>
      <c r="V39" s="129"/>
      <c r="W39" s="129"/>
      <c r="X39" s="129"/>
      <c r="Y39" s="115"/>
    </row>
    <row r="40" spans="4:25" ht="15.75" thickBot="1" x14ac:dyDescent="0.3">
      <c r="P40" s="106"/>
      <c r="Q40" s="107"/>
      <c r="R40" s="113"/>
      <c r="S40" s="129"/>
      <c r="T40" s="129"/>
      <c r="U40" s="129"/>
      <c r="V40" s="129"/>
      <c r="W40" s="129"/>
      <c r="X40" s="129"/>
      <c r="Y40" s="115"/>
    </row>
    <row r="41" spans="4:25" ht="15" customHeight="1" x14ac:dyDescent="0.25">
      <c r="D41" s="149" t="s">
        <v>251</v>
      </c>
      <c r="E41" s="150"/>
      <c r="F41" s="150"/>
      <c r="G41" s="150"/>
      <c r="H41" s="150"/>
      <c r="I41" s="150"/>
      <c r="J41" s="150"/>
      <c r="K41" s="150"/>
      <c r="L41" s="150"/>
      <c r="M41" s="150"/>
      <c r="N41" s="151"/>
      <c r="P41" s="106"/>
      <c r="Q41" s="107"/>
      <c r="R41" s="113"/>
      <c r="S41" s="129"/>
      <c r="T41" s="129"/>
      <c r="U41" s="129"/>
      <c r="V41" s="129"/>
      <c r="W41" s="129"/>
      <c r="X41" s="129"/>
      <c r="Y41" s="115"/>
    </row>
    <row r="42" spans="4:25" ht="15.75" customHeight="1" thickBot="1" x14ac:dyDescent="0.3">
      <c r="D42" s="152"/>
      <c r="E42" s="134"/>
      <c r="F42" s="134"/>
      <c r="G42" s="134"/>
      <c r="H42" s="134"/>
      <c r="I42" s="134"/>
      <c r="J42" s="134"/>
      <c r="K42" s="134"/>
      <c r="L42" s="134"/>
      <c r="M42" s="134"/>
      <c r="N42" s="153"/>
      <c r="P42" s="108"/>
      <c r="Q42" s="109"/>
      <c r="R42" s="116"/>
      <c r="S42" s="117"/>
      <c r="T42" s="117"/>
      <c r="U42" s="117"/>
      <c r="V42" s="117"/>
      <c r="W42" s="117"/>
      <c r="X42" s="117"/>
      <c r="Y42" s="118"/>
    </row>
    <row r="43" spans="4:25" ht="15" customHeight="1" thickBot="1" x14ac:dyDescent="0.3">
      <c r="D43" s="154"/>
      <c r="E43" s="155"/>
      <c r="F43" s="155"/>
      <c r="G43" s="155"/>
      <c r="H43" s="155"/>
      <c r="I43" s="155"/>
      <c r="J43" s="155"/>
      <c r="K43" s="155"/>
      <c r="L43" s="155"/>
      <c r="M43" s="155"/>
      <c r="N43" s="156"/>
    </row>
    <row r="44" spans="4:25" ht="15" customHeight="1" x14ac:dyDescent="0.25">
      <c r="D44" s="75"/>
      <c r="E44" s="75"/>
      <c r="F44" s="75"/>
      <c r="G44" s="74"/>
      <c r="H44" s="74"/>
    </row>
    <row r="45" spans="4:25" ht="15" customHeight="1" x14ac:dyDescent="0.25">
      <c r="D45" s="75"/>
      <c r="E45" s="75"/>
      <c r="F45" s="75"/>
      <c r="G45" s="74"/>
      <c r="H45" s="74"/>
    </row>
    <row r="46" spans="4:25" ht="15" customHeight="1" x14ac:dyDescent="0.25">
      <c r="D46" s="75"/>
      <c r="E46" s="75"/>
      <c r="F46" s="75"/>
      <c r="G46" s="74"/>
      <c r="H46" s="74"/>
    </row>
    <row r="47" spans="4:25" ht="15.75" customHeight="1" x14ac:dyDescent="0.25">
      <c r="D47" s="75"/>
      <c r="E47" s="75"/>
      <c r="F47" s="75"/>
      <c r="G47" s="74"/>
      <c r="H47" s="74"/>
    </row>
    <row r="48" spans="4:25" x14ac:dyDescent="0.25">
      <c r="D48" s="74"/>
      <c r="E48" s="74"/>
      <c r="F48" s="74"/>
      <c r="G48" s="74"/>
      <c r="H48" s="74"/>
    </row>
  </sheetData>
  <mergeCells count="43">
    <mergeCell ref="V20:W21"/>
    <mergeCell ref="X20:Y21"/>
    <mergeCell ref="V22:W23"/>
    <mergeCell ref="X22:Y23"/>
    <mergeCell ref="D41:N43"/>
    <mergeCell ref="P35:Q42"/>
    <mergeCell ref="R35:Y42"/>
    <mergeCell ref="P22:Q23"/>
    <mergeCell ref="R22:S23"/>
    <mergeCell ref="T22:U23"/>
    <mergeCell ref="P26:Q33"/>
    <mergeCell ref="R26:Y33"/>
    <mergeCell ref="P18:Q19"/>
    <mergeCell ref="R18:S19"/>
    <mergeCell ref="T18:U19"/>
    <mergeCell ref="P20:Q21"/>
    <mergeCell ref="R20:S21"/>
    <mergeCell ref="T20:U21"/>
    <mergeCell ref="V18:W19"/>
    <mergeCell ref="X18:Y19"/>
    <mergeCell ref="R14:S15"/>
    <mergeCell ref="T14:U15"/>
    <mergeCell ref="X8:Z10"/>
    <mergeCell ref="P16:Q17"/>
    <mergeCell ref="R16:S17"/>
    <mergeCell ref="T16:U17"/>
    <mergeCell ref="V14:W15"/>
    <mergeCell ref="X14:Y15"/>
    <mergeCell ref="V16:W17"/>
    <mergeCell ref="X16:Y17"/>
    <mergeCell ref="D1:N2"/>
    <mergeCell ref="P1:Q2"/>
    <mergeCell ref="R1:S2"/>
    <mergeCell ref="X1:Y2"/>
    <mergeCell ref="P3:Q4"/>
    <mergeCell ref="R3:S4"/>
    <mergeCell ref="P5:Q6"/>
    <mergeCell ref="R5:S6"/>
    <mergeCell ref="P7:Q8"/>
    <mergeCell ref="R7:V8"/>
    <mergeCell ref="D8:N9"/>
    <mergeCell ref="P9:Q10"/>
    <mergeCell ref="R9:V10"/>
  </mergeCells>
  <pageMargins left="0.7" right="0.7" top="0.75" bottom="0.75" header="0.3" footer="0.3"/>
  <pageSetup orientation="portrait" r:id="rId1"/>
  <headerFooter>
    <oddFooter>&amp;C&amp;1#&amp;"Arial"&amp;10&amp;K737373Información de Uso Público</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A6B7839-F03F-4A15-A122-54ED0C895BCB}">
          <x14:formula1>
            <xm:f>V!$AC$1:$AC$6</xm:f>
          </x14:formula1>
          <xm:sqref>R1:S2</xm:sqref>
        </x14:dataValidation>
        <x14:dataValidation type="list" allowBlank="1" showInputMessage="1" showErrorMessage="1" xr:uid="{45123100-B0CE-45BB-9A59-7F7AABCAEE5C}">
          <x14:formula1>
            <xm:f>V!$Y$2:$Y$6</xm:f>
          </x14:formula1>
          <xm:sqref>R3:S4</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5856D-A662-40F2-860E-203D598AF0C3}">
  <sheetPr codeName="Hoja27"/>
  <dimension ref="D1:Y42"/>
  <sheetViews>
    <sheetView showGridLines="0" zoomScale="60" zoomScaleNormal="60" workbookViewId="0">
      <selection activeCell="R5" sqref="R5:S6"/>
    </sheetView>
  </sheetViews>
  <sheetFormatPr baseColWidth="10" defaultRowHeight="15" x14ac:dyDescent="0.25"/>
  <cols>
    <col min="1" max="21" width="12.7109375" customWidth="1"/>
    <col min="22" max="22" width="21.7109375" bestFit="1" customWidth="1"/>
    <col min="23" max="23" width="21.140625" bestFit="1" customWidth="1"/>
    <col min="24" max="24" width="42.140625" bestFit="1" customWidth="1"/>
    <col min="25" max="25" width="21.140625" bestFit="1" customWidth="1"/>
  </cols>
  <sheetData>
    <row r="1" spans="4:25" x14ac:dyDescent="0.25">
      <c r="D1" s="82" t="s">
        <v>0</v>
      </c>
      <c r="E1" s="82"/>
      <c r="F1" s="82"/>
      <c r="G1" s="82"/>
      <c r="H1" s="82"/>
      <c r="I1" s="82"/>
      <c r="J1" s="82"/>
      <c r="K1" s="82"/>
      <c r="L1" s="82"/>
      <c r="M1" s="82"/>
      <c r="N1" s="82"/>
      <c r="P1" s="82" t="s">
        <v>1</v>
      </c>
      <c r="Q1" s="83"/>
      <c r="R1" s="84"/>
      <c r="S1" s="85"/>
      <c r="X1" s="82" t="s">
        <v>2</v>
      </c>
      <c r="Y1" s="82"/>
    </row>
    <row r="2" spans="4:25" ht="15.75" thickBot="1" x14ac:dyDescent="0.3">
      <c r="D2" s="82"/>
      <c r="E2" s="82"/>
      <c r="F2" s="82"/>
      <c r="G2" s="82"/>
      <c r="H2" s="82"/>
      <c r="I2" s="82"/>
      <c r="J2" s="82"/>
      <c r="K2" s="82"/>
      <c r="L2" s="82"/>
      <c r="M2" s="82"/>
      <c r="N2" s="82"/>
      <c r="P2" s="82"/>
      <c r="Q2" s="83"/>
      <c r="R2" s="86"/>
      <c r="S2" s="87"/>
      <c r="X2" s="82"/>
      <c r="Y2" s="82"/>
    </row>
    <row r="3" spans="4:25" ht="20.25" x14ac:dyDescent="0.25">
      <c r="P3" s="82" t="s">
        <v>6</v>
      </c>
      <c r="Q3" s="83"/>
      <c r="R3" s="84"/>
      <c r="S3" s="85"/>
      <c r="X3" s="2" t="s">
        <v>39</v>
      </c>
      <c r="Y3" s="3" t="str">
        <f>IFERROR(HLOOKUP($R$1,V!$AC$17:$AG$21,2,0)," ")</f>
        <v xml:space="preserve"> </v>
      </c>
    </row>
    <row r="4" spans="4:25" ht="21" thickBot="1" x14ac:dyDescent="0.3">
      <c r="P4" s="82"/>
      <c r="Q4" s="83"/>
      <c r="R4" s="86"/>
      <c r="S4" s="87"/>
      <c r="X4" s="4" t="s">
        <v>40</v>
      </c>
      <c r="Y4" s="5" t="str">
        <f>IFERROR(HLOOKUP($R$1,V!$AC$17:$AG$21,3,0)," ")</f>
        <v xml:space="preserve"> </v>
      </c>
    </row>
    <row r="5" spans="4:25" ht="20.25" x14ac:dyDescent="0.25">
      <c r="P5" s="82" t="s">
        <v>74</v>
      </c>
      <c r="Q5" s="83"/>
      <c r="R5" s="84"/>
      <c r="S5" s="85"/>
      <c r="X5" s="4" t="s">
        <v>41</v>
      </c>
      <c r="Y5" s="5" t="str">
        <f>IFERROR(HLOOKUP($R$1,V!$AC$17:$AG$21,4,0)," ")</f>
        <v xml:space="preserve"> </v>
      </c>
    </row>
    <row r="6" spans="4:25" ht="21" thickBot="1" x14ac:dyDescent="0.3">
      <c r="P6" s="82"/>
      <c r="Q6" s="83"/>
      <c r="R6" s="86"/>
      <c r="S6" s="87"/>
      <c r="X6" s="6" t="s">
        <v>42</v>
      </c>
      <c r="Y6" s="7" t="str">
        <f>IFERROR(HLOOKUP($R$1,V!$AC$17:$AG$21,5,0)," ")</f>
        <v xml:space="preserve"> </v>
      </c>
    </row>
    <row r="7" spans="4:25" x14ac:dyDescent="0.25">
      <c r="P7" s="82" t="s">
        <v>10</v>
      </c>
      <c r="Q7" s="83"/>
      <c r="R7" s="92" t="str">
        <f>IFERROR(VLOOKUP($R$5,V!W90:X92,2,0)," ")</f>
        <v xml:space="preserve"> </v>
      </c>
      <c r="S7" s="93"/>
      <c r="T7" s="93"/>
      <c r="U7" s="93"/>
      <c r="V7" s="94"/>
    </row>
    <row r="8" spans="4:25" ht="15.75" customHeight="1" thickBot="1" x14ac:dyDescent="0.3">
      <c r="D8" s="90" t="s">
        <v>9</v>
      </c>
      <c r="E8" s="91"/>
      <c r="F8" s="91"/>
      <c r="G8" s="91"/>
      <c r="H8" s="91"/>
      <c r="I8" s="91"/>
      <c r="J8" s="91"/>
      <c r="K8" s="91"/>
      <c r="L8" s="91"/>
      <c r="M8" s="91"/>
      <c r="N8" s="91"/>
      <c r="P8" s="82"/>
      <c r="Q8" s="83"/>
      <c r="R8" s="95"/>
      <c r="S8" s="96"/>
      <c r="T8" s="96"/>
      <c r="U8" s="96"/>
      <c r="V8" s="97"/>
      <c r="X8" s="157" t="str">
        <f>IF($R$1="SILVER","RECUERDA QUE POR EL MOMENTO SILVER SOLO ES COMPATIBLE CON 1 Y 2 EQUIPOS"," ")</f>
        <v xml:space="preserve"> </v>
      </c>
      <c r="Y8" s="157"/>
    </row>
    <row r="9" spans="4:25" ht="15" customHeight="1" x14ac:dyDescent="0.25">
      <c r="D9" s="91"/>
      <c r="E9" s="91"/>
      <c r="F9" s="91"/>
      <c r="G9" s="91"/>
      <c r="H9" s="91"/>
      <c r="I9" s="91"/>
      <c r="J9" s="91"/>
      <c r="K9" s="91"/>
      <c r="L9" s="91"/>
      <c r="M9" s="91"/>
      <c r="N9" s="91"/>
      <c r="P9" s="82" t="s">
        <v>140</v>
      </c>
      <c r="Q9" s="83"/>
      <c r="R9" s="158" t="str">
        <f>IFERROR(VLOOKUP($R$7,V!X90:Y92,2,0)," ")</f>
        <v xml:space="preserve"> </v>
      </c>
      <c r="S9" s="159"/>
      <c r="T9" s="159"/>
      <c r="U9" s="159"/>
      <c r="V9" s="160"/>
      <c r="X9" s="157"/>
      <c r="Y9" s="157"/>
    </row>
    <row r="10" spans="4:25" ht="15.75" customHeight="1" thickBot="1" x14ac:dyDescent="0.3">
      <c r="P10" s="82"/>
      <c r="Q10" s="83"/>
      <c r="R10" s="161"/>
      <c r="S10" s="162"/>
      <c r="T10" s="162"/>
      <c r="U10" s="162"/>
      <c r="V10" s="163"/>
      <c r="X10" s="157"/>
      <c r="Y10" s="157"/>
    </row>
    <row r="11" spans="4:25" ht="15" customHeight="1" x14ac:dyDescent="0.25">
      <c r="X11" s="157"/>
      <c r="Y11" s="157"/>
    </row>
    <row r="14" spans="4:25" x14ac:dyDescent="0.25">
      <c r="R14" s="119" t="s">
        <v>161</v>
      </c>
      <c r="S14" s="142"/>
      <c r="T14" s="119" t="s">
        <v>162</v>
      </c>
      <c r="U14" s="142"/>
      <c r="V14" s="119" t="s">
        <v>19</v>
      </c>
      <c r="W14" s="119"/>
      <c r="X14" s="119" t="s">
        <v>25</v>
      </c>
      <c r="Y14" s="119"/>
    </row>
    <row r="15" spans="4:25" ht="15.75" customHeight="1" thickBot="1" x14ac:dyDescent="0.3">
      <c r="R15" s="119"/>
      <c r="S15" s="142"/>
      <c r="T15" s="119"/>
      <c r="U15" s="142"/>
      <c r="V15" s="119"/>
      <c r="W15" s="119"/>
      <c r="X15" s="119"/>
      <c r="Y15" s="119"/>
    </row>
    <row r="16" spans="4:25" ht="15" customHeight="1" x14ac:dyDescent="0.25">
      <c r="P16" s="82" t="s">
        <v>43</v>
      </c>
      <c r="Q16" s="122"/>
      <c r="R16" s="123" t="str">
        <f>IFERROR(HLOOKUP($R$1,V!$X$50:$AB$58,2,0)," ")</f>
        <v xml:space="preserve"> </v>
      </c>
      <c r="S16" s="124"/>
      <c r="T16" s="123" t="str">
        <f>IFERROR(HLOOKUP($R$1,V!$X$50:$AB$58,6,0)," ")</f>
        <v xml:space="preserve"> </v>
      </c>
      <c r="U16" s="124"/>
      <c r="V16" s="123" t="str">
        <f>IFERROR(HLOOKUP($R$1,V!$X$32:$AF$48,10,0)," ")</f>
        <v xml:space="preserve"> </v>
      </c>
      <c r="W16" s="124"/>
      <c r="X16" s="123" t="str">
        <f>IFERROR(HLOOKUP($R$1,V!$X$32:$AF$48,14,0)," ")</f>
        <v xml:space="preserve"> </v>
      </c>
      <c r="Y16" s="124"/>
    </row>
    <row r="17" spans="16:25" ht="15.75" customHeight="1" thickBot="1" x14ac:dyDescent="0.3">
      <c r="P17" s="82"/>
      <c r="Q17" s="122"/>
      <c r="R17" s="125"/>
      <c r="S17" s="126"/>
      <c r="T17" s="125"/>
      <c r="U17" s="126"/>
      <c r="V17" s="125"/>
      <c r="W17" s="126"/>
      <c r="X17" s="125"/>
      <c r="Y17" s="126"/>
    </row>
    <row r="18" spans="16:25" x14ac:dyDescent="0.25">
      <c r="P18" s="82" t="s">
        <v>44</v>
      </c>
      <c r="Q18" s="122"/>
      <c r="R18" s="123" t="str">
        <f>IFERROR(HLOOKUP($R$1,V!$X$50:$AB$58,3,0)," ")</f>
        <v xml:space="preserve"> </v>
      </c>
      <c r="S18" s="124"/>
      <c r="T18" s="123" t="str">
        <f>IFERROR(HLOOKUP($R$1,V!$X$50:$AB$58,7,0)," ")</f>
        <v xml:space="preserve"> </v>
      </c>
      <c r="U18" s="124"/>
      <c r="V18" s="123" t="str">
        <f>IFERROR(HLOOKUP($R$1,V!$X$32:$AF$48,11,0)," ")</f>
        <v xml:space="preserve"> </v>
      </c>
      <c r="W18" s="124"/>
      <c r="X18" s="123" t="str">
        <f>IFERROR(HLOOKUP($R$1,V!$X$32:$AF$48,15,0)," ")</f>
        <v xml:space="preserve"> </v>
      </c>
      <c r="Y18" s="124"/>
    </row>
    <row r="19" spans="16:25" ht="15.75" thickBot="1" x14ac:dyDescent="0.3">
      <c r="P19" s="82"/>
      <c r="Q19" s="122"/>
      <c r="R19" s="125"/>
      <c r="S19" s="126"/>
      <c r="T19" s="125"/>
      <c r="U19" s="126"/>
      <c r="V19" s="125"/>
      <c r="W19" s="126"/>
      <c r="X19" s="125"/>
      <c r="Y19" s="126"/>
    </row>
    <row r="20" spans="16:25" x14ac:dyDescent="0.25">
      <c r="P20" s="82" t="s">
        <v>60</v>
      </c>
      <c r="Q20" s="122"/>
      <c r="R20" s="123" t="str">
        <f>IFERROR(HLOOKUP($R$1,V!$X$50:$AB$58,4,0)," ")</f>
        <v xml:space="preserve"> </v>
      </c>
      <c r="S20" s="124"/>
      <c r="T20" s="123" t="str">
        <f>IFERROR(HLOOKUP($R$1,V!$X$50:$AB$58,8,0)," ")</f>
        <v xml:space="preserve"> </v>
      </c>
      <c r="U20" s="124"/>
      <c r="V20" s="123" t="str">
        <f>IFERROR(HLOOKUP($R$1,V!$X$32:$AF$48,12,0)," ")</f>
        <v xml:space="preserve"> </v>
      </c>
      <c r="W20" s="124"/>
      <c r="X20" s="123" t="str">
        <f>IFERROR(HLOOKUP($R$1,V!$X$32:$AF$48,16,0)," ")</f>
        <v xml:space="preserve"> </v>
      </c>
      <c r="Y20" s="124"/>
    </row>
    <row r="21" spans="16:25" ht="15.75" thickBot="1" x14ac:dyDescent="0.3">
      <c r="P21" s="82"/>
      <c r="Q21" s="122"/>
      <c r="R21" s="125"/>
      <c r="S21" s="126"/>
      <c r="T21" s="125"/>
      <c r="U21" s="126"/>
      <c r="V21" s="125"/>
      <c r="W21" s="126"/>
      <c r="X21" s="125"/>
      <c r="Y21" s="126"/>
    </row>
    <row r="22" spans="16:25" x14ac:dyDescent="0.25">
      <c r="P22" s="82" t="s">
        <v>61</v>
      </c>
      <c r="Q22" s="122"/>
      <c r="R22" s="123" t="str">
        <f>IFERROR(HLOOKUP($R$1,V!$X$50:$AB$58,5,0)," ")</f>
        <v xml:space="preserve"> </v>
      </c>
      <c r="S22" s="124"/>
      <c r="T22" s="123" t="str">
        <f>IFERROR(HLOOKUP($R$1,V!$X$50:$AB$58,9,0)," ")</f>
        <v xml:space="preserve"> </v>
      </c>
      <c r="U22" s="124"/>
      <c r="V22" s="123" t="str">
        <f>IFERROR(HLOOKUP($R$1,V!$X$32:$AF$48,13,0)," ")</f>
        <v xml:space="preserve"> </v>
      </c>
      <c r="W22" s="124"/>
      <c r="X22" s="123" t="str">
        <f>IFERROR(HLOOKUP($R$1,V!$X$32:$AF$48,17,0)," ")</f>
        <v xml:space="preserve"> </v>
      </c>
      <c r="Y22" s="124"/>
    </row>
    <row r="23" spans="16:25" ht="15.75" thickBot="1" x14ac:dyDescent="0.3">
      <c r="P23" s="82"/>
      <c r="Q23" s="122"/>
      <c r="R23" s="125"/>
      <c r="S23" s="126"/>
      <c r="T23" s="125"/>
      <c r="U23" s="126"/>
      <c r="V23" s="125"/>
      <c r="W23" s="126"/>
      <c r="X23" s="125"/>
      <c r="Y23" s="126"/>
    </row>
    <row r="25" spans="16:25" ht="15.75" thickBot="1" x14ac:dyDescent="0.3"/>
    <row r="26" spans="16:25" x14ac:dyDescent="0.25">
      <c r="P26" s="104" t="s">
        <v>12</v>
      </c>
      <c r="Q26" s="105"/>
      <c r="R26" s="110" t="str">
        <f>V!G32</f>
        <v>DECISOR DE LA CUENTA ACEPTA  MIGRACION  CON 0 CRECIMIENTO  CANAL DE VENTA   ENTERADO DE COSTOS Y POLITICAS</v>
      </c>
      <c r="S26" s="111"/>
      <c r="T26" s="111"/>
      <c r="U26" s="111"/>
      <c r="V26" s="111"/>
      <c r="W26" s="111"/>
      <c r="X26" s="111"/>
      <c r="Y26" s="112"/>
    </row>
    <row r="27" spans="16:25" x14ac:dyDescent="0.25">
      <c r="P27" s="106"/>
      <c r="Q27" s="107"/>
      <c r="R27" s="113"/>
      <c r="S27" s="129"/>
      <c r="T27" s="129"/>
      <c r="U27" s="129"/>
      <c r="V27" s="129"/>
      <c r="W27" s="129"/>
      <c r="X27" s="129"/>
      <c r="Y27" s="115"/>
    </row>
    <row r="28" spans="16:25" x14ac:dyDescent="0.25">
      <c r="P28" s="106"/>
      <c r="Q28" s="107"/>
      <c r="R28" s="113"/>
      <c r="S28" s="129"/>
      <c r="T28" s="129"/>
      <c r="U28" s="129"/>
      <c r="V28" s="129"/>
      <c r="W28" s="129"/>
      <c r="X28" s="129"/>
      <c r="Y28" s="115"/>
    </row>
    <row r="29" spans="16:25" x14ac:dyDescent="0.25">
      <c r="P29" s="106"/>
      <c r="Q29" s="107"/>
      <c r="R29" s="113"/>
      <c r="S29" s="129"/>
      <c r="T29" s="129"/>
      <c r="U29" s="129"/>
      <c r="V29" s="129"/>
      <c r="W29" s="129"/>
      <c r="X29" s="129"/>
      <c r="Y29" s="115"/>
    </row>
    <row r="30" spans="16:25" x14ac:dyDescent="0.25">
      <c r="P30" s="106"/>
      <c r="Q30" s="107"/>
      <c r="R30" s="113"/>
      <c r="S30" s="129"/>
      <c r="T30" s="129"/>
      <c r="U30" s="129"/>
      <c r="V30" s="129"/>
      <c r="W30" s="129"/>
      <c r="X30" s="129"/>
      <c r="Y30" s="115"/>
    </row>
    <row r="31" spans="16:25" x14ac:dyDescent="0.25">
      <c r="P31" s="106"/>
      <c r="Q31" s="107"/>
      <c r="R31" s="113"/>
      <c r="S31" s="129"/>
      <c r="T31" s="129"/>
      <c r="U31" s="129"/>
      <c r="V31" s="129"/>
      <c r="W31" s="129"/>
      <c r="X31" s="129"/>
      <c r="Y31" s="115"/>
    </row>
    <row r="32" spans="16:25" x14ac:dyDescent="0.25">
      <c r="P32" s="106"/>
      <c r="Q32" s="107"/>
      <c r="R32" s="113"/>
      <c r="S32" s="129"/>
      <c r="T32" s="129"/>
      <c r="U32" s="129"/>
      <c r="V32" s="129"/>
      <c r="W32" s="129"/>
      <c r="X32" s="129"/>
      <c r="Y32" s="115"/>
    </row>
    <row r="33" spans="4:25" ht="15.75" thickBot="1" x14ac:dyDescent="0.3">
      <c r="P33" s="108"/>
      <c r="Q33" s="109"/>
      <c r="R33" s="116"/>
      <c r="S33" s="117"/>
      <c r="T33" s="117"/>
      <c r="U33" s="117"/>
      <c r="V33" s="117"/>
      <c r="W33" s="117"/>
      <c r="X33" s="117"/>
      <c r="Y33" s="118"/>
    </row>
    <row r="34" spans="4:25" ht="15.75" thickBot="1" x14ac:dyDescent="0.3"/>
    <row r="35" spans="4:25" x14ac:dyDescent="0.25">
      <c r="P35" s="104" t="s">
        <v>77</v>
      </c>
      <c r="Q35" s="105"/>
      <c r="R35" s="110" t="str">
        <f>V!G33</f>
        <v>[CHD] SIN ADENDUM RECIBE TELEFONO 1 = TELEFONO 2=  REFERENCIA 1= REFERENCIA 2=  CANAL DE VENTA  ENTERADO DE COSTOS Y POLITICAS</v>
      </c>
      <c r="S35" s="111"/>
      <c r="T35" s="111"/>
      <c r="U35" s="111"/>
      <c r="V35" s="111"/>
      <c r="W35" s="111"/>
      <c r="X35" s="111"/>
      <c r="Y35" s="112"/>
    </row>
    <row r="36" spans="4:25" ht="15" customHeight="1" x14ac:dyDescent="0.25">
      <c r="D36" s="133" t="s">
        <v>249</v>
      </c>
      <c r="E36" s="134"/>
      <c r="F36" s="134"/>
      <c r="G36" s="134"/>
      <c r="H36" s="134"/>
      <c r="I36" s="134"/>
      <c r="J36" s="134"/>
      <c r="K36" s="134"/>
      <c r="L36" s="134"/>
      <c r="M36" s="134"/>
      <c r="N36" s="134"/>
      <c r="P36" s="106"/>
      <c r="Q36" s="107"/>
      <c r="R36" s="113"/>
      <c r="S36" s="129"/>
      <c r="T36" s="129"/>
      <c r="U36" s="129"/>
      <c r="V36" s="129"/>
      <c r="W36" s="129"/>
      <c r="X36" s="129"/>
      <c r="Y36" s="115"/>
    </row>
    <row r="37" spans="4:25" ht="15" customHeight="1" x14ac:dyDescent="0.25">
      <c r="D37" s="133"/>
      <c r="E37" s="134"/>
      <c r="F37" s="134"/>
      <c r="G37" s="134"/>
      <c r="H37" s="134"/>
      <c r="I37" s="134"/>
      <c r="J37" s="134"/>
      <c r="K37" s="134"/>
      <c r="L37" s="134"/>
      <c r="M37" s="134"/>
      <c r="N37" s="134"/>
      <c r="P37" s="106"/>
      <c r="Q37" s="107"/>
      <c r="R37" s="113"/>
      <c r="S37" s="129"/>
      <c r="T37" s="129"/>
      <c r="U37" s="129"/>
      <c r="V37" s="129"/>
      <c r="W37" s="129"/>
      <c r="X37" s="129"/>
      <c r="Y37" s="115"/>
    </row>
    <row r="38" spans="4:25" ht="15" customHeight="1" x14ac:dyDescent="0.25">
      <c r="D38" s="133"/>
      <c r="E38" s="134"/>
      <c r="F38" s="134"/>
      <c r="G38" s="134"/>
      <c r="H38" s="134"/>
      <c r="I38" s="134"/>
      <c r="J38" s="134"/>
      <c r="K38" s="134"/>
      <c r="L38" s="134"/>
      <c r="M38" s="134"/>
      <c r="N38" s="134"/>
      <c r="P38" s="106"/>
      <c r="Q38" s="107"/>
      <c r="R38" s="113"/>
      <c r="S38" s="129"/>
      <c r="T38" s="129"/>
      <c r="U38" s="129"/>
      <c r="V38" s="129"/>
      <c r="W38" s="129"/>
      <c r="X38" s="129"/>
      <c r="Y38" s="115"/>
    </row>
    <row r="39" spans="4:25" ht="15" customHeight="1" x14ac:dyDescent="0.25">
      <c r="D39" s="133"/>
      <c r="E39" s="134"/>
      <c r="F39" s="134"/>
      <c r="G39" s="134"/>
      <c r="H39" s="134"/>
      <c r="I39" s="134"/>
      <c r="J39" s="134"/>
      <c r="K39" s="134"/>
      <c r="L39" s="134"/>
      <c r="M39" s="134"/>
      <c r="N39" s="134"/>
      <c r="P39" s="106"/>
      <c r="Q39" s="107"/>
      <c r="R39" s="113"/>
      <c r="S39" s="129"/>
      <c r="T39" s="129"/>
      <c r="U39" s="129"/>
      <c r="V39" s="129"/>
      <c r="W39" s="129"/>
      <c r="X39" s="129"/>
      <c r="Y39" s="115"/>
    </row>
    <row r="40" spans="4:25" ht="15" customHeight="1" x14ac:dyDescent="0.25">
      <c r="D40" s="133"/>
      <c r="E40" s="134"/>
      <c r="F40" s="134"/>
      <c r="G40" s="134"/>
      <c r="H40" s="134"/>
      <c r="I40" s="134"/>
      <c r="J40" s="134"/>
      <c r="K40" s="134"/>
      <c r="L40" s="134"/>
      <c r="M40" s="134"/>
      <c r="N40" s="134"/>
      <c r="P40" s="106"/>
      <c r="Q40" s="107"/>
      <c r="R40" s="113"/>
      <c r="S40" s="129"/>
      <c r="T40" s="129"/>
      <c r="U40" s="129"/>
      <c r="V40" s="129"/>
      <c r="W40" s="129"/>
      <c r="X40" s="129"/>
      <c r="Y40" s="115"/>
    </row>
    <row r="41" spans="4:25" ht="15" customHeight="1" x14ac:dyDescent="0.25">
      <c r="D41" s="133"/>
      <c r="E41" s="134"/>
      <c r="F41" s="134"/>
      <c r="G41" s="134"/>
      <c r="H41" s="134"/>
      <c r="I41" s="134"/>
      <c r="J41" s="134"/>
      <c r="K41" s="134"/>
      <c r="L41" s="134"/>
      <c r="M41" s="134"/>
      <c r="N41" s="134"/>
      <c r="P41" s="106"/>
      <c r="Q41" s="107"/>
      <c r="R41" s="113"/>
      <c r="S41" s="129"/>
      <c r="T41" s="129"/>
      <c r="U41" s="129"/>
      <c r="V41" s="129"/>
      <c r="W41" s="129"/>
      <c r="X41" s="129"/>
      <c r="Y41" s="115"/>
    </row>
    <row r="42" spans="4:25" ht="15.75" customHeight="1" thickBot="1" x14ac:dyDescent="0.3">
      <c r="D42" s="133"/>
      <c r="E42" s="134"/>
      <c r="F42" s="134"/>
      <c r="G42" s="134"/>
      <c r="H42" s="134"/>
      <c r="I42" s="134"/>
      <c r="J42" s="134"/>
      <c r="K42" s="134"/>
      <c r="L42" s="134"/>
      <c r="M42" s="134"/>
      <c r="N42" s="134"/>
      <c r="P42" s="108"/>
      <c r="Q42" s="109"/>
      <c r="R42" s="116"/>
      <c r="S42" s="117"/>
      <c r="T42" s="117"/>
      <c r="U42" s="117"/>
      <c r="V42" s="117"/>
      <c r="W42" s="117"/>
      <c r="X42" s="117"/>
      <c r="Y42" s="118"/>
    </row>
  </sheetData>
  <mergeCells count="43">
    <mergeCell ref="X18:Y19"/>
    <mergeCell ref="V20:W21"/>
    <mergeCell ref="X20:Y21"/>
    <mergeCell ref="V22:W23"/>
    <mergeCell ref="X22:Y23"/>
    <mergeCell ref="T20:U21"/>
    <mergeCell ref="P22:Q23"/>
    <mergeCell ref="R22:S23"/>
    <mergeCell ref="T22:U23"/>
    <mergeCell ref="P26:Q33"/>
    <mergeCell ref="R26:Y33"/>
    <mergeCell ref="R9:V10"/>
    <mergeCell ref="D36:N42"/>
    <mergeCell ref="V18:W19"/>
    <mergeCell ref="R14:S15"/>
    <mergeCell ref="T14:U15"/>
    <mergeCell ref="P16:Q17"/>
    <mergeCell ref="R16:S17"/>
    <mergeCell ref="T16:U17"/>
    <mergeCell ref="V14:W15"/>
    <mergeCell ref="P35:Q42"/>
    <mergeCell ref="R35:Y42"/>
    <mergeCell ref="P18:Q19"/>
    <mergeCell ref="R18:S19"/>
    <mergeCell ref="T18:U19"/>
    <mergeCell ref="P20:Q21"/>
    <mergeCell ref="R20:S21"/>
    <mergeCell ref="X14:Y15"/>
    <mergeCell ref="V16:W17"/>
    <mergeCell ref="X16:Y17"/>
    <mergeCell ref="X8:Y11"/>
    <mergeCell ref="D1:N2"/>
    <mergeCell ref="P1:Q2"/>
    <mergeCell ref="R1:S2"/>
    <mergeCell ref="X1:Y2"/>
    <mergeCell ref="P3:Q4"/>
    <mergeCell ref="R3:S4"/>
    <mergeCell ref="P5:Q6"/>
    <mergeCell ref="R5:S6"/>
    <mergeCell ref="P7:Q8"/>
    <mergeCell ref="R7:V8"/>
    <mergeCell ref="D8:N9"/>
    <mergeCell ref="P9:Q10"/>
  </mergeCells>
  <pageMargins left="0.7" right="0.7" top="0.75" bottom="0.75" header="0.3" footer="0.3"/>
  <pageSetup orientation="portrait" r:id="rId1"/>
  <headerFooter>
    <oddFooter>&amp;C&amp;1#&amp;"Arial"&amp;10&amp;K737373Información de Uso Público</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2F0F24A-DE7B-465E-9D75-4F221A8B8415}">
          <x14:formula1>
            <xm:f>V!$Y$2:$Y$6</xm:f>
          </x14:formula1>
          <xm:sqref>R3:S4</xm:sqref>
        </x14:dataValidation>
        <x14:dataValidation type="list" allowBlank="1" showInputMessage="1" showErrorMessage="1" xr:uid="{D1A4D879-196E-402D-A523-9E418767B93E}">
          <x14:formula1>
            <xm:f>V!$AC$1:$AC$6</xm:f>
          </x14:formula1>
          <xm:sqref>R1:S2</xm:sqref>
        </x14:dataValidation>
        <x14:dataValidation type="list" allowBlank="1" showInputMessage="1" showErrorMessage="1" xr:uid="{44675A83-1F0A-4F94-B1B1-514374850C14}">
          <x14:formula1>
            <xm:f>V!$AD$2:$AD$5</xm:f>
          </x14:formula1>
          <xm:sqref>R5:S6</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FA18C-5487-4134-8022-3068A26BAE9F}">
  <sheetPr codeName="Hoja28"/>
  <dimension ref="D1:Y46"/>
  <sheetViews>
    <sheetView showGridLines="0" zoomScale="60" zoomScaleNormal="60" workbookViewId="0">
      <selection activeCell="R5" sqref="R5:S6"/>
    </sheetView>
  </sheetViews>
  <sheetFormatPr baseColWidth="10" defaultRowHeight="15" x14ac:dyDescent="0.25"/>
  <cols>
    <col min="1" max="21" width="12.7109375" customWidth="1"/>
    <col min="22" max="22" width="21.7109375" bestFit="1" customWidth="1"/>
    <col min="23" max="23" width="21.140625" bestFit="1" customWidth="1"/>
    <col min="24" max="24" width="42.140625" bestFit="1" customWidth="1"/>
    <col min="25" max="25" width="21.140625" bestFit="1" customWidth="1"/>
  </cols>
  <sheetData>
    <row r="1" spans="4:25" x14ac:dyDescent="0.25">
      <c r="D1" s="82" t="s">
        <v>0</v>
      </c>
      <c r="E1" s="82"/>
      <c r="F1" s="82"/>
      <c r="G1" s="82"/>
      <c r="H1" s="82"/>
      <c r="I1" s="82"/>
      <c r="J1" s="82"/>
      <c r="K1" s="82"/>
      <c r="L1" s="82"/>
      <c r="M1" s="82"/>
      <c r="N1" s="82"/>
      <c r="P1" s="82" t="s">
        <v>1</v>
      </c>
      <c r="Q1" s="83"/>
      <c r="R1" s="84"/>
      <c r="S1" s="85"/>
      <c r="X1" s="82" t="s">
        <v>2</v>
      </c>
      <c r="Y1" s="82"/>
    </row>
    <row r="2" spans="4:25" ht="15.75" thickBot="1" x14ac:dyDescent="0.3">
      <c r="D2" s="82"/>
      <c r="E2" s="82"/>
      <c r="F2" s="82"/>
      <c r="G2" s="82"/>
      <c r="H2" s="82"/>
      <c r="I2" s="82"/>
      <c r="J2" s="82"/>
      <c r="K2" s="82"/>
      <c r="L2" s="82"/>
      <c r="M2" s="82"/>
      <c r="N2" s="82"/>
      <c r="P2" s="82"/>
      <c r="Q2" s="83"/>
      <c r="R2" s="86"/>
      <c r="S2" s="87"/>
      <c r="X2" s="82"/>
      <c r="Y2" s="82"/>
    </row>
    <row r="3" spans="4:25" ht="20.25" x14ac:dyDescent="0.25">
      <c r="P3" s="82" t="s">
        <v>6</v>
      </c>
      <c r="Q3" s="83"/>
      <c r="R3" s="84"/>
      <c r="S3" s="85"/>
      <c r="X3" s="2" t="s">
        <v>39</v>
      </c>
      <c r="Y3" s="3" t="str">
        <f>IFERROR(HLOOKUP($R$1,V!$AC$17:$AG$21,2,0)," ")</f>
        <v xml:space="preserve"> </v>
      </c>
    </row>
    <row r="4" spans="4:25" ht="21" thickBot="1" x14ac:dyDescent="0.3">
      <c r="P4" s="82"/>
      <c r="Q4" s="83"/>
      <c r="R4" s="86"/>
      <c r="S4" s="87"/>
      <c r="X4" s="4" t="s">
        <v>40</v>
      </c>
      <c r="Y4" s="5" t="str">
        <f>IFERROR(HLOOKUP($R$1,V!$AC$17:$AG$21,3,0)," ")</f>
        <v xml:space="preserve"> </v>
      </c>
    </row>
    <row r="5" spans="4:25" ht="20.25" x14ac:dyDescent="0.25">
      <c r="P5" s="82" t="s">
        <v>101</v>
      </c>
      <c r="Q5" s="83"/>
      <c r="R5" s="84"/>
      <c r="S5" s="85"/>
      <c r="X5" s="4" t="s">
        <v>41</v>
      </c>
      <c r="Y5" s="5" t="str">
        <f>IFERROR(HLOOKUP($R$1,V!$AC$17:$AG$21,4,0)," ")</f>
        <v xml:space="preserve"> </v>
      </c>
    </row>
    <row r="6" spans="4:25" ht="21" thickBot="1" x14ac:dyDescent="0.3">
      <c r="P6" s="82"/>
      <c r="Q6" s="83"/>
      <c r="R6" s="86"/>
      <c r="S6" s="87"/>
      <c r="X6" s="6" t="s">
        <v>42</v>
      </c>
      <c r="Y6" s="7" t="str">
        <f>IFERROR(HLOOKUP($R$1,V!$AC$17:$AG$21,5,0)," ")</f>
        <v xml:space="preserve"> </v>
      </c>
    </row>
    <row r="7" spans="4:25" x14ac:dyDescent="0.25">
      <c r="P7" s="82" t="s">
        <v>10</v>
      </c>
      <c r="Q7" s="83"/>
      <c r="R7" s="92" t="str">
        <f>IFERROR(VLOOKUP(R5,V!W90:X93,2,0)," ")</f>
        <v xml:space="preserve"> </v>
      </c>
      <c r="S7" s="93"/>
      <c r="T7" s="93"/>
      <c r="U7" s="93"/>
      <c r="V7" s="94"/>
    </row>
    <row r="8" spans="4:25" ht="15.75" customHeight="1" thickBot="1" x14ac:dyDescent="0.3">
      <c r="D8" s="90" t="s">
        <v>9</v>
      </c>
      <c r="E8" s="91"/>
      <c r="F8" s="91"/>
      <c r="G8" s="91"/>
      <c r="H8" s="91"/>
      <c r="I8" s="91"/>
      <c r="J8" s="91"/>
      <c r="K8" s="91"/>
      <c r="L8" s="91"/>
      <c r="M8" s="91"/>
      <c r="N8" s="91"/>
      <c r="P8" s="82"/>
      <c r="Q8" s="83"/>
      <c r="R8" s="95"/>
      <c r="S8" s="96"/>
      <c r="T8" s="96"/>
      <c r="U8" s="96"/>
      <c r="V8" s="97"/>
      <c r="X8" s="157" t="str">
        <f>IF($R$1="SILVER","RECUERDA QUE POR EL MOMENTO SILVER SOLO ES COMPATIBLE CON 1 Y 2 EQUIPOS"," ")</f>
        <v xml:space="preserve"> </v>
      </c>
      <c r="Y8" s="157"/>
    </row>
    <row r="9" spans="4:25" ht="15" customHeight="1" x14ac:dyDescent="0.25">
      <c r="D9" s="91"/>
      <c r="E9" s="91"/>
      <c r="F9" s="91"/>
      <c r="G9" s="91"/>
      <c r="H9" s="91"/>
      <c r="I9" s="91"/>
      <c r="J9" s="91"/>
      <c r="K9" s="91"/>
      <c r="L9" s="91"/>
      <c r="M9" s="91"/>
      <c r="N9" s="91"/>
      <c r="P9" s="82" t="s">
        <v>140</v>
      </c>
      <c r="Q9" s="83"/>
      <c r="R9" s="158" t="str">
        <f>IFERROR(VLOOKUP(R7,V!X90:Y93,2,0)," ")</f>
        <v xml:space="preserve"> </v>
      </c>
      <c r="S9" s="159"/>
      <c r="T9" s="159"/>
      <c r="U9" s="159"/>
      <c r="V9" s="160"/>
      <c r="X9" s="157"/>
      <c r="Y9" s="157"/>
    </row>
    <row r="10" spans="4:25" ht="15.75" customHeight="1" thickBot="1" x14ac:dyDescent="0.3">
      <c r="P10" s="82"/>
      <c r="Q10" s="83"/>
      <c r="R10" s="161"/>
      <c r="S10" s="162"/>
      <c r="T10" s="162"/>
      <c r="U10" s="162"/>
      <c r="V10" s="163"/>
      <c r="X10" s="157"/>
      <c r="Y10" s="157"/>
    </row>
    <row r="11" spans="4:25" ht="15" customHeight="1" x14ac:dyDescent="0.25">
      <c r="X11" s="157"/>
      <c r="Y11" s="157"/>
    </row>
    <row r="14" spans="4:25" x14ac:dyDescent="0.25">
      <c r="R14" s="119" t="s">
        <v>161</v>
      </c>
      <c r="S14" s="142"/>
      <c r="T14" s="119" t="s">
        <v>162</v>
      </c>
      <c r="U14" s="142"/>
      <c r="V14" s="119" t="s">
        <v>19</v>
      </c>
      <c r="W14" s="119"/>
      <c r="X14" s="119" t="s">
        <v>25</v>
      </c>
      <c r="Y14" s="119"/>
    </row>
    <row r="15" spans="4:25" ht="15.75" customHeight="1" thickBot="1" x14ac:dyDescent="0.3">
      <c r="R15" s="119"/>
      <c r="S15" s="142"/>
      <c r="T15" s="119"/>
      <c r="U15" s="142"/>
      <c r="V15" s="119"/>
      <c r="W15" s="119"/>
      <c r="X15" s="119"/>
      <c r="Y15" s="119"/>
    </row>
    <row r="16" spans="4:25" ht="15" customHeight="1" x14ac:dyDescent="0.25">
      <c r="P16" s="82" t="s">
        <v>43</v>
      </c>
      <c r="Q16" s="122"/>
      <c r="R16" s="123" t="str">
        <f>IFERROR(HLOOKUP($R$1,V!$X$50:$AB$58,2,0)," ")</f>
        <v xml:space="preserve"> </v>
      </c>
      <c r="S16" s="124"/>
      <c r="T16" s="123" t="str">
        <f>IFERROR(HLOOKUP($R$1,V!$X$50:$AB$58,6,0)," ")</f>
        <v xml:space="preserve"> </v>
      </c>
      <c r="U16" s="124"/>
      <c r="V16" s="123" t="str">
        <f>IFERROR(HLOOKUP($R$1,V!$X$32:$AF$48,10,0)," ")</f>
        <v xml:space="preserve"> </v>
      </c>
      <c r="W16" s="124"/>
      <c r="X16" s="123" t="str">
        <f>IFERROR(HLOOKUP($R$1,V!$X$32:$AF$48,14,0)," ")</f>
        <v xml:space="preserve"> </v>
      </c>
      <c r="Y16" s="124"/>
    </row>
    <row r="17" spans="16:25" ht="15.75" customHeight="1" thickBot="1" x14ac:dyDescent="0.3">
      <c r="P17" s="82"/>
      <c r="Q17" s="122"/>
      <c r="R17" s="125"/>
      <c r="S17" s="126"/>
      <c r="T17" s="125"/>
      <c r="U17" s="126"/>
      <c r="V17" s="125"/>
      <c r="W17" s="126"/>
      <c r="X17" s="125"/>
      <c r="Y17" s="126"/>
    </row>
    <row r="18" spans="16:25" x14ac:dyDescent="0.25">
      <c r="P18" s="82" t="s">
        <v>44</v>
      </c>
      <c r="Q18" s="122"/>
      <c r="R18" s="123" t="str">
        <f>IFERROR(HLOOKUP($R$1,V!$X$50:$AB$58,3,0)," ")</f>
        <v xml:space="preserve"> </v>
      </c>
      <c r="S18" s="124"/>
      <c r="T18" s="123" t="str">
        <f>IFERROR(HLOOKUP($R$1,V!$X$50:$AB$58,7,0)," ")</f>
        <v xml:space="preserve"> </v>
      </c>
      <c r="U18" s="124"/>
      <c r="V18" s="123" t="str">
        <f>IFERROR(HLOOKUP($R$1,V!$X$32:$AF$48,11,0)," ")</f>
        <v xml:space="preserve"> </v>
      </c>
      <c r="W18" s="124"/>
      <c r="X18" s="123" t="str">
        <f>IFERROR(HLOOKUP($R$1,V!$X$32:$AF$48,15,0)," ")</f>
        <v xml:space="preserve"> </v>
      </c>
      <c r="Y18" s="124"/>
    </row>
    <row r="19" spans="16:25" ht="15.75" thickBot="1" x14ac:dyDescent="0.3">
      <c r="P19" s="82"/>
      <c r="Q19" s="122"/>
      <c r="R19" s="125"/>
      <c r="S19" s="126"/>
      <c r="T19" s="125"/>
      <c r="U19" s="126"/>
      <c r="V19" s="125"/>
      <c r="W19" s="126"/>
      <c r="X19" s="125"/>
      <c r="Y19" s="126"/>
    </row>
    <row r="20" spans="16:25" x14ac:dyDescent="0.25">
      <c r="P20" s="82" t="s">
        <v>60</v>
      </c>
      <c r="Q20" s="122"/>
      <c r="R20" s="123" t="str">
        <f>IFERROR(HLOOKUP($R$1,V!$X$50:$AB$58,4,0)," ")</f>
        <v xml:space="preserve"> </v>
      </c>
      <c r="S20" s="124"/>
      <c r="T20" s="123" t="str">
        <f>IFERROR(HLOOKUP($R$1,V!$X$50:$AB$58,8,0)," ")</f>
        <v xml:space="preserve"> </v>
      </c>
      <c r="U20" s="124"/>
      <c r="V20" s="123" t="str">
        <f>IFERROR(HLOOKUP($R$1,V!$X$32:$AF$48,12,0)," ")</f>
        <v xml:space="preserve"> </v>
      </c>
      <c r="W20" s="124"/>
      <c r="X20" s="123" t="str">
        <f>IFERROR(HLOOKUP($R$1,V!$X$32:$AF$48,16,0)," ")</f>
        <v xml:space="preserve"> </v>
      </c>
      <c r="Y20" s="124"/>
    </row>
    <row r="21" spans="16:25" ht="15.75" thickBot="1" x14ac:dyDescent="0.3">
      <c r="P21" s="82"/>
      <c r="Q21" s="122"/>
      <c r="R21" s="125"/>
      <c r="S21" s="126"/>
      <c r="T21" s="125"/>
      <c r="U21" s="126"/>
      <c r="V21" s="125"/>
      <c r="W21" s="126"/>
      <c r="X21" s="125"/>
      <c r="Y21" s="126"/>
    </row>
    <row r="22" spans="16:25" x14ac:dyDescent="0.25">
      <c r="P22" s="82" t="s">
        <v>61</v>
      </c>
      <c r="Q22" s="122"/>
      <c r="R22" s="123" t="str">
        <f>IFERROR(HLOOKUP($R$1,V!$X$50:$AB$58,5,0)," ")</f>
        <v xml:space="preserve"> </v>
      </c>
      <c r="S22" s="124"/>
      <c r="T22" s="123" t="str">
        <f>IFERROR(HLOOKUP($R$1,V!$X$50:$AB$58,9,0)," ")</f>
        <v xml:space="preserve"> </v>
      </c>
      <c r="U22" s="124"/>
      <c r="V22" s="123" t="str">
        <f>IFERROR(HLOOKUP($R$1,V!$X$32:$AF$48,13,0)," ")</f>
        <v xml:space="preserve"> </v>
      </c>
      <c r="W22" s="124"/>
      <c r="X22" s="123" t="str">
        <f>IFERROR(HLOOKUP($R$1,V!$X$32:$AF$48,17,0)," ")</f>
        <v xml:space="preserve"> </v>
      </c>
      <c r="Y22" s="124"/>
    </row>
    <row r="23" spans="16:25" ht="15.75" thickBot="1" x14ac:dyDescent="0.3">
      <c r="P23" s="82"/>
      <c r="Q23" s="122"/>
      <c r="R23" s="125"/>
      <c r="S23" s="126"/>
      <c r="T23" s="125"/>
      <c r="U23" s="126"/>
      <c r="V23" s="125"/>
      <c r="W23" s="126"/>
      <c r="X23" s="125"/>
      <c r="Y23" s="126"/>
    </row>
    <row r="25" spans="16:25" ht="15.75" thickBot="1" x14ac:dyDescent="0.3"/>
    <row r="26" spans="16:25" x14ac:dyDescent="0.25">
      <c r="P26" s="104" t="s">
        <v>12</v>
      </c>
      <c r="Q26" s="105"/>
      <c r="R26" s="110" t="str">
        <f>V!G34</f>
        <v>DECISOR DE LA CUENTA ACEPTA  MIGRACION  CON 0 REEMPLAZO  CANAL DE VENTA   ENTERADO DE COSTOS Y POLITICAS</v>
      </c>
      <c r="S26" s="111"/>
      <c r="T26" s="111"/>
      <c r="U26" s="111"/>
      <c r="V26" s="111"/>
      <c r="W26" s="111"/>
      <c r="X26" s="111"/>
      <c r="Y26" s="112"/>
    </row>
    <row r="27" spans="16:25" x14ac:dyDescent="0.25">
      <c r="P27" s="106"/>
      <c r="Q27" s="107"/>
      <c r="R27" s="113"/>
      <c r="S27" s="129"/>
      <c r="T27" s="129"/>
      <c r="U27" s="129"/>
      <c r="V27" s="129"/>
      <c r="W27" s="129"/>
      <c r="X27" s="129"/>
      <c r="Y27" s="115"/>
    </row>
    <row r="28" spans="16:25" x14ac:dyDescent="0.25">
      <c r="P28" s="106"/>
      <c r="Q28" s="107"/>
      <c r="R28" s="113"/>
      <c r="S28" s="129"/>
      <c r="T28" s="129"/>
      <c r="U28" s="129"/>
      <c r="V28" s="129"/>
      <c r="W28" s="129"/>
      <c r="X28" s="129"/>
      <c r="Y28" s="115"/>
    </row>
    <row r="29" spans="16:25" x14ac:dyDescent="0.25">
      <c r="P29" s="106"/>
      <c r="Q29" s="107"/>
      <c r="R29" s="113"/>
      <c r="S29" s="129"/>
      <c r="T29" s="129"/>
      <c r="U29" s="129"/>
      <c r="V29" s="129"/>
      <c r="W29" s="129"/>
      <c r="X29" s="129"/>
      <c r="Y29" s="115"/>
    </row>
    <row r="30" spans="16:25" x14ac:dyDescent="0.25">
      <c r="P30" s="106"/>
      <c r="Q30" s="107"/>
      <c r="R30" s="113"/>
      <c r="S30" s="129"/>
      <c r="T30" s="129"/>
      <c r="U30" s="129"/>
      <c r="V30" s="129"/>
      <c r="W30" s="129"/>
      <c r="X30" s="129"/>
      <c r="Y30" s="115"/>
    </row>
    <row r="31" spans="16:25" x14ac:dyDescent="0.25">
      <c r="P31" s="106"/>
      <c r="Q31" s="107"/>
      <c r="R31" s="113"/>
      <c r="S31" s="129"/>
      <c r="T31" s="129"/>
      <c r="U31" s="129"/>
      <c r="V31" s="129"/>
      <c r="W31" s="129"/>
      <c r="X31" s="129"/>
      <c r="Y31" s="115"/>
    </row>
    <row r="32" spans="16:25" x14ac:dyDescent="0.25">
      <c r="P32" s="106"/>
      <c r="Q32" s="107"/>
      <c r="R32" s="113"/>
      <c r="S32" s="129"/>
      <c r="T32" s="129"/>
      <c r="U32" s="129"/>
      <c r="V32" s="129"/>
      <c r="W32" s="129"/>
      <c r="X32" s="129"/>
      <c r="Y32" s="115"/>
    </row>
    <row r="33" spans="4:25" ht="15.75" thickBot="1" x14ac:dyDescent="0.3">
      <c r="P33" s="108"/>
      <c r="Q33" s="109"/>
      <c r="R33" s="116"/>
      <c r="S33" s="117"/>
      <c r="T33" s="117"/>
      <c r="U33" s="117"/>
      <c r="V33" s="117"/>
      <c r="W33" s="117"/>
      <c r="X33" s="117"/>
      <c r="Y33" s="118"/>
    </row>
    <row r="34" spans="4:25" ht="15.75" thickBot="1" x14ac:dyDescent="0.3"/>
    <row r="35" spans="4:25" x14ac:dyDescent="0.25">
      <c r="P35" s="104" t="s">
        <v>77</v>
      </c>
      <c r="Q35" s="105"/>
      <c r="R35" s="110" t="str">
        <f>V!G35</f>
        <v>[RHD] SIN ADENDUM RECIBE TELEFONO 1 = TELEFONO 2=  REFERENCIA 1= REFERENCIA 2=  CANAL DE VENTA  ENTERADO DE COSTOS Y POLITICAS</v>
      </c>
      <c r="S35" s="111"/>
      <c r="T35" s="111"/>
      <c r="U35" s="111"/>
      <c r="V35" s="111"/>
      <c r="W35" s="111"/>
      <c r="X35" s="111"/>
      <c r="Y35" s="112"/>
    </row>
    <row r="36" spans="4:25" x14ac:dyDescent="0.25">
      <c r="P36" s="106"/>
      <c r="Q36" s="107"/>
      <c r="R36" s="113"/>
      <c r="S36" s="129"/>
      <c r="T36" s="129"/>
      <c r="U36" s="129"/>
      <c r="V36" s="129"/>
      <c r="W36" s="129"/>
      <c r="X36" s="129"/>
      <c r="Y36" s="115"/>
    </row>
    <row r="37" spans="4:25" x14ac:dyDescent="0.25">
      <c r="P37" s="106"/>
      <c r="Q37" s="107"/>
      <c r="R37" s="113"/>
      <c r="S37" s="129"/>
      <c r="T37" s="129"/>
      <c r="U37" s="129"/>
      <c r="V37" s="129"/>
      <c r="W37" s="129"/>
      <c r="X37" s="129"/>
      <c r="Y37" s="115"/>
    </row>
    <row r="38" spans="4:25" x14ac:dyDescent="0.25">
      <c r="P38" s="106"/>
      <c r="Q38" s="107"/>
      <c r="R38" s="113"/>
      <c r="S38" s="129"/>
      <c r="T38" s="129"/>
      <c r="U38" s="129"/>
      <c r="V38" s="129"/>
      <c r="W38" s="129"/>
      <c r="X38" s="129"/>
      <c r="Y38" s="115"/>
    </row>
    <row r="39" spans="4:25" ht="15.75" thickBot="1" x14ac:dyDescent="0.3">
      <c r="P39" s="106"/>
      <c r="Q39" s="107"/>
      <c r="R39" s="113"/>
      <c r="S39" s="129"/>
      <c r="T39" s="129"/>
      <c r="U39" s="129"/>
      <c r="V39" s="129"/>
      <c r="W39" s="129"/>
      <c r="X39" s="129"/>
      <c r="Y39" s="115"/>
    </row>
    <row r="40" spans="4:25" ht="15" customHeight="1" x14ac:dyDescent="0.25">
      <c r="D40" s="149" t="s">
        <v>249</v>
      </c>
      <c r="E40" s="150"/>
      <c r="F40" s="150"/>
      <c r="G40" s="150"/>
      <c r="H40" s="150"/>
      <c r="I40" s="150"/>
      <c r="J40" s="150"/>
      <c r="K40" s="150"/>
      <c r="L40" s="150"/>
      <c r="M40" s="150"/>
      <c r="N40" s="151"/>
      <c r="P40" s="106"/>
      <c r="Q40" s="107"/>
      <c r="R40" s="113"/>
      <c r="S40" s="129"/>
      <c r="T40" s="129"/>
      <c r="U40" s="129"/>
      <c r="V40" s="129"/>
      <c r="W40" s="129"/>
      <c r="X40" s="129"/>
      <c r="Y40" s="115"/>
    </row>
    <row r="41" spans="4:25" ht="15" customHeight="1" x14ac:dyDescent="0.25">
      <c r="D41" s="152"/>
      <c r="E41" s="134"/>
      <c r="F41" s="134"/>
      <c r="G41" s="134"/>
      <c r="H41" s="134"/>
      <c r="I41" s="134"/>
      <c r="J41" s="134"/>
      <c r="K41" s="134"/>
      <c r="L41" s="134"/>
      <c r="M41" s="134"/>
      <c r="N41" s="153"/>
      <c r="P41" s="106"/>
      <c r="Q41" s="107"/>
      <c r="R41" s="113"/>
      <c r="S41" s="129"/>
      <c r="T41" s="129"/>
      <c r="U41" s="129"/>
      <c r="V41" s="129"/>
      <c r="W41" s="129"/>
      <c r="X41" s="129"/>
      <c r="Y41" s="115"/>
    </row>
    <row r="42" spans="4:25" ht="15.75" customHeight="1" thickBot="1" x14ac:dyDescent="0.3">
      <c r="D42" s="152"/>
      <c r="E42" s="134"/>
      <c r="F42" s="134"/>
      <c r="G42" s="134"/>
      <c r="H42" s="134"/>
      <c r="I42" s="134"/>
      <c r="J42" s="134"/>
      <c r="K42" s="134"/>
      <c r="L42" s="134"/>
      <c r="M42" s="134"/>
      <c r="N42" s="153"/>
      <c r="P42" s="108"/>
      <c r="Q42" s="109"/>
      <c r="R42" s="116"/>
      <c r="S42" s="117"/>
      <c r="T42" s="117"/>
      <c r="U42" s="117"/>
      <c r="V42" s="117"/>
      <c r="W42" s="117"/>
      <c r="X42" s="117"/>
      <c r="Y42" s="118"/>
    </row>
    <row r="43" spans="4:25" ht="15" customHeight="1" x14ac:dyDescent="0.25">
      <c r="D43" s="152"/>
      <c r="E43" s="134"/>
      <c r="F43" s="134"/>
      <c r="G43" s="134"/>
      <c r="H43" s="134"/>
      <c r="I43" s="134"/>
      <c r="J43" s="134"/>
      <c r="K43" s="134"/>
      <c r="L43" s="134"/>
      <c r="M43" s="134"/>
      <c r="N43" s="153"/>
    </row>
    <row r="44" spans="4:25" ht="15" customHeight="1" x14ac:dyDescent="0.25">
      <c r="D44" s="152"/>
      <c r="E44" s="134"/>
      <c r="F44" s="134"/>
      <c r="G44" s="134"/>
      <c r="H44" s="134"/>
      <c r="I44" s="134"/>
      <c r="J44" s="134"/>
      <c r="K44" s="134"/>
      <c r="L44" s="134"/>
      <c r="M44" s="134"/>
      <c r="N44" s="153"/>
    </row>
    <row r="45" spans="4:25" ht="15" customHeight="1" x14ac:dyDescent="0.25">
      <c r="D45" s="152"/>
      <c r="E45" s="134"/>
      <c r="F45" s="134"/>
      <c r="G45" s="134"/>
      <c r="H45" s="134"/>
      <c r="I45" s="134"/>
      <c r="J45" s="134"/>
      <c r="K45" s="134"/>
      <c r="L45" s="134"/>
      <c r="M45" s="134"/>
      <c r="N45" s="153"/>
    </row>
    <row r="46" spans="4:25" ht="15.75" customHeight="1" thickBot="1" x14ac:dyDescent="0.3">
      <c r="D46" s="154"/>
      <c r="E46" s="155"/>
      <c r="F46" s="155"/>
      <c r="G46" s="155"/>
      <c r="H46" s="155"/>
      <c r="I46" s="155"/>
      <c r="J46" s="155"/>
      <c r="K46" s="155"/>
      <c r="L46" s="155"/>
      <c r="M46" s="155"/>
      <c r="N46" s="156"/>
    </row>
  </sheetData>
  <mergeCells count="43">
    <mergeCell ref="D40:N46"/>
    <mergeCell ref="V14:W15"/>
    <mergeCell ref="X14:Y15"/>
    <mergeCell ref="V16:W17"/>
    <mergeCell ref="X16:Y17"/>
    <mergeCell ref="V18:W19"/>
    <mergeCell ref="X18:Y19"/>
    <mergeCell ref="V20:W21"/>
    <mergeCell ref="X20:Y21"/>
    <mergeCell ref="V22:W23"/>
    <mergeCell ref="X22:Y23"/>
    <mergeCell ref="P35:Q42"/>
    <mergeCell ref="R35:Y42"/>
    <mergeCell ref="P18:Q19"/>
    <mergeCell ref="R18:S19"/>
    <mergeCell ref="T18:U19"/>
    <mergeCell ref="P26:Q33"/>
    <mergeCell ref="R26:Y33"/>
    <mergeCell ref="T14:U15"/>
    <mergeCell ref="P16:Q17"/>
    <mergeCell ref="R16:S17"/>
    <mergeCell ref="T16:U17"/>
    <mergeCell ref="R14:S15"/>
    <mergeCell ref="P20:Q21"/>
    <mergeCell ref="R20:S21"/>
    <mergeCell ref="T20:U21"/>
    <mergeCell ref="P22:Q23"/>
    <mergeCell ref="R22:S23"/>
    <mergeCell ref="T22:U23"/>
    <mergeCell ref="X8:Y11"/>
    <mergeCell ref="D1:N2"/>
    <mergeCell ref="P1:Q2"/>
    <mergeCell ref="R1:S2"/>
    <mergeCell ref="X1:Y2"/>
    <mergeCell ref="P3:Q4"/>
    <mergeCell ref="R3:S4"/>
    <mergeCell ref="P5:Q6"/>
    <mergeCell ref="R5:S6"/>
    <mergeCell ref="P7:Q8"/>
    <mergeCell ref="R7:V8"/>
    <mergeCell ref="D8:N9"/>
    <mergeCell ref="P9:Q10"/>
    <mergeCell ref="R9:V10"/>
  </mergeCells>
  <pageMargins left="0.7" right="0.7" top="0.75" bottom="0.75" header="0.3" footer="0.3"/>
  <pageSetup orientation="portrait" r:id="rId1"/>
  <headerFooter>
    <oddFooter>&amp;C&amp;1#&amp;"Arial"&amp;10&amp;K737373Información de Uso Público</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D63A13EF-3ED1-4506-A4FA-1674D6F140D8}">
          <x14:formula1>
            <xm:f>V!$AD$2:$AD$6</xm:f>
          </x14:formula1>
          <xm:sqref>R5:S6</xm:sqref>
        </x14:dataValidation>
        <x14:dataValidation type="list" allowBlank="1" showInputMessage="1" showErrorMessage="1" xr:uid="{7F1CA4A9-0919-4A35-8722-68D5612851D7}">
          <x14:formula1>
            <xm:f>V!$AC$1:$AC$6</xm:f>
          </x14:formula1>
          <xm:sqref>R1:S2</xm:sqref>
        </x14:dataValidation>
        <x14:dataValidation type="list" allowBlank="1" showInputMessage="1" showErrorMessage="1" xr:uid="{04367584-1DEB-4642-A05C-E0585C84B498}">
          <x14:formula1>
            <xm:f>V!$Y$2:$Y$6</xm:f>
          </x14:formula1>
          <xm:sqref>R3:S4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F98FD-F29F-4748-8C14-3309A5F1B78F}">
  <sheetPr codeName="Hoja29"/>
  <dimension ref="D1:Y47"/>
  <sheetViews>
    <sheetView showGridLines="0" zoomScale="60" zoomScaleNormal="60" workbookViewId="0">
      <selection activeCell="R7" sqref="R7:S8"/>
    </sheetView>
  </sheetViews>
  <sheetFormatPr baseColWidth="10" defaultRowHeight="15" x14ac:dyDescent="0.25"/>
  <cols>
    <col min="1" max="21" width="12.7109375" customWidth="1"/>
    <col min="22" max="22" width="21.7109375" bestFit="1" customWidth="1"/>
    <col min="23" max="23" width="21.140625" bestFit="1" customWidth="1"/>
    <col min="24" max="24" width="42.140625" bestFit="1" customWidth="1"/>
    <col min="25" max="25" width="21.140625" bestFit="1" customWidth="1"/>
  </cols>
  <sheetData>
    <row r="1" spans="4:25" x14ac:dyDescent="0.25">
      <c r="D1" s="82" t="s">
        <v>0</v>
      </c>
      <c r="E1" s="82"/>
      <c r="F1" s="82"/>
      <c r="G1" s="82"/>
      <c r="H1" s="82"/>
      <c r="I1" s="82"/>
      <c r="J1" s="82"/>
      <c r="K1" s="82"/>
      <c r="L1" s="82"/>
      <c r="M1" s="82"/>
      <c r="N1" s="82"/>
      <c r="P1" s="82" t="s">
        <v>1</v>
      </c>
      <c r="Q1" s="83"/>
      <c r="R1" s="84"/>
      <c r="S1" s="85"/>
      <c r="X1" s="82" t="s">
        <v>2</v>
      </c>
      <c r="Y1" s="82"/>
    </row>
    <row r="2" spans="4:25" ht="15.75" thickBot="1" x14ac:dyDescent="0.3">
      <c r="D2" s="82"/>
      <c r="E2" s="82"/>
      <c r="F2" s="82"/>
      <c r="G2" s="82"/>
      <c r="H2" s="82"/>
      <c r="I2" s="82"/>
      <c r="J2" s="82"/>
      <c r="K2" s="82"/>
      <c r="L2" s="82"/>
      <c r="M2" s="82"/>
      <c r="N2" s="82"/>
      <c r="P2" s="82"/>
      <c r="Q2" s="83"/>
      <c r="R2" s="86"/>
      <c r="S2" s="87"/>
      <c r="X2" s="82"/>
      <c r="Y2" s="82"/>
    </row>
    <row r="3" spans="4:25" ht="20.25" x14ac:dyDescent="0.25">
      <c r="P3" s="82" t="s">
        <v>6</v>
      </c>
      <c r="Q3" s="83"/>
      <c r="R3" s="84"/>
      <c r="S3" s="85"/>
      <c r="X3" s="2" t="s">
        <v>39</v>
      </c>
      <c r="Y3" s="3" t="str">
        <f>IFERROR(HLOOKUP($R$1,V!$AC$17:$AG$21,2,0)," ")</f>
        <v xml:space="preserve"> </v>
      </c>
    </row>
    <row r="4" spans="4:25" ht="21" thickBot="1" x14ac:dyDescent="0.3">
      <c r="P4" s="82"/>
      <c r="Q4" s="83"/>
      <c r="R4" s="86"/>
      <c r="S4" s="87"/>
      <c r="U4">
        <f>R5+R7</f>
        <v>0</v>
      </c>
      <c r="X4" s="4" t="s">
        <v>40</v>
      </c>
      <c r="Y4" s="5" t="str">
        <f>IFERROR(HLOOKUP($R$1,V!$AC$17:$AG$21,3,0)," ")</f>
        <v xml:space="preserve"> </v>
      </c>
    </row>
    <row r="5" spans="4:25" ht="20.25" x14ac:dyDescent="0.25">
      <c r="P5" s="82" t="s">
        <v>101</v>
      </c>
      <c r="Q5" s="83"/>
      <c r="R5" s="84"/>
      <c r="S5" s="85"/>
      <c r="X5" s="4" t="s">
        <v>41</v>
      </c>
      <c r="Y5" s="5" t="str">
        <f>IFERROR(HLOOKUP($R$1,V!$AC$17:$AG$21,4,0)," ")</f>
        <v xml:space="preserve"> </v>
      </c>
    </row>
    <row r="6" spans="4:25" ht="21" thickBot="1" x14ac:dyDescent="0.3">
      <c r="P6" s="82"/>
      <c r="Q6" s="83"/>
      <c r="R6" s="86"/>
      <c r="S6" s="87"/>
      <c r="X6" s="6" t="s">
        <v>42</v>
      </c>
      <c r="Y6" s="7" t="str">
        <f>IFERROR(HLOOKUP($R$1,V!$AC$17:$AG$21,5,0)," ")</f>
        <v xml:space="preserve"> </v>
      </c>
    </row>
    <row r="7" spans="4:25" ht="15" customHeight="1" x14ac:dyDescent="0.25">
      <c r="P7" s="82" t="s">
        <v>74</v>
      </c>
      <c r="Q7" s="83"/>
      <c r="R7" s="84"/>
      <c r="S7" s="85"/>
      <c r="T7" s="55"/>
      <c r="U7" s="55"/>
      <c r="V7" s="55"/>
    </row>
    <row r="8" spans="4:25" ht="15.75" customHeight="1" thickBot="1" x14ac:dyDescent="0.3">
      <c r="D8" s="90" t="s">
        <v>9</v>
      </c>
      <c r="E8" s="91"/>
      <c r="F8" s="91"/>
      <c r="G8" s="91"/>
      <c r="H8" s="91"/>
      <c r="I8" s="91"/>
      <c r="J8" s="91"/>
      <c r="K8" s="91"/>
      <c r="L8" s="91"/>
      <c r="M8" s="91"/>
      <c r="N8" s="91"/>
      <c r="P8" s="82"/>
      <c r="Q8" s="83"/>
      <c r="R8" s="86"/>
      <c r="S8" s="87"/>
      <c r="T8" s="55"/>
      <c r="U8" s="55"/>
      <c r="V8" s="55"/>
      <c r="X8" s="157" t="str">
        <f>IF($R$1="SILVER","RECUERDA QUE POR EL MOMENTO SILVER SOLO ES COMPATIBLE CON 1 Y 2 EQUIPOS"," ")</f>
        <v xml:space="preserve"> </v>
      </c>
      <c r="Y8" s="157"/>
    </row>
    <row r="9" spans="4:25" ht="15" customHeight="1" x14ac:dyDescent="0.25">
      <c r="D9" s="91"/>
      <c r="E9" s="91"/>
      <c r="F9" s="91"/>
      <c r="G9" s="91"/>
      <c r="H9" s="91"/>
      <c r="I9" s="91"/>
      <c r="J9" s="91"/>
      <c r="K9" s="91"/>
      <c r="L9" s="91"/>
      <c r="M9" s="91"/>
      <c r="N9" s="91"/>
      <c r="P9" s="82" t="s">
        <v>10</v>
      </c>
      <c r="Q9" s="83"/>
      <c r="R9" s="92" t="str">
        <f>IFERROR(VLOOKUP(U4,V!W90:X93,2,0)," ")</f>
        <v xml:space="preserve"> </v>
      </c>
      <c r="S9" s="93"/>
      <c r="T9" s="93"/>
      <c r="U9" s="93"/>
      <c r="V9" s="94"/>
      <c r="X9" s="157"/>
      <c r="Y9" s="157"/>
    </row>
    <row r="10" spans="4:25" ht="15.75" customHeight="1" thickBot="1" x14ac:dyDescent="0.3">
      <c r="P10" s="82"/>
      <c r="Q10" s="83"/>
      <c r="R10" s="95"/>
      <c r="S10" s="96"/>
      <c r="T10" s="96"/>
      <c r="U10" s="96"/>
      <c r="V10" s="97"/>
      <c r="X10" s="157"/>
      <c r="Y10" s="157"/>
    </row>
    <row r="11" spans="4:25" ht="15" customHeight="1" x14ac:dyDescent="0.25">
      <c r="P11" s="82" t="s">
        <v>140</v>
      </c>
      <c r="Q11" s="83"/>
      <c r="R11" s="158" t="str">
        <f>IFERROR(VLOOKUP(R9,V!X90:Y93,2,0)," ")</f>
        <v xml:space="preserve"> </v>
      </c>
      <c r="S11" s="159"/>
      <c r="T11" s="159"/>
      <c r="U11" s="159"/>
      <c r="V11" s="160"/>
      <c r="X11" s="157"/>
      <c r="Y11" s="157"/>
    </row>
    <row r="12" spans="4:25" ht="15.75" thickBot="1" x14ac:dyDescent="0.3">
      <c r="P12" s="82"/>
      <c r="Q12" s="83"/>
      <c r="R12" s="161"/>
      <c r="S12" s="162"/>
      <c r="T12" s="162"/>
      <c r="U12" s="162"/>
      <c r="V12" s="163"/>
    </row>
    <row r="14" spans="4:25" x14ac:dyDescent="0.25">
      <c r="R14" s="119" t="s">
        <v>161</v>
      </c>
      <c r="S14" s="142"/>
      <c r="T14" s="119" t="s">
        <v>162</v>
      </c>
      <c r="U14" s="142"/>
      <c r="V14" s="119" t="s">
        <v>19</v>
      </c>
      <c r="W14" s="119"/>
      <c r="X14" s="119" t="s">
        <v>25</v>
      </c>
      <c r="Y14" s="119"/>
    </row>
    <row r="15" spans="4:25" ht="15.75" customHeight="1" thickBot="1" x14ac:dyDescent="0.3">
      <c r="R15" s="119"/>
      <c r="S15" s="142"/>
      <c r="T15" s="119"/>
      <c r="U15" s="142"/>
      <c r="V15" s="119"/>
      <c r="W15" s="119"/>
      <c r="X15" s="119"/>
      <c r="Y15" s="119"/>
    </row>
    <row r="16" spans="4:25" ht="15" customHeight="1" x14ac:dyDescent="0.25">
      <c r="P16" s="82" t="s">
        <v>43</v>
      </c>
      <c r="Q16" s="122"/>
      <c r="R16" s="123" t="str">
        <f>IFERROR(HLOOKUP($R$1,V!$X$50:$AB$58,2,0)," ")</f>
        <v xml:space="preserve"> </v>
      </c>
      <c r="S16" s="124"/>
      <c r="T16" s="123" t="str">
        <f>IFERROR(HLOOKUP($R$1,V!$X$50:$AB$58,6,0)," ")</f>
        <v xml:space="preserve"> </v>
      </c>
      <c r="U16" s="124"/>
      <c r="V16" s="123" t="str">
        <f>IFERROR(HLOOKUP($R$1,V!$X$32:$AF$48,10,0)," ")</f>
        <v xml:space="preserve"> </v>
      </c>
      <c r="W16" s="124"/>
      <c r="X16" s="123" t="str">
        <f>IFERROR(HLOOKUP($R$1,V!$X$32:$AF$48,14,0)," ")</f>
        <v xml:space="preserve"> </v>
      </c>
      <c r="Y16" s="124"/>
    </row>
    <row r="17" spans="16:25" ht="15.75" customHeight="1" thickBot="1" x14ac:dyDescent="0.3">
      <c r="P17" s="82"/>
      <c r="Q17" s="122"/>
      <c r="R17" s="125"/>
      <c r="S17" s="126"/>
      <c r="T17" s="125"/>
      <c r="U17" s="126"/>
      <c r="V17" s="125"/>
      <c r="W17" s="126"/>
      <c r="X17" s="125"/>
      <c r="Y17" s="126"/>
    </row>
    <row r="18" spans="16:25" ht="15.75" customHeight="1" x14ac:dyDescent="0.25">
      <c r="P18" s="82" t="s">
        <v>44</v>
      </c>
      <c r="Q18" s="122"/>
      <c r="R18" s="123" t="str">
        <f>IFERROR(HLOOKUP($R$1,V!$X$50:$AB$58,3,0)," ")</f>
        <v xml:space="preserve"> </v>
      </c>
      <c r="S18" s="124"/>
      <c r="T18" s="123" t="str">
        <f>IFERROR(HLOOKUP($R$1,V!$X$50:$AB$58,7,0)," ")</f>
        <v xml:space="preserve"> </v>
      </c>
      <c r="U18" s="124"/>
      <c r="V18" s="123" t="str">
        <f>IFERROR(HLOOKUP($R$1,V!$X$32:$AF$48,11,0)," ")</f>
        <v xml:space="preserve"> </v>
      </c>
      <c r="W18" s="124"/>
      <c r="X18" s="123" t="str">
        <f>IFERROR(HLOOKUP($R$1,V!$X$32:$AF$48,15,0)," ")</f>
        <v xml:space="preserve"> </v>
      </c>
      <c r="Y18" s="124"/>
    </row>
    <row r="19" spans="16:25" ht="15.75" customHeight="1" thickBot="1" x14ac:dyDescent="0.3">
      <c r="P19" s="82"/>
      <c r="Q19" s="122"/>
      <c r="R19" s="125"/>
      <c r="S19" s="126"/>
      <c r="T19" s="125"/>
      <c r="U19" s="126"/>
      <c r="V19" s="125"/>
      <c r="W19" s="126"/>
      <c r="X19" s="125"/>
      <c r="Y19" s="126"/>
    </row>
    <row r="20" spans="16:25" ht="15.75" customHeight="1" x14ac:dyDescent="0.25">
      <c r="P20" s="82" t="s">
        <v>60</v>
      </c>
      <c r="Q20" s="122"/>
      <c r="R20" s="123" t="str">
        <f>IFERROR(HLOOKUP($R$1,V!$X$50:$AB$58,4,0)," ")</f>
        <v xml:space="preserve"> </v>
      </c>
      <c r="S20" s="124"/>
      <c r="T20" s="123" t="str">
        <f>IFERROR(HLOOKUP($R$1,V!$X$50:$AB$58,8,0)," ")</f>
        <v xml:space="preserve"> </v>
      </c>
      <c r="U20" s="124"/>
      <c r="V20" s="123" t="str">
        <f>IFERROR(HLOOKUP($R$1,V!$X$32:$AF$48,12,0)," ")</f>
        <v xml:space="preserve"> </v>
      </c>
      <c r="W20" s="124"/>
      <c r="X20" s="123" t="str">
        <f>IFERROR(HLOOKUP($R$1,V!$X$32:$AF$48,16,0)," ")</f>
        <v xml:space="preserve"> </v>
      </c>
      <c r="Y20" s="124"/>
    </row>
    <row r="21" spans="16:25" ht="15.75" customHeight="1" thickBot="1" x14ac:dyDescent="0.3">
      <c r="P21" s="82"/>
      <c r="Q21" s="122"/>
      <c r="R21" s="125"/>
      <c r="S21" s="126"/>
      <c r="T21" s="125"/>
      <c r="U21" s="126"/>
      <c r="V21" s="125"/>
      <c r="W21" s="126"/>
      <c r="X21" s="125"/>
      <c r="Y21" s="126"/>
    </row>
    <row r="22" spans="16:25" ht="15.75" customHeight="1" x14ac:dyDescent="0.25">
      <c r="P22" s="82" t="s">
        <v>61</v>
      </c>
      <c r="Q22" s="122"/>
      <c r="R22" s="123" t="str">
        <f>IFERROR(HLOOKUP($R$1,V!$X$50:$AB$58,5,0)," ")</f>
        <v xml:space="preserve"> </v>
      </c>
      <c r="S22" s="124"/>
      <c r="T22" s="123" t="str">
        <f>IFERROR(HLOOKUP($R$1,V!$X$50:$AB$58,9,0)," ")</f>
        <v xml:space="preserve"> </v>
      </c>
      <c r="U22" s="124"/>
      <c r="V22" s="123" t="str">
        <f>IFERROR(HLOOKUP($R$1,V!$X$32:$AF$48,13,0)," ")</f>
        <v xml:space="preserve"> </v>
      </c>
      <c r="W22" s="124"/>
      <c r="X22" s="123" t="str">
        <f>IFERROR(HLOOKUP($R$1,V!$X$32:$AF$48,17,0)," ")</f>
        <v xml:space="preserve"> </v>
      </c>
      <c r="Y22" s="124"/>
    </row>
    <row r="23" spans="16:25" ht="15.75" customHeight="1" thickBot="1" x14ac:dyDescent="0.3">
      <c r="P23" s="82"/>
      <c r="Q23" s="122"/>
      <c r="R23" s="125"/>
      <c r="S23" s="126"/>
      <c r="T23" s="125"/>
      <c r="U23" s="126"/>
      <c r="V23" s="125"/>
      <c r="W23" s="126"/>
      <c r="X23" s="125"/>
      <c r="Y23" s="126"/>
    </row>
    <row r="24" spans="16:25" ht="15.75" customHeight="1" x14ac:dyDescent="0.25"/>
    <row r="25" spans="16:25" ht="15.75" thickBot="1" x14ac:dyDescent="0.3"/>
    <row r="26" spans="16:25" x14ac:dyDescent="0.25">
      <c r="P26" s="104" t="s">
        <v>12</v>
      </c>
      <c r="Q26" s="105"/>
      <c r="R26" s="110" t="str">
        <f>V!G36</f>
        <v>DECISOR DE LA CUENTA ACEPTA  MIGRACION  CON 0 REEMPLAZOY  CRECIMIENTO  CANAL DE VENTA   ENTERADO DE COSTOS Y POLITICAS</v>
      </c>
      <c r="S26" s="111"/>
      <c r="T26" s="111"/>
      <c r="U26" s="111"/>
      <c r="V26" s="111"/>
      <c r="W26" s="111"/>
      <c r="X26" s="111"/>
      <c r="Y26" s="112"/>
    </row>
    <row r="27" spans="16:25" x14ac:dyDescent="0.25">
      <c r="P27" s="106"/>
      <c r="Q27" s="107"/>
      <c r="R27" s="113"/>
      <c r="S27" s="129"/>
      <c r="T27" s="129"/>
      <c r="U27" s="129"/>
      <c r="V27" s="129"/>
      <c r="W27" s="129"/>
      <c r="X27" s="129"/>
      <c r="Y27" s="115"/>
    </row>
    <row r="28" spans="16:25" x14ac:dyDescent="0.25">
      <c r="P28" s="106"/>
      <c r="Q28" s="107"/>
      <c r="R28" s="113"/>
      <c r="S28" s="129"/>
      <c r="T28" s="129"/>
      <c r="U28" s="129"/>
      <c r="V28" s="129"/>
      <c r="W28" s="129"/>
      <c r="X28" s="129"/>
      <c r="Y28" s="115"/>
    </row>
    <row r="29" spans="16:25" x14ac:dyDescent="0.25">
      <c r="P29" s="106"/>
      <c r="Q29" s="107"/>
      <c r="R29" s="113"/>
      <c r="S29" s="129"/>
      <c r="T29" s="129"/>
      <c r="U29" s="129"/>
      <c r="V29" s="129"/>
      <c r="W29" s="129"/>
      <c r="X29" s="129"/>
      <c r="Y29" s="115"/>
    </row>
    <row r="30" spans="16:25" x14ac:dyDescent="0.25">
      <c r="P30" s="106"/>
      <c r="Q30" s="107"/>
      <c r="R30" s="113"/>
      <c r="S30" s="129"/>
      <c r="T30" s="129"/>
      <c r="U30" s="129"/>
      <c r="V30" s="129"/>
      <c r="W30" s="129"/>
      <c r="X30" s="129"/>
      <c r="Y30" s="115"/>
    </row>
    <row r="31" spans="16:25" x14ac:dyDescent="0.25">
      <c r="P31" s="106"/>
      <c r="Q31" s="107"/>
      <c r="R31" s="113"/>
      <c r="S31" s="129"/>
      <c r="T31" s="129"/>
      <c r="U31" s="129"/>
      <c r="V31" s="129"/>
      <c r="W31" s="129"/>
      <c r="X31" s="129"/>
      <c r="Y31" s="115"/>
    </row>
    <row r="32" spans="16:25" x14ac:dyDescent="0.25">
      <c r="P32" s="106"/>
      <c r="Q32" s="107"/>
      <c r="R32" s="113"/>
      <c r="S32" s="129"/>
      <c r="T32" s="129"/>
      <c r="U32" s="129"/>
      <c r="V32" s="129"/>
      <c r="W32" s="129"/>
      <c r="X32" s="129"/>
      <c r="Y32" s="115"/>
    </row>
    <row r="33" spans="4:25" ht="15.75" thickBot="1" x14ac:dyDescent="0.3">
      <c r="P33" s="108"/>
      <c r="Q33" s="109"/>
      <c r="R33" s="116"/>
      <c r="S33" s="117"/>
      <c r="T33" s="117"/>
      <c r="U33" s="117"/>
      <c r="V33" s="117"/>
      <c r="W33" s="117"/>
      <c r="X33" s="117"/>
      <c r="Y33" s="118"/>
    </row>
    <row r="34" spans="4:25" ht="15.75" thickBot="1" x14ac:dyDescent="0.3"/>
    <row r="35" spans="4:25" x14ac:dyDescent="0.25">
      <c r="P35" s="104" t="s">
        <v>77</v>
      </c>
      <c r="Q35" s="105"/>
      <c r="R35" s="110" t="str">
        <f>V!G37</f>
        <v>[RHD][CHD] SIN ADENDUM RECIBE TELEFONO 1 = TELEFONO 2=  REFERENCIA 1= REFERENCIA 2=  CANAL DE VENTA  ENTERADO DE COSTOS Y POLITICAS</v>
      </c>
      <c r="S35" s="111"/>
      <c r="T35" s="111"/>
      <c r="U35" s="111"/>
      <c r="V35" s="111"/>
      <c r="W35" s="111"/>
      <c r="X35" s="111"/>
      <c r="Y35" s="112"/>
    </row>
    <row r="36" spans="4:25" x14ac:dyDescent="0.25">
      <c r="P36" s="106"/>
      <c r="Q36" s="107"/>
      <c r="R36" s="113"/>
      <c r="S36" s="129"/>
      <c r="T36" s="129"/>
      <c r="U36" s="129"/>
      <c r="V36" s="129"/>
      <c r="W36" s="129"/>
      <c r="X36" s="129"/>
      <c r="Y36" s="115"/>
    </row>
    <row r="37" spans="4:25" x14ac:dyDescent="0.25">
      <c r="P37" s="106"/>
      <c r="Q37" s="107"/>
      <c r="R37" s="113"/>
      <c r="S37" s="129"/>
      <c r="T37" s="129"/>
      <c r="U37" s="129"/>
      <c r="V37" s="129"/>
      <c r="W37" s="129"/>
      <c r="X37" s="129"/>
      <c r="Y37" s="115"/>
    </row>
    <row r="38" spans="4:25" x14ac:dyDescent="0.25">
      <c r="P38" s="106"/>
      <c r="Q38" s="107"/>
      <c r="R38" s="113"/>
      <c r="S38" s="129"/>
      <c r="T38" s="129"/>
      <c r="U38" s="129"/>
      <c r="V38" s="129"/>
      <c r="W38" s="129"/>
      <c r="X38" s="129"/>
      <c r="Y38" s="115"/>
    </row>
    <row r="39" spans="4:25" x14ac:dyDescent="0.25">
      <c r="P39" s="106"/>
      <c r="Q39" s="107"/>
      <c r="R39" s="113"/>
      <c r="S39" s="129"/>
      <c r="T39" s="129"/>
      <c r="U39" s="129"/>
      <c r="V39" s="129"/>
      <c r="W39" s="129"/>
      <c r="X39" s="129"/>
      <c r="Y39" s="115"/>
    </row>
    <row r="40" spans="4:25" ht="15.75" thickBot="1" x14ac:dyDescent="0.3">
      <c r="P40" s="106"/>
      <c r="Q40" s="107"/>
      <c r="R40" s="113"/>
      <c r="S40" s="129"/>
      <c r="T40" s="129"/>
      <c r="U40" s="129"/>
      <c r="V40" s="129"/>
      <c r="W40" s="129"/>
      <c r="X40" s="129"/>
      <c r="Y40" s="115"/>
    </row>
    <row r="41" spans="4:25" ht="15" customHeight="1" x14ac:dyDescent="0.25">
      <c r="D41" s="149" t="s">
        <v>249</v>
      </c>
      <c r="E41" s="150"/>
      <c r="F41" s="150"/>
      <c r="G41" s="150"/>
      <c r="H41" s="150"/>
      <c r="I41" s="150"/>
      <c r="J41" s="150"/>
      <c r="K41" s="150"/>
      <c r="L41" s="150"/>
      <c r="M41" s="150"/>
      <c r="N41" s="151"/>
      <c r="P41" s="106"/>
      <c r="Q41" s="107"/>
      <c r="R41" s="113"/>
      <c r="S41" s="129"/>
      <c r="T41" s="129"/>
      <c r="U41" s="129"/>
      <c r="V41" s="129"/>
      <c r="W41" s="129"/>
      <c r="X41" s="129"/>
      <c r="Y41" s="115"/>
    </row>
    <row r="42" spans="4:25" ht="15.75" customHeight="1" thickBot="1" x14ac:dyDescent="0.3">
      <c r="D42" s="152"/>
      <c r="E42" s="134"/>
      <c r="F42" s="134"/>
      <c r="G42" s="134"/>
      <c r="H42" s="134"/>
      <c r="I42" s="134"/>
      <c r="J42" s="134"/>
      <c r="K42" s="134"/>
      <c r="L42" s="134"/>
      <c r="M42" s="134"/>
      <c r="N42" s="153"/>
      <c r="P42" s="108"/>
      <c r="Q42" s="109"/>
      <c r="R42" s="116"/>
      <c r="S42" s="117"/>
      <c r="T42" s="117"/>
      <c r="U42" s="117"/>
      <c r="V42" s="117"/>
      <c r="W42" s="117"/>
      <c r="X42" s="117"/>
      <c r="Y42" s="118"/>
    </row>
    <row r="43" spans="4:25" ht="15" customHeight="1" x14ac:dyDescent="0.25">
      <c r="D43" s="152"/>
      <c r="E43" s="134"/>
      <c r="F43" s="134"/>
      <c r="G43" s="134"/>
      <c r="H43" s="134"/>
      <c r="I43" s="134"/>
      <c r="J43" s="134"/>
      <c r="K43" s="134"/>
      <c r="L43" s="134"/>
      <c r="M43" s="134"/>
      <c r="N43" s="153"/>
    </row>
    <row r="44" spans="4:25" ht="15" customHeight="1" x14ac:dyDescent="0.25">
      <c r="D44" s="152"/>
      <c r="E44" s="134"/>
      <c r="F44" s="134"/>
      <c r="G44" s="134"/>
      <c r="H44" s="134"/>
      <c r="I44" s="134"/>
      <c r="J44" s="134"/>
      <c r="K44" s="134"/>
      <c r="L44" s="134"/>
      <c r="M44" s="134"/>
      <c r="N44" s="153"/>
    </row>
    <row r="45" spans="4:25" ht="15" customHeight="1" x14ac:dyDescent="0.25">
      <c r="D45" s="152"/>
      <c r="E45" s="134"/>
      <c r="F45" s="134"/>
      <c r="G45" s="134"/>
      <c r="H45" s="134"/>
      <c r="I45" s="134"/>
      <c r="J45" s="134"/>
      <c r="K45" s="134"/>
      <c r="L45" s="134"/>
      <c r="M45" s="134"/>
      <c r="N45" s="153"/>
    </row>
    <row r="46" spans="4:25" ht="15" customHeight="1" x14ac:dyDescent="0.25">
      <c r="D46" s="152"/>
      <c r="E46" s="134"/>
      <c r="F46" s="134"/>
      <c r="G46" s="134"/>
      <c r="H46" s="134"/>
      <c r="I46" s="134"/>
      <c r="J46" s="134"/>
      <c r="K46" s="134"/>
      <c r="L46" s="134"/>
      <c r="M46" s="134"/>
      <c r="N46" s="153"/>
    </row>
    <row r="47" spans="4:25" ht="15.75" customHeight="1" thickBot="1" x14ac:dyDescent="0.3">
      <c r="D47" s="154"/>
      <c r="E47" s="155"/>
      <c r="F47" s="155"/>
      <c r="G47" s="155"/>
      <c r="H47" s="155"/>
      <c r="I47" s="155"/>
      <c r="J47" s="155"/>
      <c r="K47" s="155"/>
      <c r="L47" s="155"/>
      <c r="M47" s="155"/>
      <c r="N47" s="156"/>
    </row>
  </sheetData>
  <mergeCells count="45">
    <mergeCell ref="X18:Y19"/>
    <mergeCell ref="X1:Y2"/>
    <mergeCell ref="X8:Y11"/>
    <mergeCell ref="V14:W15"/>
    <mergeCell ref="X14:Y15"/>
    <mergeCell ref="V16:W17"/>
    <mergeCell ref="X16:Y17"/>
    <mergeCell ref="P18:Q19"/>
    <mergeCell ref="R18:S19"/>
    <mergeCell ref="T18:U19"/>
    <mergeCell ref="D1:N2"/>
    <mergeCell ref="P1:Q2"/>
    <mergeCell ref="R1:S2"/>
    <mergeCell ref="P16:Q17"/>
    <mergeCell ref="R16:S17"/>
    <mergeCell ref="P3:Q4"/>
    <mergeCell ref="R3:S4"/>
    <mergeCell ref="D8:N9"/>
    <mergeCell ref="P9:Q10"/>
    <mergeCell ref="R9:V10"/>
    <mergeCell ref="V18:W19"/>
    <mergeCell ref="T16:U17"/>
    <mergeCell ref="P5:Q6"/>
    <mergeCell ref="R5:S6"/>
    <mergeCell ref="P7:Q8"/>
    <mergeCell ref="P11:Q12"/>
    <mergeCell ref="R11:V12"/>
    <mergeCell ref="R7:S8"/>
    <mergeCell ref="R14:S15"/>
    <mergeCell ref="T14:U15"/>
    <mergeCell ref="P20:Q21"/>
    <mergeCell ref="R20:S21"/>
    <mergeCell ref="T20:U21"/>
    <mergeCell ref="D41:N47"/>
    <mergeCell ref="P26:Q33"/>
    <mergeCell ref="R26:Y33"/>
    <mergeCell ref="P35:Q42"/>
    <mergeCell ref="R35:Y42"/>
    <mergeCell ref="P22:Q23"/>
    <mergeCell ref="R22:S23"/>
    <mergeCell ref="T22:U23"/>
    <mergeCell ref="V20:W21"/>
    <mergeCell ref="X20:Y21"/>
    <mergeCell ref="V22:W23"/>
    <mergeCell ref="X22:Y23"/>
  </mergeCells>
  <pageMargins left="0.7" right="0.7" top="0.75" bottom="0.75" header="0.3" footer="0.3"/>
  <pageSetup orientation="portrait" r:id="rId1"/>
  <headerFooter>
    <oddFooter>&amp;C&amp;1#&amp;"Arial"&amp;10&amp;K737373Información de Uso Público</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D9191C2A-0693-431F-896A-873599E9843C}">
          <x14:formula1>
            <xm:f>V!$Y$2:$Y$6</xm:f>
          </x14:formula1>
          <xm:sqref>R3:S4</xm:sqref>
        </x14:dataValidation>
        <x14:dataValidation type="list" allowBlank="1" showInputMessage="1" showErrorMessage="1" xr:uid="{4FDE12EC-413B-4621-8FC9-4C73DD947449}">
          <x14:formula1>
            <xm:f>V!$AC$1:$AC$6</xm:f>
          </x14:formula1>
          <xm:sqref>R1:S2</xm:sqref>
        </x14:dataValidation>
        <x14:dataValidation type="list" allowBlank="1" showInputMessage="1" showErrorMessage="1" xr:uid="{6C48EB2A-1A1C-4F99-A802-4FA79DAEA2EC}">
          <x14:formula1>
            <xm:f>V!$AD$2:$AD$5</xm:f>
          </x14:formula1>
          <xm:sqref>R5:S8</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143DF-5A4D-4905-BB06-2ECA0E4C1C28}">
  <sheetPr codeName="Hoja30"/>
  <dimension ref="A1"/>
  <sheetViews>
    <sheetView showGridLines="0" zoomScale="60" zoomScaleNormal="60" workbookViewId="0">
      <selection activeCell="V43" sqref="V43"/>
    </sheetView>
  </sheetViews>
  <sheetFormatPr baseColWidth="10" defaultRowHeight="15" x14ac:dyDescent="0.25"/>
  <cols>
    <col min="1" max="13" width="12.7109375" customWidth="1"/>
  </cols>
  <sheetData/>
  <sheetProtection algorithmName="SHA-512" hashValue="+1SFi9BoiLVRGpCHXmZiFxHIsVwY6XKrbjL4qz5kh9J8kyrmccPs6Jq50jL1XKS/m81Orrd7qQ9SF51U5gwYlg==" saltValue="RoUTBX4/44OhJrlTLnwshQ==" spinCount="100000" sheet="1" objects="1" scenarios="1" selectLockedCells="1" selectUnlockedCells="1"/>
  <pageMargins left="0.7" right="0.7" top="0.75" bottom="0.75" header="0.3" footer="0.3"/>
  <pageSetup orientation="portrait" r:id="rId1"/>
  <headerFooter>
    <oddFooter>&amp;C&amp;1#&amp;"Arial"&amp;10&amp;K737373Información de Uso Público</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6DC9E-BBA5-4BA3-ABEA-BA376D4FDC1F}">
  <sheetPr codeName="Hoja31"/>
  <dimension ref="D1:Y42"/>
  <sheetViews>
    <sheetView showGridLines="0" zoomScale="60" zoomScaleNormal="60" workbookViewId="0">
      <selection activeCell="D36" sqref="D36:N42"/>
    </sheetView>
  </sheetViews>
  <sheetFormatPr baseColWidth="10" defaultRowHeight="15" x14ac:dyDescent="0.25"/>
  <cols>
    <col min="1" max="21" width="12.7109375" customWidth="1"/>
    <col min="22" max="22" width="21.7109375" bestFit="1" customWidth="1"/>
    <col min="23" max="23" width="21.140625" bestFit="1" customWidth="1"/>
    <col min="24" max="24" width="42.140625" bestFit="1" customWidth="1"/>
    <col min="25" max="25" width="21.140625" bestFit="1" customWidth="1"/>
  </cols>
  <sheetData>
    <row r="1" spans="4:25" ht="15" customHeight="1" x14ac:dyDescent="0.25">
      <c r="D1" s="82" t="s">
        <v>0</v>
      </c>
      <c r="E1" s="82"/>
      <c r="F1" s="82"/>
      <c r="G1" s="82"/>
      <c r="H1" s="82"/>
      <c r="I1" s="82"/>
      <c r="J1" s="82"/>
      <c r="K1" s="82"/>
      <c r="L1" s="82"/>
      <c r="M1" s="82"/>
      <c r="N1" s="82"/>
      <c r="P1" s="82" t="s">
        <v>1</v>
      </c>
      <c r="Q1" s="83"/>
      <c r="R1" s="84" t="s">
        <v>56</v>
      </c>
      <c r="S1" s="85"/>
      <c r="X1" s="82" t="s">
        <v>2</v>
      </c>
      <c r="Y1" s="82"/>
    </row>
    <row r="2" spans="4:25" ht="15.75" customHeight="1" thickBot="1" x14ac:dyDescent="0.3">
      <c r="D2" s="82"/>
      <c r="E2" s="82"/>
      <c r="F2" s="82"/>
      <c r="G2" s="82"/>
      <c r="H2" s="82"/>
      <c r="I2" s="82"/>
      <c r="J2" s="82"/>
      <c r="K2" s="82"/>
      <c r="L2" s="82"/>
      <c r="M2" s="82"/>
      <c r="N2" s="82"/>
      <c r="P2" s="82"/>
      <c r="Q2" s="83"/>
      <c r="R2" s="86"/>
      <c r="S2" s="87"/>
      <c r="X2" s="82"/>
      <c r="Y2" s="82"/>
    </row>
    <row r="3" spans="4:25" ht="20.25" x14ac:dyDescent="0.25">
      <c r="P3" s="82" t="s">
        <v>6</v>
      </c>
      <c r="Q3" s="83"/>
      <c r="R3" s="84"/>
      <c r="S3" s="85"/>
      <c r="X3" s="2" t="s">
        <v>39</v>
      </c>
      <c r="Y3" s="3">
        <f>IFERROR(HLOOKUP($R$1,V!$AC$17:$AG$21,2,0)," ")</f>
        <v>90</v>
      </c>
    </row>
    <row r="4" spans="4:25" ht="21" thickBot="1" x14ac:dyDescent="0.3">
      <c r="P4" s="82"/>
      <c r="Q4" s="83"/>
      <c r="R4" s="86"/>
      <c r="S4" s="87"/>
      <c r="X4" s="4" t="s">
        <v>40</v>
      </c>
      <c r="Y4" s="5">
        <f>IFERROR(HLOOKUP($R$1,V!$AC$17:$AG$21,3,0)," ")</f>
        <v>14</v>
      </c>
    </row>
    <row r="5" spans="4:25" ht="20.25" x14ac:dyDescent="0.25">
      <c r="P5" s="140"/>
      <c r="Q5" s="140"/>
      <c r="R5" s="141"/>
      <c r="S5" s="141"/>
      <c r="X5" s="4" t="s">
        <v>41</v>
      </c>
      <c r="Y5" s="5">
        <f>IFERROR(HLOOKUP($R$1,V!$AC$17:$AG$21,4,0)," ")</f>
        <v>27</v>
      </c>
    </row>
    <row r="6" spans="4:25" ht="21" thickBot="1" x14ac:dyDescent="0.3">
      <c r="P6" s="140"/>
      <c r="Q6" s="140"/>
      <c r="R6" s="141"/>
      <c r="S6" s="141"/>
      <c r="X6" s="6" t="s">
        <v>42</v>
      </c>
      <c r="Y6" s="7">
        <f>IFERROR(HLOOKUP($R$1,V!$AC$17:$AG$21,5,0)," ")</f>
        <v>75</v>
      </c>
    </row>
    <row r="7" spans="4:25" x14ac:dyDescent="0.25">
      <c r="P7" s="82" t="s">
        <v>10</v>
      </c>
      <c r="Q7" s="83"/>
      <c r="R7" s="92" t="s">
        <v>163</v>
      </c>
      <c r="S7" s="93"/>
      <c r="T7" s="93"/>
      <c r="U7" s="93"/>
      <c r="V7" s="94"/>
    </row>
    <row r="8" spans="4:25" ht="15.75" thickBot="1" x14ac:dyDescent="0.3">
      <c r="D8" s="90" t="s">
        <v>9</v>
      </c>
      <c r="E8" s="91"/>
      <c r="F8" s="91"/>
      <c r="G8" s="91"/>
      <c r="H8" s="91"/>
      <c r="I8" s="91"/>
      <c r="J8" s="91"/>
      <c r="K8" s="91"/>
      <c r="L8" s="91"/>
      <c r="M8" s="91"/>
      <c r="N8" s="91"/>
      <c r="P8" s="82"/>
      <c r="Q8" s="83"/>
      <c r="R8" s="95"/>
      <c r="S8" s="96"/>
      <c r="T8" s="96"/>
      <c r="U8" s="96"/>
      <c r="V8" s="97"/>
      <c r="X8" s="157" t="str">
        <f>IF(R1="SILVER","RECUERDA QUE POR EL MOMENTO SILVER SOLO ES COMPATIBLE CON 1 Y 2 EQUIPOS"," ")</f>
        <v>RECUERDA QUE POR EL MOMENTO SILVER SOLO ES COMPATIBLE CON 1 Y 2 EQUIPOS</v>
      </c>
      <c r="Y8" s="157"/>
    </row>
    <row r="9" spans="4:25" x14ac:dyDescent="0.25">
      <c r="D9" s="91"/>
      <c r="E9" s="91"/>
      <c r="F9" s="91"/>
      <c r="G9" s="91"/>
      <c r="H9" s="91"/>
      <c r="I9" s="91"/>
      <c r="J9" s="91"/>
      <c r="K9" s="91"/>
      <c r="L9" s="91"/>
      <c r="M9" s="91"/>
      <c r="N9" s="91"/>
      <c r="P9" s="82" t="s">
        <v>140</v>
      </c>
      <c r="Q9" s="83"/>
      <c r="R9" s="98">
        <v>99</v>
      </c>
      <c r="S9" s="99"/>
      <c r="T9" s="99"/>
      <c r="U9" s="99"/>
      <c r="V9" s="100"/>
      <c r="X9" s="157"/>
      <c r="Y9" s="157"/>
    </row>
    <row r="10" spans="4:25" ht="15.75" thickBot="1" x14ac:dyDescent="0.3">
      <c r="P10" s="82"/>
      <c r="Q10" s="83"/>
      <c r="R10" s="101"/>
      <c r="S10" s="102"/>
      <c r="T10" s="102"/>
      <c r="U10" s="102"/>
      <c r="V10" s="103"/>
      <c r="X10" s="157"/>
      <c r="Y10" s="157"/>
    </row>
    <row r="11" spans="4:25" x14ac:dyDescent="0.25">
      <c r="X11" s="157"/>
      <c r="Y11" s="157"/>
    </row>
    <row r="14" spans="4:25" ht="15" customHeight="1" x14ac:dyDescent="0.25">
      <c r="R14" s="119" t="s">
        <v>161</v>
      </c>
      <c r="S14" s="142"/>
      <c r="T14" s="119" t="s">
        <v>162</v>
      </c>
      <c r="U14" s="142"/>
      <c r="V14" s="119" t="s">
        <v>19</v>
      </c>
      <c r="W14" s="119"/>
      <c r="X14" s="119" t="s">
        <v>25</v>
      </c>
      <c r="Y14" s="119"/>
    </row>
    <row r="15" spans="4:25" ht="15.75" customHeight="1" thickBot="1" x14ac:dyDescent="0.3">
      <c r="R15" s="119"/>
      <c r="S15" s="142"/>
      <c r="T15" s="119"/>
      <c r="U15" s="142"/>
      <c r="V15" s="119"/>
      <c r="W15" s="119"/>
      <c r="X15" s="119"/>
      <c r="Y15" s="119"/>
    </row>
    <row r="16" spans="4:25" ht="15" customHeight="1" x14ac:dyDescent="0.25">
      <c r="P16" s="82" t="s">
        <v>43</v>
      </c>
      <c r="Q16" s="122"/>
      <c r="R16" s="123">
        <f>IFERROR(HLOOKUP($R$1,V!$X$50:$AB$58,2,0)," ")</f>
        <v>349</v>
      </c>
      <c r="S16" s="124"/>
      <c r="T16" s="123">
        <f>IFERROR(HLOOKUP($R$1,V!$X$50:$AB$58,6,0)," ")</f>
        <v>429</v>
      </c>
      <c r="U16" s="124"/>
      <c r="V16" s="123">
        <f>IFERROR(HLOOKUP($R$1,V!$X$32:$AF$48,10,0)," ")</f>
        <v>459</v>
      </c>
      <c r="W16" s="124"/>
      <c r="X16" s="123">
        <f>IFERROR(HLOOKUP($R$1,V!$X$32:$AF$48,14,0)," ")</f>
        <v>554</v>
      </c>
      <c r="Y16" s="124"/>
    </row>
    <row r="17" spans="16:25" ht="15.75" customHeight="1" thickBot="1" x14ac:dyDescent="0.3">
      <c r="P17" s="82"/>
      <c r="Q17" s="122"/>
      <c r="R17" s="125"/>
      <c r="S17" s="126"/>
      <c r="T17" s="125"/>
      <c r="U17" s="126"/>
      <c r="V17" s="125"/>
      <c r="W17" s="126"/>
      <c r="X17" s="125"/>
      <c r="Y17" s="126"/>
    </row>
    <row r="18" spans="16:25" ht="15" customHeight="1" x14ac:dyDescent="0.25">
      <c r="P18" s="82" t="s">
        <v>44</v>
      </c>
      <c r="Q18" s="122"/>
      <c r="R18" s="123">
        <f>IFERROR(HLOOKUP($R$1,V!$X$50:$AB$58,3,0)," ")</f>
        <v>455</v>
      </c>
      <c r="S18" s="124"/>
      <c r="T18" s="123">
        <f>IFERROR(HLOOKUP($R$1,V!$X$50:$AB$58,7,0)," ")</f>
        <v>559</v>
      </c>
      <c r="U18" s="124"/>
      <c r="V18" s="123">
        <f>IFERROR(HLOOKUP($R$1,V!$X$32:$AF$48,11,0)," ")</f>
        <v>509</v>
      </c>
      <c r="W18" s="124"/>
      <c r="X18" s="123">
        <f>IFERROR(HLOOKUP($R$1,V!$X$32:$AF$48,15,0)," ")</f>
        <v>604</v>
      </c>
      <c r="Y18" s="124"/>
    </row>
    <row r="19" spans="16:25" ht="15.75" customHeight="1" thickBot="1" x14ac:dyDescent="0.3">
      <c r="P19" s="82"/>
      <c r="Q19" s="122"/>
      <c r="R19" s="125"/>
      <c r="S19" s="126"/>
      <c r="T19" s="125"/>
      <c r="U19" s="126"/>
      <c r="V19" s="125"/>
      <c r="W19" s="126"/>
      <c r="X19" s="125"/>
      <c r="Y19" s="126"/>
    </row>
    <row r="20" spans="16:25" ht="15" customHeight="1" x14ac:dyDescent="0.25">
      <c r="P20" s="82" t="s">
        <v>60</v>
      </c>
      <c r="Q20" s="122"/>
      <c r="R20" s="123">
        <f>IFERROR(HLOOKUP($R$1,V!$X$50:$AB$58,4,0)," ")</f>
        <v>565</v>
      </c>
      <c r="S20" s="124"/>
      <c r="T20" s="123">
        <f>IFERROR(HLOOKUP($R$1,V!$X$50:$AB$58,8,0)," ")</f>
        <v>693</v>
      </c>
      <c r="U20" s="124"/>
      <c r="V20" s="123">
        <f>IFERROR(HLOOKUP($R$1,V!$X$32:$AF$48,12,0)," ")</f>
        <v>579</v>
      </c>
      <c r="W20" s="124"/>
      <c r="X20" s="123">
        <f>IFERROR(HLOOKUP($R$1,V!$X$32:$AF$48,16,0)," ")</f>
        <v>674</v>
      </c>
      <c r="Y20" s="124"/>
    </row>
    <row r="21" spans="16:25" ht="15" customHeight="1" thickBot="1" x14ac:dyDescent="0.3">
      <c r="P21" s="82"/>
      <c r="Q21" s="122"/>
      <c r="R21" s="125"/>
      <c r="S21" s="126"/>
      <c r="T21" s="125"/>
      <c r="U21" s="126"/>
      <c r="V21" s="125"/>
      <c r="W21" s="126"/>
      <c r="X21" s="125"/>
      <c r="Y21" s="126"/>
    </row>
    <row r="22" spans="16:25" ht="15" customHeight="1" x14ac:dyDescent="0.25">
      <c r="P22" s="82" t="s">
        <v>61</v>
      </c>
      <c r="Q22" s="122"/>
      <c r="R22" s="123">
        <f>IFERROR(HLOOKUP($R$1,V!$X$50:$AB$58,5,0)," ")</f>
        <v>671</v>
      </c>
      <c r="S22" s="124"/>
      <c r="T22" s="123">
        <f>IFERROR(HLOOKUP($R$1,V!$X$50:$AB$58,9,0)," ")</f>
        <v>823</v>
      </c>
      <c r="U22" s="124"/>
      <c r="V22" s="123">
        <f>IFERROR(HLOOKUP($R$1,V!$X$32:$AF$48,13,0)," ")</f>
        <v>654</v>
      </c>
      <c r="W22" s="124"/>
      <c r="X22" s="123">
        <f>IFERROR(HLOOKUP($R$1,V!$X$32:$AF$48,17,0)," ")</f>
        <v>749</v>
      </c>
      <c r="Y22" s="124"/>
    </row>
    <row r="23" spans="16:25" ht="15" customHeight="1" thickBot="1" x14ac:dyDescent="0.3">
      <c r="P23" s="82"/>
      <c r="Q23" s="122"/>
      <c r="R23" s="125"/>
      <c r="S23" s="126"/>
      <c r="T23" s="125"/>
      <c r="U23" s="126"/>
      <c r="V23" s="125"/>
      <c r="W23" s="126"/>
      <c r="X23" s="125"/>
      <c r="Y23" s="126"/>
    </row>
    <row r="25" spans="16:25" ht="15.75" thickBot="1" x14ac:dyDescent="0.3"/>
    <row r="26" spans="16:25" x14ac:dyDescent="0.25">
      <c r="P26" s="104" t="s">
        <v>12</v>
      </c>
      <c r="Q26" s="105"/>
      <c r="R26" s="110" t="str">
        <f>V!G38</f>
        <v>DECISOR DE LA CUENTA SOLICITA MIGRACIÓN PP SILVER CANAL DE VENTA  ENTERADO DE COSTOS Y POLITICAS</v>
      </c>
      <c r="S26" s="111"/>
      <c r="T26" s="111"/>
      <c r="U26" s="111"/>
      <c r="V26" s="111"/>
      <c r="W26" s="111"/>
      <c r="X26" s="111"/>
      <c r="Y26" s="112"/>
    </row>
    <row r="27" spans="16:25" x14ac:dyDescent="0.25">
      <c r="P27" s="106"/>
      <c r="Q27" s="107"/>
      <c r="R27" s="113"/>
      <c r="S27" s="129"/>
      <c r="T27" s="129"/>
      <c r="U27" s="129"/>
      <c r="V27" s="129"/>
      <c r="W27" s="129"/>
      <c r="X27" s="129"/>
      <c r="Y27" s="115"/>
    </row>
    <row r="28" spans="16:25" x14ac:dyDescent="0.25">
      <c r="P28" s="106"/>
      <c r="Q28" s="107"/>
      <c r="R28" s="113"/>
      <c r="S28" s="129"/>
      <c r="T28" s="129"/>
      <c r="U28" s="129"/>
      <c r="V28" s="129"/>
      <c r="W28" s="129"/>
      <c r="X28" s="129"/>
      <c r="Y28" s="115"/>
    </row>
    <row r="29" spans="16:25" x14ac:dyDescent="0.25">
      <c r="P29" s="106"/>
      <c r="Q29" s="107"/>
      <c r="R29" s="113"/>
      <c r="S29" s="129"/>
      <c r="T29" s="129"/>
      <c r="U29" s="129"/>
      <c r="V29" s="129"/>
      <c r="W29" s="129"/>
      <c r="X29" s="129"/>
      <c r="Y29" s="115"/>
    </row>
    <row r="30" spans="16:25" x14ac:dyDescent="0.25">
      <c r="P30" s="106"/>
      <c r="Q30" s="107"/>
      <c r="R30" s="113"/>
      <c r="S30" s="129"/>
      <c r="T30" s="129"/>
      <c r="U30" s="129"/>
      <c r="V30" s="129"/>
      <c r="W30" s="129"/>
      <c r="X30" s="129"/>
      <c r="Y30" s="115"/>
    </row>
    <row r="31" spans="16:25" x14ac:dyDescent="0.25">
      <c r="P31" s="106"/>
      <c r="Q31" s="107"/>
      <c r="R31" s="113"/>
      <c r="S31" s="129"/>
      <c r="T31" s="129"/>
      <c r="U31" s="129"/>
      <c r="V31" s="129"/>
      <c r="W31" s="129"/>
      <c r="X31" s="129"/>
      <c r="Y31" s="115"/>
    </row>
    <row r="32" spans="16:25" x14ac:dyDescent="0.25">
      <c r="P32" s="106"/>
      <c r="Q32" s="107"/>
      <c r="R32" s="113"/>
      <c r="S32" s="129"/>
      <c r="T32" s="129"/>
      <c r="U32" s="129"/>
      <c r="V32" s="129"/>
      <c r="W32" s="129"/>
      <c r="X32" s="129"/>
      <c r="Y32" s="115"/>
    </row>
    <row r="33" spans="4:25" ht="15.75" thickBot="1" x14ac:dyDescent="0.3">
      <c r="P33" s="108"/>
      <c r="Q33" s="109"/>
      <c r="R33" s="116"/>
      <c r="S33" s="117"/>
      <c r="T33" s="117"/>
      <c r="U33" s="117"/>
      <c r="V33" s="117"/>
      <c r="W33" s="117"/>
      <c r="X33" s="117"/>
      <c r="Y33" s="118"/>
    </row>
    <row r="34" spans="4:25" ht="15.75" thickBot="1" x14ac:dyDescent="0.3"/>
    <row r="35" spans="4:25" ht="15.75" thickBot="1" x14ac:dyDescent="0.3">
      <c r="P35" s="104" t="s">
        <v>77</v>
      </c>
      <c r="Q35" s="105"/>
      <c r="R35" s="110" t="str">
        <f>V!G39</f>
        <v>M** SIN ADENDUM RECIBE TELEFONO 1 = TELEFONO 2=  REFERENCIA 1= REFERENCIA 2=  CANAL DE VENTA  ENTERADO DE COSTOS Y POLITICAS</v>
      </c>
      <c r="S35" s="111"/>
      <c r="T35" s="111"/>
      <c r="U35" s="111"/>
      <c r="V35" s="111"/>
      <c r="W35" s="111"/>
      <c r="X35" s="111"/>
      <c r="Y35" s="112"/>
    </row>
    <row r="36" spans="4:25" ht="15" customHeight="1" x14ac:dyDescent="0.25">
      <c r="D36" s="149" t="s">
        <v>251</v>
      </c>
      <c r="E36" s="150"/>
      <c r="F36" s="150"/>
      <c r="G36" s="150"/>
      <c r="H36" s="150"/>
      <c r="I36" s="150"/>
      <c r="J36" s="150"/>
      <c r="K36" s="150"/>
      <c r="L36" s="150"/>
      <c r="M36" s="150"/>
      <c r="N36" s="151"/>
      <c r="P36" s="106"/>
      <c r="Q36" s="107"/>
      <c r="R36" s="113"/>
      <c r="S36" s="129"/>
      <c r="T36" s="129"/>
      <c r="U36" s="129"/>
      <c r="V36" s="129"/>
      <c r="W36" s="129"/>
      <c r="X36" s="129"/>
      <c r="Y36" s="115"/>
    </row>
    <row r="37" spans="4:25" ht="15" customHeight="1" x14ac:dyDescent="0.25">
      <c r="D37" s="152"/>
      <c r="E37" s="134"/>
      <c r="F37" s="134"/>
      <c r="G37" s="134"/>
      <c r="H37" s="134"/>
      <c r="I37" s="134"/>
      <c r="J37" s="134"/>
      <c r="K37" s="134"/>
      <c r="L37" s="134"/>
      <c r="M37" s="134"/>
      <c r="N37" s="153"/>
      <c r="P37" s="106"/>
      <c r="Q37" s="107"/>
      <c r="R37" s="113"/>
      <c r="S37" s="129"/>
      <c r="T37" s="129"/>
      <c r="U37" s="129"/>
      <c r="V37" s="129"/>
      <c r="W37" s="129"/>
      <c r="X37" s="129"/>
      <c r="Y37" s="115"/>
    </row>
    <row r="38" spans="4:25" ht="15" customHeight="1" x14ac:dyDescent="0.25">
      <c r="D38" s="152"/>
      <c r="E38" s="134"/>
      <c r="F38" s="134"/>
      <c r="G38" s="134"/>
      <c r="H38" s="134"/>
      <c r="I38" s="134"/>
      <c r="J38" s="134"/>
      <c r="K38" s="134"/>
      <c r="L38" s="134"/>
      <c r="M38" s="134"/>
      <c r="N38" s="153"/>
      <c r="P38" s="106"/>
      <c r="Q38" s="107"/>
      <c r="R38" s="113"/>
      <c r="S38" s="129"/>
      <c r="T38" s="129"/>
      <c r="U38" s="129"/>
      <c r="V38" s="129"/>
      <c r="W38" s="129"/>
      <c r="X38" s="129"/>
      <c r="Y38" s="115"/>
    </row>
    <row r="39" spans="4:25" ht="15" customHeight="1" x14ac:dyDescent="0.25">
      <c r="D39" s="152"/>
      <c r="E39" s="134"/>
      <c r="F39" s="134"/>
      <c r="G39" s="134"/>
      <c r="H39" s="134"/>
      <c r="I39" s="134"/>
      <c r="J39" s="134"/>
      <c r="K39" s="134"/>
      <c r="L39" s="134"/>
      <c r="M39" s="134"/>
      <c r="N39" s="153"/>
      <c r="P39" s="106"/>
      <c r="Q39" s="107"/>
      <c r="R39" s="113"/>
      <c r="S39" s="129"/>
      <c r="T39" s="129"/>
      <c r="U39" s="129"/>
      <c r="V39" s="129"/>
      <c r="W39" s="129"/>
      <c r="X39" s="129"/>
      <c r="Y39" s="115"/>
    </row>
    <row r="40" spans="4:25" ht="15" customHeight="1" x14ac:dyDescent="0.25">
      <c r="D40" s="152"/>
      <c r="E40" s="134"/>
      <c r="F40" s="134"/>
      <c r="G40" s="134"/>
      <c r="H40" s="134"/>
      <c r="I40" s="134"/>
      <c r="J40" s="134"/>
      <c r="K40" s="134"/>
      <c r="L40" s="134"/>
      <c r="M40" s="134"/>
      <c r="N40" s="153"/>
      <c r="P40" s="106"/>
      <c r="Q40" s="107"/>
      <c r="R40" s="113"/>
      <c r="S40" s="129"/>
      <c r="T40" s="129"/>
      <c r="U40" s="129"/>
      <c r="V40" s="129"/>
      <c r="W40" s="129"/>
      <c r="X40" s="129"/>
      <c r="Y40" s="115"/>
    </row>
    <row r="41" spans="4:25" ht="15" customHeight="1" x14ac:dyDescent="0.25">
      <c r="D41" s="152"/>
      <c r="E41" s="134"/>
      <c r="F41" s="134"/>
      <c r="G41" s="134"/>
      <c r="H41" s="134"/>
      <c r="I41" s="134"/>
      <c r="J41" s="134"/>
      <c r="K41" s="134"/>
      <c r="L41" s="134"/>
      <c r="M41" s="134"/>
      <c r="N41" s="153"/>
      <c r="P41" s="106"/>
      <c r="Q41" s="107"/>
      <c r="R41" s="113"/>
      <c r="S41" s="129"/>
      <c r="T41" s="129"/>
      <c r="U41" s="129"/>
      <c r="V41" s="129"/>
      <c r="W41" s="129"/>
      <c r="X41" s="129"/>
      <c r="Y41" s="115"/>
    </row>
    <row r="42" spans="4:25" ht="15.75" customHeight="1" thickBot="1" x14ac:dyDescent="0.3">
      <c r="D42" s="154"/>
      <c r="E42" s="155"/>
      <c r="F42" s="155"/>
      <c r="G42" s="155"/>
      <c r="H42" s="155"/>
      <c r="I42" s="155"/>
      <c r="J42" s="155"/>
      <c r="K42" s="155"/>
      <c r="L42" s="155"/>
      <c r="M42" s="155"/>
      <c r="N42" s="156"/>
      <c r="P42" s="108"/>
      <c r="Q42" s="109"/>
      <c r="R42" s="116"/>
      <c r="S42" s="117"/>
      <c r="T42" s="117"/>
      <c r="U42" s="117"/>
      <c r="V42" s="117"/>
      <c r="W42" s="117"/>
      <c r="X42" s="117"/>
      <c r="Y42" s="118"/>
    </row>
  </sheetData>
  <mergeCells count="43">
    <mergeCell ref="D36:N42"/>
    <mergeCell ref="V14:W15"/>
    <mergeCell ref="X14:Y15"/>
    <mergeCell ref="V16:W17"/>
    <mergeCell ref="X16:Y17"/>
    <mergeCell ref="V18:W19"/>
    <mergeCell ref="X18:Y19"/>
    <mergeCell ref="V20:W21"/>
    <mergeCell ref="X20:Y21"/>
    <mergeCell ref="V22:W23"/>
    <mergeCell ref="X22:Y23"/>
    <mergeCell ref="T14:U15"/>
    <mergeCell ref="P16:Q17"/>
    <mergeCell ref="R16:S17"/>
    <mergeCell ref="T16:U17"/>
    <mergeCell ref="D1:N2"/>
    <mergeCell ref="P1:Q2"/>
    <mergeCell ref="R1:S2"/>
    <mergeCell ref="X1:Y2"/>
    <mergeCell ref="P3:Q4"/>
    <mergeCell ref="R3:S4"/>
    <mergeCell ref="P5:Q6"/>
    <mergeCell ref="R5:S6"/>
    <mergeCell ref="P7:Q8"/>
    <mergeCell ref="R7:V8"/>
    <mergeCell ref="D8:N9"/>
    <mergeCell ref="P9:Q10"/>
    <mergeCell ref="R9:V10"/>
    <mergeCell ref="X8:Y11"/>
    <mergeCell ref="P35:Q42"/>
    <mergeCell ref="R35:Y42"/>
    <mergeCell ref="P18:Q19"/>
    <mergeCell ref="R18:S19"/>
    <mergeCell ref="T18:U19"/>
    <mergeCell ref="P20:Q21"/>
    <mergeCell ref="R20:S21"/>
    <mergeCell ref="T20:U21"/>
    <mergeCell ref="P22:Q23"/>
    <mergeCell ref="R22:S23"/>
    <mergeCell ref="T22:U23"/>
    <mergeCell ref="P26:Q33"/>
    <mergeCell ref="R26:Y33"/>
    <mergeCell ref="R14:S15"/>
  </mergeCells>
  <pageMargins left="0.7" right="0.7" top="0.75" bottom="0.75" header="0.3" footer="0.3"/>
  <pageSetup orientation="portrait" r:id="rId1"/>
  <headerFooter>
    <oddFooter>&amp;C&amp;1#&amp;"Arial"&amp;10&amp;K737373Información de Uso Público</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5C0522A7-1C72-4CAF-92C0-6B277DB9267F}">
          <x14:formula1>
            <xm:f>V!$Y$2:$Y$6</xm:f>
          </x14:formula1>
          <xm:sqref>R3:S4</xm:sqref>
        </x14:dataValidation>
        <x14:dataValidation type="list" allowBlank="1" showInputMessage="1" showErrorMessage="1" xr:uid="{928495A9-84C7-4155-B64C-AA476D310347}">
          <x14:formula1>
            <xm:f>V!$AC$1:$AC$6</xm:f>
          </x14:formula1>
          <xm:sqref>R1:S2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284D4-59E0-4232-AB15-9B797236ABFD}">
  <sheetPr codeName="Hoja32"/>
  <dimension ref="D1:Y49"/>
  <sheetViews>
    <sheetView showGridLines="0" zoomScale="60" zoomScaleNormal="60" workbookViewId="0">
      <selection activeCell="P44" sqref="P44:Y49"/>
    </sheetView>
  </sheetViews>
  <sheetFormatPr baseColWidth="10" defaultRowHeight="15" x14ac:dyDescent="0.25"/>
  <cols>
    <col min="4" max="21" width="12.7109375" customWidth="1"/>
    <col min="22" max="22" width="21.7109375" bestFit="1" customWidth="1"/>
    <col min="23" max="23" width="21.140625" bestFit="1" customWidth="1"/>
    <col min="24" max="24" width="42.140625" bestFit="1" customWidth="1"/>
    <col min="25" max="25" width="21.140625" bestFit="1" customWidth="1"/>
  </cols>
  <sheetData>
    <row r="1" spans="4:25" x14ac:dyDescent="0.25">
      <c r="D1" s="82" t="s">
        <v>0</v>
      </c>
      <c r="E1" s="82"/>
      <c r="F1" s="82"/>
      <c r="G1" s="82"/>
      <c r="H1" s="82"/>
      <c r="I1" s="82"/>
      <c r="J1" s="82"/>
      <c r="K1" s="82"/>
      <c r="L1" s="82"/>
      <c r="M1" s="82"/>
      <c r="N1" s="82"/>
      <c r="P1" s="82" t="s">
        <v>1</v>
      </c>
      <c r="Q1" s="83"/>
      <c r="R1" s="84"/>
      <c r="S1" s="85"/>
      <c r="X1" s="82" t="s">
        <v>2</v>
      </c>
      <c r="Y1" s="82"/>
    </row>
    <row r="2" spans="4:25" ht="15.75" thickBot="1" x14ac:dyDescent="0.3">
      <c r="D2" s="82"/>
      <c r="E2" s="82"/>
      <c r="F2" s="82"/>
      <c r="G2" s="82"/>
      <c r="H2" s="82"/>
      <c r="I2" s="82"/>
      <c r="J2" s="82"/>
      <c r="K2" s="82"/>
      <c r="L2" s="82"/>
      <c r="M2" s="82"/>
      <c r="N2" s="82"/>
      <c r="P2" s="82"/>
      <c r="Q2" s="83"/>
      <c r="R2" s="86"/>
      <c r="S2" s="87"/>
      <c r="X2" s="82"/>
      <c r="Y2" s="82"/>
    </row>
    <row r="3" spans="4:25" ht="20.25" x14ac:dyDescent="0.25">
      <c r="P3" s="82" t="s">
        <v>6</v>
      </c>
      <c r="Q3" s="83"/>
      <c r="R3" s="84"/>
      <c r="S3" s="85"/>
      <c r="X3" s="2" t="s">
        <v>39</v>
      </c>
      <c r="Y3" s="3" t="str">
        <f>IFERROR(HLOOKUP($R$1,V!$AC$17:$AG$21,2,0)," ")</f>
        <v xml:space="preserve"> </v>
      </c>
    </row>
    <row r="4" spans="4:25" ht="21" thickBot="1" x14ac:dyDescent="0.3">
      <c r="P4" s="82"/>
      <c r="Q4" s="83"/>
      <c r="R4" s="86"/>
      <c r="S4" s="87"/>
      <c r="X4" s="4" t="s">
        <v>40</v>
      </c>
      <c r="Y4" s="5" t="str">
        <f>IFERROR(HLOOKUP($R$1,V!$AC$17:$AG$21,3,0)," ")</f>
        <v xml:space="preserve"> </v>
      </c>
    </row>
    <row r="5" spans="4:25" ht="20.25" x14ac:dyDescent="0.25">
      <c r="P5" s="82" t="s">
        <v>74</v>
      </c>
      <c r="Q5" s="83"/>
      <c r="R5" s="84"/>
      <c r="S5" s="85"/>
      <c r="X5" s="4" t="s">
        <v>41</v>
      </c>
      <c r="Y5" s="5" t="str">
        <f>IFERROR(HLOOKUP($R$1,V!$AC$17:$AG$21,4,0)," ")</f>
        <v xml:space="preserve"> </v>
      </c>
    </row>
    <row r="6" spans="4:25" ht="21" thickBot="1" x14ac:dyDescent="0.3">
      <c r="P6" s="82"/>
      <c r="Q6" s="83"/>
      <c r="R6" s="86"/>
      <c r="S6" s="87"/>
      <c r="X6" s="6" t="s">
        <v>42</v>
      </c>
      <c r="Y6" s="7" t="str">
        <f>IFERROR(HLOOKUP($R$1,V!$AC$17:$AG$21,5,0)," ")</f>
        <v xml:space="preserve"> </v>
      </c>
    </row>
    <row r="7" spans="4:25" x14ac:dyDescent="0.25">
      <c r="P7" s="82" t="s">
        <v>10</v>
      </c>
      <c r="Q7" s="83"/>
      <c r="R7" s="92" t="str">
        <f>IFERROR(VLOOKUP($R$5,V!W90:X92,2,0)," ")</f>
        <v xml:space="preserve"> </v>
      </c>
      <c r="S7" s="93"/>
      <c r="T7" s="93"/>
      <c r="U7" s="93"/>
      <c r="V7" s="94"/>
    </row>
    <row r="8" spans="4:25" ht="15.75" thickBot="1" x14ac:dyDescent="0.3">
      <c r="D8" s="90" t="s">
        <v>9</v>
      </c>
      <c r="E8" s="91"/>
      <c r="F8" s="91"/>
      <c r="G8" s="91"/>
      <c r="H8" s="91"/>
      <c r="I8" s="91"/>
      <c r="J8" s="91"/>
      <c r="K8" s="91"/>
      <c r="L8" s="91"/>
      <c r="M8" s="91"/>
      <c r="N8" s="91"/>
      <c r="P8" s="82"/>
      <c r="Q8" s="83"/>
      <c r="R8" s="95"/>
      <c r="S8" s="96"/>
      <c r="T8" s="96"/>
      <c r="U8" s="96"/>
      <c r="V8" s="97"/>
      <c r="X8" s="157" t="str">
        <f>IF(R1="SILVER","RECUERDA QUE POR EL MOMENTO SILVER SOLO ES COMPATIBLE CON 1 Y 2 EQUIPOS"," ")</f>
        <v xml:space="preserve"> </v>
      </c>
      <c r="Y8" s="157"/>
    </row>
    <row r="9" spans="4:25" x14ac:dyDescent="0.25">
      <c r="D9" s="91"/>
      <c r="E9" s="91"/>
      <c r="F9" s="91"/>
      <c r="G9" s="91"/>
      <c r="H9" s="91"/>
      <c r="I9" s="91"/>
      <c r="J9" s="91"/>
      <c r="K9" s="91"/>
      <c r="L9" s="91"/>
      <c r="M9" s="91"/>
      <c r="N9" s="91"/>
      <c r="P9" s="82" t="s">
        <v>140</v>
      </c>
      <c r="Q9" s="83"/>
      <c r="R9" s="158" t="str">
        <f>IFERROR(VLOOKUP($R$7,V!X90:Y92,2,0)," ")</f>
        <v xml:space="preserve"> </v>
      </c>
      <c r="S9" s="159"/>
      <c r="T9" s="159"/>
      <c r="U9" s="159"/>
      <c r="V9" s="160"/>
      <c r="X9" s="157"/>
      <c r="Y9" s="157"/>
    </row>
    <row r="10" spans="4:25" ht="15.75" thickBot="1" x14ac:dyDescent="0.3">
      <c r="P10" s="82"/>
      <c r="Q10" s="83"/>
      <c r="R10" s="161"/>
      <c r="S10" s="162"/>
      <c r="T10" s="162"/>
      <c r="U10" s="162"/>
      <c r="V10" s="163"/>
      <c r="X10" s="157"/>
      <c r="Y10" s="157"/>
    </row>
    <row r="11" spans="4:25" x14ac:dyDescent="0.25">
      <c r="X11" s="157"/>
      <c r="Y11" s="157"/>
    </row>
    <row r="14" spans="4:25" x14ac:dyDescent="0.25">
      <c r="R14" s="119" t="s">
        <v>161</v>
      </c>
      <c r="S14" s="142"/>
      <c r="T14" s="119" t="s">
        <v>162</v>
      </c>
      <c r="U14" s="142"/>
      <c r="V14" s="119" t="s">
        <v>19</v>
      </c>
      <c r="W14" s="119"/>
      <c r="X14" s="119" t="s">
        <v>25</v>
      </c>
      <c r="Y14" s="119"/>
    </row>
    <row r="15" spans="4:25" ht="15.75" customHeight="1" thickBot="1" x14ac:dyDescent="0.3">
      <c r="R15" s="119"/>
      <c r="S15" s="142"/>
      <c r="T15" s="119"/>
      <c r="U15" s="142"/>
      <c r="V15" s="119"/>
      <c r="W15" s="119"/>
      <c r="X15" s="119"/>
      <c r="Y15" s="119"/>
    </row>
    <row r="16" spans="4:25" ht="15" customHeight="1" x14ac:dyDescent="0.25">
      <c r="P16" s="82" t="s">
        <v>43</v>
      </c>
      <c r="Q16" s="122"/>
      <c r="R16" s="123" t="str">
        <f>IFERROR(HLOOKUP($R$1,V!$X$50:$AB$58,2,0)," ")</f>
        <v xml:space="preserve"> </v>
      </c>
      <c r="S16" s="124"/>
      <c r="T16" s="123" t="str">
        <f>IFERROR(HLOOKUP($R$1,V!$X$50:$AB$58,6,0)," ")</f>
        <v xml:space="preserve"> </v>
      </c>
      <c r="U16" s="124"/>
      <c r="V16" s="123" t="str">
        <f>IFERROR(HLOOKUP($R$1,V!$X$32:$AF$48,10,0)," ")</f>
        <v xml:space="preserve"> </v>
      </c>
      <c r="W16" s="124"/>
      <c r="X16" s="123" t="str">
        <f>IFERROR(HLOOKUP($R$1,V!$X$32:$AF$48,14,0)," ")</f>
        <v xml:space="preserve"> </v>
      </c>
      <c r="Y16" s="124"/>
    </row>
    <row r="17" spans="16:25" ht="15.75" customHeight="1" thickBot="1" x14ac:dyDescent="0.3">
      <c r="P17" s="82"/>
      <c r="Q17" s="122"/>
      <c r="R17" s="125"/>
      <c r="S17" s="126"/>
      <c r="T17" s="125"/>
      <c r="U17" s="126"/>
      <c r="V17" s="125"/>
      <c r="W17" s="126"/>
      <c r="X17" s="125"/>
      <c r="Y17" s="126"/>
    </row>
    <row r="18" spans="16:25" x14ac:dyDescent="0.25">
      <c r="P18" s="82" t="s">
        <v>44</v>
      </c>
      <c r="Q18" s="122"/>
      <c r="R18" s="123" t="str">
        <f>IFERROR(HLOOKUP($R$1,V!$X$50:$AB$58,3,0)," ")</f>
        <v xml:space="preserve"> </v>
      </c>
      <c r="S18" s="124"/>
      <c r="T18" s="123" t="str">
        <f>IFERROR(HLOOKUP($R$1,V!$X$50:$AB$58,7,0)," ")</f>
        <v xml:space="preserve"> </v>
      </c>
      <c r="U18" s="124"/>
      <c r="V18" s="123" t="str">
        <f>IFERROR(HLOOKUP($R$1,V!$X$32:$AF$48,11,0)," ")</f>
        <v xml:space="preserve"> </v>
      </c>
      <c r="W18" s="124"/>
      <c r="X18" s="123" t="str">
        <f>IFERROR(HLOOKUP($R$1,V!$X$32:$AF$48,15,0)," ")</f>
        <v xml:space="preserve"> </v>
      </c>
      <c r="Y18" s="124"/>
    </row>
    <row r="19" spans="16:25" ht="15.75" thickBot="1" x14ac:dyDescent="0.3">
      <c r="P19" s="82"/>
      <c r="Q19" s="122"/>
      <c r="R19" s="125"/>
      <c r="S19" s="126"/>
      <c r="T19" s="125"/>
      <c r="U19" s="126"/>
      <c r="V19" s="125"/>
      <c r="W19" s="126"/>
      <c r="X19" s="125"/>
      <c r="Y19" s="126"/>
    </row>
    <row r="20" spans="16:25" x14ac:dyDescent="0.25">
      <c r="P20" s="82" t="s">
        <v>60</v>
      </c>
      <c r="Q20" s="122"/>
      <c r="R20" s="123" t="str">
        <f>IFERROR(HLOOKUP($R$1,V!$X$50:$AB$58,4,0)," ")</f>
        <v xml:space="preserve"> </v>
      </c>
      <c r="S20" s="124"/>
      <c r="T20" s="123" t="str">
        <f>IFERROR(HLOOKUP($R$1,V!$X$50:$AB$58,8,0)," ")</f>
        <v xml:space="preserve"> </v>
      </c>
      <c r="U20" s="124"/>
      <c r="V20" s="123" t="str">
        <f>IFERROR(HLOOKUP($R$1,V!$X$32:$AF$48,12,0)," ")</f>
        <v xml:space="preserve"> </v>
      </c>
      <c r="W20" s="124"/>
      <c r="X20" s="123" t="str">
        <f>IFERROR(HLOOKUP($R$1,V!$X$32:$AF$48,16,0)," ")</f>
        <v xml:space="preserve"> </v>
      </c>
      <c r="Y20" s="124"/>
    </row>
    <row r="21" spans="16:25" ht="15.75" thickBot="1" x14ac:dyDescent="0.3">
      <c r="P21" s="82"/>
      <c r="Q21" s="122"/>
      <c r="R21" s="125"/>
      <c r="S21" s="126"/>
      <c r="T21" s="125"/>
      <c r="U21" s="126"/>
      <c r="V21" s="125"/>
      <c r="W21" s="126"/>
      <c r="X21" s="125"/>
      <c r="Y21" s="126"/>
    </row>
    <row r="22" spans="16:25" x14ac:dyDescent="0.25">
      <c r="P22" s="82" t="s">
        <v>61</v>
      </c>
      <c r="Q22" s="122"/>
      <c r="R22" s="123" t="str">
        <f>IFERROR(HLOOKUP($R$1,V!$X$50:$AB$58,5,0)," ")</f>
        <v xml:space="preserve"> </v>
      </c>
      <c r="S22" s="124"/>
      <c r="T22" s="123" t="str">
        <f>IFERROR(HLOOKUP($R$1,V!$X$50:$AB$58,9,0)," ")</f>
        <v xml:space="preserve"> </v>
      </c>
      <c r="U22" s="124"/>
      <c r="V22" s="123" t="str">
        <f>IFERROR(HLOOKUP($R$1,V!$X$32:$AF$48,13,0)," ")</f>
        <v xml:space="preserve"> </v>
      </c>
      <c r="W22" s="124"/>
      <c r="X22" s="123" t="str">
        <f>IFERROR(HLOOKUP($R$1,V!$X$32:$AF$48,17,0)," ")</f>
        <v xml:space="preserve"> </v>
      </c>
      <c r="Y22" s="124"/>
    </row>
    <row r="23" spans="16:25" ht="15.75" thickBot="1" x14ac:dyDescent="0.3">
      <c r="P23" s="82"/>
      <c r="Q23" s="122"/>
      <c r="R23" s="125"/>
      <c r="S23" s="126"/>
      <c r="T23" s="125"/>
      <c r="U23" s="126"/>
      <c r="V23" s="125"/>
      <c r="W23" s="126"/>
      <c r="X23" s="125"/>
      <c r="Y23" s="126"/>
    </row>
    <row r="25" spans="16:25" ht="15.75" thickBot="1" x14ac:dyDescent="0.3"/>
    <row r="26" spans="16:25" x14ac:dyDescent="0.25">
      <c r="P26" s="104" t="s">
        <v>12</v>
      </c>
      <c r="Q26" s="105"/>
      <c r="R26" s="110" t="str">
        <f>V!G40</f>
        <v>DECISOR DE LA CUENTA ACEPTA  MIGRACION  CON 0 CRECIMIENTO  CANAL DE VENTA   ENTERADO DE COSTOS Y POLITICAS</v>
      </c>
      <c r="S26" s="111"/>
      <c r="T26" s="111"/>
      <c r="U26" s="111"/>
      <c r="V26" s="111"/>
      <c r="W26" s="111"/>
      <c r="X26" s="111"/>
      <c r="Y26" s="112"/>
    </row>
    <row r="27" spans="16:25" x14ac:dyDescent="0.25">
      <c r="P27" s="106"/>
      <c r="Q27" s="107"/>
      <c r="R27" s="113"/>
      <c r="S27" s="129"/>
      <c r="T27" s="129"/>
      <c r="U27" s="129"/>
      <c r="V27" s="129"/>
      <c r="W27" s="129"/>
      <c r="X27" s="129"/>
      <c r="Y27" s="115"/>
    </row>
    <row r="28" spans="16:25" x14ac:dyDescent="0.25">
      <c r="P28" s="106"/>
      <c r="Q28" s="107"/>
      <c r="R28" s="113"/>
      <c r="S28" s="129"/>
      <c r="T28" s="129"/>
      <c r="U28" s="129"/>
      <c r="V28" s="129"/>
      <c r="W28" s="129"/>
      <c r="X28" s="129"/>
      <c r="Y28" s="115"/>
    </row>
    <row r="29" spans="16:25" x14ac:dyDescent="0.25">
      <c r="P29" s="106"/>
      <c r="Q29" s="107"/>
      <c r="R29" s="113"/>
      <c r="S29" s="129"/>
      <c r="T29" s="129"/>
      <c r="U29" s="129"/>
      <c r="V29" s="129"/>
      <c r="W29" s="129"/>
      <c r="X29" s="129"/>
      <c r="Y29" s="115"/>
    </row>
    <row r="30" spans="16:25" x14ac:dyDescent="0.25">
      <c r="P30" s="106"/>
      <c r="Q30" s="107"/>
      <c r="R30" s="113"/>
      <c r="S30" s="129"/>
      <c r="T30" s="129"/>
      <c r="U30" s="129"/>
      <c r="V30" s="129"/>
      <c r="W30" s="129"/>
      <c r="X30" s="129"/>
      <c r="Y30" s="115"/>
    </row>
    <row r="31" spans="16:25" x14ac:dyDescent="0.25">
      <c r="P31" s="106"/>
      <c r="Q31" s="107"/>
      <c r="R31" s="113"/>
      <c r="S31" s="129"/>
      <c r="T31" s="129"/>
      <c r="U31" s="129"/>
      <c r="V31" s="129"/>
      <c r="W31" s="129"/>
      <c r="X31" s="129"/>
      <c r="Y31" s="115"/>
    </row>
    <row r="32" spans="16:25" x14ac:dyDescent="0.25">
      <c r="P32" s="106"/>
      <c r="Q32" s="107"/>
      <c r="R32" s="113"/>
      <c r="S32" s="129"/>
      <c r="T32" s="129"/>
      <c r="U32" s="129"/>
      <c r="V32" s="129"/>
      <c r="W32" s="129"/>
      <c r="X32" s="129"/>
      <c r="Y32" s="115"/>
    </row>
    <row r="33" spans="16:25" ht="15.75" thickBot="1" x14ac:dyDescent="0.3">
      <c r="P33" s="108"/>
      <c r="Q33" s="109"/>
      <c r="R33" s="116"/>
      <c r="S33" s="117"/>
      <c r="T33" s="117"/>
      <c r="U33" s="117"/>
      <c r="V33" s="117"/>
      <c r="W33" s="117"/>
      <c r="X33" s="117"/>
      <c r="Y33" s="118"/>
    </row>
    <row r="34" spans="16:25" ht="15.75" thickBot="1" x14ac:dyDescent="0.3"/>
    <row r="35" spans="16:25" x14ac:dyDescent="0.25">
      <c r="P35" s="104" t="s">
        <v>77</v>
      </c>
      <c r="Q35" s="105"/>
      <c r="R35" s="110" t="str">
        <f>V!G41</f>
        <v>[CHD] CON ADENDUM RECIBE TELEFONO 1 = TELEFONO 2=  REFERENCIA 1= REFERENCIA 2=  CANAL DE VENTA  ENTERADO DE COSTOS Y POLITICAS</v>
      </c>
      <c r="S35" s="111"/>
      <c r="T35" s="111"/>
      <c r="U35" s="111"/>
      <c r="V35" s="111"/>
      <c r="W35" s="111"/>
      <c r="X35" s="111"/>
      <c r="Y35" s="112"/>
    </row>
    <row r="36" spans="16:25" x14ac:dyDescent="0.25">
      <c r="P36" s="106"/>
      <c r="Q36" s="107"/>
      <c r="R36" s="113"/>
      <c r="S36" s="129"/>
      <c r="T36" s="129"/>
      <c r="U36" s="129"/>
      <c r="V36" s="129"/>
      <c r="W36" s="129"/>
      <c r="X36" s="129"/>
      <c r="Y36" s="115"/>
    </row>
    <row r="37" spans="16:25" x14ac:dyDescent="0.25">
      <c r="P37" s="106"/>
      <c r="Q37" s="107"/>
      <c r="R37" s="113"/>
      <c r="S37" s="129"/>
      <c r="T37" s="129"/>
      <c r="U37" s="129"/>
      <c r="V37" s="129"/>
      <c r="W37" s="129"/>
      <c r="X37" s="129"/>
      <c r="Y37" s="115"/>
    </row>
    <row r="38" spans="16:25" x14ac:dyDescent="0.25">
      <c r="P38" s="106"/>
      <c r="Q38" s="107"/>
      <c r="R38" s="113"/>
      <c r="S38" s="129"/>
      <c r="T38" s="129"/>
      <c r="U38" s="129"/>
      <c r="V38" s="129"/>
      <c r="W38" s="129"/>
      <c r="X38" s="129"/>
      <c r="Y38" s="115"/>
    </row>
    <row r="39" spans="16:25" x14ac:dyDescent="0.25">
      <c r="P39" s="106"/>
      <c r="Q39" s="107"/>
      <c r="R39" s="113"/>
      <c r="S39" s="129"/>
      <c r="T39" s="129"/>
      <c r="U39" s="129"/>
      <c r="V39" s="129"/>
      <c r="W39" s="129"/>
      <c r="X39" s="129"/>
      <c r="Y39" s="115"/>
    </row>
    <row r="40" spans="16:25" x14ac:dyDescent="0.25">
      <c r="P40" s="106"/>
      <c r="Q40" s="107"/>
      <c r="R40" s="113"/>
      <c r="S40" s="129"/>
      <c r="T40" s="129"/>
      <c r="U40" s="129"/>
      <c r="V40" s="129"/>
      <c r="W40" s="129"/>
      <c r="X40" s="129"/>
      <c r="Y40" s="115"/>
    </row>
    <row r="41" spans="16:25" x14ac:dyDescent="0.25">
      <c r="P41" s="106"/>
      <c r="Q41" s="107"/>
      <c r="R41" s="113"/>
      <c r="S41" s="129"/>
      <c r="T41" s="129"/>
      <c r="U41" s="129"/>
      <c r="V41" s="129"/>
      <c r="W41" s="129"/>
      <c r="X41" s="129"/>
      <c r="Y41" s="115"/>
    </row>
    <row r="42" spans="16:25" ht="15.75" thickBot="1" x14ac:dyDescent="0.3">
      <c r="P42" s="108"/>
      <c r="Q42" s="109"/>
      <c r="R42" s="116"/>
      <c r="S42" s="117"/>
      <c r="T42" s="117"/>
      <c r="U42" s="117"/>
      <c r="V42" s="117"/>
      <c r="W42" s="117"/>
      <c r="X42" s="117"/>
      <c r="Y42" s="118"/>
    </row>
    <row r="43" spans="16:25" ht="15.75" thickBot="1" x14ac:dyDescent="0.3"/>
    <row r="44" spans="16:25" ht="15" customHeight="1" x14ac:dyDescent="0.25">
      <c r="P44" s="149" t="s">
        <v>248</v>
      </c>
      <c r="Q44" s="150"/>
      <c r="R44" s="150"/>
      <c r="S44" s="150"/>
      <c r="T44" s="150"/>
      <c r="U44" s="150"/>
      <c r="V44" s="150"/>
      <c r="W44" s="150"/>
      <c r="X44" s="150"/>
      <c r="Y44" s="151"/>
    </row>
    <row r="45" spans="16:25" ht="15" customHeight="1" x14ac:dyDescent="0.25">
      <c r="P45" s="152"/>
      <c r="Q45" s="134"/>
      <c r="R45" s="134"/>
      <c r="S45" s="134"/>
      <c r="T45" s="134"/>
      <c r="U45" s="134"/>
      <c r="V45" s="134"/>
      <c r="W45" s="134"/>
      <c r="X45" s="134"/>
      <c r="Y45" s="153"/>
    </row>
    <row r="46" spans="16:25" ht="15" customHeight="1" x14ac:dyDescent="0.25">
      <c r="P46" s="152"/>
      <c r="Q46" s="134"/>
      <c r="R46" s="134"/>
      <c r="S46" s="134"/>
      <c r="T46" s="134"/>
      <c r="U46" s="134"/>
      <c r="V46" s="134"/>
      <c r="W46" s="134"/>
      <c r="X46" s="134"/>
      <c r="Y46" s="153"/>
    </row>
    <row r="47" spans="16:25" ht="15" customHeight="1" x14ac:dyDescent="0.25">
      <c r="P47" s="152"/>
      <c r="Q47" s="134"/>
      <c r="R47" s="134"/>
      <c r="S47" s="134"/>
      <c r="T47" s="134"/>
      <c r="U47" s="134"/>
      <c r="V47" s="134"/>
      <c r="W47" s="134"/>
      <c r="X47" s="134"/>
      <c r="Y47" s="153"/>
    </row>
    <row r="48" spans="16:25" ht="15" customHeight="1" x14ac:dyDescent="0.25">
      <c r="P48" s="152"/>
      <c r="Q48" s="134"/>
      <c r="R48" s="134"/>
      <c r="S48" s="134"/>
      <c r="T48" s="134"/>
      <c r="U48" s="134"/>
      <c r="V48" s="134"/>
      <c r="W48" s="134"/>
      <c r="X48" s="134"/>
      <c r="Y48" s="153"/>
    </row>
    <row r="49" spans="16:25" ht="15.75" customHeight="1" thickBot="1" x14ac:dyDescent="0.3">
      <c r="P49" s="154"/>
      <c r="Q49" s="155"/>
      <c r="R49" s="155"/>
      <c r="S49" s="155"/>
      <c r="T49" s="155"/>
      <c r="U49" s="155"/>
      <c r="V49" s="155"/>
      <c r="W49" s="155"/>
      <c r="X49" s="155"/>
      <c r="Y49" s="156"/>
    </row>
  </sheetData>
  <mergeCells count="43">
    <mergeCell ref="P44:Y49"/>
    <mergeCell ref="V14:W15"/>
    <mergeCell ref="X14:Y15"/>
    <mergeCell ref="V16:W17"/>
    <mergeCell ref="X16:Y17"/>
    <mergeCell ref="V18:W19"/>
    <mergeCell ref="X18:Y19"/>
    <mergeCell ref="V20:W21"/>
    <mergeCell ref="X20:Y21"/>
    <mergeCell ref="V22:W23"/>
    <mergeCell ref="X22:Y23"/>
    <mergeCell ref="T14:U15"/>
    <mergeCell ref="P16:Q17"/>
    <mergeCell ref="R16:S17"/>
    <mergeCell ref="T16:U17"/>
    <mergeCell ref="D1:N2"/>
    <mergeCell ref="P1:Q2"/>
    <mergeCell ref="R1:S2"/>
    <mergeCell ref="X1:Y2"/>
    <mergeCell ref="P3:Q4"/>
    <mergeCell ref="R3:S4"/>
    <mergeCell ref="P5:Q6"/>
    <mergeCell ref="R5:S6"/>
    <mergeCell ref="P7:Q8"/>
    <mergeCell ref="R7:V8"/>
    <mergeCell ref="D8:N9"/>
    <mergeCell ref="P9:Q10"/>
    <mergeCell ref="R9:V10"/>
    <mergeCell ref="X8:Y11"/>
    <mergeCell ref="P35:Q42"/>
    <mergeCell ref="R35:Y42"/>
    <mergeCell ref="P18:Q19"/>
    <mergeCell ref="R18:S19"/>
    <mergeCell ref="T18:U19"/>
    <mergeCell ref="P20:Q21"/>
    <mergeCell ref="R20:S21"/>
    <mergeCell ref="T20:U21"/>
    <mergeCell ref="P22:Q23"/>
    <mergeCell ref="R22:S23"/>
    <mergeCell ref="T22:U23"/>
    <mergeCell ref="P26:Q33"/>
    <mergeCell ref="R26:Y33"/>
    <mergeCell ref="R14:S15"/>
  </mergeCells>
  <pageMargins left="0.7" right="0.7" top="0.75" bottom="0.75" header="0.3" footer="0.3"/>
  <pageSetup orientation="portrait" r:id="rId1"/>
  <headerFooter>
    <oddFooter>&amp;C&amp;1#&amp;"Arial"&amp;10&amp;K737373Información de Uso Público</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C016A7C4-85FE-429E-8FC3-FB0B618193CB}">
          <x14:formula1>
            <xm:f>V!$AD$2:$AD$5</xm:f>
          </x14:formula1>
          <xm:sqref>R5:S6</xm:sqref>
        </x14:dataValidation>
        <x14:dataValidation type="list" allowBlank="1" showInputMessage="1" showErrorMessage="1" xr:uid="{55493A90-135C-4F57-B59D-4CDBCA90B454}">
          <x14:formula1>
            <xm:f>V!$AC$1:$AC$6</xm:f>
          </x14:formula1>
          <xm:sqref>R1:S2</xm:sqref>
        </x14:dataValidation>
        <x14:dataValidation type="list" allowBlank="1" showInputMessage="1" showErrorMessage="1" xr:uid="{3E6B2489-AD98-4A84-95DB-E78E8E3FD847}">
          <x14:formula1>
            <xm:f>V!$Y$2:$Y$6</xm:f>
          </x14:formula1>
          <xm:sqref>R3:S4</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BFBB9-D293-4F62-BAE7-32ED64AEEA59}">
  <sheetPr codeName="Hoja33"/>
  <dimension ref="D1:Y49"/>
  <sheetViews>
    <sheetView showGridLines="0" zoomScale="60" zoomScaleNormal="60" workbookViewId="0">
      <selection activeCell="P44" sqref="P44:Y49"/>
    </sheetView>
  </sheetViews>
  <sheetFormatPr baseColWidth="10" defaultRowHeight="15" x14ac:dyDescent="0.25"/>
  <cols>
    <col min="4" max="21" width="12.7109375" customWidth="1"/>
    <col min="22" max="22" width="21.7109375" bestFit="1" customWidth="1"/>
    <col min="23" max="23" width="21.140625" bestFit="1" customWidth="1"/>
    <col min="24" max="24" width="42.140625" bestFit="1" customWidth="1"/>
    <col min="25" max="25" width="21.140625" bestFit="1" customWidth="1"/>
  </cols>
  <sheetData>
    <row r="1" spans="4:25" x14ac:dyDescent="0.25">
      <c r="D1" s="82" t="s">
        <v>0</v>
      </c>
      <c r="E1" s="82"/>
      <c r="F1" s="82"/>
      <c r="G1" s="82"/>
      <c r="H1" s="82"/>
      <c r="I1" s="82"/>
      <c r="J1" s="82"/>
      <c r="K1" s="82"/>
      <c r="L1" s="82"/>
      <c r="M1" s="82"/>
      <c r="N1" s="82"/>
      <c r="P1" s="82" t="s">
        <v>1</v>
      </c>
      <c r="Q1" s="83"/>
      <c r="R1" s="84" t="s">
        <v>56</v>
      </c>
      <c r="S1" s="85"/>
      <c r="X1" s="82" t="s">
        <v>2</v>
      </c>
      <c r="Y1" s="82"/>
    </row>
    <row r="2" spans="4:25" ht="15.75" thickBot="1" x14ac:dyDescent="0.3">
      <c r="D2" s="82"/>
      <c r="E2" s="82"/>
      <c r="F2" s="82"/>
      <c r="G2" s="82"/>
      <c r="H2" s="82"/>
      <c r="I2" s="82"/>
      <c r="J2" s="82"/>
      <c r="K2" s="82"/>
      <c r="L2" s="82"/>
      <c r="M2" s="82"/>
      <c r="N2" s="82"/>
      <c r="P2" s="82"/>
      <c r="Q2" s="83"/>
      <c r="R2" s="86"/>
      <c r="S2" s="87"/>
      <c r="X2" s="82"/>
      <c r="Y2" s="82"/>
    </row>
    <row r="3" spans="4:25" ht="20.25" x14ac:dyDescent="0.25">
      <c r="P3" s="82" t="s">
        <v>6</v>
      </c>
      <c r="Q3" s="83"/>
      <c r="R3" s="84" t="s">
        <v>20</v>
      </c>
      <c r="S3" s="85"/>
      <c r="X3" s="2" t="s">
        <v>39</v>
      </c>
      <c r="Y3" s="3">
        <f>IFERROR(HLOOKUP($R$1,V!$AC$17:$AG$21,2,0)," ")</f>
        <v>90</v>
      </c>
    </row>
    <row r="4" spans="4:25" ht="21" thickBot="1" x14ac:dyDescent="0.3">
      <c r="P4" s="82"/>
      <c r="Q4" s="83"/>
      <c r="R4" s="86"/>
      <c r="S4" s="87"/>
      <c r="X4" s="4" t="s">
        <v>40</v>
      </c>
      <c r="Y4" s="5">
        <f>IFERROR(HLOOKUP($R$1,V!$AC$17:$AG$21,3,0)," ")</f>
        <v>14</v>
      </c>
    </row>
    <row r="5" spans="4:25" ht="20.25" x14ac:dyDescent="0.25">
      <c r="P5" s="82" t="s">
        <v>101</v>
      </c>
      <c r="Q5" s="83"/>
      <c r="R5" s="84">
        <v>1</v>
      </c>
      <c r="S5" s="85"/>
      <c r="X5" s="4" t="s">
        <v>41</v>
      </c>
      <c r="Y5" s="5">
        <f>IFERROR(HLOOKUP($R$1,V!$AC$17:$AG$21,4,0)," ")</f>
        <v>27</v>
      </c>
    </row>
    <row r="6" spans="4:25" ht="21" thickBot="1" x14ac:dyDescent="0.3">
      <c r="P6" s="82"/>
      <c r="Q6" s="83"/>
      <c r="R6" s="86"/>
      <c r="S6" s="87"/>
      <c r="X6" s="6" t="s">
        <v>42</v>
      </c>
      <c r="Y6" s="7">
        <f>IFERROR(HLOOKUP($R$1,V!$AC$17:$AG$21,5,0)," ")</f>
        <v>75</v>
      </c>
    </row>
    <row r="7" spans="4:25" x14ac:dyDescent="0.25">
      <c r="P7" s="82" t="s">
        <v>10</v>
      </c>
      <c r="Q7" s="83"/>
      <c r="R7" s="92" t="str">
        <f>IFERROR(VLOOKUP($R$5,V!W90:X93,2,0)," ")</f>
        <v>SKYHD 1 eq $99</v>
      </c>
      <c r="S7" s="93"/>
      <c r="T7" s="93"/>
      <c r="U7" s="93"/>
      <c r="V7" s="94"/>
    </row>
    <row r="8" spans="4:25" ht="15.75" thickBot="1" x14ac:dyDescent="0.3">
      <c r="D8" s="90" t="s">
        <v>9</v>
      </c>
      <c r="E8" s="91"/>
      <c r="F8" s="91"/>
      <c r="G8" s="91"/>
      <c r="H8" s="91"/>
      <c r="I8" s="91"/>
      <c r="J8" s="91"/>
      <c r="K8" s="91"/>
      <c r="L8" s="91"/>
      <c r="M8" s="91"/>
      <c r="N8" s="91"/>
      <c r="P8" s="82"/>
      <c r="Q8" s="83"/>
      <c r="R8" s="95"/>
      <c r="S8" s="96"/>
      <c r="T8" s="96"/>
      <c r="U8" s="96"/>
      <c r="V8" s="97"/>
      <c r="X8" s="157" t="str">
        <f>IF(R1="SILVER","RECUERDA QUE POR EL MOMENTO SILVER SOLO ES COMPATIBLE CON 1 Y 2 EQUIPOS"," ")</f>
        <v>RECUERDA QUE POR EL MOMENTO SILVER SOLO ES COMPATIBLE CON 1 Y 2 EQUIPOS</v>
      </c>
      <c r="Y8" s="157"/>
    </row>
    <row r="9" spans="4:25" x14ac:dyDescent="0.25">
      <c r="D9" s="91"/>
      <c r="E9" s="91"/>
      <c r="F9" s="91"/>
      <c r="G9" s="91"/>
      <c r="H9" s="91"/>
      <c r="I9" s="91"/>
      <c r="J9" s="91"/>
      <c r="K9" s="91"/>
      <c r="L9" s="91"/>
      <c r="M9" s="91"/>
      <c r="N9" s="91"/>
      <c r="P9" s="82" t="s">
        <v>140</v>
      </c>
      <c r="Q9" s="83"/>
      <c r="R9" s="158" t="str">
        <f>IFERROR(VLOOKUP($R$7,V!X90:Y93,2,0)," ")</f>
        <v> $             99.00 </v>
      </c>
      <c r="S9" s="159"/>
      <c r="T9" s="159"/>
      <c r="U9" s="159"/>
      <c r="V9" s="160"/>
      <c r="X9" s="157"/>
      <c r="Y9" s="157"/>
    </row>
    <row r="10" spans="4:25" ht="15.75" thickBot="1" x14ac:dyDescent="0.3">
      <c r="P10" s="82"/>
      <c r="Q10" s="83"/>
      <c r="R10" s="161"/>
      <c r="S10" s="162"/>
      <c r="T10" s="162"/>
      <c r="U10" s="162"/>
      <c r="V10" s="163"/>
      <c r="X10" s="157"/>
      <c r="Y10" s="157"/>
    </row>
    <row r="11" spans="4:25" x14ac:dyDescent="0.25">
      <c r="X11" s="157"/>
      <c r="Y11" s="157"/>
    </row>
    <row r="14" spans="4:25" x14ac:dyDescent="0.25">
      <c r="R14" s="119" t="s">
        <v>161</v>
      </c>
      <c r="S14" s="142"/>
      <c r="T14" s="119" t="s">
        <v>162</v>
      </c>
      <c r="U14" s="142"/>
      <c r="V14" s="119" t="s">
        <v>19</v>
      </c>
      <c r="W14" s="119"/>
      <c r="X14" s="119" t="s">
        <v>25</v>
      </c>
      <c r="Y14" s="119"/>
    </row>
    <row r="15" spans="4:25" ht="15.75" customHeight="1" thickBot="1" x14ac:dyDescent="0.3">
      <c r="R15" s="119"/>
      <c r="S15" s="142"/>
      <c r="T15" s="119"/>
      <c r="U15" s="142"/>
      <c r="V15" s="119"/>
      <c r="W15" s="119"/>
      <c r="X15" s="119"/>
      <c r="Y15" s="119"/>
    </row>
    <row r="16" spans="4:25" ht="15" customHeight="1" x14ac:dyDescent="0.25">
      <c r="P16" s="82" t="s">
        <v>43</v>
      </c>
      <c r="Q16" s="122"/>
      <c r="R16" s="123">
        <f>IFERROR(HLOOKUP($R$1,V!$X$50:$AB$58,2,0)," ")</f>
        <v>349</v>
      </c>
      <c r="S16" s="124"/>
      <c r="T16" s="123">
        <f>IFERROR(HLOOKUP($R$1,V!$X$50:$AB$58,6,0)," ")</f>
        <v>429</v>
      </c>
      <c r="U16" s="124"/>
      <c r="V16" s="123">
        <f>IFERROR(HLOOKUP($R$1,V!$X$32:$AF$48,10,0)," ")</f>
        <v>459</v>
      </c>
      <c r="W16" s="124"/>
      <c r="X16" s="123">
        <f>IFERROR(HLOOKUP($R$1,V!$X$32:$AF$48,14,0)," ")</f>
        <v>554</v>
      </c>
      <c r="Y16" s="124"/>
    </row>
    <row r="17" spans="16:25" ht="15.75" customHeight="1" thickBot="1" x14ac:dyDescent="0.3">
      <c r="P17" s="82"/>
      <c r="Q17" s="122"/>
      <c r="R17" s="125"/>
      <c r="S17" s="126"/>
      <c r="T17" s="125"/>
      <c r="U17" s="126"/>
      <c r="V17" s="125"/>
      <c r="W17" s="126"/>
      <c r="X17" s="125"/>
      <c r="Y17" s="126"/>
    </row>
    <row r="18" spans="16:25" x14ac:dyDescent="0.25">
      <c r="P18" s="82" t="s">
        <v>44</v>
      </c>
      <c r="Q18" s="122"/>
      <c r="R18" s="123">
        <f>IFERROR(HLOOKUP($R$1,V!$X$50:$AB$58,3,0)," ")</f>
        <v>455</v>
      </c>
      <c r="S18" s="124"/>
      <c r="T18" s="123">
        <f>IFERROR(HLOOKUP($R$1,V!$X$50:$AB$58,7,0)," ")</f>
        <v>559</v>
      </c>
      <c r="U18" s="124"/>
      <c r="V18" s="123">
        <f>IFERROR(HLOOKUP($R$1,V!$X$32:$AF$48,11,0)," ")</f>
        <v>509</v>
      </c>
      <c r="W18" s="124"/>
      <c r="X18" s="123">
        <f>IFERROR(HLOOKUP($R$1,V!$X$32:$AF$48,15,0)," ")</f>
        <v>604</v>
      </c>
      <c r="Y18" s="124"/>
    </row>
    <row r="19" spans="16:25" ht="15.75" thickBot="1" x14ac:dyDescent="0.3">
      <c r="P19" s="82"/>
      <c r="Q19" s="122"/>
      <c r="R19" s="125"/>
      <c r="S19" s="126"/>
      <c r="T19" s="125"/>
      <c r="U19" s="126"/>
      <c r="V19" s="125"/>
      <c r="W19" s="126"/>
      <c r="X19" s="125"/>
      <c r="Y19" s="126"/>
    </row>
    <row r="20" spans="16:25" x14ac:dyDescent="0.25">
      <c r="P20" s="82" t="s">
        <v>60</v>
      </c>
      <c r="Q20" s="122"/>
      <c r="R20" s="123">
        <f>IFERROR(HLOOKUP($R$1,V!$X$50:$AB$58,4,0)," ")</f>
        <v>565</v>
      </c>
      <c r="S20" s="124"/>
      <c r="T20" s="123">
        <f>IFERROR(HLOOKUP($R$1,V!$X$50:$AB$58,8,0)," ")</f>
        <v>693</v>
      </c>
      <c r="U20" s="124"/>
      <c r="V20" s="123">
        <f>IFERROR(HLOOKUP($R$1,V!$X$32:$AF$48,12,0)," ")</f>
        <v>579</v>
      </c>
      <c r="W20" s="124"/>
      <c r="X20" s="123">
        <f>IFERROR(HLOOKUP($R$1,V!$X$32:$AF$48,16,0)," ")</f>
        <v>674</v>
      </c>
      <c r="Y20" s="124"/>
    </row>
    <row r="21" spans="16:25" ht="15.75" thickBot="1" x14ac:dyDescent="0.3">
      <c r="P21" s="82"/>
      <c r="Q21" s="122"/>
      <c r="R21" s="125"/>
      <c r="S21" s="126"/>
      <c r="T21" s="125"/>
      <c r="U21" s="126"/>
      <c r="V21" s="125"/>
      <c r="W21" s="126"/>
      <c r="X21" s="125"/>
      <c r="Y21" s="126"/>
    </row>
    <row r="22" spans="16:25" x14ac:dyDescent="0.25">
      <c r="P22" s="82" t="s">
        <v>61</v>
      </c>
      <c r="Q22" s="122"/>
      <c r="R22" s="123">
        <f>IFERROR(HLOOKUP($R$1,V!$X$50:$AB$58,5,0)," ")</f>
        <v>671</v>
      </c>
      <c r="S22" s="124"/>
      <c r="T22" s="123">
        <f>IFERROR(HLOOKUP($R$1,V!$X$50:$AB$58,9,0)," ")</f>
        <v>823</v>
      </c>
      <c r="U22" s="124"/>
      <c r="V22" s="123">
        <f>IFERROR(HLOOKUP($R$1,V!$X$32:$AF$48,13,0)," ")</f>
        <v>654</v>
      </c>
      <c r="W22" s="124"/>
      <c r="X22" s="123">
        <f>IFERROR(HLOOKUP($R$1,V!$X$32:$AF$48,17,0)," ")</f>
        <v>749</v>
      </c>
      <c r="Y22" s="124"/>
    </row>
    <row r="23" spans="16:25" ht="15.75" thickBot="1" x14ac:dyDescent="0.3">
      <c r="P23" s="82"/>
      <c r="Q23" s="122"/>
      <c r="R23" s="125"/>
      <c r="S23" s="126"/>
      <c r="T23" s="125"/>
      <c r="U23" s="126"/>
      <c r="V23" s="125"/>
      <c r="W23" s="126"/>
      <c r="X23" s="125"/>
      <c r="Y23" s="126"/>
    </row>
    <row r="25" spans="16:25" ht="15.75" thickBot="1" x14ac:dyDescent="0.3"/>
    <row r="26" spans="16:25" x14ac:dyDescent="0.25">
      <c r="P26" s="104" t="s">
        <v>12</v>
      </c>
      <c r="Q26" s="105"/>
      <c r="R26" s="110" t="str">
        <f>V!G44</f>
        <v>DECISOR DE LA CUENTA ACEPTA  MIGRACION  CON 1 REEMPLAZO  CANAL DE VENTA  ENTRADA ENTERADO DE COSTOS Y POLITICAS</v>
      </c>
      <c r="S26" s="111"/>
      <c r="T26" s="111"/>
      <c r="U26" s="111"/>
      <c r="V26" s="111"/>
      <c r="W26" s="111"/>
      <c r="X26" s="111"/>
      <c r="Y26" s="112"/>
    </row>
    <row r="27" spans="16:25" x14ac:dyDescent="0.25">
      <c r="P27" s="106"/>
      <c r="Q27" s="107"/>
      <c r="R27" s="113"/>
      <c r="S27" s="129"/>
      <c r="T27" s="129"/>
      <c r="U27" s="129"/>
      <c r="V27" s="129"/>
      <c r="W27" s="129"/>
      <c r="X27" s="129"/>
      <c r="Y27" s="115"/>
    </row>
    <row r="28" spans="16:25" x14ac:dyDescent="0.25">
      <c r="P28" s="106"/>
      <c r="Q28" s="107"/>
      <c r="R28" s="113"/>
      <c r="S28" s="129"/>
      <c r="T28" s="129"/>
      <c r="U28" s="129"/>
      <c r="V28" s="129"/>
      <c r="W28" s="129"/>
      <c r="X28" s="129"/>
      <c r="Y28" s="115"/>
    </row>
    <row r="29" spans="16:25" x14ac:dyDescent="0.25">
      <c r="P29" s="106"/>
      <c r="Q29" s="107"/>
      <c r="R29" s="113"/>
      <c r="S29" s="129"/>
      <c r="T29" s="129"/>
      <c r="U29" s="129"/>
      <c r="V29" s="129"/>
      <c r="W29" s="129"/>
      <c r="X29" s="129"/>
      <c r="Y29" s="115"/>
    </row>
    <row r="30" spans="16:25" x14ac:dyDescent="0.25">
      <c r="P30" s="106"/>
      <c r="Q30" s="107"/>
      <c r="R30" s="113"/>
      <c r="S30" s="129"/>
      <c r="T30" s="129"/>
      <c r="U30" s="129"/>
      <c r="V30" s="129"/>
      <c r="W30" s="129"/>
      <c r="X30" s="129"/>
      <c r="Y30" s="115"/>
    </row>
    <row r="31" spans="16:25" x14ac:dyDescent="0.25">
      <c r="P31" s="106"/>
      <c r="Q31" s="107"/>
      <c r="R31" s="113"/>
      <c r="S31" s="129"/>
      <c r="T31" s="129"/>
      <c r="U31" s="129"/>
      <c r="V31" s="129"/>
      <c r="W31" s="129"/>
      <c r="X31" s="129"/>
      <c r="Y31" s="115"/>
    </row>
    <row r="32" spans="16:25" x14ac:dyDescent="0.25">
      <c r="P32" s="106"/>
      <c r="Q32" s="107"/>
      <c r="R32" s="113"/>
      <c r="S32" s="129"/>
      <c r="T32" s="129"/>
      <c r="U32" s="129"/>
      <c r="V32" s="129"/>
      <c r="W32" s="129"/>
      <c r="X32" s="129"/>
      <c r="Y32" s="115"/>
    </row>
    <row r="33" spans="16:25" ht="15.75" thickBot="1" x14ac:dyDescent="0.3">
      <c r="P33" s="108"/>
      <c r="Q33" s="109"/>
      <c r="R33" s="116"/>
      <c r="S33" s="117"/>
      <c r="T33" s="117"/>
      <c r="U33" s="117"/>
      <c r="V33" s="117"/>
      <c r="W33" s="117"/>
      <c r="X33" s="117"/>
      <c r="Y33" s="118"/>
    </row>
    <row r="34" spans="16:25" ht="15.75" thickBot="1" x14ac:dyDescent="0.3"/>
    <row r="35" spans="16:25" x14ac:dyDescent="0.25">
      <c r="P35" s="104" t="s">
        <v>77</v>
      </c>
      <c r="Q35" s="105"/>
      <c r="R35" s="110" t="str">
        <f>V!G45</f>
        <v>[1RHD] CON ADENDUM RECIBE TELEFONO 1 = TELEFONO 2=  REFERENCIA 1= REFERENCIA 2=  CANAL DE VENTA ENTRADA ENTERADO DE COSTOS Y POLITICAS</v>
      </c>
      <c r="S35" s="111"/>
      <c r="T35" s="111"/>
      <c r="U35" s="111"/>
      <c r="V35" s="111"/>
      <c r="W35" s="111"/>
      <c r="X35" s="111"/>
      <c r="Y35" s="112"/>
    </row>
    <row r="36" spans="16:25" x14ac:dyDescent="0.25">
      <c r="P36" s="106"/>
      <c r="Q36" s="107"/>
      <c r="R36" s="113"/>
      <c r="S36" s="129"/>
      <c r="T36" s="129"/>
      <c r="U36" s="129"/>
      <c r="V36" s="129"/>
      <c r="W36" s="129"/>
      <c r="X36" s="129"/>
      <c r="Y36" s="115"/>
    </row>
    <row r="37" spans="16:25" x14ac:dyDescent="0.25">
      <c r="P37" s="106"/>
      <c r="Q37" s="107"/>
      <c r="R37" s="113"/>
      <c r="S37" s="129"/>
      <c r="T37" s="129"/>
      <c r="U37" s="129"/>
      <c r="V37" s="129"/>
      <c r="W37" s="129"/>
      <c r="X37" s="129"/>
      <c r="Y37" s="115"/>
    </row>
    <row r="38" spans="16:25" x14ac:dyDescent="0.25">
      <c r="P38" s="106"/>
      <c r="Q38" s="107"/>
      <c r="R38" s="113"/>
      <c r="S38" s="129"/>
      <c r="T38" s="129"/>
      <c r="U38" s="129"/>
      <c r="V38" s="129"/>
      <c r="W38" s="129"/>
      <c r="X38" s="129"/>
      <c r="Y38" s="115"/>
    </row>
    <row r="39" spans="16:25" x14ac:dyDescent="0.25">
      <c r="P39" s="106"/>
      <c r="Q39" s="107"/>
      <c r="R39" s="113"/>
      <c r="S39" s="129"/>
      <c r="T39" s="129"/>
      <c r="U39" s="129"/>
      <c r="V39" s="129"/>
      <c r="W39" s="129"/>
      <c r="X39" s="129"/>
      <c r="Y39" s="115"/>
    </row>
    <row r="40" spans="16:25" x14ac:dyDescent="0.25">
      <c r="P40" s="106"/>
      <c r="Q40" s="107"/>
      <c r="R40" s="113"/>
      <c r="S40" s="129"/>
      <c r="T40" s="129"/>
      <c r="U40" s="129"/>
      <c r="V40" s="129"/>
      <c r="W40" s="129"/>
      <c r="X40" s="129"/>
      <c r="Y40" s="115"/>
    </row>
    <row r="41" spans="16:25" x14ac:dyDescent="0.25">
      <c r="P41" s="106"/>
      <c r="Q41" s="107"/>
      <c r="R41" s="113"/>
      <c r="S41" s="129"/>
      <c r="T41" s="129"/>
      <c r="U41" s="129"/>
      <c r="V41" s="129"/>
      <c r="W41" s="129"/>
      <c r="X41" s="129"/>
      <c r="Y41" s="115"/>
    </row>
    <row r="42" spans="16:25" ht="15.75" thickBot="1" x14ac:dyDescent="0.3">
      <c r="P42" s="108"/>
      <c r="Q42" s="109"/>
      <c r="R42" s="116"/>
      <c r="S42" s="117"/>
      <c r="T42" s="117"/>
      <c r="U42" s="117"/>
      <c r="V42" s="117"/>
      <c r="W42" s="117"/>
      <c r="X42" s="117"/>
      <c r="Y42" s="118"/>
    </row>
    <row r="43" spans="16:25" ht="15.75" thickBot="1" x14ac:dyDescent="0.3"/>
    <row r="44" spans="16:25" ht="15" customHeight="1" x14ac:dyDescent="0.25">
      <c r="P44" s="149" t="s">
        <v>248</v>
      </c>
      <c r="Q44" s="150"/>
      <c r="R44" s="150"/>
      <c r="S44" s="150"/>
      <c r="T44" s="150"/>
      <c r="U44" s="150"/>
      <c r="V44" s="150"/>
      <c r="W44" s="150"/>
      <c r="X44" s="150"/>
      <c r="Y44" s="151"/>
    </row>
    <row r="45" spans="16:25" ht="15" customHeight="1" x14ac:dyDescent="0.25">
      <c r="P45" s="152"/>
      <c r="Q45" s="134"/>
      <c r="R45" s="134"/>
      <c r="S45" s="134"/>
      <c r="T45" s="134"/>
      <c r="U45" s="134"/>
      <c r="V45" s="134"/>
      <c r="W45" s="134"/>
      <c r="X45" s="134"/>
      <c r="Y45" s="153"/>
    </row>
    <row r="46" spans="16:25" ht="15" customHeight="1" x14ac:dyDescent="0.25">
      <c r="P46" s="152"/>
      <c r="Q46" s="134"/>
      <c r="R46" s="134"/>
      <c r="S46" s="134"/>
      <c r="T46" s="134"/>
      <c r="U46" s="134"/>
      <c r="V46" s="134"/>
      <c r="W46" s="134"/>
      <c r="X46" s="134"/>
      <c r="Y46" s="153"/>
    </row>
    <row r="47" spans="16:25" ht="15" customHeight="1" x14ac:dyDescent="0.25">
      <c r="P47" s="152"/>
      <c r="Q47" s="134"/>
      <c r="R47" s="134"/>
      <c r="S47" s="134"/>
      <c r="T47" s="134"/>
      <c r="U47" s="134"/>
      <c r="V47" s="134"/>
      <c r="W47" s="134"/>
      <c r="X47" s="134"/>
      <c r="Y47" s="153"/>
    </row>
    <row r="48" spans="16:25" ht="15" customHeight="1" x14ac:dyDescent="0.25">
      <c r="P48" s="152"/>
      <c r="Q48" s="134"/>
      <c r="R48" s="134"/>
      <c r="S48" s="134"/>
      <c r="T48" s="134"/>
      <c r="U48" s="134"/>
      <c r="V48" s="134"/>
      <c r="W48" s="134"/>
      <c r="X48" s="134"/>
      <c r="Y48" s="153"/>
    </row>
    <row r="49" spans="16:25" ht="15.75" customHeight="1" thickBot="1" x14ac:dyDescent="0.3">
      <c r="P49" s="154"/>
      <c r="Q49" s="155"/>
      <c r="R49" s="155"/>
      <c r="S49" s="155"/>
      <c r="T49" s="155"/>
      <c r="U49" s="155"/>
      <c r="V49" s="155"/>
      <c r="W49" s="155"/>
      <c r="X49" s="155"/>
      <c r="Y49" s="156"/>
    </row>
  </sheetData>
  <mergeCells count="43">
    <mergeCell ref="P44:Y49"/>
    <mergeCell ref="V14:W15"/>
    <mergeCell ref="X14:Y15"/>
    <mergeCell ref="V16:W17"/>
    <mergeCell ref="X16:Y17"/>
    <mergeCell ref="V18:W19"/>
    <mergeCell ref="X18:Y19"/>
    <mergeCell ref="V20:W21"/>
    <mergeCell ref="X20:Y21"/>
    <mergeCell ref="V22:W23"/>
    <mergeCell ref="X22:Y23"/>
    <mergeCell ref="T14:U15"/>
    <mergeCell ref="P16:Q17"/>
    <mergeCell ref="R16:S17"/>
    <mergeCell ref="T16:U17"/>
    <mergeCell ref="D1:N2"/>
    <mergeCell ref="P1:Q2"/>
    <mergeCell ref="R1:S2"/>
    <mergeCell ref="X1:Y2"/>
    <mergeCell ref="P3:Q4"/>
    <mergeCell ref="R3:S4"/>
    <mergeCell ref="P5:Q6"/>
    <mergeCell ref="R5:S6"/>
    <mergeCell ref="P7:Q8"/>
    <mergeCell ref="R7:V8"/>
    <mergeCell ref="D8:N9"/>
    <mergeCell ref="P9:Q10"/>
    <mergeCell ref="R9:V10"/>
    <mergeCell ref="X8:Y11"/>
    <mergeCell ref="P35:Q42"/>
    <mergeCell ref="R35:Y42"/>
    <mergeCell ref="P18:Q19"/>
    <mergeCell ref="R18:S19"/>
    <mergeCell ref="T18:U19"/>
    <mergeCell ref="P20:Q21"/>
    <mergeCell ref="R20:S21"/>
    <mergeCell ref="T20:U21"/>
    <mergeCell ref="P22:Q23"/>
    <mergeCell ref="R22:S23"/>
    <mergeCell ref="T22:U23"/>
    <mergeCell ref="P26:Q33"/>
    <mergeCell ref="R26:Y33"/>
    <mergeCell ref="R14:S15"/>
  </mergeCells>
  <pageMargins left="0.7" right="0.7" top="0.75" bottom="0.75" header="0.3" footer="0.3"/>
  <pageSetup orientation="portrait" r:id="rId1"/>
  <headerFooter>
    <oddFooter>&amp;C&amp;1#&amp;"Arial"&amp;10&amp;K737373Información de Uso Público</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B49BCB-D362-4590-B6A5-A75EE4962DFD}">
          <x14:formula1>
            <xm:f>V!$Y$2:$Y$6</xm:f>
          </x14:formula1>
          <xm:sqref>R3:S4</xm:sqref>
        </x14:dataValidation>
        <x14:dataValidation type="list" allowBlank="1" showInputMessage="1" showErrorMessage="1" xr:uid="{8CA5BFA0-B6FC-437C-8C40-25E22E72D707}">
          <x14:formula1>
            <xm:f>V!$AC$1:$AC$6</xm:f>
          </x14:formula1>
          <xm:sqref>R1:S2</xm:sqref>
        </x14:dataValidation>
        <x14:dataValidation type="list" allowBlank="1" showInputMessage="1" showErrorMessage="1" xr:uid="{62EF150B-4F8E-4931-AC5C-467F86037C84}">
          <x14:formula1>
            <xm:f>V!$AD$2:$AD$6</xm:f>
          </x14:formula1>
          <xm:sqref>R5:S6</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1A0027-8E29-4C9A-98BA-DB0B092056DD}">
  <sheetPr codeName="Hoja34"/>
  <dimension ref="D1:Y49"/>
  <sheetViews>
    <sheetView showGridLines="0" zoomScale="60" zoomScaleNormal="60" workbookViewId="0">
      <selection activeCell="P44" sqref="P44:Y49"/>
    </sheetView>
  </sheetViews>
  <sheetFormatPr baseColWidth="10" defaultRowHeight="15" x14ac:dyDescent="0.25"/>
  <cols>
    <col min="4" max="21" width="12.7109375" customWidth="1"/>
    <col min="22" max="22" width="21.7109375" bestFit="1" customWidth="1"/>
    <col min="23" max="23" width="21.140625" bestFit="1" customWidth="1"/>
    <col min="24" max="24" width="42.140625" bestFit="1" customWidth="1"/>
    <col min="25" max="25" width="21.140625" bestFit="1" customWidth="1"/>
  </cols>
  <sheetData>
    <row r="1" spans="4:25" x14ac:dyDescent="0.25">
      <c r="D1" s="82" t="s">
        <v>0</v>
      </c>
      <c r="E1" s="82"/>
      <c r="F1" s="82"/>
      <c r="G1" s="82"/>
      <c r="H1" s="82"/>
      <c r="I1" s="82"/>
      <c r="J1" s="82"/>
      <c r="K1" s="82"/>
      <c r="L1" s="82"/>
      <c r="M1" s="82"/>
      <c r="N1" s="82"/>
      <c r="P1" s="82" t="s">
        <v>1</v>
      </c>
      <c r="Q1" s="83"/>
      <c r="R1" s="84"/>
      <c r="S1" s="85"/>
      <c r="X1" s="82" t="s">
        <v>2</v>
      </c>
      <c r="Y1" s="82"/>
    </row>
    <row r="2" spans="4:25" ht="15.75" thickBot="1" x14ac:dyDescent="0.3">
      <c r="D2" s="82"/>
      <c r="E2" s="82"/>
      <c r="F2" s="82"/>
      <c r="G2" s="82"/>
      <c r="H2" s="82"/>
      <c r="I2" s="82"/>
      <c r="J2" s="82"/>
      <c r="K2" s="82"/>
      <c r="L2" s="82"/>
      <c r="M2" s="82"/>
      <c r="N2" s="82"/>
      <c r="P2" s="82"/>
      <c r="Q2" s="83"/>
      <c r="R2" s="86"/>
      <c r="S2" s="87"/>
      <c r="X2" s="82"/>
      <c r="Y2" s="82"/>
    </row>
    <row r="3" spans="4:25" ht="20.25" x14ac:dyDescent="0.25">
      <c r="P3" s="82" t="s">
        <v>6</v>
      </c>
      <c r="Q3" s="83"/>
      <c r="R3" s="84"/>
      <c r="S3" s="85"/>
      <c r="X3" s="2" t="s">
        <v>39</v>
      </c>
      <c r="Y3" s="3" t="str">
        <f>IFERROR(HLOOKUP($R$1,V!$AC$17:$AG$21,2,0)," ")</f>
        <v xml:space="preserve"> </v>
      </c>
    </row>
    <row r="4" spans="4:25" ht="21" thickBot="1" x14ac:dyDescent="0.3">
      <c r="P4" s="82"/>
      <c r="Q4" s="83"/>
      <c r="R4" s="86"/>
      <c r="S4" s="87"/>
      <c r="U4">
        <f>R5+R7</f>
        <v>0</v>
      </c>
      <c r="X4" s="4" t="s">
        <v>40</v>
      </c>
      <c r="Y4" s="5" t="str">
        <f>IFERROR(HLOOKUP($R$1,V!$AC$17:$AG$21,3,0)," ")</f>
        <v xml:space="preserve"> </v>
      </c>
    </row>
    <row r="5" spans="4:25" ht="20.25" x14ac:dyDescent="0.25">
      <c r="P5" s="82" t="s">
        <v>101</v>
      </c>
      <c r="Q5" s="83"/>
      <c r="R5" s="84"/>
      <c r="S5" s="85"/>
      <c r="X5" s="4" t="s">
        <v>41</v>
      </c>
      <c r="Y5" s="5" t="str">
        <f>IFERROR(HLOOKUP($R$1,V!$AC$17:$AG$21,4,0)," ")</f>
        <v xml:space="preserve"> </v>
      </c>
    </row>
    <row r="6" spans="4:25" ht="21" thickBot="1" x14ac:dyDescent="0.3">
      <c r="P6" s="82"/>
      <c r="Q6" s="83"/>
      <c r="R6" s="86"/>
      <c r="S6" s="87"/>
      <c r="X6" s="6" t="s">
        <v>42</v>
      </c>
      <c r="Y6" s="7" t="str">
        <f>IFERROR(HLOOKUP($R$1,V!$AC$17:$AG$21,5,0)," ")</f>
        <v xml:space="preserve"> </v>
      </c>
    </row>
    <row r="7" spans="4:25" ht="20.25" x14ac:dyDescent="0.25">
      <c r="P7" s="82" t="s">
        <v>74</v>
      </c>
      <c r="Q7" s="83"/>
      <c r="R7" s="84"/>
      <c r="S7" s="85"/>
      <c r="T7" s="55"/>
      <c r="U7" s="55"/>
      <c r="V7" s="55"/>
    </row>
    <row r="8" spans="4:25" ht="21" thickBot="1" x14ac:dyDescent="0.3">
      <c r="D8" s="90" t="s">
        <v>9</v>
      </c>
      <c r="E8" s="91"/>
      <c r="F8" s="91"/>
      <c r="G8" s="91"/>
      <c r="H8" s="91"/>
      <c r="I8" s="91"/>
      <c r="J8" s="91"/>
      <c r="K8" s="91"/>
      <c r="L8" s="91"/>
      <c r="M8" s="91"/>
      <c r="N8" s="91"/>
      <c r="P8" s="82"/>
      <c r="Q8" s="83"/>
      <c r="R8" s="86"/>
      <c r="S8" s="87"/>
      <c r="T8" s="55"/>
      <c r="U8" s="55"/>
      <c r="V8" s="55"/>
      <c r="X8" s="157" t="str">
        <f>IF(R1="SILVER","RECUERDA QUE POR EL MOMENTO SILVER SOLO ES COMPATIBLE CON 1 Y 2 EQUIPOS"," ")</f>
        <v xml:space="preserve"> </v>
      </c>
      <c r="Y8" s="157"/>
    </row>
    <row r="9" spans="4:25" x14ac:dyDescent="0.25">
      <c r="D9" s="91"/>
      <c r="E9" s="91"/>
      <c r="F9" s="91"/>
      <c r="G9" s="91"/>
      <c r="H9" s="91"/>
      <c r="I9" s="91"/>
      <c r="J9" s="91"/>
      <c r="K9" s="91"/>
      <c r="L9" s="91"/>
      <c r="M9" s="91"/>
      <c r="N9" s="91"/>
      <c r="P9" s="82" t="s">
        <v>10</v>
      </c>
      <c r="Q9" s="83"/>
      <c r="R9" s="92" t="str">
        <f>IFERROR(VLOOKUP(U4,V!W90:X93,2,0)," ")</f>
        <v xml:space="preserve"> </v>
      </c>
      <c r="S9" s="93"/>
      <c r="T9" s="93"/>
      <c r="U9" s="93"/>
      <c r="V9" s="94"/>
      <c r="X9" s="157"/>
      <c r="Y9" s="157"/>
    </row>
    <row r="10" spans="4:25" ht="15.75" thickBot="1" x14ac:dyDescent="0.3">
      <c r="P10" s="82"/>
      <c r="Q10" s="83"/>
      <c r="R10" s="95"/>
      <c r="S10" s="96"/>
      <c r="T10" s="96"/>
      <c r="U10" s="96"/>
      <c r="V10" s="97"/>
      <c r="X10" s="157"/>
      <c r="Y10" s="157"/>
    </row>
    <row r="11" spans="4:25" x14ac:dyDescent="0.25">
      <c r="P11" s="82" t="s">
        <v>140</v>
      </c>
      <c r="Q11" s="83"/>
      <c r="R11" s="158" t="str">
        <f>IFERROR(VLOOKUP(R9,V!X90:Y93,2,0)," ")</f>
        <v xml:space="preserve"> </v>
      </c>
      <c r="S11" s="159"/>
      <c r="T11" s="159"/>
      <c r="U11" s="159"/>
      <c r="V11" s="160"/>
      <c r="X11" s="157"/>
      <c r="Y11" s="157"/>
    </row>
    <row r="12" spans="4:25" ht="15.75" thickBot="1" x14ac:dyDescent="0.3">
      <c r="P12" s="82"/>
      <c r="Q12" s="83"/>
      <c r="R12" s="161"/>
      <c r="S12" s="162"/>
      <c r="T12" s="162"/>
      <c r="U12" s="162"/>
      <c r="V12" s="163"/>
    </row>
    <row r="14" spans="4:25" x14ac:dyDescent="0.25">
      <c r="R14" s="119" t="s">
        <v>161</v>
      </c>
      <c r="S14" s="142"/>
      <c r="T14" s="119" t="s">
        <v>162</v>
      </c>
      <c r="U14" s="142"/>
      <c r="V14" s="119" t="s">
        <v>19</v>
      </c>
      <c r="W14" s="119"/>
      <c r="X14" s="119" t="s">
        <v>25</v>
      </c>
      <c r="Y14" s="119"/>
    </row>
    <row r="15" spans="4:25" ht="15.75" customHeight="1" thickBot="1" x14ac:dyDescent="0.3">
      <c r="R15" s="119"/>
      <c r="S15" s="142"/>
      <c r="T15" s="119"/>
      <c r="U15" s="142"/>
      <c r="V15" s="119"/>
      <c r="W15" s="119"/>
      <c r="X15" s="119"/>
      <c r="Y15" s="119"/>
    </row>
    <row r="16" spans="4:25" ht="15" customHeight="1" x14ac:dyDescent="0.25">
      <c r="P16" s="82" t="s">
        <v>43</v>
      </c>
      <c r="Q16" s="122"/>
      <c r="R16" s="123" t="str">
        <f>IFERROR(HLOOKUP($R$1,V!$X$50:$AB$58,2,0)," ")</f>
        <v xml:space="preserve"> </v>
      </c>
      <c r="S16" s="124"/>
      <c r="T16" s="123" t="str">
        <f>IFERROR(HLOOKUP($R$1,V!$X$50:$AB$58,6,0)," ")</f>
        <v xml:space="preserve"> </v>
      </c>
      <c r="U16" s="124"/>
      <c r="V16" s="123" t="str">
        <f>IFERROR(HLOOKUP($R$1,V!$X$32:$AF$48,10,0)," ")</f>
        <v xml:space="preserve"> </v>
      </c>
      <c r="W16" s="124"/>
      <c r="X16" s="123" t="str">
        <f>IFERROR(HLOOKUP($R$1,V!$X$32:$AF$48,14,0)," ")</f>
        <v xml:space="preserve"> </v>
      </c>
      <c r="Y16" s="124"/>
    </row>
    <row r="17" spans="16:25" ht="15.75" customHeight="1" thickBot="1" x14ac:dyDescent="0.3">
      <c r="P17" s="82"/>
      <c r="Q17" s="122"/>
      <c r="R17" s="125"/>
      <c r="S17" s="126"/>
      <c r="T17" s="125"/>
      <c r="U17" s="126"/>
      <c r="V17" s="125"/>
      <c r="W17" s="126"/>
      <c r="X17" s="125"/>
      <c r="Y17" s="126"/>
    </row>
    <row r="18" spans="16:25" ht="15" customHeight="1" x14ac:dyDescent="0.25">
      <c r="P18" s="82" t="s">
        <v>44</v>
      </c>
      <c r="Q18" s="122"/>
      <c r="R18" s="123" t="str">
        <f>IFERROR(HLOOKUP($R$1,V!$X$50:$AB$58,3,0)," ")</f>
        <v xml:space="preserve"> </v>
      </c>
      <c r="S18" s="124"/>
      <c r="T18" s="123" t="str">
        <f>IFERROR(HLOOKUP($R$1,V!$X$50:$AB$58,7,0)," ")</f>
        <v xml:space="preserve"> </v>
      </c>
      <c r="U18" s="124"/>
      <c r="V18" s="123" t="str">
        <f>IFERROR(HLOOKUP($R$1,V!$X$32:$AF$48,11,0)," ")</f>
        <v xml:space="preserve"> </v>
      </c>
      <c r="W18" s="124"/>
      <c r="X18" s="123" t="str">
        <f>IFERROR(HLOOKUP($R$1,V!$X$32:$AF$48,15,0)," ")</f>
        <v xml:space="preserve"> </v>
      </c>
      <c r="Y18" s="124"/>
    </row>
    <row r="19" spans="16:25" ht="15.75" customHeight="1" thickBot="1" x14ac:dyDescent="0.3">
      <c r="P19" s="82"/>
      <c r="Q19" s="122"/>
      <c r="R19" s="125"/>
      <c r="S19" s="126"/>
      <c r="T19" s="125"/>
      <c r="U19" s="126"/>
      <c r="V19" s="125"/>
      <c r="W19" s="126"/>
      <c r="X19" s="125"/>
      <c r="Y19" s="126"/>
    </row>
    <row r="20" spans="16:25" ht="15" customHeight="1" x14ac:dyDescent="0.25">
      <c r="P20" s="82" t="s">
        <v>60</v>
      </c>
      <c r="Q20" s="122"/>
      <c r="R20" s="123" t="str">
        <f>IFERROR(HLOOKUP($R$1,V!$X$50:$AB$58,4,0)," ")</f>
        <v xml:space="preserve"> </v>
      </c>
      <c r="S20" s="124"/>
      <c r="T20" s="123" t="str">
        <f>IFERROR(HLOOKUP($R$1,V!$X$50:$AB$58,8,0)," ")</f>
        <v xml:space="preserve"> </v>
      </c>
      <c r="U20" s="124"/>
      <c r="V20" s="123" t="str">
        <f>IFERROR(HLOOKUP($R$1,V!$X$32:$AF$48,12,0)," ")</f>
        <v xml:space="preserve"> </v>
      </c>
      <c r="W20" s="124"/>
      <c r="X20" s="123" t="str">
        <f>IFERROR(HLOOKUP($R$1,V!$X$32:$AF$48,16,0)," ")</f>
        <v xml:space="preserve"> </v>
      </c>
      <c r="Y20" s="124"/>
    </row>
    <row r="21" spans="16:25" ht="15.75" customHeight="1" thickBot="1" x14ac:dyDescent="0.3">
      <c r="P21" s="82"/>
      <c r="Q21" s="122"/>
      <c r="R21" s="125"/>
      <c r="S21" s="126"/>
      <c r="T21" s="125"/>
      <c r="U21" s="126"/>
      <c r="V21" s="125"/>
      <c r="W21" s="126"/>
      <c r="X21" s="125"/>
      <c r="Y21" s="126"/>
    </row>
    <row r="22" spans="16:25" ht="15" customHeight="1" x14ac:dyDescent="0.25">
      <c r="P22" s="82" t="s">
        <v>61</v>
      </c>
      <c r="Q22" s="122"/>
      <c r="R22" s="123" t="str">
        <f>IFERROR(HLOOKUP($R$1,V!$X$50:$AB$58,5,0)," ")</f>
        <v xml:space="preserve"> </v>
      </c>
      <c r="S22" s="124"/>
      <c r="T22" s="123" t="str">
        <f>IFERROR(HLOOKUP($R$1,V!$X$50:$AB$58,9,0)," ")</f>
        <v xml:space="preserve"> </v>
      </c>
      <c r="U22" s="124"/>
      <c r="V22" s="123" t="str">
        <f>IFERROR(HLOOKUP($R$1,V!$X$32:$AF$48,13,0)," ")</f>
        <v xml:space="preserve"> </v>
      </c>
      <c r="W22" s="124"/>
      <c r="X22" s="123" t="str">
        <f>IFERROR(HLOOKUP($R$1,V!$X$32:$AF$48,17,0)," ")</f>
        <v xml:space="preserve"> </v>
      </c>
      <c r="Y22" s="124"/>
    </row>
    <row r="23" spans="16:25" ht="15.75" customHeight="1" thickBot="1" x14ac:dyDescent="0.3">
      <c r="P23" s="82"/>
      <c r="Q23" s="122"/>
      <c r="R23" s="125"/>
      <c r="S23" s="126"/>
      <c r="T23" s="125"/>
      <c r="U23" s="126"/>
      <c r="V23" s="125"/>
      <c r="W23" s="126"/>
      <c r="X23" s="125"/>
      <c r="Y23" s="126"/>
    </row>
    <row r="25" spans="16:25" ht="15.75" thickBot="1" x14ac:dyDescent="0.3"/>
    <row r="26" spans="16:25" x14ac:dyDescent="0.25">
      <c r="P26" s="104" t="s">
        <v>12</v>
      </c>
      <c r="Q26" s="105"/>
      <c r="R26" s="110" t="str">
        <f>V!G46</f>
        <v>DECISOR DE LA CUENTA ACEPTA  MIGRACION  CON 0 REEMPLAZO Y  CRECIMIENTO  CANAL DE VENTA   ENTERADO DE COSTOS Y POLITICAS</v>
      </c>
      <c r="S26" s="111"/>
      <c r="T26" s="111"/>
      <c r="U26" s="111"/>
      <c r="V26" s="111"/>
      <c r="W26" s="111"/>
      <c r="X26" s="111"/>
      <c r="Y26" s="112"/>
    </row>
    <row r="27" spans="16:25" x14ac:dyDescent="0.25">
      <c r="P27" s="106"/>
      <c r="Q27" s="107"/>
      <c r="R27" s="113"/>
      <c r="S27" s="129"/>
      <c r="T27" s="129"/>
      <c r="U27" s="129"/>
      <c r="V27" s="129"/>
      <c r="W27" s="129"/>
      <c r="X27" s="129"/>
      <c r="Y27" s="115"/>
    </row>
    <row r="28" spans="16:25" x14ac:dyDescent="0.25">
      <c r="P28" s="106"/>
      <c r="Q28" s="107"/>
      <c r="R28" s="113"/>
      <c r="S28" s="129"/>
      <c r="T28" s="129"/>
      <c r="U28" s="129"/>
      <c r="V28" s="129"/>
      <c r="W28" s="129"/>
      <c r="X28" s="129"/>
      <c r="Y28" s="115"/>
    </row>
    <row r="29" spans="16:25" x14ac:dyDescent="0.25">
      <c r="P29" s="106"/>
      <c r="Q29" s="107"/>
      <c r="R29" s="113"/>
      <c r="S29" s="129"/>
      <c r="T29" s="129"/>
      <c r="U29" s="129"/>
      <c r="V29" s="129"/>
      <c r="W29" s="129"/>
      <c r="X29" s="129"/>
      <c r="Y29" s="115"/>
    </row>
    <row r="30" spans="16:25" x14ac:dyDescent="0.25">
      <c r="P30" s="106"/>
      <c r="Q30" s="107"/>
      <c r="R30" s="113"/>
      <c r="S30" s="129"/>
      <c r="T30" s="129"/>
      <c r="U30" s="129"/>
      <c r="V30" s="129"/>
      <c r="W30" s="129"/>
      <c r="X30" s="129"/>
      <c r="Y30" s="115"/>
    </row>
    <row r="31" spans="16:25" x14ac:dyDescent="0.25">
      <c r="P31" s="106"/>
      <c r="Q31" s="107"/>
      <c r="R31" s="113"/>
      <c r="S31" s="129"/>
      <c r="T31" s="129"/>
      <c r="U31" s="129"/>
      <c r="V31" s="129"/>
      <c r="W31" s="129"/>
      <c r="X31" s="129"/>
      <c r="Y31" s="115"/>
    </row>
    <row r="32" spans="16:25" x14ac:dyDescent="0.25">
      <c r="P32" s="106"/>
      <c r="Q32" s="107"/>
      <c r="R32" s="113"/>
      <c r="S32" s="129"/>
      <c r="T32" s="129"/>
      <c r="U32" s="129"/>
      <c r="V32" s="129"/>
      <c r="W32" s="129"/>
      <c r="X32" s="129"/>
      <c r="Y32" s="115"/>
    </row>
    <row r="33" spans="16:25" ht="15.75" thickBot="1" x14ac:dyDescent="0.3">
      <c r="P33" s="108"/>
      <c r="Q33" s="109"/>
      <c r="R33" s="116"/>
      <c r="S33" s="117"/>
      <c r="T33" s="117"/>
      <c r="U33" s="117"/>
      <c r="V33" s="117"/>
      <c r="W33" s="117"/>
      <c r="X33" s="117"/>
      <c r="Y33" s="118"/>
    </row>
    <row r="34" spans="16:25" ht="15.75" thickBot="1" x14ac:dyDescent="0.3"/>
    <row r="35" spans="16:25" x14ac:dyDescent="0.25">
      <c r="P35" s="104" t="s">
        <v>77</v>
      </c>
      <c r="Q35" s="105"/>
      <c r="R35" s="110" t="str">
        <f>V!G47</f>
        <v>[RHD][CHD] CON ADENDUM RECIBE TELEFONO 1 = TELEFONO 2=  REFERENCIA 1= REFERENCIA 2=  CANAL DE VENTA  ENTERADO DE COSTOS Y POLITICAS</v>
      </c>
      <c r="S35" s="111"/>
      <c r="T35" s="111"/>
      <c r="U35" s="111"/>
      <c r="V35" s="111"/>
      <c r="W35" s="111"/>
      <c r="X35" s="111"/>
      <c r="Y35" s="112"/>
    </row>
    <row r="36" spans="16:25" x14ac:dyDescent="0.25">
      <c r="P36" s="106"/>
      <c r="Q36" s="107"/>
      <c r="R36" s="113"/>
      <c r="S36" s="129"/>
      <c r="T36" s="129"/>
      <c r="U36" s="129"/>
      <c r="V36" s="129"/>
      <c r="W36" s="129"/>
      <c r="X36" s="129"/>
      <c r="Y36" s="115"/>
    </row>
    <row r="37" spans="16:25" x14ac:dyDescent="0.25">
      <c r="P37" s="106"/>
      <c r="Q37" s="107"/>
      <c r="R37" s="113"/>
      <c r="S37" s="129"/>
      <c r="T37" s="129"/>
      <c r="U37" s="129"/>
      <c r="V37" s="129"/>
      <c r="W37" s="129"/>
      <c r="X37" s="129"/>
      <c r="Y37" s="115"/>
    </row>
    <row r="38" spans="16:25" x14ac:dyDescent="0.25">
      <c r="P38" s="106"/>
      <c r="Q38" s="107"/>
      <c r="R38" s="113"/>
      <c r="S38" s="129"/>
      <c r="T38" s="129"/>
      <c r="U38" s="129"/>
      <c r="V38" s="129"/>
      <c r="W38" s="129"/>
      <c r="X38" s="129"/>
      <c r="Y38" s="115"/>
    </row>
    <row r="39" spans="16:25" x14ac:dyDescent="0.25">
      <c r="P39" s="106"/>
      <c r="Q39" s="107"/>
      <c r="R39" s="113"/>
      <c r="S39" s="129"/>
      <c r="T39" s="129"/>
      <c r="U39" s="129"/>
      <c r="V39" s="129"/>
      <c r="W39" s="129"/>
      <c r="X39" s="129"/>
      <c r="Y39" s="115"/>
    </row>
    <row r="40" spans="16:25" x14ac:dyDescent="0.25">
      <c r="P40" s="106"/>
      <c r="Q40" s="107"/>
      <c r="R40" s="113"/>
      <c r="S40" s="129"/>
      <c r="T40" s="129"/>
      <c r="U40" s="129"/>
      <c r="V40" s="129"/>
      <c r="W40" s="129"/>
      <c r="X40" s="129"/>
      <c r="Y40" s="115"/>
    </row>
    <row r="41" spans="16:25" x14ac:dyDescent="0.25">
      <c r="P41" s="106"/>
      <c r="Q41" s="107"/>
      <c r="R41" s="113"/>
      <c r="S41" s="129"/>
      <c r="T41" s="129"/>
      <c r="U41" s="129"/>
      <c r="V41" s="129"/>
      <c r="W41" s="129"/>
      <c r="X41" s="129"/>
      <c r="Y41" s="115"/>
    </row>
    <row r="42" spans="16:25" ht="15.75" thickBot="1" x14ac:dyDescent="0.3">
      <c r="P42" s="108"/>
      <c r="Q42" s="109"/>
      <c r="R42" s="116"/>
      <c r="S42" s="117"/>
      <c r="T42" s="117"/>
      <c r="U42" s="117"/>
      <c r="V42" s="117"/>
      <c r="W42" s="117"/>
      <c r="X42" s="117"/>
      <c r="Y42" s="118"/>
    </row>
    <row r="43" spans="16:25" ht="15.75" thickBot="1" x14ac:dyDescent="0.3"/>
    <row r="44" spans="16:25" ht="15" customHeight="1" x14ac:dyDescent="0.25">
      <c r="P44" s="149" t="s">
        <v>248</v>
      </c>
      <c r="Q44" s="150"/>
      <c r="R44" s="150"/>
      <c r="S44" s="150"/>
      <c r="T44" s="150"/>
      <c r="U44" s="150"/>
      <c r="V44" s="150"/>
      <c r="W44" s="150"/>
      <c r="X44" s="150"/>
      <c r="Y44" s="151"/>
    </row>
    <row r="45" spans="16:25" ht="15" customHeight="1" x14ac:dyDescent="0.25">
      <c r="P45" s="152"/>
      <c r="Q45" s="134"/>
      <c r="R45" s="134"/>
      <c r="S45" s="134"/>
      <c r="T45" s="134"/>
      <c r="U45" s="134"/>
      <c r="V45" s="134"/>
      <c r="W45" s="134"/>
      <c r="X45" s="134"/>
      <c r="Y45" s="153"/>
    </row>
    <row r="46" spans="16:25" ht="15" customHeight="1" x14ac:dyDescent="0.25">
      <c r="P46" s="152"/>
      <c r="Q46" s="134"/>
      <c r="R46" s="134"/>
      <c r="S46" s="134"/>
      <c r="T46" s="134"/>
      <c r="U46" s="134"/>
      <c r="V46" s="134"/>
      <c r="W46" s="134"/>
      <c r="X46" s="134"/>
      <c r="Y46" s="153"/>
    </row>
    <row r="47" spans="16:25" ht="15" customHeight="1" x14ac:dyDescent="0.25">
      <c r="P47" s="152"/>
      <c r="Q47" s="134"/>
      <c r="R47" s="134"/>
      <c r="S47" s="134"/>
      <c r="T47" s="134"/>
      <c r="U47" s="134"/>
      <c r="V47" s="134"/>
      <c r="W47" s="134"/>
      <c r="X47" s="134"/>
      <c r="Y47" s="153"/>
    </row>
    <row r="48" spans="16:25" ht="15" customHeight="1" x14ac:dyDescent="0.25">
      <c r="P48" s="152"/>
      <c r="Q48" s="134"/>
      <c r="R48" s="134"/>
      <c r="S48" s="134"/>
      <c r="T48" s="134"/>
      <c r="U48" s="134"/>
      <c r="V48" s="134"/>
      <c r="W48" s="134"/>
      <c r="X48" s="134"/>
      <c r="Y48" s="153"/>
    </row>
    <row r="49" spans="16:25" ht="15.75" customHeight="1" thickBot="1" x14ac:dyDescent="0.3">
      <c r="P49" s="154"/>
      <c r="Q49" s="155"/>
      <c r="R49" s="155"/>
      <c r="S49" s="155"/>
      <c r="T49" s="155"/>
      <c r="U49" s="155"/>
      <c r="V49" s="155"/>
      <c r="W49" s="155"/>
      <c r="X49" s="155"/>
      <c r="Y49" s="156"/>
    </row>
  </sheetData>
  <mergeCells count="45">
    <mergeCell ref="V14:W15"/>
    <mergeCell ref="X14:Y15"/>
    <mergeCell ref="V16:W17"/>
    <mergeCell ref="X16:Y17"/>
    <mergeCell ref="V18:W19"/>
    <mergeCell ref="X18:Y19"/>
    <mergeCell ref="V20:W21"/>
    <mergeCell ref="X20:Y21"/>
    <mergeCell ref="V22:W23"/>
    <mergeCell ref="X22:Y23"/>
    <mergeCell ref="P44:Y49"/>
    <mergeCell ref="D1:N2"/>
    <mergeCell ref="P1:Q2"/>
    <mergeCell ref="R1:S2"/>
    <mergeCell ref="X1:Y2"/>
    <mergeCell ref="P3:Q4"/>
    <mergeCell ref="R3:S4"/>
    <mergeCell ref="P5:Q6"/>
    <mergeCell ref="R5:S6"/>
    <mergeCell ref="P7:Q8"/>
    <mergeCell ref="R7:S8"/>
    <mergeCell ref="D8:N9"/>
    <mergeCell ref="P9:Q10"/>
    <mergeCell ref="R9:V10"/>
    <mergeCell ref="R14:S15"/>
    <mergeCell ref="T14:U15"/>
    <mergeCell ref="P16:Q17"/>
    <mergeCell ref="R16:S17"/>
    <mergeCell ref="T16:U17"/>
    <mergeCell ref="X8:Y11"/>
    <mergeCell ref="P35:Q42"/>
    <mergeCell ref="R35:Y42"/>
    <mergeCell ref="P18:Q19"/>
    <mergeCell ref="R18:S19"/>
    <mergeCell ref="T18:U19"/>
    <mergeCell ref="P20:Q21"/>
    <mergeCell ref="R20:S21"/>
    <mergeCell ref="T20:U21"/>
    <mergeCell ref="P22:Q23"/>
    <mergeCell ref="R22:S23"/>
    <mergeCell ref="T22:U23"/>
    <mergeCell ref="P26:Q33"/>
    <mergeCell ref="R26:Y33"/>
    <mergeCell ref="P11:Q12"/>
    <mergeCell ref="R11:V12"/>
  </mergeCells>
  <pageMargins left="0.7" right="0.7" top="0.75" bottom="0.75" header="0.3" footer="0.3"/>
  <pageSetup orientation="portrait" r:id="rId1"/>
  <headerFooter>
    <oddFooter>&amp;C&amp;1#&amp;"Arial"&amp;10&amp;K737373Información de Uso Público</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238201C-6272-4E46-A8E4-81676BA7F8B3}">
          <x14:formula1>
            <xm:f>V!$AD$2:$AD$5</xm:f>
          </x14:formula1>
          <xm:sqref>R5:S8</xm:sqref>
        </x14:dataValidation>
        <x14:dataValidation type="list" allowBlank="1" showInputMessage="1" showErrorMessage="1" xr:uid="{91BA2757-4679-4C8B-AFA9-B9436CCA5275}">
          <x14:formula1>
            <xm:f>V!$AC$1:$AC$6</xm:f>
          </x14:formula1>
          <xm:sqref>R1:S2</xm:sqref>
        </x14:dataValidation>
        <x14:dataValidation type="list" allowBlank="1" showInputMessage="1" showErrorMessage="1" xr:uid="{C000B80E-575E-4772-B373-482B5F6DA71F}">
          <x14:formula1>
            <xm:f>V!$Y$2:$Y$6</xm:f>
          </x14:formula1>
          <xm:sqref>R3:S4</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A9EA69-B9AD-451C-B295-66603215B06A}">
  <sheetPr codeName="Hoja35"/>
  <dimension ref="A1"/>
  <sheetViews>
    <sheetView showGridLines="0" zoomScale="60" zoomScaleNormal="60" workbookViewId="0">
      <selection activeCell="B42" sqref="B42"/>
    </sheetView>
  </sheetViews>
  <sheetFormatPr baseColWidth="10" defaultRowHeight="15" x14ac:dyDescent="0.25"/>
  <cols>
    <col min="1" max="35" width="12.7109375" customWidth="1"/>
  </cols>
  <sheetData/>
  <sheetProtection algorithmName="SHA-512" hashValue="ZPj0NOiCQAckMdJr4cLZc6ZNdEH4PXD1kBGatb45W+ZNLYofNc2rAFxiOLhUj4U0ZQ8NGAFSmizZv1n9fxs5Yw==" saltValue="C/IDPIP3X3Asi9d2pb0DQg==" spinCount="100000" sheet="1" objects="1" scenarios="1" selectLockedCells="1" selectUnlockedCells="1"/>
  <pageMargins left="0.7" right="0.7" top="0.75" bottom="0.75" header="0.3" footer="0.3"/>
  <pageSetup orientation="portrait" r:id="rId1"/>
  <headerFooter>
    <oddFooter>&amp;C&amp;1#&amp;"Arial"&amp;10&amp;K737373Información de Uso Público</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2B781-2544-4C82-9FAB-449AB663F531}">
  <sheetPr codeName="Hoja36"/>
  <dimension ref="D1:Y46"/>
  <sheetViews>
    <sheetView showGridLines="0" zoomScale="60" zoomScaleNormal="60" workbookViewId="0">
      <selection activeCell="R3" sqref="R3:S4"/>
    </sheetView>
  </sheetViews>
  <sheetFormatPr baseColWidth="10" defaultRowHeight="15" x14ac:dyDescent="0.25"/>
  <cols>
    <col min="4" max="21" width="12.7109375" customWidth="1"/>
    <col min="22" max="22" width="21.7109375" bestFit="1" customWidth="1"/>
    <col min="23" max="23" width="21.140625" bestFit="1" customWidth="1"/>
    <col min="24" max="24" width="42.140625" bestFit="1" customWidth="1"/>
    <col min="25" max="25" width="21.140625" bestFit="1" customWidth="1"/>
  </cols>
  <sheetData>
    <row r="1" spans="4:25" ht="15" customHeight="1" x14ac:dyDescent="0.25">
      <c r="D1" s="82" t="s">
        <v>0</v>
      </c>
      <c r="E1" s="82"/>
      <c r="F1" s="82"/>
      <c r="G1" s="82"/>
      <c r="H1" s="82"/>
      <c r="I1" s="82"/>
      <c r="J1" s="82"/>
      <c r="K1" s="82"/>
      <c r="L1" s="82"/>
      <c r="M1" s="82"/>
      <c r="N1" s="82"/>
      <c r="P1" s="82" t="s">
        <v>1</v>
      </c>
      <c r="Q1" s="83"/>
      <c r="R1" s="84"/>
      <c r="S1" s="85"/>
      <c r="X1" s="82" t="s">
        <v>2</v>
      </c>
      <c r="Y1" s="82"/>
    </row>
    <row r="2" spans="4:25" ht="15.75" customHeight="1" thickBot="1" x14ac:dyDescent="0.3">
      <c r="D2" s="82"/>
      <c r="E2" s="82"/>
      <c r="F2" s="82"/>
      <c r="G2" s="82"/>
      <c r="H2" s="82"/>
      <c r="I2" s="82"/>
      <c r="J2" s="82"/>
      <c r="K2" s="82"/>
      <c r="L2" s="82"/>
      <c r="M2" s="82"/>
      <c r="N2" s="82"/>
      <c r="P2" s="82"/>
      <c r="Q2" s="83"/>
      <c r="R2" s="86"/>
      <c r="S2" s="87"/>
      <c r="X2" s="82"/>
      <c r="Y2" s="82"/>
    </row>
    <row r="3" spans="4:25" ht="20.25" x14ac:dyDescent="0.25">
      <c r="P3" s="82" t="s">
        <v>6</v>
      </c>
      <c r="Q3" s="83"/>
      <c r="R3" s="84"/>
      <c r="S3" s="85"/>
      <c r="X3" s="2" t="s">
        <v>4</v>
      </c>
      <c r="Y3" s="3" t="str">
        <f>IFERROR(HLOOKUP($R$1,V!$X$10:$AA$15,2,0)," ")</f>
        <v xml:space="preserve"> </v>
      </c>
    </row>
    <row r="4" spans="4:25" ht="21" thickBot="1" x14ac:dyDescent="0.3">
      <c r="P4" s="82"/>
      <c r="Q4" s="83"/>
      <c r="R4" s="86"/>
      <c r="S4" s="87"/>
      <c r="X4" s="4" t="s">
        <v>5</v>
      </c>
      <c r="Y4" s="5" t="str">
        <f>IFERROR(HLOOKUP($R$1,V!$X$10:$AA$15,3,0)," ")</f>
        <v xml:space="preserve"> </v>
      </c>
    </row>
    <row r="5" spans="4:25" ht="20.25" x14ac:dyDescent="0.25">
      <c r="P5" s="140"/>
      <c r="Q5" s="140"/>
      <c r="R5" s="141"/>
      <c r="S5" s="141"/>
      <c r="X5" s="4" t="s">
        <v>7</v>
      </c>
      <c r="Y5" s="5" t="str">
        <f>IFERROR(HLOOKUP($R$1,V!$X$10:$AA$15,4,0)," ")</f>
        <v xml:space="preserve"> </v>
      </c>
    </row>
    <row r="6" spans="4:25" ht="21" thickBot="1" x14ac:dyDescent="0.3">
      <c r="P6" s="140"/>
      <c r="Q6" s="140"/>
      <c r="R6" s="141"/>
      <c r="S6" s="141"/>
      <c r="X6" s="4" t="s">
        <v>8</v>
      </c>
      <c r="Y6" s="5" t="str">
        <f>IFERROR(HLOOKUP($R$1,V!$X$10:$AA$15,5,0)," ")</f>
        <v xml:space="preserve"> </v>
      </c>
    </row>
    <row r="7" spans="4:25" ht="15" customHeight="1" thickBot="1" x14ac:dyDescent="0.3">
      <c r="P7" s="82" t="s">
        <v>10</v>
      </c>
      <c r="Q7" s="83"/>
      <c r="R7" s="92" t="s">
        <v>148</v>
      </c>
      <c r="S7" s="93"/>
      <c r="T7" s="93"/>
      <c r="U7" s="93"/>
      <c r="V7" s="94"/>
      <c r="X7" s="6" t="s">
        <v>11</v>
      </c>
      <c r="Y7" s="7" t="str">
        <f>IFERROR(HLOOKUP($R$1,V!$X$10:$AA$15,6,0)," ")</f>
        <v xml:space="preserve"> </v>
      </c>
    </row>
    <row r="8" spans="4:25" ht="15.75" customHeight="1" thickBot="1" x14ac:dyDescent="0.3">
      <c r="D8" s="90" t="s">
        <v>9</v>
      </c>
      <c r="E8" s="91"/>
      <c r="F8" s="91"/>
      <c r="G8" s="91"/>
      <c r="H8" s="91"/>
      <c r="I8" s="91"/>
      <c r="J8" s="91"/>
      <c r="K8" s="91"/>
      <c r="L8" s="91"/>
      <c r="M8" s="91"/>
      <c r="N8" s="91"/>
      <c r="P8" s="82"/>
      <c r="Q8" s="83"/>
      <c r="R8" s="95"/>
      <c r="S8" s="96"/>
      <c r="T8" s="96"/>
      <c r="U8" s="96"/>
      <c r="V8" s="97"/>
    </row>
    <row r="9" spans="4:25" ht="15" customHeight="1" x14ac:dyDescent="0.25">
      <c r="D9" s="91"/>
      <c r="E9" s="91"/>
      <c r="F9" s="91"/>
      <c r="G9" s="91"/>
      <c r="H9" s="91"/>
      <c r="I9" s="91"/>
      <c r="J9" s="91"/>
      <c r="K9" s="91"/>
      <c r="L9" s="91"/>
      <c r="M9" s="91"/>
      <c r="N9" s="91"/>
      <c r="P9" s="82" t="s">
        <v>140</v>
      </c>
      <c r="Q9" s="83"/>
      <c r="R9" s="98">
        <v>150</v>
      </c>
      <c r="S9" s="99"/>
      <c r="T9" s="99"/>
      <c r="U9" s="99"/>
      <c r="V9" s="100"/>
    </row>
    <row r="10" spans="4:25" ht="15.75" customHeight="1" thickBot="1" x14ac:dyDescent="0.3">
      <c r="P10" s="82"/>
      <c r="Q10" s="83"/>
      <c r="R10" s="101"/>
      <c r="S10" s="102"/>
      <c r="T10" s="102"/>
      <c r="U10" s="102"/>
      <c r="V10" s="103"/>
    </row>
    <row r="14" spans="4:25" ht="15" customHeight="1" x14ac:dyDescent="0.25">
      <c r="R14" s="119" t="s">
        <v>147</v>
      </c>
      <c r="S14" s="142"/>
      <c r="T14" s="119" t="s">
        <v>19</v>
      </c>
      <c r="U14" s="119"/>
      <c r="V14" s="119" t="s">
        <v>25</v>
      </c>
      <c r="W14" s="119"/>
      <c r="X14" s="57"/>
      <c r="Y14" s="57"/>
    </row>
    <row r="15" spans="4:25" ht="15.75" customHeight="1" thickBot="1" x14ac:dyDescent="0.3">
      <c r="R15" s="119"/>
      <c r="S15" s="142"/>
      <c r="T15" s="119"/>
      <c r="U15" s="119"/>
      <c r="V15" s="119"/>
      <c r="W15" s="119"/>
      <c r="X15" s="57"/>
      <c r="Y15" s="57"/>
    </row>
    <row r="16" spans="4:25" ht="15" customHeight="1" x14ac:dyDescent="0.25">
      <c r="P16" s="82" t="s">
        <v>43</v>
      </c>
      <c r="Q16" s="122"/>
      <c r="R16" s="123" t="str">
        <f>IFERROR(HLOOKUP($R$1,V!$Y$24:$AB$26,2,0)," ")</f>
        <v xml:space="preserve"> </v>
      </c>
      <c r="S16" s="124"/>
      <c r="T16" s="123" t="str">
        <f>IFERROR(HLOOKUP($R$1,V!$Y$24:$AB$30,4,0)," ")</f>
        <v xml:space="preserve"> </v>
      </c>
      <c r="U16" s="124"/>
      <c r="V16" s="123" t="str">
        <f>IFERROR(HLOOKUP($R$1,V!$Y$24:$AB$30,6,0)," ")</f>
        <v xml:space="preserve"> </v>
      </c>
      <c r="W16" s="124"/>
      <c r="X16" s="57"/>
      <c r="Y16" s="57"/>
    </row>
    <row r="17" spans="16:25" ht="15.75" customHeight="1" thickBot="1" x14ac:dyDescent="0.3">
      <c r="P17" s="82"/>
      <c r="Q17" s="122"/>
      <c r="R17" s="125"/>
      <c r="S17" s="126"/>
      <c r="T17" s="125"/>
      <c r="U17" s="126"/>
      <c r="V17" s="125"/>
      <c r="W17" s="126"/>
      <c r="X17" s="57"/>
      <c r="Y17" s="57"/>
    </row>
    <row r="18" spans="16:25" ht="15" customHeight="1" x14ac:dyDescent="0.25">
      <c r="P18" s="82" t="s">
        <v>44</v>
      </c>
      <c r="Q18" s="122"/>
      <c r="R18" s="123" t="str">
        <f>IFERROR(HLOOKUP($R$1,V!$Y$24:$AB$26,3,0)," ")</f>
        <v xml:space="preserve"> </v>
      </c>
      <c r="S18" s="124"/>
      <c r="T18" s="123" t="str">
        <f>IFERROR(HLOOKUP($R$1,V!$Y$24:$AB$30,5,0)," ")</f>
        <v xml:space="preserve"> </v>
      </c>
      <c r="U18" s="124"/>
      <c r="V18" s="123" t="str">
        <f>IFERROR(HLOOKUP($R$1,V!$Y$24:$AB$30,7,0)," ")</f>
        <v xml:space="preserve"> </v>
      </c>
      <c r="W18" s="124"/>
      <c r="X18" s="57"/>
      <c r="Y18" s="57"/>
    </row>
    <row r="19" spans="16:25" ht="15.75" customHeight="1" thickBot="1" x14ac:dyDescent="0.3">
      <c r="P19" s="82"/>
      <c r="Q19" s="122"/>
      <c r="R19" s="125"/>
      <c r="S19" s="126"/>
      <c r="T19" s="125"/>
      <c r="U19" s="126"/>
      <c r="V19" s="125"/>
      <c r="W19" s="126"/>
      <c r="X19" s="57"/>
      <c r="Y19" s="57"/>
    </row>
    <row r="20" spans="16:25" ht="15" customHeight="1" x14ac:dyDescent="0.25"/>
    <row r="21" spans="16:25" ht="15" customHeight="1" x14ac:dyDescent="0.25"/>
    <row r="22" spans="16:25" ht="15" customHeight="1" x14ac:dyDescent="0.25"/>
    <row r="23" spans="16:25" ht="15.75" customHeight="1" x14ac:dyDescent="0.25"/>
    <row r="25" spans="16:25" ht="15.75" thickBot="1" x14ac:dyDescent="0.3"/>
    <row r="26" spans="16:25" ht="15" customHeight="1" x14ac:dyDescent="0.25">
      <c r="P26" s="104" t="s">
        <v>12</v>
      </c>
      <c r="Q26" s="105"/>
      <c r="R26" s="110" t="str">
        <f>V!G48</f>
        <v>DECISOR DE LA CUENTA SOLICITA EQ ADICIONAL VETV2 CANAL DE VENTA  ENTERADO DE COSTOS Y POLITICAS</v>
      </c>
      <c r="S26" s="111"/>
      <c r="T26" s="111"/>
      <c r="U26" s="111"/>
      <c r="V26" s="111"/>
      <c r="W26" s="111"/>
      <c r="X26" s="111"/>
      <c r="Y26" s="112"/>
    </row>
    <row r="27" spans="16:25" ht="15" customHeight="1" x14ac:dyDescent="0.25">
      <c r="P27" s="106"/>
      <c r="Q27" s="107"/>
      <c r="R27" s="113"/>
      <c r="S27" s="129"/>
      <c r="T27" s="129"/>
      <c r="U27" s="129"/>
      <c r="V27" s="129"/>
      <c r="W27" s="129"/>
      <c r="X27" s="129"/>
      <c r="Y27" s="115"/>
    </row>
    <row r="28" spans="16:25" ht="15" customHeight="1" x14ac:dyDescent="0.25">
      <c r="P28" s="106"/>
      <c r="Q28" s="107"/>
      <c r="R28" s="113"/>
      <c r="S28" s="129"/>
      <c r="T28" s="129"/>
      <c r="U28" s="129"/>
      <c r="V28" s="129"/>
      <c r="W28" s="129"/>
      <c r="X28" s="129"/>
      <c r="Y28" s="115"/>
    </row>
    <row r="29" spans="16:25" ht="15" customHeight="1" x14ac:dyDescent="0.25">
      <c r="P29" s="106"/>
      <c r="Q29" s="107"/>
      <c r="R29" s="113"/>
      <c r="S29" s="129"/>
      <c r="T29" s="129"/>
      <c r="U29" s="129"/>
      <c r="V29" s="129"/>
      <c r="W29" s="129"/>
      <c r="X29" s="129"/>
      <c r="Y29" s="115"/>
    </row>
    <row r="30" spans="16:25" ht="15" customHeight="1" x14ac:dyDescent="0.25">
      <c r="P30" s="106"/>
      <c r="Q30" s="107"/>
      <c r="R30" s="113"/>
      <c r="S30" s="129"/>
      <c r="T30" s="129"/>
      <c r="U30" s="129"/>
      <c r="V30" s="129"/>
      <c r="W30" s="129"/>
      <c r="X30" s="129"/>
      <c r="Y30" s="115"/>
    </row>
    <row r="31" spans="16:25" ht="15" customHeight="1" x14ac:dyDescent="0.25">
      <c r="P31" s="106"/>
      <c r="Q31" s="107"/>
      <c r="R31" s="113"/>
      <c r="S31" s="129"/>
      <c r="T31" s="129"/>
      <c r="U31" s="129"/>
      <c r="V31" s="129"/>
      <c r="W31" s="129"/>
      <c r="X31" s="129"/>
      <c r="Y31" s="115"/>
    </row>
    <row r="32" spans="16:25" ht="15" customHeight="1" x14ac:dyDescent="0.25">
      <c r="P32" s="106"/>
      <c r="Q32" s="107"/>
      <c r="R32" s="113"/>
      <c r="S32" s="129"/>
      <c r="T32" s="129"/>
      <c r="U32" s="129"/>
      <c r="V32" s="129"/>
      <c r="W32" s="129"/>
      <c r="X32" s="129"/>
      <c r="Y32" s="115"/>
    </row>
    <row r="33" spans="4:25" ht="15.75" customHeight="1" thickBot="1" x14ac:dyDescent="0.3">
      <c r="P33" s="108"/>
      <c r="Q33" s="109"/>
      <c r="R33" s="116"/>
      <c r="S33" s="117"/>
      <c r="T33" s="117"/>
      <c r="U33" s="117"/>
      <c r="V33" s="117"/>
      <c r="W33" s="117"/>
      <c r="X33" s="117"/>
      <c r="Y33" s="118"/>
    </row>
    <row r="34" spans="4:25" ht="15.75" thickBot="1" x14ac:dyDescent="0.3"/>
    <row r="35" spans="4:25" ht="15" customHeight="1" x14ac:dyDescent="0.25">
      <c r="P35" s="104" t="s">
        <v>77</v>
      </c>
      <c r="Q35" s="105"/>
      <c r="R35" s="110" t="str">
        <f>V!G49</f>
        <v>[1SD] CON ADENDUM RECIBE TELEFONO 1 = TELEFONO 2=  REFERENCIA 1= REFERENCIA 2=  CANAL DE VENTA  ENTERADO DE COSTOS Y POLITICAS</v>
      </c>
      <c r="S35" s="111"/>
      <c r="T35" s="111"/>
      <c r="U35" s="111"/>
      <c r="V35" s="111"/>
      <c r="W35" s="111"/>
      <c r="X35" s="111"/>
      <c r="Y35" s="112"/>
    </row>
    <row r="36" spans="4:25" ht="15" customHeight="1" x14ac:dyDescent="0.25">
      <c r="P36" s="106"/>
      <c r="Q36" s="107"/>
      <c r="R36" s="113"/>
      <c r="S36" s="129"/>
      <c r="T36" s="129"/>
      <c r="U36" s="129"/>
      <c r="V36" s="129"/>
      <c r="W36" s="129"/>
      <c r="X36" s="129"/>
      <c r="Y36" s="115"/>
    </row>
    <row r="37" spans="4:25" ht="15" customHeight="1" x14ac:dyDescent="0.25">
      <c r="P37" s="106"/>
      <c r="Q37" s="107"/>
      <c r="R37" s="113"/>
      <c r="S37" s="129"/>
      <c r="T37" s="129"/>
      <c r="U37" s="129"/>
      <c r="V37" s="129"/>
      <c r="W37" s="129"/>
      <c r="X37" s="129"/>
      <c r="Y37" s="115"/>
    </row>
    <row r="38" spans="4:25" ht="15" customHeight="1" x14ac:dyDescent="0.25">
      <c r="P38" s="106"/>
      <c r="Q38" s="107"/>
      <c r="R38" s="113"/>
      <c r="S38" s="129"/>
      <c r="T38" s="129"/>
      <c r="U38" s="129"/>
      <c r="V38" s="129"/>
      <c r="W38" s="129"/>
      <c r="X38" s="129"/>
      <c r="Y38" s="115"/>
    </row>
    <row r="39" spans="4:25" ht="15" customHeight="1" x14ac:dyDescent="0.25">
      <c r="P39" s="106"/>
      <c r="Q39" s="107"/>
      <c r="R39" s="113"/>
      <c r="S39" s="129"/>
      <c r="T39" s="129"/>
      <c r="U39" s="129"/>
      <c r="V39" s="129"/>
      <c r="W39" s="129"/>
      <c r="X39" s="129"/>
      <c r="Y39" s="115"/>
    </row>
    <row r="40" spans="4:25" ht="15" customHeight="1" thickBot="1" x14ac:dyDescent="0.3">
      <c r="P40" s="106"/>
      <c r="Q40" s="107"/>
      <c r="R40" s="113"/>
      <c r="S40" s="129"/>
      <c r="T40" s="129"/>
      <c r="U40" s="129"/>
      <c r="V40" s="129"/>
      <c r="W40" s="129"/>
      <c r="X40" s="129"/>
      <c r="Y40" s="115"/>
    </row>
    <row r="41" spans="4:25" ht="15" customHeight="1" x14ac:dyDescent="0.25">
      <c r="D41" s="149" t="s">
        <v>252</v>
      </c>
      <c r="E41" s="150"/>
      <c r="F41" s="150"/>
      <c r="G41" s="150"/>
      <c r="H41" s="150"/>
      <c r="I41" s="150"/>
      <c r="J41" s="150"/>
      <c r="K41" s="150"/>
      <c r="L41" s="150"/>
      <c r="M41" s="150"/>
      <c r="N41" s="151"/>
      <c r="P41" s="106"/>
      <c r="Q41" s="107"/>
      <c r="R41" s="113"/>
      <c r="S41" s="129"/>
      <c r="T41" s="129"/>
      <c r="U41" s="129"/>
      <c r="V41" s="129"/>
      <c r="W41" s="129"/>
      <c r="X41" s="129"/>
      <c r="Y41" s="115"/>
    </row>
    <row r="42" spans="4:25" ht="15.75" customHeight="1" thickBot="1" x14ac:dyDescent="0.3">
      <c r="D42" s="152"/>
      <c r="E42" s="134"/>
      <c r="F42" s="134"/>
      <c r="G42" s="134"/>
      <c r="H42" s="134"/>
      <c r="I42" s="134"/>
      <c r="J42" s="134"/>
      <c r="K42" s="134"/>
      <c r="L42" s="134"/>
      <c r="M42" s="134"/>
      <c r="N42" s="153"/>
      <c r="P42" s="108"/>
      <c r="Q42" s="109"/>
      <c r="R42" s="116"/>
      <c r="S42" s="117"/>
      <c r="T42" s="117"/>
      <c r="U42" s="117"/>
      <c r="V42" s="117"/>
      <c r="W42" s="117"/>
      <c r="X42" s="117"/>
      <c r="Y42" s="118"/>
    </row>
    <row r="43" spans="4:25" ht="15" customHeight="1" x14ac:dyDescent="0.25">
      <c r="D43" s="152"/>
      <c r="E43" s="134"/>
      <c r="F43" s="134"/>
      <c r="G43" s="134"/>
      <c r="H43" s="134"/>
      <c r="I43" s="134"/>
      <c r="J43" s="134"/>
      <c r="K43" s="134"/>
      <c r="L43" s="134"/>
      <c r="M43" s="134"/>
      <c r="N43" s="153"/>
    </row>
    <row r="44" spans="4:25" ht="15" customHeight="1" x14ac:dyDescent="0.25">
      <c r="D44" s="152"/>
      <c r="E44" s="134"/>
      <c r="F44" s="134"/>
      <c r="G44" s="134"/>
      <c r="H44" s="134"/>
      <c r="I44" s="134"/>
      <c r="J44" s="134"/>
      <c r="K44" s="134"/>
      <c r="L44" s="134"/>
      <c r="M44" s="134"/>
      <c r="N44" s="153"/>
    </row>
    <row r="45" spans="4:25" ht="15" customHeight="1" x14ac:dyDescent="0.25">
      <c r="D45" s="152"/>
      <c r="E45" s="134"/>
      <c r="F45" s="134"/>
      <c r="G45" s="134"/>
      <c r="H45" s="134"/>
      <c r="I45" s="134"/>
      <c r="J45" s="134"/>
      <c r="K45" s="134"/>
      <c r="L45" s="134"/>
      <c r="M45" s="134"/>
      <c r="N45" s="153"/>
    </row>
    <row r="46" spans="4:25" ht="15.75" customHeight="1" thickBot="1" x14ac:dyDescent="0.3">
      <c r="D46" s="154"/>
      <c r="E46" s="155"/>
      <c r="F46" s="155"/>
      <c r="G46" s="155"/>
      <c r="H46" s="155"/>
      <c r="I46" s="155"/>
      <c r="J46" s="155"/>
      <c r="K46" s="155"/>
      <c r="L46" s="155"/>
      <c r="M46" s="155"/>
      <c r="N46" s="156"/>
    </row>
  </sheetData>
  <mergeCells count="29">
    <mergeCell ref="D1:N2"/>
    <mergeCell ref="P1:Q2"/>
    <mergeCell ref="R1:S2"/>
    <mergeCell ref="X1:Y2"/>
    <mergeCell ref="P3:Q4"/>
    <mergeCell ref="R3:S4"/>
    <mergeCell ref="P5:Q6"/>
    <mergeCell ref="R5:S6"/>
    <mergeCell ref="P7:Q8"/>
    <mergeCell ref="R7:V8"/>
    <mergeCell ref="D8:N9"/>
    <mergeCell ref="P9:Q10"/>
    <mergeCell ref="R9:V10"/>
    <mergeCell ref="V14:W15"/>
    <mergeCell ref="V16:W17"/>
    <mergeCell ref="V18:W19"/>
    <mergeCell ref="P26:Q33"/>
    <mergeCell ref="R26:Y33"/>
    <mergeCell ref="R14:S15"/>
    <mergeCell ref="T14:U15"/>
    <mergeCell ref="P16:Q17"/>
    <mergeCell ref="R16:S17"/>
    <mergeCell ref="T16:U17"/>
    <mergeCell ref="D41:N46"/>
    <mergeCell ref="P35:Q42"/>
    <mergeCell ref="R35:Y42"/>
    <mergeCell ref="P18:Q19"/>
    <mergeCell ref="R18:S19"/>
    <mergeCell ref="T18:U19"/>
  </mergeCells>
  <pageMargins left="0.7" right="0.7" top="0.75" bottom="0.75" header="0.3" footer="0.3"/>
  <pageSetup orientation="portrait" r:id="rId1"/>
  <headerFooter>
    <oddFooter>&amp;C&amp;1#&amp;"Arial"&amp;10&amp;K737373Información de Uso Público</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4D7EE9D-EF8A-4607-8E9E-A7D075BAFAE7}">
          <x14:formula1>
            <xm:f>V!$Y$2:$Y$6</xm:f>
          </x14:formula1>
          <xm:sqref>R3:S4</xm:sqref>
        </x14:dataValidation>
        <x14:dataValidation type="list" allowBlank="1" showInputMessage="1" showErrorMessage="1" xr:uid="{0A1A4CF0-42AD-4429-8306-FE0F5B468775}">
          <x14:formula1>
            <xm:f>V!$W$2:$W$6</xm:f>
          </x14:formula1>
          <xm:sqref>R1:S2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3470B-4F79-4E18-BE91-5454EF0DE748}">
  <sheetPr codeName="Hoja37"/>
  <dimension ref="A1"/>
  <sheetViews>
    <sheetView showGridLines="0" zoomScale="60" zoomScaleNormal="60" workbookViewId="0">
      <selection activeCell="A8" sqref="A8"/>
    </sheetView>
  </sheetViews>
  <sheetFormatPr baseColWidth="10" defaultRowHeight="15" x14ac:dyDescent="0.25"/>
  <cols>
    <col min="1" max="35" width="12.7109375" customWidth="1"/>
  </cols>
  <sheetData/>
  <sheetProtection algorithmName="SHA-512" hashValue="bZKwJPLMwfXYkdT7sOAe5fuEewQfW7NQ4AEtLKhi4nn1yuRIfsK8UXoTEl+zew8cbnlhOpZ2i8MLCtK0hVwcwg==" saltValue="oZHTM/8LoZ+C86jtRwo/Gw==" spinCount="100000" sheet="1" objects="1" scenarios="1" selectLockedCells="1" selectUnlockedCells="1"/>
  <pageMargins left="0.7" right="0.7" top="0.75" bottom="0.75" header="0.3" footer="0.3"/>
  <pageSetup orientation="portrait" r:id="rId1"/>
  <headerFooter>
    <oddFooter>&amp;C&amp;1#&amp;"Arial"&amp;10&amp;K737373Información de Uso Público</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75CB-63C7-4816-8EEA-E866F91E5E0F}">
  <sheetPr codeName="Hoja38"/>
  <dimension ref="D1:Y44"/>
  <sheetViews>
    <sheetView showGridLines="0" zoomScale="60" zoomScaleNormal="60" workbookViewId="0">
      <selection activeCell="R7" sqref="R7:V8"/>
    </sheetView>
  </sheetViews>
  <sheetFormatPr baseColWidth="10" defaultRowHeight="15" x14ac:dyDescent="0.25"/>
  <cols>
    <col min="1" max="21" width="12.7109375" customWidth="1"/>
    <col min="22" max="22" width="21.7109375" bestFit="1" customWidth="1"/>
    <col min="23" max="23" width="21.140625" bestFit="1" customWidth="1"/>
    <col min="24" max="24" width="42.140625" bestFit="1" customWidth="1"/>
    <col min="25" max="25" width="21.140625" bestFit="1" customWidth="1"/>
    <col min="26" max="35" width="12.7109375" customWidth="1"/>
  </cols>
  <sheetData>
    <row r="1" spans="4:25" ht="15" customHeight="1" x14ac:dyDescent="0.25">
      <c r="D1" s="82" t="s">
        <v>0</v>
      </c>
      <c r="E1" s="82"/>
      <c r="F1" s="82"/>
      <c r="G1" s="82"/>
      <c r="H1" s="82"/>
      <c r="I1" s="82"/>
      <c r="J1" s="82"/>
      <c r="K1" s="82"/>
      <c r="L1" s="82"/>
      <c r="M1" s="82"/>
      <c r="N1" s="82"/>
      <c r="P1" s="82" t="s">
        <v>1</v>
      </c>
      <c r="Q1" s="83"/>
      <c r="R1" s="84"/>
      <c r="S1" s="85"/>
      <c r="X1" s="82" t="s">
        <v>2</v>
      </c>
      <c r="Y1" s="82"/>
    </row>
    <row r="2" spans="4:25" ht="15.75" customHeight="1" thickBot="1" x14ac:dyDescent="0.3">
      <c r="D2" s="82"/>
      <c r="E2" s="82"/>
      <c r="F2" s="82"/>
      <c r="G2" s="82"/>
      <c r="H2" s="82"/>
      <c r="I2" s="82"/>
      <c r="J2" s="82"/>
      <c r="K2" s="82"/>
      <c r="L2" s="82"/>
      <c r="M2" s="82"/>
      <c r="N2" s="82"/>
      <c r="P2" s="82"/>
      <c r="Q2" s="83"/>
      <c r="R2" s="86"/>
      <c r="S2" s="87"/>
      <c r="X2" s="82"/>
      <c r="Y2" s="82"/>
    </row>
    <row r="3" spans="4:25" ht="20.25" x14ac:dyDescent="0.25">
      <c r="P3" s="82" t="s">
        <v>6</v>
      </c>
      <c r="Q3" s="83"/>
      <c r="R3" s="84"/>
      <c r="S3" s="85"/>
      <c r="U3" s="56" t="str">
        <f>R5&amp;R7</f>
        <v/>
      </c>
      <c r="X3" s="2" t="s">
        <v>39</v>
      </c>
      <c r="Y3" s="3" t="str">
        <f>IFERROR(HLOOKUP($R$1,V!$Y$17:$AB$21,2,0)," ")</f>
        <v xml:space="preserve"> </v>
      </c>
    </row>
    <row r="4" spans="4:25" ht="21" thickBot="1" x14ac:dyDescent="0.3">
      <c r="P4" s="82"/>
      <c r="Q4" s="83"/>
      <c r="R4" s="86"/>
      <c r="S4" s="87"/>
      <c r="X4" s="4" t="s">
        <v>40</v>
      </c>
      <c r="Y4" s="5" t="str">
        <f>IFERROR(HLOOKUP($R$1,V!$Y$17:$AB$21,3,0)," ")</f>
        <v xml:space="preserve"> </v>
      </c>
    </row>
    <row r="5" spans="4:25" ht="20.25" x14ac:dyDescent="0.25">
      <c r="P5" s="82" t="s">
        <v>74</v>
      </c>
      <c r="Q5" s="83"/>
      <c r="R5" s="84"/>
      <c r="S5" s="85"/>
      <c r="X5" s="4" t="s">
        <v>41</v>
      </c>
      <c r="Y5" s="5" t="str">
        <f>IFERROR(HLOOKUP($R$1,V!$Y$17:$AB$21,4,0)," ")</f>
        <v xml:space="preserve"> </v>
      </c>
    </row>
    <row r="6" spans="4:25" ht="21" thickBot="1" x14ac:dyDescent="0.3">
      <c r="P6" s="82"/>
      <c r="Q6" s="83"/>
      <c r="R6" s="86"/>
      <c r="S6" s="87"/>
      <c r="X6" s="6" t="s">
        <v>42</v>
      </c>
      <c r="Y6" s="7" t="str">
        <f>IFERROR(HLOOKUP($R$1,V!$Y$17:$AB$21,5,0)," ")</f>
        <v xml:space="preserve"> </v>
      </c>
    </row>
    <row r="7" spans="4:25" x14ac:dyDescent="0.25">
      <c r="P7" s="82" t="s">
        <v>192</v>
      </c>
      <c r="Q7" s="83"/>
      <c r="R7" s="92"/>
      <c r="S7" s="93"/>
      <c r="T7" s="93"/>
      <c r="U7" s="93"/>
      <c r="V7" s="94"/>
    </row>
    <row r="8" spans="4:25" ht="15.75" thickBot="1" x14ac:dyDescent="0.3">
      <c r="D8" s="90" t="s">
        <v>9</v>
      </c>
      <c r="E8" s="91"/>
      <c r="F8" s="91"/>
      <c r="G8" s="91"/>
      <c r="H8" s="91"/>
      <c r="I8" s="91"/>
      <c r="J8" s="91"/>
      <c r="K8" s="91"/>
      <c r="L8" s="91"/>
      <c r="M8" s="91"/>
      <c r="N8" s="91"/>
      <c r="P8" s="82"/>
      <c r="Q8" s="83"/>
      <c r="R8" s="95"/>
      <c r="S8" s="96"/>
      <c r="T8" s="96"/>
      <c r="U8" s="96"/>
      <c r="V8" s="97"/>
    </row>
    <row r="9" spans="4:25" ht="15" customHeight="1" x14ac:dyDescent="0.25">
      <c r="D9" s="91"/>
      <c r="E9" s="91"/>
      <c r="F9" s="91"/>
      <c r="G9" s="91"/>
      <c r="H9" s="91"/>
      <c r="I9" s="91"/>
      <c r="J9" s="91"/>
      <c r="K9" s="91"/>
      <c r="L9" s="91"/>
      <c r="M9" s="91"/>
      <c r="N9" s="91"/>
      <c r="P9" s="82" t="s">
        <v>10</v>
      </c>
      <c r="Q9" s="83"/>
      <c r="R9" s="92" t="str">
        <f>IFERROR(VLOOKUP($U$3,V!AB70:AC75,2,0)," ")</f>
        <v xml:space="preserve"> </v>
      </c>
      <c r="S9" s="93"/>
      <c r="T9" s="93"/>
      <c r="U9" s="93"/>
      <c r="V9" s="94"/>
    </row>
    <row r="10" spans="4:25" ht="15.75" customHeight="1" thickBot="1" x14ac:dyDescent="0.3">
      <c r="P10" s="82"/>
      <c r="Q10" s="83"/>
      <c r="R10" s="95"/>
      <c r="S10" s="96"/>
      <c r="T10" s="96"/>
      <c r="U10" s="96"/>
      <c r="V10" s="97"/>
    </row>
    <row r="11" spans="4:25" x14ac:dyDescent="0.25">
      <c r="P11" s="82" t="s">
        <v>140</v>
      </c>
      <c r="Q11" s="83"/>
      <c r="R11" s="158" t="str">
        <f>IFERROR(VLOOKUP($R$9,V!AC70:AD75,2,0)," ")</f>
        <v xml:space="preserve"> </v>
      </c>
      <c r="S11" s="159"/>
      <c r="T11" s="159"/>
      <c r="U11" s="159"/>
      <c r="V11" s="160"/>
    </row>
    <row r="12" spans="4:25" ht="15.75" thickBot="1" x14ac:dyDescent="0.3">
      <c r="P12" s="82"/>
      <c r="Q12" s="83"/>
      <c r="R12" s="161"/>
      <c r="S12" s="162"/>
      <c r="T12" s="162"/>
      <c r="U12" s="162"/>
      <c r="V12" s="163"/>
    </row>
    <row r="14" spans="4:25" x14ac:dyDescent="0.25">
      <c r="R14" s="119" t="s">
        <v>161</v>
      </c>
      <c r="S14" s="142"/>
      <c r="T14" s="119" t="s">
        <v>162</v>
      </c>
      <c r="U14" s="142"/>
      <c r="V14" s="119" t="s">
        <v>19</v>
      </c>
      <c r="W14" s="119"/>
      <c r="X14" s="119" t="s">
        <v>25</v>
      </c>
      <c r="Y14" s="119"/>
    </row>
    <row r="15" spans="4:25" ht="15.75" customHeight="1" thickBot="1" x14ac:dyDescent="0.3">
      <c r="R15" s="119"/>
      <c r="S15" s="142"/>
      <c r="T15" s="119"/>
      <c r="U15" s="142"/>
      <c r="V15" s="119"/>
      <c r="W15" s="119"/>
      <c r="X15" s="119"/>
      <c r="Y15" s="119"/>
    </row>
    <row r="16" spans="4:25" ht="15" customHeight="1" x14ac:dyDescent="0.25">
      <c r="P16" s="82" t="s">
        <v>43</v>
      </c>
      <c r="Q16" s="122"/>
      <c r="R16" s="123" t="str">
        <f>IFERROR(HLOOKUP($R$1,V!$X$32:$AA$40,2,0)," ")</f>
        <v xml:space="preserve"> </v>
      </c>
      <c r="S16" s="124"/>
      <c r="T16" s="123" t="str">
        <f>IFERROR(HLOOKUP($R$1,V!$X$32:$AA$40,6,0)," ")</f>
        <v xml:space="preserve"> </v>
      </c>
      <c r="U16" s="124"/>
      <c r="V16" s="123" t="str">
        <f>IFERROR(HLOOKUP($R$1,V!$X$32:$AF$48,10,0)," ")</f>
        <v xml:space="preserve"> </v>
      </c>
      <c r="W16" s="124"/>
      <c r="X16" s="123" t="str">
        <f>IFERROR(HLOOKUP($R$1,V!$X$32:$AF$48,14,0)," ")</f>
        <v xml:space="preserve"> </v>
      </c>
      <c r="Y16" s="124"/>
    </row>
    <row r="17" spans="16:25" ht="15.75" customHeight="1" thickBot="1" x14ac:dyDescent="0.3">
      <c r="P17" s="82"/>
      <c r="Q17" s="122"/>
      <c r="R17" s="125"/>
      <c r="S17" s="126"/>
      <c r="T17" s="125"/>
      <c r="U17" s="126"/>
      <c r="V17" s="125"/>
      <c r="W17" s="126"/>
      <c r="X17" s="125"/>
      <c r="Y17" s="126"/>
    </row>
    <row r="18" spans="16:25" ht="15" customHeight="1" x14ac:dyDescent="0.25">
      <c r="P18" s="82" t="s">
        <v>44</v>
      </c>
      <c r="Q18" s="122"/>
      <c r="R18" s="123" t="str">
        <f>IFERROR(HLOOKUP($R$1,V!$X$32:$AA$40,3,0)," ")</f>
        <v xml:space="preserve"> </v>
      </c>
      <c r="S18" s="124"/>
      <c r="T18" s="123" t="str">
        <f>IFERROR(HLOOKUP($R$1,V!$X$32:$AA$40,7,0)," ")</f>
        <v xml:space="preserve"> </v>
      </c>
      <c r="U18" s="124"/>
      <c r="V18" s="123" t="str">
        <f>IFERROR(HLOOKUP($R$1,V!$X$32:$AF$48,11,0)," ")</f>
        <v xml:space="preserve"> </v>
      </c>
      <c r="W18" s="124"/>
      <c r="X18" s="123" t="str">
        <f>IFERROR(HLOOKUP($R$1,V!$X$32:$AF$48,15,0)," ")</f>
        <v xml:space="preserve"> </v>
      </c>
      <c r="Y18" s="124"/>
    </row>
    <row r="19" spans="16:25" ht="15.75" customHeight="1" thickBot="1" x14ac:dyDescent="0.3">
      <c r="P19" s="82"/>
      <c r="Q19" s="122"/>
      <c r="R19" s="125"/>
      <c r="S19" s="126"/>
      <c r="T19" s="125"/>
      <c r="U19" s="126"/>
      <c r="V19" s="125"/>
      <c r="W19" s="126"/>
      <c r="X19" s="125"/>
      <c r="Y19" s="126"/>
    </row>
    <row r="20" spans="16:25" ht="15" customHeight="1" x14ac:dyDescent="0.25">
      <c r="P20" s="82" t="s">
        <v>60</v>
      </c>
      <c r="Q20" s="122"/>
      <c r="R20" s="123" t="str">
        <f>IFERROR(HLOOKUP($R$1,V!$X$32:$AA$40,4,0)," ")</f>
        <v xml:space="preserve"> </v>
      </c>
      <c r="S20" s="124"/>
      <c r="T20" s="123" t="str">
        <f>IFERROR(HLOOKUP($R$1,V!$X$32:$AA$40,8,0)," ")</f>
        <v xml:space="preserve"> </v>
      </c>
      <c r="U20" s="124"/>
      <c r="V20" s="123" t="str">
        <f>IFERROR(HLOOKUP($R$1,V!$X$32:$AF$48,12,0)," ")</f>
        <v xml:space="preserve"> </v>
      </c>
      <c r="W20" s="124"/>
      <c r="X20" s="123" t="str">
        <f>IFERROR(HLOOKUP($R$1,V!$X$32:$AF$48,16,0)," ")</f>
        <v xml:space="preserve"> </v>
      </c>
      <c r="Y20" s="124"/>
    </row>
    <row r="21" spans="16:25" ht="15.75" customHeight="1" thickBot="1" x14ac:dyDescent="0.3">
      <c r="P21" s="82"/>
      <c r="Q21" s="122"/>
      <c r="R21" s="125"/>
      <c r="S21" s="126"/>
      <c r="T21" s="125"/>
      <c r="U21" s="126"/>
      <c r="V21" s="125"/>
      <c r="W21" s="126"/>
      <c r="X21" s="125"/>
      <c r="Y21" s="126"/>
    </row>
    <row r="22" spans="16:25" ht="15" customHeight="1" x14ac:dyDescent="0.25">
      <c r="P22" s="82" t="s">
        <v>61</v>
      </c>
      <c r="Q22" s="122"/>
      <c r="R22" s="123" t="str">
        <f>IFERROR(HLOOKUP($R$1,V!$X$32:$AA$40,5,0)," ")</f>
        <v xml:space="preserve"> </v>
      </c>
      <c r="S22" s="124"/>
      <c r="T22" s="123" t="str">
        <f>IFERROR(HLOOKUP($R$1,V!$X$32:$AA$40,9,0)," ")</f>
        <v xml:space="preserve"> </v>
      </c>
      <c r="U22" s="124"/>
      <c r="V22" s="123" t="str">
        <f>IFERROR(HLOOKUP($R$1,V!$X$32:$AF$48,13,0)," ")</f>
        <v xml:space="preserve"> </v>
      </c>
      <c r="W22" s="124"/>
      <c r="X22" s="123" t="str">
        <f>IFERROR(HLOOKUP($R$1,V!$X$32:$AF$48,17,0)," ")</f>
        <v xml:space="preserve"> </v>
      </c>
      <c r="Y22" s="124"/>
    </row>
    <row r="23" spans="16:25" ht="15.75" customHeight="1" thickBot="1" x14ac:dyDescent="0.3">
      <c r="P23" s="82"/>
      <c r="Q23" s="122"/>
      <c r="R23" s="125"/>
      <c r="S23" s="126"/>
      <c r="T23" s="125"/>
      <c r="U23" s="126"/>
      <c r="V23" s="125"/>
      <c r="W23" s="126"/>
      <c r="X23" s="125"/>
      <c r="Y23" s="126"/>
    </row>
    <row r="24" spans="16:25" ht="15.75" customHeight="1" x14ac:dyDescent="0.25">
      <c r="W24" s="75"/>
      <c r="X24" s="75"/>
      <c r="Y24" s="75"/>
    </row>
    <row r="25" spans="16:25" ht="15.75" thickBot="1" x14ac:dyDescent="0.3"/>
    <row r="26" spans="16:25" x14ac:dyDescent="0.25">
      <c r="P26" s="104" t="s">
        <v>12</v>
      </c>
      <c r="Q26" s="105"/>
      <c r="R26" s="110" t="str">
        <f>V!G50</f>
        <v>DECISOR DE LA CUENTA SOLICITA  EQ AD TYA CANAL DE VENTA  ENTERADO DE COSTOS Y POLITICAS</v>
      </c>
      <c r="S26" s="111"/>
      <c r="T26" s="111"/>
      <c r="U26" s="111"/>
      <c r="V26" s="111"/>
      <c r="W26" s="111"/>
      <c r="X26" s="111"/>
      <c r="Y26" s="112"/>
    </row>
    <row r="27" spans="16:25" x14ac:dyDescent="0.25">
      <c r="P27" s="106"/>
      <c r="Q27" s="107"/>
      <c r="R27" s="113"/>
      <c r="S27" s="129"/>
      <c r="T27" s="129"/>
      <c r="U27" s="129"/>
      <c r="V27" s="129"/>
      <c r="W27" s="129"/>
      <c r="X27" s="129"/>
      <c r="Y27" s="115"/>
    </row>
    <row r="28" spans="16:25" x14ac:dyDescent="0.25">
      <c r="P28" s="106"/>
      <c r="Q28" s="107"/>
      <c r="R28" s="113"/>
      <c r="S28" s="129"/>
      <c r="T28" s="129"/>
      <c r="U28" s="129"/>
      <c r="V28" s="129"/>
      <c r="W28" s="129"/>
      <c r="X28" s="129"/>
      <c r="Y28" s="115"/>
    </row>
    <row r="29" spans="16:25" x14ac:dyDescent="0.25">
      <c r="P29" s="106"/>
      <c r="Q29" s="107"/>
      <c r="R29" s="113"/>
      <c r="S29" s="129"/>
      <c r="T29" s="129"/>
      <c r="U29" s="129"/>
      <c r="V29" s="129"/>
      <c r="W29" s="129"/>
      <c r="X29" s="129"/>
      <c r="Y29" s="115"/>
    </row>
    <row r="30" spans="16:25" x14ac:dyDescent="0.25">
      <c r="P30" s="106"/>
      <c r="Q30" s="107"/>
      <c r="R30" s="113"/>
      <c r="S30" s="129"/>
      <c r="T30" s="129"/>
      <c r="U30" s="129"/>
      <c r="V30" s="129"/>
      <c r="W30" s="129"/>
      <c r="X30" s="129"/>
      <c r="Y30" s="115"/>
    </row>
    <row r="31" spans="16:25" x14ac:dyDescent="0.25">
      <c r="P31" s="106"/>
      <c r="Q31" s="107"/>
      <c r="R31" s="113"/>
      <c r="S31" s="129"/>
      <c r="T31" s="129"/>
      <c r="U31" s="129"/>
      <c r="V31" s="129"/>
      <c r="W31" s="129"/>
      <c r="X31" s="129"/>
      <c r="Y31" s="115"/>
    </row>
    <row r="32" spans="16:25" x14ac:dyDescent="0.25">
      <c r="P32" s="106"/>
      <c r="Q32" s="107"/>
      <c r="R32" s="113"/>
      <c r="S32" s="129"/>
      <c r="T32" s="129"/>
      <c r="U32" s="129"/>
      <c r="V32" s="129"/>
      <c r="W32" s="129"/>
      <c r="X32" s="129"/>
      <c r="Y32" s="115"/>
    </row>
    <row r="33" spans="4:25" ht="15.75" thickBot="1" x14ac:dyDescent="0.3">
      <c r="P33" s="108"/>
      <c r="Q33" s="109"/>
      <c r="R33" s="116"/>
      <c r="S33" s="117"/>
      <c r="T33" s="117"/>
      <c r="U33" s="117"/>
      <c r="V33" s="117"/>
      <c r="W33" s="117"/>
      <c r="X33" s="117"/>
      <c r="Y33" s="118"/>
    </row>
    <row r="34" spans="4:25" ht="15.75" thickBot="1" x14ac:dyDescent="0.3"/>
    <row r="35" spans="4:25" x14ac:dyDescent="0.25">
      <c r="P35" s="104" t="s">
        <v>77</v>
      </c>
      <c r="Q35" s="105"/>
      <c r="R35" s="110" t="str">
        <f>V!G51</f>
        <v>[SD] CON ADENDUM RECIBE TELEFONO 1 = TELEFONO 2=  REFERENCIA 1= REFERENCIA 2=  CANAL DE VENTA  ENTERADO DE COSTOS Y POLITICAS</v>
      </c>
      <c r="S35" s="111"/>
      <c r="T35" s="111"/>
      <c r="U35" s="111"/>
      <c r="V35" s="111"/>
      <c r="W35" s="111"/>
      <c r="X35" s="111"/>
      <c r="Y35" s="112"/>
    </row>
    <row r="36" spans="4:25" x14ac:dyDescent="0.25">
      <c r="P36" s="106"/>
      <c r="Q36" s="107"/>
      <c r="R36" s="113"/>
      <c r="S36" s="129"/>
      <c r="T36" s="129"/>
      <c r="U36" s="129"/>
      <c r="V36" s="129"/>
      <c r="W36" s="129"/>
      <c r="X36" s="129"/>
      <c r="Y36" s="115"/>
    </row>
    <row r="37" spans="4:25" x14ac:dyDescent="0.25">
      <c r="P37" s="106"/>
      <c r="Q37" s="107"/>
      <c r="R37" s="113"/>
      <c r="S37" s="129"/>
      <c r="T37" s="129"/>
      <c r="U37" s="129"/>
      <c r="V37" s="129"/>
      <c r="W37" s="129"/>
      <c r="X37" s="129"/>
      <c r="Y37" s="115"/>
    </row>
    <row r="38" spans="4:25" ht="15.75" thickBot="1" x14ac:dyDescent="0.3">
      <c r="P38" s="106"/>
      <c r="Q38" s="107"/>
      <c r="R38" s="113"/>
      <c r="S38" s="129"/>
      <c r="T38" s="129"/>
      <c r="U38" s="129"/>
      <c r="V38" s="129"/>
      <c r="W38" s="129"/>
      <c r="X38" s="129"/>
      <c r="Y38" s="115"/>
    </row>
    <row r="39" spans="4:25" ht="15" customHeight="1" x14ac:dyDescent="0.25">
      <c r="D39" s="149" t="s">
        <v>253</v>
      </c>
      <c r="E39" s="150"/>
      <c r="F39" s="150"/>
      <c r="G39" s="150"/>
      <c r="H39" s="150"/>
      <c r="I39" s="150"/>
      <c r="J39" s="150"/>
      <c r="K39" s="150"/>
      <c r="L39" s="150"/>
      <c r="M39" s="150"/>
      <c r="N39" s="151"/>
      <c r="P39" s="106"/>
      <c r="Q39" s="107"/>
      <c r="R39" s="113"/>
      <c r="S39" s="129"/>
      <c r="T39" s="129"/>
      <c r="U39" s="129"/>
      <c r="V39" s="129"/>
      <c r="W39" s="129"/>
      <c r="X39" s="129"/>
      <c r="Y39" s="115"/>
    </row>
    <row r="40" spans="4:25" ht="15" customHeight="1" x14ac:dyDescent="0.25">
      <c r="D40" s="152"/>
      <c r="E40" s="134"/>
      <c r="F40" s="134"/>
      <c r="G40" s="134"/>
      <c r="H40" s="134"/>
      <c r="I40" s="134"/>
      <c r="J40" s="134"/>
      <c r="K40" s="134"/>
      <c r="L40" s="134"/>
      <c r="M40" s="134"/>
      <c r="N40" s="153"/>
      <c r="P40" s="106"/>
      <c r="Q40" s="107"/>
      <c r="R40" s="113"/>
      <c r="S40" s="129"/>
      <c r="T40" s="129"/>
      <c r="U40" s="129"/>
      <c r="V40" s="129"/>
      <c r="W40" s="129"/>
      <c r="X40" s="129"/>
      <c r="Y40" s="115"/>
    </row>
    <row r="41" spans="4:25" ht="15" customHeight="1" x14ac:dyDescent="0.25">
      <c r="D41" s="152"/>
      <c r="E41" s="134"/>
      <c r="F41" s="134"/>
      <c r="G41" s="134"/>
      <c r="H41" s="134"/>
      <c r="I41" s="134"/>
      <c r="J41" s="134"/>
      <c r="K41" s="134"/>
      <c r="L41" s="134"/>
      <c r="M41" s="134"/>
      <c r="N41" s="153"/>
      <c r="P41" s="106"/>
      <c r="Q41" s="107"/>
      <c r="R41" s="113"/>
      <c r="S41" s="129"/>
      <c r="T41" s="129"/>
      <c r="U41" s="129"/>
      <c r="V41" s="129"/>
      <c r="W41" s="129"/>
      <c r="X41" s="129"/>
      <c r="Y41" s="115"/>
    </row>
    <row r="42" spans="4:25" ht="15.75" customHeight="1" thickBot="1" x14ac:dyDescent="0.3">
      <c r="D42" s="152"/>
      <c r="E42" s="134"/>
      <c r="F42" s="134"/>
      <c r="G42" s="134"/>
      <c r="H42" s="134"/>
      <c r="I42" s="134"/>
      <c r="J42" s="134"/>
      <c r="K42" s="134"/>
      <c r="L42" s="134"/>
      <c r="M42" s="134"/>
      <c r="N42" s="153"/>
      <c r="P42" s="108"/>
      <c r="Q42" s="109"/>
      <c r="R42" s="116"/>
      <c r="S42" s="117"/>
      <c r="T42" s="117"/>
      <c r="U42" s="117"/>
      <c r="V42" s="117"/>
      <c r="W42" s="117"/>
      <c r="X42" s="117"/>
      <c r="Y42" s="118"/>
    </row>
    <row r="43" spans="4:25" ht="15" customHeight="1" x14ac:dyDescent="0.25">
      <c r="D43" s="152"/>
      <c r="E43" s="134"/>
      <c r="F43" s="134"/>
      <c r="G43" s="134"/>
      <c r="H43" s="134"/>
      <c r="I43" s="134"/>
      <c r="J43" s="134"/>
      <c r="K43" s="134"/>
      <c r="L43" s="134"/>
      <c r="M43" s="134"/>
      <c r="N43" s="153"/>
    </row>
    <row r="44" spans="4:25" ht="15.75" customHeight="1" thickBot="1" x14ac:dyDescent="0.3">
      <c r="D44" s="154"/>
      <c r="E44" s="155"/>
      <c r="F44" s="155"/>
      <c r="G44" s="155"/>
      <c r="H44" s="155"/>
      <c r="I44" s="155"/>
      <c r="J44" s="155"/>
      <c r="K44" s="155"/>
      <c r="L44" s="155"/>
      <c r="M44" s="155"/>
      <c r="N44" s="156"/>
    </row>
  </sheetData>
  <mergeCells count="44">
    <mergeCell ref="X1:Y2"/>
    <mergeCell ref="P3:Q4"/>
    <mergeCell ref="R3:S4"/>
    <mergeCell ref="D8:N9"/>
    <mergeCell ref="P9:Q10"/>
    <mergeCell ref="R9:V10"/>
    <mergeCell ref="D1:N2"/>
    <mergeCell ref="P1:Q2"/>
    <mergeCell ref="R1:S2"/>
    <mergeCell ref="P5:Q6"/>
    <mergeCell ref="R5:S6"/>
    <mergeCell ref="P7:Q8"/>
    <mergeCell ref="R7:V8"/>
    <mergeCell ref="X22:Y23"/>
    <mergeCell ref="P11:Q12"/>
    <mergeCell ref="R11:V12"/>
    <mergeCell ref="X14:Y15"/>
    <mergeCell ref="V16:W17"/>
    <mergeCell ref="X16:Y17"/>
    <mergeCell ref="R14:S15"/>
    <mergeCell ref="T14:U15"/>
    <mergeCell ref="V14:W15"/>
    <mergeCell ref="P16:Q17"/>
    <mergeCell ref="R16:S17"/>
    <mergeCell ref="T16:U17"/>
    <mergeCell ref="X18:Y19"/>
    <mergeCell ref="V20:W21"/>
    <mergeCell ref="X20:Y21"/>
    <mergeCell ref="D39:N44"/>
    <mergeCell ref="V18:W19"/>
    <mergeCell ref="P35:Q42"/>
    <mergeCell ref="R35:Y42"/>
    <mergeCell ref="P18:Q19"/>
    <mergeCell ref="R18:S19"/>
    <mergeCell ref="T18:U19"/>
    <mergeCell ref="P20:Q21"/>
    <mergeCell ref="R20:S21"/>
    <mergeCell ref="T20:U21"/>
    <mergeCell ref="P22:Q23"/>
    <mergeCell ref="R22:S23"/>
    <mergeCell ref="T22:U23"/>
    <mergeCell ref="P26:Q33"/>
    <mergeCell ref="R26:Y33"/>
    <mergeCell ref="V22:W23"/>
  </mergeCells>
  <pageMargins left="0.7" right="0.7" top="0.75" bottom="0.75" header="0.3" footer="0.3"/>
  <pageSetup orientation="portrait" r:id="rId1"/>
  <headerFooter>
    <oddFooter>&amp;C&amp;1#&amp;"Arial"&amp;10&amp;K737373Información de Uso Público</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D6AF0117-8A42-41CB-AE42-3758F41448A1}">
          <x14:formula1>
            <xm:f>V!$AD$2:$AD$5</xm:f>
          </x14:formula1>
          <xm:sqref>R5:S6</xm:sqref>
        </x14:dataValidation>
        <x14:dataValidation type="list" allowBlank="1" showInputMessage="1" showErrorMessage="1" xr:uid="{EBD6BFD2-BA84-4497-B369-040FF0F6D9EA}">
          <x14:formula1>
            <xm:f>V!$AB$1:$AB$5</xm:f>
          </x14:formula1>
          <xm:sqref>R1:S2</xm:sqref>
        </x14:dataValidation>
        <x14:dataValidation type="list" allowBlank="1" showInputMessage="1" showErrorMessage="1" xr:uid="{05EDE113-B3DE-45C8-8AE2-AA662983B7FA}">
          <x14:formula1>
            <xm:f>V!$Y$2:$Y$6</xm:f>
          </x14:formula1>
          <xm:sqref>R3:S4</xm:sqref>
        </x14:dataValidation>
        <x14:dataValidation type="list" allowBlank="1" showInputMessage="1" showErrorMessage="1" xr:uid="{7AE370F7-844B-4345-8670-6A515E124C6B}">
          <x14:formula1>
            <xm:f>V!$AF$2:$AF$4</xm:f>
          </x14:formula1>
          <xm:sqref>R7:V8</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22123-7F41-4C29-90F9-EB4F046A6AA2}">
  <sheetPr codeName="Hoja39"/>
  <dimension ref="A1"/>
  <sheetViews>
    <sheetView showGridLines="0" zoomScale="60" zoomScaleNormal="60" workbookViewId="0"/>
  </sheetViews>
  <sheetFormatPr baseColWidth="10" defaultRowHeight="15" x14ac:dyDescent="0.25"/>
  <cols>
    <col min="1" max="35" width="12.7109375" customWidth="1"/>
  </cols>
  <sheetData/>
  <sheetProtection algorithmName="SHA-512" hashValue="5hAEJKsgT8QMQdNwqk+vOIuyT8O9hz80i9fPcJ/+vq0RLmNsk61x54LDHzYPZhy0ZoimjO3c0X65ldWecFvXiA==" saltValue="cWv06CibDjnc9XOICz6KfA==" spinCount="100000" sheet="1" objects="1" scenarios="1" selectLockedCells="1" selectUnlockedCells="1"/>
  <pageMargins left="0.7" right="0.7" top="0.75" bottom="0.75" header="0.3" footer="0.3"/>
  <pageSetup orientation="portrait" r:id="rId1"/>
  <headerFooter>
    <oddFooter>&amp;C&amp;1#&amp;"Arial"&amp;10&amp;K737373Información de Uso Público</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84C290-4933-4B0B-8521-CFA6EFFDA823}">
  <sheetPr codeName="Hoja40"/>
  <dimension ref="D1:Y43"/>
  <sheetViews>
    <sheetView showGridLines="0" zoomScale="60" zoomScaleNormal="60" workbookViewId="0">
      <selection activeCell="R5" sqref="R5:S6"/>
    </sheetView>
  </sheetViews>
  <sheetFormatPr baseColWidth="10" defaultRowHeight="15" x14ac:dyDescent="0.25"/>
  <cols>
    <col min="1" max="21" width="12.7109375" customWidth="1"/>
    <col min="22" max="22" width="21.7109375" bestFit="1" customWidth="1"/>
    <col min="23" max="23" width="21.140625" bestFit="1" customWidth="1"/>
    <col min="24" max="24" width="42.140625" bestFit="1" customWidth="1"/>
    <col min="25" max="25" width="21.140625" bestFit="1" customWidth="1"/>
    <col min="26" max="35" width="12.7109375" customWidth="1"/>
  </cols>
  <sheetData>
    <row r="1" spans="4:25" x14ac:dyDescent="0.25">
      <c r="D1" s="82" t="s">
        <v>0</v>
      </c>
      <c r="E1" s="82"/>
      <c r="F1" s="82"/>
      <c r="G1" s="82"/>
      <c r="H1" s="82"/>
      <c r="I1" s="82"/>
      <c r="J1" s="82"/>
      <c r="K1" s="82"/>
      <c r="L1" s="82"/>
      <c r="M1" s="82"/>
      <c r="N1" s="82"/>
      <c r="P1" s="82" t="s">
        <v>1</v>
      </c>
      <c r="Q1" s="83"/>
      <c r="R1" s="84"/>
      <c r="S1" s="85"/>
      <c r="X1" s="82" t="s">
        <v>2</v>
      </c>
      <c r="Y1" s="82"/>
    </row>
    <row r="2" spans="4:25" ht="15.75" thickBot="1" x14ac:dyDescent="0.3">
      <c r="D2" s="82"/>
      <c r="E2" s="82"/>
      <c r="F2" s="82"/>
      <c r="G2" s="82"/>
      <c r="H2" s="82"/>
      <c r="I2" s="82"/>
      <c r="J2" s="82"/>
      <c r="K2" s="82"/>
      <c r="L2" s="82"/>
      <c r="M2" s="82"/>
      <c r="N2" s="82"/>
      <c r="P2" s="82"/>
      <c r="Q2" s="83"/>
      <c r="R2" s="86"/>
      <c r="S2" s="87"/>
      <c r="X2" s="82"/>
      <c r="Y2" s="82"/>
    </row>
    <row r="3" spans="4:25" ht="20.25" x14ac:dyDescent="0.25">
      <c r="P3" s="82" t="s">
        <v>6</v>
      </c>
      <c r="Q3" s="83"/>
      <c r="R3" s="84"/>
      <c r="S3" s="85"/>
      <c r="X3" s="2" t="s">
        <v>39</v>
      </c>
      <c r="Y3" s="3" t="str">
        <f>IFERROR(HLOOKUP($R$1,V!$AC$17:$AG$21,2,0)," ")</f>
        <v xml:space="preserve"> </v>
      </c>
    </row>
    <row r="4" spans="4:25" ht="21" thickBot="1" x14ac:dyDescent="0.3">
      <c r="P4" s="82"/>
      <c r="Q4" s="83"/>
      <c r="R4" s="86"/>
      <c r="S4" s="87"/>
      <c r="X4" s="4" t="s">
        <v>40</v>
      </c>
      <c r="Y4" s="5" t="str">
        <f>IFERROR(HLOOKUP($R$1,V!$AC$17:$AG$21,3,0)," ")</f>
        <v xml:space="preserve"> </v>
      </c>
    </row>
    <row r="5" spans="4:25" ht="20.25" x14ac:dyDescent="0.25">
      <c r="P5" s="82" t="s">
        <v>74</v>
      </c>
      <c r="Q5" s="83"/>
      <c r="R5" s="84"/>
      <c r="S5" s="85"/>
      <c r="X5" s="4" t="s">
        <v>41</v>
      </c>
      <c r="Y5" s="5" t="str">
        <f>IFERROR(HLOOKUP($R$1,V!$AC$17:$AG$21,4,0)," ")</f>
        <v xml:space="preserve"> </v>
      </c>
    </row>
    <row r="6" spans="4:25" ht="21" thickBot="1" x14ac:dyDescent="0.3">
      <c r="P6" s="82"/>
      <c r="Q6" s="83"/>
      <c r="R6" s="86"/>
      <c r="S6" s="87"/>
      <c r="X6" s="6" t="s">
        <v>42</v>
      </c>
      <c r="Y6" s="7" t="str">
        <f>IFERROR(HLOOKUP($R$1,V!$AC$17:$AG$21,5,0)," ")</f>
        <v xml:space="preserve"> </v>
      </c>
    </row>
    <row r="7" spans="4:25" x14ac:dyDescent="0.25">
      <c r="P7" s="82" t="s">
        <v>10</v>
      </c>
      <c r="Q7" s="83"/>
      <c r="R7" s="92" t="str">
        <f>IFERROR(VLOOKUP($R$5,V!W90:X92,2,0)," ")</f>
        <v xml:space="preserve"> </v>
      </c>
      <c r="S7" s="93"/>
      <c r="T7" s="93"/>
      <c r="U7" s="93"/>
      <c r="V7" s="94"/>
    </row>
    <row r="8" spans="4:25" ht="15.75" thickBot="1" x14ac:dyDescent="0.3">
      <c r="P8" s="82"/>
      <c r="Q8" s="83"/>
      <c r="R8" s="95"/>
      <c r="S8" s="96"/>
      <c r="T8" s="96"/>
      <c r="U8" s="96"/>
      <c r="V8" s="97"/>
      <c r="X8" s="157" t="str">
        <f>IF($R$1="SILVER","RECUERDA QUE POR EL MOMENTO SILVER SOLO ES COMPATIBLE CON 1 Y 2 EQUIPOS"," ")</f>
        <v xml:space="preserve"> </v>
      </c>
      <c r="Y8" s="157"/>
    </row>
    <row r="9" spans="4:25" x14ac:dyDescent="0.25">
      <c r="D9" s="90" t="s">
        <v>9</v>
      </c>
      <c r="E9" s="91"/>
      <c r="F9" s="91"/>
      <c r="G9" s="91"/>
      <c r="H9" s="91"/>
      <c r="I9" s="91"/>
      <c r="J9" s="91"/>
      <c r="K9" s="91"/>
      <c r="L9" s="91"/>
      <c r="M9" s="91"/>
      <c r="N9" s="91"/>
      <c r="P9" s="82" t="s">
        <v>140</v>
      </c>
      <c r="Q9" s="83"/>
      <c r="R9" s="158" t="str">
        <f>IFERROR(VLOOKUP($R$7,V!X90:Y92,2,0)," ")</f>
        <v xml:space="preserve"> </v>
      </c>
      <c r="S9" s="159"/>
      <c r="T9" s="159"/>
      <c r="U9" s="159"/>
      <c r="V9" s="160"/>
      <c r="X9" s="157"/>
      <c r="Y9" s="157"/>
    </row>
    <row r="10" spans="4:25" ht="15.75" thickBot="1" x14ac:dyDescent="0.3">
      <c r="D10" s="91"/>
      <c r="E10" s="91"/>
      <c r="F10" s="91"/>
      <c r="G10" s="91"/>
      <c r="H10" s="91"/>
      <c r="I10" s="91"/>
      <c r="J10" s="91"/>
      <c r="K10" s="91"/>
      <c r="L10" s="91"/>
      <c r="M10" s="91"/>
      <c r="N10" s="91"/>
      <c r="P10" s="82"/>
      <c r="Q10" s="83"/>
      <c r="R10" s="161"/>
      <c r="S10" s="162"/>
      <c r="T10" s="162"/>
      <c r="U10" s="162"/>
      <c r="V10" s="163"/>
      <c r="X10" s="157"/>
      <c r="Y10" s="157"/>
    </row>
    <row r="11" spans="4:25" x14ac:dyDescent="0.25">
      <c r="X11" s="157"/>
      <c r="Y11" s="157"/>
    </row>
    <row r="14" spans="4:25" x14ac:dyDescent="0.25">
      <c r="R14" s="119" t="s">
        <v>161</v>
      </c>
      <c r="S14" s="142"/>
      <c r="T14" s="119" t="s">
        <v>162</v>
      </c>
      <c r="U14" s="142"/>
      <c r="V14" s="119" t="s">
        <v>19</v>
      </c>
      <c r="W14" s="119"/>
      <c r="X14" s="119" t="s">
        <v>25</v>
      </c>
      <c r="Y14" s="119"/>
    </row>
    <row r="15" spans="4:25" ht="15.75" customHeight="1" thickBot="1" x14ac:dyDescent="0.3">
      <c r="R15" s="119"/>
      <c r="S15" s="142"/>
      <c r="T15" s="119"/>
      <c r="U15" s="142"/>
      <c r="V15" s="119"/>
      <c r="W15" s="119"/>
      <c r="X15" s="119"/>
      <c r="Y15" s="119"/>
    </row>
    <row r="16" spans="4:25" ht="15" customHeight="1" x14ac:dyDescent="0.25">
      <c r="P16" s="82" t="s">
        <v>43</v>
      </c>
      <c r="Q16" s="122"/>
      <c r="R16" s="123" t="str">
        <f>IFERROR(HLOOKUP($R$1,V!$X$50:$AB$58,2,0)," ")</f>
        <v xml:space="preserve"> </v>
      </c>
      <c r="S16" s="124"/>
      <c r="T16" s="123" t="str">
        <f>IFERROR(HLOOKUP($R$1,V!$X$50:$AB$58,6,0)," ")</f>
        <v xml:space="preserve"> </v>
      </c>
      <c r="U16" s="124"/>
      <c r="V16" s="123" t="str">
        <f>IFERROR(HLOOKUP($R$1,V!$X$32:$AF$48,10,0)," ")</f>
        <v xml:space="preserve"> </v>
      </c>
      <c r="W16" s="124"/>
      <c r="X16" s="123" t="str">
        <f>IFERROR(HLOOKUP($R$1,V!$X$32:$AF$48,14,0)," ")</f>
        <v xml:space="preserve"> </v>
      </c>
      <c r="Y16" s="124"/>
    </row>
    <row r="17" spans="16:25" ht="15.75" customHeight="1" thickBot="1" x14ac:dyDescent="0.3">
      <c r="P17" s="82"/>
      <c r="Q17" s="122"/>
      <c r="R17" s="125"/>
      <c r="S17" s="126"/>
      <c r="T17" s="125"/>
      <c r="U17" s="126"/>
      <c r="V17" s="125"/>
      <c r="W17" s="126"/>
      <c r="X17" s="125"/>
      <c r="Y17" s="126"/>
    </row>
    <row r="18" spans="16:25" ht="15" customHeight="1" x14ac:dyDescent="0.25">
      <c r="P18" s="82" t="s">
        <v>44</v>
      </c>
      <c r="Q18" s="122"/>
      <c r="R18" s="123" t="str">
        <f>IFERROR(HLOOKUP($R$1,V!$X$50:$AB$58,3,0)," ")</f>
        <v xml:space="preserve"> </v>
      </c>
      <c r="S18" s="124"/>
      <c r="T18" s="123" t="str">
        <f>IFERROR(HLOOKUP($R$1,V!$X$50:$AB$58,7,0)," ")</f>
        <v xml:space="preserve"> </v>
      </c>
      <c r="U18" s="124"/>
      <c r="V18" s="123" t="str">
        <f>IFERROR(HLOOKUP($R$1,V!$X$32:$AF$48,11,0)," ")</f>
        <v xml:space="preserve"> </v>
      </c>
      <c r="W18" s="124"/>
      <c r="X18" s="123" t="str">
        <f>IFERROR(HLOOKUP($R$1,V!$X$32:$AF$48,15,0)," ")</f>
        <v xml:space="preserve"> </v>
      </c>
      <c r="Y18" s="124"/>
    </row>
    <row r="19" spans="16:25" ht="15.75" customHeight="1" thickBot="1" x14ac:dyDescent="0.3">
      <c r="P19" s="82"/>
      <c r="Q19" s="122"/>
      <c r="R19" s="125"/>
      <c r="S19" s="126"/>
      <c r="T19" s="125"/>
      <c r="U19" s="126"/>
      <c r="V19" s="125"/>
      <c r="W19" s="126"/>
      <c r="X19" s="125"/>
      <c r="Y19" s="126"/>
    </row>
    <row r="20" spans="16:25" ht="15" customHeight="1" x14ac:dyDescent="0.25">
      <c r="P20" s="82" t="s">
        <v>60</v>
      </c>
      <c r="Q20" s="122"/>
      <c r="R20" s="123" t="str">
        <f>IFERROR(HLOOKUP($R$1,V!$X$50:$AB$58,4,0)," ")</f>
        <v xml:space="preserve"> </v>
      </c>
      <c r="S20" s="124"/>
      <c r="T20" s="123" t="str">
        <f>IFERROR(HLOOKUP($R$1,V!$X$50:$AB$58,8,0)," ")</f>
        <v xml:space="preserve"> </v>
      </c>
      <c r="U20" s="124"/>
      <c r="V20" s="123" t="str">
        <f>IFERROR(HLOOKUP($R$1,V!$X$32:$AF$48,12,0)," ")</f>
        <v xml:space="preserve"> </v>
      </c>
      <c r="W20" s="124"/>
      <c r="X20" s="123" t="str">
        <f>IFERROR(HLOOKUP($R$1,V!$X$32:$AF$48,16,0)," ")</f>
        <v xml:space="preserve"> </v>
      </c>
      <c r="Y20" s="124"/>
    </row>
    <row r="21" spans="16:25" ht="15.75" customHeight="1" thickBot="1" x14ac:dyDescent="0.3">
      <c r="P21" s="82"/>
      <c r="Q21" s="122"/>
      <c r="R21" s="125"/>
      <c r="S21" s="126"/>
      <c r="T21" s="125"/>
      <c r="U21" s="126"/>
      <c r="V21" s="125"/>
      <c r="W21" s="126"/>
      <c r="X21" s="125"/>
      <c r="Y21" s="126"/>
    </row>
    <row r="22" spans="16:25" ht="15" customHeight="1" x14ac:dyDescent="0.25">
      <c r="P22" s="82" t="s">
        <v>61</v>
      </c>
      <c r="Q22" s="122"/>
      <c r="R22" s="123" t="str">
        <f>IFERROR(HLOOKUP($R$1,V!$X$50:$AB$58,5,0)," ")</f>
        <v xml:space="preserve"> </v>
      </c>
      <c r="S22" s="124"/>
      <c r="T22" s="123" t="str">
        <f>IFERROR(HLOOKUP($R$1,V!$X$50:$AB$58,9,0)," ")</f>
        <v xml:space="preserve"> </v>
      </c>
      <c r="U22" s="124"/>
      <c r="V22" s="123" t="str">
        <f>IFERROR(HLOOKUP($R$1,V!$X$32:$AF$48,13,0)," ")</f>
        <v xml:space="preserve"> </v>
      </c>
      <c r="W22" s="124"/>
      <c r="X22" s="123" t="str">
        <f>IFERROR(HLOOKUP($R$1,V!$X$32:$AF$48,17,0)," ")</f>
        <v xml:space="preserve"> </v>
      </c>
      <c r="Y22" s="124"/>
    </row>
    <row r="23" spans="16:25" ht="15.75" customHeight="1" thickBot="1" x14ac:dyDescent="0.3">
      <c r="P23" s="82"/>
      <c r="Q23" s="122"/>
      <c r="R23" s="125"/>
      <c r="S23" s="126"/>
      <c r="T23" s="125"/>
      <c r="U23" s="126"/>
      <c r="V23" s="125"/>
      <c r="W23" s="126"/>
      <c r="X23" s="125"/>
      <c r="Y23" s="126"/>
    </row>
    <row r="25" spans="16:25" ht="15.75" thickBot="1" x14ac:dyDescent="0.3"/>
    <row r="26" spans="16:25" x14ac:dyDescent="0.25">
      <c r="P26" s="104" t="s">
        <v>12</v>
      </c>
      <c r="Q26" s="105"/>
      <c r="R26" s="110" t="str">
        <f>V!G52</f>
        <v>DECISOR DE LA CUENTA SOLICITA  EQ AD NE CANAL DE VENTA  ENTERADO DE COSTOS Y POLITICAS</v>
      </c>
      <c r="S26" s="111"/>
      <c r="T26" s="111"/>
      <c r="U26" s="111"/>
      <c r="V26" s="111"/>
      <c r="W26" s="111"/>
      <c r="X26" s="111"/>
      <c r="Y26" s="112"/>
    </row>
    <row r="27" spans="16:25" x14ac:dyDescent="0.25">
      <c r="P27" s="106"/>
      <c r="Q27" s="107"/>
      <c r="R27" s="113"/>
      <c r="S27" s="129"/>
      <c r="T27" s="129"/>
      <c r="U27" s="129"/>
      <c r="V27" s="129"/>
      <c r="W27" s="129"/>
      <c r="X27" s="129"/>
      <c r="Y27" s="115"/>
    </row>
    <row r="28" spans="16:25" x14ac:dyDescent="0.25">
      <c r="P28" s="106"/>
      <c r="Q28" s="107"/>
      <c r="R28" s="113"/>
      <c r="S28" s="129"/>
      <c r="T28" s="129"/>
      <c r="U28" s="129"/>
      <c r="V28" s="129"/>
      <c r="W28" s="129"/>
      <c r="X28" s="129"/>
      <c r="Y28" s="115"/>
    </row>
    <row r="29" spans="16:25" x14ac:dyDescent="0.25">
      <c r="P29" s="106"/>
      <c r="Q29" s="107"/>
      <c r="R29" s="113"/>
      <c r="S29" s="129"/>
      <c r="T29" s="129"/>
      <c r="U29" s="129"/>
      <c r="V29" s="129"/>
      <c r="W29" s="129"/>
      <c r="X29" s="129"/>
      <c r="Y29" s="115"/>
    </row>
    <row r="30" spans="16:25" x14ac:dyDescent="0.25">
      <c r="P30" s="106"/>
      <c r="Q30" s="107"/>
      <c r="R30" s="113"/>
      <c r="S30" s="129"/>
      <c r="T30" s="129"/>
      <c r="U30" s="129"/>
      <c r="V30" s="129"/>
      <c r="W30" s="129"/>
      <c r="X30" s="129"/>
      <c r="Y30" s="115"/>
    </row>
    <row r="31" spans="16:25" x14ac:dyDescent="0.25">
      <c r="P31" s="106"/>
      <c r="Q31" s="107"/>
      <c r="R31" s="113"/>
      <c r="S31" s="129"/>
      <c r="T31" s="129"/>
      <c r="U31" s="129"/>
      <c r="V31" s="129"/>
      <c r="W31" s="129"/>
      <c r="X31" s="129"/>
      <c r="Y31" s="115"/>
    </row>
    <row r="32" spans="16:25" x14ac:dyDescent="0.25">
      <c r="P32" s="106"/>
      <c r="Q32" s="107"/>
      <c r="R32" s="113"/>
      <c r="S32" s="129"/>
      <c r="T32" s="129"/>
      <c r="U32" s="129"/>
      <c r="V32" s="129"/>
      <c r="W32" s="129"/>
      <c r="X32" s="129"/>
      <c r="Y32" s="115"/>
    </row>
    <row r="33" spans="4:25" ht="15.75" thickBot="1" x14ac:dyDescent="0.3">
      <c r="P33" s="108"/>
      <c r="Q33" s="109"/>
      <c r="R33" s="116"/>
      <c r="S33" s="117"/>
      <c r="T33" s="117"/>
      <c r="U33" s="117"/>
      <c r="V33" s="117"/>
      <c r="W33" s="117"/>
      <c r="X33" s="117"/>
      <c r="Y33" s="118"/>
    </row>
    <row r="34" spans="4:25" ht="15.75" thickBot="1" x14ac:dyDescent="0.3"/>
    <row r="35" spans="4:25" x14ac:dyDescent="0.25">
      <c r="P35" s="104" t="s">
        <v>77</v>
      </c>
      <c r="Q35" s="105"/>
      <c r="R35" s="110" t="str">
        <f>V!G53</f>
        <v>[HD] CON ADENDUM RECIBE TELEFONO 1 = TELEFONO 2=  REFERENCIA 1= REFERENCIA 2=  CANAL DE VENTA  ENTERADO DE COSTOS Y POLITICAS</v>
      </c>
      <c r="S35" s="111"/>
      <c r="T35" s="111"/>
      <c r="U35" s="111"/>
      <c r="V35" s="111"/>
      <c r="W35" s="111"/>
      <c r="X35" s="111"/>
      <c r="Y35" s="112"/>
    </row>
    <row r="36" spans="4:25" x14ac:dyDescent="0.25">
      <c r="P36" s="106"/>
      <c r="Q36" s="107"/>
      <c r="R36" s="113"/>
      <c r="S36" s="129"/>
      <c r="T36" s="129"/>
      <c r="U36" s="129"/>
      <c r="V36" s="129"/>
      <c r="W36" s="129"/>
      <c r="X36" s="129"/>
      <c r="Y36" s="115"/>
    </row>
    <row r="37" spans="4:25" ht="15.75" thickBot="1" x14ac:dyDescent="0.3">
      <c r="P37" s="106"/>
      <c r="Q37" s="107"/>
      <c r="R37" s="113"/>
      <c r="S37" s="129"/>
      <c r="T37" s="129"/>
      <c r="U37" s="129"/>
      <c r="V37" s="129"/>
      <c r="W37" s="129"/>
      <c r="X37" s="129"/>
      <c r="Y37" s="115"/>
    </row>
    <row r="38" spans="4:25" ht="15" customHeight="1" x14ac:dyDescent="0.25">
      <c r="D38" s="149" t="s">
        <v>254</v>
      </c>
      <c r="E38" s="150"/>
      <c r="F38" s="150"/>
      <c r="G38" s="150"/>
      <c r="H38" s="150"/>
      <c r="I38" s="150"/>
      <c r="J38" s="150"/>
      <c r="K38" s="150"/>
      <c r="L38" s="150"/>
      <c r="M38" s="150"/>
      <c r="N38" s="151"/>
      <c r="P38" s="106"/>
      <c r="Q38" s="107"/>
      <c r="R38" s="113"/>
      <c r="S38" s="129"/>
      <c r="T38" s="129"/>
      <c r="U38" s="129"/>
      <c r="V38" s="129"/>
      <c r="W38" s="129"/>
      <c r="X38" s="129"/>
      <c r="Y38" s="115"/>
    </row>
    <row r="39" spans="4:25" ht="15" customHeight="1" x14ac:dyDescent="0.25">
      <c r="D39" s="152"/>
      <c r="E39" s="134"/>
      <c r="F39" s="134"/>
      <c r="G39" s="134"/>
      <c r="H39" s="134"/>
      <c r="I39" s="134"/>
      <c r="J39" s="134"/>
      <c r="K39" s="134"/>
      <c r="L39" s="134"/>
      <c r="M39" s="134"/>
      <c r="N39" s="153"/>
      <c r="P39" s="106"/>
      <c r="Q39" s="107"/>
      <c r="R39" s="113"/>
      <c r="S39" s="129"/>
      <c r="T39" s="129"/>
      <c r="U39" s="129"/>
      <c r="V39" s="129"/>
      <c r="W39" s="129"/>
      <c r="X39" s="129"/>
      <c r="Y39" s="115"/>
    </row>
    <row r="40" spans="4:25" ht="15" customHeight="1" x14ac:dyDescent="0.25">
      <c r="D40" s="152"/>
      <c r="E40" s="134"/>
      <c r="F40" s="134"/>
      <c r="G40" s="134"/>
      <c r="H40" s="134"/>
      <c r="I40" s="134"/>
      <c r="J40" s="134"/>
      <c r="K40" s="134"/>
      <c r="L40" s="134"/>
      <c r="M40" s="134"/>
      <c r="N40" s="153"/>
      <c r="P40" s="106"/>
      <c r="Q40" s="107"/>
      <c r="R40" s="113"/>
      <c r="S40" s="129"/>
      <c r="T40" s="129"/>
      <c r="U40" s="129"/>
      <c r="V40" s="129"/>
      <c r="W40" s="129"/>
      <c r="X40" s="129"/>
      <c r="Y40" s="115"/>
    </row>
    <row r="41" spans="4:25" ht="15" customHeight="1" x14ac:dyDescent="0.25">
      <c r="D41" s="152"/>
      <c r="E41" s="134"/>
      <c r="F41" s="134"/>
      <c r="G41" s="134"/>
      <c r="H41" s="134"/>
      <c r="I41" s="134"/>
      <c r="J41" s="134"/>
      <c r="K41" s="134"/>
      <c r="L41" s="134"/>
      <c r="M41" s="134"/>
      <c r="N41" s="153"/>
      <c r="P41" s="106"/>
      <c r="Q41" s="107"/>
      <c r="R41" s="113"/>
      <c r="S41" s="129"/>
      <c r="T41" s="129"/>
      <c r="U41" s="129"/>
      <c r="V41" s="129"/>
      <c r="W41" s="129"/>
      <c r="X41" s="129"/>
      <c r="Y41" s="115"/>
    </row>
    <row r="42" spans="4:25" ht="15.75" customHeight="1" thickBot="1" x14ac:dyDescent="0.3">
      <c r="D42" s="152"/>
      <c r="E42" s="134"/>
      <c r="F42" s="134"/>
      <c r="G42" s="134"/>
      <c r="H42" s="134"/>
      <c r="I42" s="134"/>
      <c r="J42" s="134"/>
      <c r="K42" s="134"/>
      <c r="L42" s="134"/>
      <c r="M42" s="134"/>
      <c r="N42" s="153"/>
      <c r="P42" s="108"/>
      <c r="Q42" s="109"/>
      <c r="R42" s="116"/>
      <c r="S42" s="117"/>
      <c r="T42" s="117"/>
      <c r="U42" s="117"/>
      <c r="V42" s="117"/>
      <c r="W42" s="117"/>
      <c r="X42" s="117"/>
      <c r="Y42" s="118"/>
    </row>
    <row r="43" spans="4:25" ht="15.75" customHeight="1" thickBot="1" x14ac:dyDescent="0.3">
      <c r="D43" s="154"/>
      <c r="E43" s="155"/>
      <c r="F43" s="155"/>
      <c r="G43" s="155"/>
      <c r="H43" s="155"/>
      <c r="I43" s="155"/>
      <c r="J43" s="155"/>
      <c r="K43" s="155"/>
      <c r="L43" s="155"/>
      <c r="M43" s="155"/>
      <c r="N43" s="156"/>
    </row>
  </sheetData>
  <mergeCells count="43">
    <mergeCell ref="D38:N43"/>
    <mergeCell ref="V14:W15"/>
    <mergeCell ref="X14:Y15"/>
    <mergeCell ref="V16:W17"/>
    <mergeCell ref="X16:Y17"/>
    <mergeCell ref="V18:W19"/>
    <mergeCell ref="X18:Y19"/>
    <mergeCell ref="V20:W21"/>
    <mergeCell ref="X20:Y21"/>
    <mergeCell ref="V22:W23"/>
    <mergeCell ref="X22:Y23"/>
    <mergeCell ref="T14:U15"/>
    <mergeCell ref="P16:Q17"/>
    <mergeCell ref="R16:S17"/>
    <mergeCell ref="T16:U17"/>
    <mergeCell ref="D1:N2"/>
    <mergeCell ref="P1:Q2"/>
    <mergeCell ref="R1:S2"/>
    <mergeCell ref="X1:Y2"/>
    <mergeCell ref="P3:Q4"/>
    <mergeCell ref="R3:S4"/>
    <mergeCell ref="P5:Q6"/>
    <mergeCell ref="R5:S6"/>
    <mergeCell ref="P7:Q8"/>
    <mergeCell ref="R7:V8"/>
    <mergeCell ref="D9:N10"/>
    <mergeCell ref="P9:Q10"/>
    <mergeCell ref="R9:V10"/>
    <mergeCell ref="X8:Y11"/>
    <mergeCell ref="P35:Q42"/>
    <mergeCell ref="R35:Y42"/>
    <mergeCell ref="P18:Q19"/>
    <mergeCell ref="R18:S19"/>
    <mergeCell ref="T18:U19"/>
    <mergeCell ref="P20:Q21"/>
    <mergeCell ref="R20:S21"/>
    <mergeCell ref="T20:U21"/>
    <mergeCell ref="P22:Q23"/>
    <mergeCell ref="R22:S23"/>
    <mergeCell ref="T22:U23"/>
    <mergeCell ref="P26:Q33"/>
    <mergeCell ref="R26:Y33"/>
    <mergeCell ref="R14:S15"/>
  </mergeCells>
  <pageMargins left="0.7" right="0.7" top="0.75" bottom="0.75" header="0.3" footer="0.3"/>
  <pageSetup orientation="portrait" r:id="rId1"/>
  <headerFooter>
    <oddFooter>&amp;C&amp;1#&amp;"Arial"&amp;10&amp;K737373Información de Uso Público</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36120FF-085E-4254-86FD-62FB0A301A74}">
          <x14:formula1>
            <xm:f>V!$Y$2:$Y$6</xm:f>
          </x14:formula1>
          <xm:sqref>R3:S4</xm:sqref>
        </x14:dataValidation>
        <x14:dataValidation type="list" allowBlank="1" showInputMessage="1" showErrorMessage="1" xr:uid="{A99C830D-A096-460D-BAFE-367375FF7D91}">
          <x14:formula1>
            <xm:f>V!$AC$1:$AC$6</xm:f>
          </x14:formula1>
          <xm:sqref>R1:S2</xm:sqref>
        </x14:dataValidation>
        <x14:dataValidation type="list" allowBlank="1" showInputMessage="1" showErrorMessage="1" xr:uid="{37D17EEF-A47C-49CF-B233-30FAA773A578}">
          <x14:formula1>
            <xm:f>V!$AD$2:$AD$5</xm:f>
          </x14:formula1>
          <xm:sqref>R5:S6</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7F0962-97F4-4185-9B48-A9A9F958901B}">
  <sheetPr codeName="Hoja41"/>
  <dimension ref="D1:Y44"/>
  <sheetViews>
    <sheetView showGridLines="0" zoomScale="60" zoomScaleNormal="60" workbookViewId="0">
      <selection activeCell="R5" sqref="R5:S6"/>
    </sheetView>
  </sheetViews>
  <sheetFormatPr baseColWidth="10" defaultRowHeight="15" x14ac:dyDescent="0.25"/>
  <cols>
    <col min="1" max="21" width="12.7109375" customWidth="1"/>
    <col min="22" max="22" width="21.7109375" bestFit="1" customWidth="1"/>
    <col min="23" max="23" width="21.140625" bestFit="1" customWidth="1"/>
    <col min="24" max="24" width="42.140625" bestFit="1" customWidth="1"/>
    <col min="25" max="25" width="21.140625" bestFit="1" customWidth="1"/>
    <col min="26" max="35" width="12.7109375" customWidth="1"/>
  </cols>
  <sheetData>
    <row r="1" spans="4:25" x14ac:dyDescent="0.25">
      <c r="D1" s="82" t="s">
        <v>0</v>
      </c>
      <c r="E1" s="82"/>
      <c r="F1" s="82"/>
      <c r="G1" s="82"/>
      <c r="H1" s="82"/>
      <c r="I1" s="82"/>
      <c r="J1" s="82"/>
      <c r="K1" s="82"/>
      <c r="L1" s="82"/>
      <c r="M1" s="82"/>
      <c r="N1" s="82"/>
      <c r="P1" s="82" t="s">
        <v>1</v>
      </c>
      <c r="Q1" s="83"/>
      <c r="R1" s="84"/>
      <c r="S1" s="85"/>
      <c r="X1" s="82" t="s">
        <v>2</v>
      </c>
      <c r="Y1" s="82"/>
    </row>
    <row r="2" spans="4:25" ht="15.75" thickBot="1" x14ac:dyDescent="0.3">
      <c r="D2" s="82"/>
      <c r="E2" s="82"/>
      <c r="F2" s="82"/>
      <c r="G2" s="82"/>
      <c r="H2" s="82"/>
      <c r="I2" s="82"/>
      <c r="J2" s="82"/>
      <c r="K2" s="82"/>
      <c r="L2" s="82"/>
      <c r="M2" s="82"/>
      <c r="N2" s="82"/>
      <c r="P2" s="82"/>
      <c r="Q2" s="83"/>
      <c r="R2" s="86"/>
      <c r="S2" s="87"/>
      <c r="X2" s="82"/>
      <c r="Y2" s="82"/>
    </row>
    <row r="3" spans="4:25" ht="20.25" x14ac:dyDescent="0.25">
      <c r="P3" s="82" t="s">
        <v>6</v>
      </c>
      <c r="Q3" s="83"/>
      <c r="R3" s="84"/>
      <c r="S3" s="85"/>
      <c r="X3" s="2" t="s">
        <v>39</v>
      </c>
      <c r="Y3" s="3" t="str">
        <f>IFERROR(HLOOKUP($R$1,V!$AC$17:$AG$21,2,0)," ")</f>
        <v xml:space="preserve"> </v>
      </c>
    </row>
    <row r="4" spans="4:25" ht="21" thickBot="1" x14ac:dyDescent="0.3">
      <c r="P4" s="82"/>
      <c r="Q4" s="83"/>
      <c r="R4" s="86"/>
      <c r="S4" s="87"/>
      <c r="X4" s="4" t="s">
        <v>40</v>
      </c>
      <c r="Y4" s="5" t="str">
        <f>IFERROR(HLOOKUP($R$1,V!$AC$17:$AG$21,3,0)," ")</f>
        <v xml:space="preserve"> </v>
      </c>
    </row>
    <row r="5" spans="4:25" ht="20.25" x14ac:dyDescent="0.25">
      <c r="P5" s="82" t="s">
        <v>74</v>
      </c>
      <c r="Q5" s="83"/>
      <c r="R5" s="84"/>
      <c r="S5" s="85"/>
      <c r="X5" s="4" t="s">
        <v>41</v>
      </c>
      <c r="Y5" s="5" t="str">
        <f>IFERROR(HLOOKUP($R$1,V!$AC$17:$AG$21,4,0)," ")</f>
        <v xml:space="preserve"> </v>
      </c>
    </row>
    <row r="6" spans="4:25" ht="21" thickBot="1" x14ac:dyDescent="0.3">
      <c r="P6" s="82"/>
      <c r="Q6" s="83"/>
      <c r="R6" s="86"/>
      <c r="S6" s="87"/>
      <c r="X6" s="6" t="s">
        <v>42</v>
      </c>
      <c r="Y6" s="7" t="str">
        <f>IFERROR(HLOOKUP($R$1,V!$AC$17:$AG$21,5,0)," ")</f>
        <v xml:space="preserve"> </v>
      </c>
    </row>
    <row r="7" spans="4:25" x14ac:dyDescent="0.25">
      <c r="P7" s="82" t="s">
        <v>10</v>
      </c>
      <c r="Q7" s="83"/>
      <c r="R7" s="92" t="str">
        <f>IFERROR(VLOOKUP($R$5,V!W90:X92,2,0)," ")</f>
        <v xml:space="preserve"> </v>
      </c>
      <c r="S7" s="93"/>
      <c r="T7" s="93"/>
      <c r="U7" s="93"/>
      <c r="V7" s="94"/>
    </row>
    <row r="8" spans="4:25" ht="15.75" thickBot="1" x14ac:dyDescent="0.3">
      <c r="P8" s="82"/>
      <c r="Q8" s="83"/>
      <c r="R8" s="95"/>
      <c r="S8" s="96"/>
      <c r="T8" s="96"/>
      <c r="U8" s="96"/>
      <c r="V8" s="97"/>
      <c r="X8" s="157" t="str">
        <f>IF($R$1="SILVER","RECUERDA QUE POR EL MOMENTO SILVER SOLO ES COMPATIBLE CON 1 Y 2 EQUIPOS"," ")</f>
        <v xml:space="preserve"> </v>
      </c>
      <c r="Y8" s="157"/>
    </row>
    <row r="9" spans="4:25" x14ac:dyDescent="0.25">
      <c r="D9" s="90" t="s">
        <v>9</v>
      </c>
      <c r="E9" s="91"/>
      <c r="F9" s="91"/>
      <c r="G9" s="91"/>
      <c r="H9" s="91"/>
      <c r="I9" s="91"/>
      <c r="J9" s="91"/>
      <c r="K9" s="91"/>
      <c r="L9" s="91"/>
      <c r="M9" s="91"/>
      <c r="N9" s="91"/>
      <c r="P9" s="82" t="s">
        <v>140</v>
      </c>
      <c r="Q9" s="83"/>
      <c r="R9" s="158" t="str">
        <f>IFERROR(VLOOKUP($R$7,V!X90:Y92,2,0)," ")</f>
        <v xml:space="preserve"> </v>
      </c>
      <c r="S9" s="159"/>
      <c r="T9" s="159"/>
      <c r="U9" s="159"/>
      <c r="V9" s="160"/>
      <c r="X9" s="157"/>
      <c r="Y9" s="157"/>
    </row>
    <row r="10" spans="4:25" ht="15.75" thickBot="1" x14ac:dyDescent="0.3">
      <c r="D10" s="91"/>
      <c r="E10" s="91"/>
      <c r="F10" s="91"/>
      <c r="G10" s="91"/>
      <c r="H10" s="91"/>
      <c r="I10" s="91"/>
      <c r="J10" s="91"/>
      <c r="K10" s="91"/>
      <c r="L10" s="91"/>
      <c r="M10" s="91"/>
      <c r="N10" s="91"/>
      <c r="P10" s="82"/>
      <c r="Q10" s="83"/>
      <c r="R10" s="161"/>
      <c r="S10" s="162"/>
      <c r="T10" s="162"/>
      <c r="U10" s="162"/>
      <c r="V10" s="163"/>
      <c r="X10" s="157"/>
      <c r="Y10" s="157"/>
    </row>
    <row r="11" spans="4:25" x14ac:dyDescent="0.25">
      <c r="X11" s="157"/>
      <c r="Y11" s="157"/>
    </row>
    <row r="14" spans="4:25" x14ac:dyDescent="0.25">
      <c r="R14" s="119" t="s">
        <v>161</v>
      </c>
      <c r="S14" s="142"/>
      <c r="T14" s="119" t="s">
        <v>162</v>
      </c>
      <c r="U14" s="142"/>
      <c r="V14" s="119" t="s">
        <v>19</v>
      </c>
      <c r="W14" s="119"/>
      <c r="X14" s="119" t="s">
        <v>25</v>
      </c>
      <c r="Y14" s="119"/>
    </row>
    <row r="15" spans="4:25" ht="15.75" customHeight="1" thickBot="1" x14ac:dyDescent="0.3">
      <c r="R15" s="119"/>
      <c r="S15" s="142"/>
      <c r="T15" s="119"/>
      <c r="U15" s="142"/>
      <c r="V15" s="119"/>
      <c r="W15" s="119"/>
      <c r="X15" s="119"/>
      <c r="Y15" s="119"/>
    </row>
    <row r="16" spans="4:25" ht="15" customHeight="1" x14ac:dyDescent="0.25">
      <c r="P16" s="82" t="s">
        <v>43</v>
      </c>
      <c r="Q16" s="122"/>
      <c r="R16" s="123" t="str">
        <f>IFERROR(HLOOKUP($R$1,V!$X$50:$AB$58,2,0)," ")</f>
        <v xml:space="preserve"> </v>
      </c>
      <c r="S16" s="124"/>
      <c r="T16" s="123" t="str">
        <f>IFERROR(HLOOKUP($R$1,V!$X$50:$AB$58,6,0)," ")</f>
        <v xml:space="preserve"> </v>
      </c>
      <c r="U16" s="124"/>
      <c r="V16" s="123" t="str">
        <f>IFERROR(HLOOKUP($R$1,V!$X$32:$AF$48,10,0)," ")</f>
        <v xml:space="preserve"> </v>
      </c>
      <c r="W16" s="124"/>
      <c r="X16" s="123" t="str">
        <f>IFERROR(HLOOKUP($R$1,V!$X$32:$AF$48,14,0)," ")</f>
        <v xml:space="preserve"> </v>
      </c>
      <c r="Y16" s="124"/>
    </row>
    <row r="17" spans="16:25" ht="15.75" customHeight="1" thickBot="1" x14ac:dyDescent="0.3">
      <c r="P17" s="82"/>
      <c r="Q17" s="122"/>
      <c r="R17" s="125"/>
      <c r="S17" s="126"/>
      <c r="T17" s="125"/>
      <c r="U17" s="126"/>
      <c r="V17" s="125"/>
      <c r="W17" s="126"/>
      <c r="X17" s="125"/>
      <c r="Y17" s="126"/>
    </row>
    <row r="18" spans="16:25" ht="15" customHeight="1" x14ac:dyDescent="0.25">
      <c r="P18" s="82" t="s">
        <v>44</v>
      </c>
      <c r="Q18" s="122"/>
      <c r="R18" s="123" t="str">
        <f>IFERROR(HLOOKUP($R$1,V!$X$50:$AB$58,3,0)," ")</f>
        <v xml:space="preserve"> </v>
      </c>
      <c r="S18" s="124"/>
      <c r="T18" s="123" t="str">
        <f>IFERROR(HLOOKUP($R$1,V!$X$50:$AB$58,7,0)," ")</f>
        <v xml:space="preserve"> </v>
      </c>
      <c r="U18" s="124"/>
      <c r="V18" s="123" t="str">
        <f>IFERROR(HLOOKUP($R$1,V!$X$32:$AF$48,11,0)," ")</f>
        <v xml:space="preserve"> </v>
      </c>
      <c r="W18" s="124"/>
      <c r="X18" s="123" t="str">
        <f>IFERROR(HLOOKUP($R$1,V!$X$32:$AF$48,15,0)," ")</f>
        <v xml:space="preserve"> </v>
      </c>
      <c r="Y18" s="124"/>
    </row>
    <row r="19" spans="16:25" ht="15.75" customHeight="1" thickBot="1" x14ac:dyDescent="0.3">
      <c r="P19" s="82"/>
      <c r="Q19" s="122"/>
      <c r="R19" s="125"/>
      <c r="S19" s="126"/>
      <c r="T19" s="125"/>
      <c r="U19" s="126"/>
      <c r="V19" s="125"/>
      <c r="W19" s="126"/>
      <c r="X19" s="125"/>
      <c r="Y19" s="126"/>
    </row>
    <row r="20" spans="16:25" ht="15" customHeight="1" x14ac:dyDescent="0.25">
      <c r="P20" s="82" t="s">
        <v>60</v>
      </c>
      <c r="Q20" s="122"/>
      <c r="R20" s="123" t="str">
        <f>IFERROR(HLOOKUP($R$1,V!$X$50:$AB$58,4,0)," ")</f>
        <v xml:space="preserve"> </v>
      </c>
      <c r="S20" s="124"/>
      <c r="T20" s="123" t="str">
        <f>IFERROR(HLOOKUP($R$1,V!$X$50:$AB$58,8,0)," ")</f>
        <v xml:space="preserve"> </v>
      </c>
      <c r="U20" s="124"/>
      <c r="V20" s="123" t="str">
        <f>IFERROR(HLOOKUP($R$1,V!$X$32:$AF$48,12,0)," ")</f>
        <v xml:space="preserve"> </v>
      </c>
      <c r="W20" s="124"/>
      <c r="X20" s="123" t="str">
        <f>IFERROR(HLOOKUP($R$1,V!$X$32:$AF$48,16,0)," ")</f>
        <v xml:space="preserve"> </v>
      </c>
      <c r="Y20" s="124"/>
    </row>
    <row r="21" spans="16:25" ht="15.75" customHeight="1" thickBot="1" x14ac:dyDescent="0.3">
      <c r="P21" s="82"/>
      <c r="Q21" s="122"/>
      <c r="R21" s="125"/>
      <c r="S21" s="126"/>
      <c r="T21" s="125"/>
      <c r="U21" s="126"/>
      <c r="V21" s="125"/>
      <c r="W21" s="126"/>
      <c r="X21" s="125"/>
      <c r="Y21" s="126"/>
    </row>
    <row r="22" spans="16:25" ht="15" customHeight="1" x14ac:dyDescent="0.25">
      <c r="P22" s="82" t="s">
        <v>61</v>
      </c>
      <c r="Q22" s="122"/>
      <c r="R22" s="123" t="str">
        <f>IFERROR(HLOOKUP($R$1,V!$X$50:$AB$58,5,0)," ")</f>
        <v xml:space="preserve"> </v>
      </c>
      <c r="S22" s="124"/>
      <c r="T22" s="123" t="str">
        <f>IFERROR(HLOOKUP($R$1,V!$X$50:$AB$58,9,0)," ")</f>
        <v xml:space="preserve"> </v>
      </c>
      <c r="U22" s="124"/>
      <c r="V22" s="123" t="str">
        <f>IFERROR(HLOOKUP($R$1,V!$X$32:$AF$48,13,0)," ")</f>
        <v xml:space="preserve"> </v>
      </c>
      <c r="W22" s="124"/>
      <c r="X22" s="123" t="str">
        <f>IFERROR(HLOOKUP($R$1,V!$X$32:$AF$48,17,0)," ")</f>
        <v xml:space="preserve"> </v>
      </c>
      <c r="Y22" s="124"/>
    </row>
    <row r="23" spans="16:25" ht="15.75" customHeight="1" thickBot="1" x14ac:dyDescent="0.3">
      <c r="P23" s="82"/>
      <c r="Q23" s="122"/>
      <c r="R23" s="125"/>
      <c r="S23" s="126"/>
      <c r="T23" s="125"/>
      <c r="U23" s="126"/>
      <c r="V23" s="125"/>
      <c r="W23" s="126"/>
      <c r="X23" s="125"/>
      <c r="Y23" s="126"/>
    </row>
    <row r="25" spans="16:25" ht="15.75" thickBot="1" x14ac:dyDescent="0.3"/>
    <row r="26" spans="16:25" x14ac:dyDescent="0.25">
      <c r="P26" s="104" t="s">
        <v>12</v>
      </c>
      <c r="Q26" s="105"/>
      <c r="R26" s="110" t="str">
        <f>V!G54</f>
        <v>DECISOR DE LA CUENTA SOLICITA  EQ AD NE CANAL DE VENTA  ENTERADO DE COSTOS Y POLITICAS</v>
      </c>
      <c r="S26" s="111"/>
      <c r="T26" s="111"/>
      <c r="U26" s="111"/>
      <c r="V26" s="111"/>
      <c r="W26" s="111"/>
      <c r="X26" s="111"/>
      <c r="Y26" s="112"/>
    </row>
    <row r="27" spans="16:25" x14ac:dyDescent="0.25">
      <c r="P27" s="106"/>
      <c r="Q27" s="107"/>
      <c r="R27" s="113"/>
      <c r="S27" s="129"/>
      <c r="T27" s="129"/>
      <c r="U27" s="129"/>
      <c r="V27" s="129"/>
      <c r="W27" s="129"/>
      <c r="X27" s="129"/>
      <c r="Y27" s="115"/>
    </row>
    <row r="28" spans="16:25" x14ac:dyDescent="0.25">
      <c r="P28" s="106"/>
      <c r="Q28" s="107"/>
      <c r="R28" s="113"/>
      <c r="S28" s="129"/>
      <c r="T28" s="129"/>
      <c r="U28" s="129"/>
      <c r="V28" s="129"/>
      <c r="W28" s="129"/>
      <c r="X28" s="129"/>
      <c r="Y28" s="115"/>
    </row>
    <row r="29" spans="16:25" x14ac:dyDescent="0.25">
      <c r="P29" s="106"/>
      <c r="Q29" s="107"/>
      <c r="R29" s="113"/>
      <c r="S29" s="129"/>
      <c r="T29" s="129"/>
      <c r="U29" s="129"/>
      <c r="V29" s="129"/>
      <c r="W29" s="129"/>
      <c r="X29" s="129"/>
      <c r="Y29" s="115"/>
    </row>
    <row r="30" spans="16:25" x14ac:dyDescent="0.25">
      <c r="P30" s="106"/>
      <c r="Q30" s="107"/>
      <c r="R30" s="113"/>
      <c r="S30" s="129"/>
      <c r="T30" s="129"/>
      <c r="U30" s="129"/>
      <c r="V30" s="129"/>
      <c r="W30" s="129"/>
      <c r="X30" s="129"/>
      <c r="Y30" s="115"/>
    </row>
    <row r="31" spans="16:25" x14ac:dyDescent="0.25">
      <c r="P31" s="106"/>
      <c r="Q31" s="107"/>
      <c r="R31" s="113"/>
      <c r="S31" s="129"/>
      <c r="T31" s="129"/>
      <c r="U31" s="129"/>
      <c r="V31" s="129"/>
      <c r="W31" s="129"/>
      <c r="X31" s="129"/>
      <c r="Y31" s="115"/>
    </row>
    <row r="32" spans="16:25" x14ac:dyDescent="0.25">
      <c r="P32" s="106"/>
      <c r="Q32" s="107"/>
      <c r="R32" s="113"/>
      <c r="S32" s="129"/>
      <c r="T32" s="129"/>
      <c r="U32" s="129"/>
      <c r="V32" s="129"/>
      <c r="W32" s="129"/>
      <c r="X32" s="129"/>
      <c r="Y32" s="115"/>
    </row>
    <row r="33" spans="4:25" ht="15.75" thickBot="1" x14ac:dyDescent="0.3">
      <c r="P33" s="108"/>
      <c r="Q33" s="109"/>
      <c r="R33" s="116"/>
      <c r="S33" s="117"/>
      <c r="T33" s="117"/>
      <c r="U33" s="117"/>
      <c r="V33" s="117"/>
      <c r="W33" s="117"/>
      <c r="X33" s="117"/>
      <c r="Y33" s="118"/>
    </row>
    <row r="34" spans="4:25" ht="15.75" thickBot="1" x14ac:dyDescent="0.3"/>
    <row r="35" spans="4:25" x14ac:dyDescent="0.25">
      <c r="P35" s="104" t="s">
        <v>77</v>
      </c>
      <c r="Q35" s="105"/>
      <c r="R35" s="110" t="str">
        <f>V!G55</f>
        <v>[HD] SIN ADENDUM RECIBE TELEFONO 1 = TELEFONO 2=  REFERENCIA 1= REFERENCIA 2=  CANAL DE VENTA  ENTERADO DE COSTOS Y POLITICAS</v>
      </c>
      <c r="S35" s="111"/>
      <c r="T35" s="111"/>
      <c r="U35" s="111"/>
      <c r="V35" s="111"/>
      <c r="W35" s="111"/>
      <c r="X35" s="111"/>
      <c r="Y35" s="112"/>
    </row>
    <row r="36" spans="4:25" x14ac:dyDescent="0.25">
      <c r="P36" s="106"/>
      <c r="Q36" s="107"/>
      <c r="R36" s="113"/>
      <c r="S36" s="129"/>
      <c r="T36" s="129"/>
      <c r="U36" s="129"/>
      <c r="V36" s="129"/>
      <c r="W36" s="129"/>
      <c r="X36" s="129"/>
      <c r="Y36" s="115"/>
    </row>
    <row r="37" spans="4:25" ht="15.75" thickBot="1" x14ac:dyDescent="0.3">
      <c r="P37" s="106"/>
      <c r="Q37" s="107"/>
      <c r="R37" s="113"/>
      <c r="S37" s="129"/>
      <c r="T37" s="129"/>
      <c r="U37" s="129"/>
      <c r="V37" s="129"/>
      <c r="W37" s="129"/>
      <c r="X37" s="129"/>
      <c r="Y37" s="115"/>
    </row>
    <row r="38" spans="4:25" ht="15" customHeight="1" x14ac:dyDescent="0.25">
      <c r="D38" s="149" t="s">
        <v>251</v>
      </c>
      <c r="E38" s="150"/>
      <c r="F38" s="150"/>
      <c r="G38" s="150"/>
      <c r="H38" s="150"/>
      <c r="I38" s="150"/>
      <c r="J38" s="150"/>
      <c r="K38" s="150"/>
      <c r="L38" s="150"/>
      <c r="M38" s="150"/>
      <c r="N38" s="151"/>
      <c r="P38" s="106"/>
      <c r="Q38" s="107"/>
      <c r="R38" s="113"/>
      <c r="S38" s="129"/>
      <c r="T38" s="129"/>
      <c r="U38" s="129"/>
      <c r="V38" s="129"/>
      <c r="W38" s="129"/>
      <c r="X38" s="129"/>
      <c r="Y38" s="115"/>
    </row>
    <row r="39" spans="4:25" ht="15" customHeight="1" x14ac:dyDescent="0.25">
      <c r="D39" s="152"/>
      <c r="E39" s="134"/>
      <c r="F39" s="134"/>
      <c r="G39" s="134"/>
      <c r="H39" s="134"/>
      <c r="I39" s="134"/>
      <c r="J39" s="134"/>
      <c r="K39" s="134"/>
      <c r="L39" s="134"/>
      <c r="M39" s="134"/>
      <c r="N39" s="153"/>
      <c r="P39" s="106"/>
      <c r="Q39" s="107"/>
      <c r="R39" s="113"/>
      <c r="S39" s="129"/>
      <c r="T39" s="129"/>
      <c r="U39" s="129"/>
      <c r="V39" s="129"/>
      <c r="W39" s="129"/>
      <c r="X39" s="129"/>
      <c r="Y39" s="115"/>
    </row>
    <row r="40" spans="4:25" ht="15" customHeight="1" x14ac:dyDescent="0.25">
      <c r="D40" s="152"/>
      <c r="E40" s="134"/>
      <c r="F40" s="134"/>
      <c r="G40" s="134"/>
      <c r="H40" s="134"/>
      <c r="I40" s="134"/>
      <c r="J40" s="134"/>
      <c r="K40" s="134"/>
      <c r="L40" s="134"/>
      <c r="M40" s="134"/>
      <c r="N40" s="153"/>
      <c r="P40" s="106"/>
      <c r="Q40" s="107"/>
      <c r="R40" s="113"/>
      <c r="S40" s="129"/>
      <c r="T40" s="129"/>
      <c r="U40" s="129"/>
      <c r="V40" s="129"/>
      <c r="W40" s="129"/>
      <c r="X40" s="129"/>
      <c r="Y40" s="115"/>
    </row>
    <row r="41" spans="4:25" ht="15" customHeight="1" x14ac:dyDescent="0.25">
      <c r="D41" s="152"/>
      <c r="E41" s="134"/>
      <c r="F41" s="134"/>
      <c r="G41" s="134"/>
      <c r="H41" s="134"/>
      <c r="I41" s="134"/>
      <c r="J41" s="134"/>
      <c r="K41" s="134"/>
      <c r="L41" s="134"/>
      <c r="M41" s="134"/>
      <c r="N41" s="153"/>
      <c r="P41" s="106"/>
      <c r="Q41" s="107"/>
      <c r="R41" s="113"/>
      <c r="S41" s="129"/>
      <c r="T41" s="129"/>
      <c r="U41" s="129"/>
      <c r="V41" s="129"/>
      <c r="W41" s="129"/>
      <c r="X41" s="129"/>
      <c r="Y41" s="115"/>
    </row>
    <row r="42" spans="4:25" ht="15.75" customHeight="1" thickBot="1" x14ac:dyDescent="0.3">
      <c r="D42" s="152"/>
      <c r="E42" s="134"/>
      <c r="F42" s="134"/>
      <c r="G42" s="134"/>
      <c r="H42" s="134"/>
      <c r="I42" s="134"/>
      <c r="J42" s="134"/>
      <c r="K42" s="134"/>
      <c r="L42" s="134"/>
      <c r="M42" s="134"/>
      <c r="N42" s="153"/>
      <c r="P42" s="108"/>
      <c r="Q42" s="109"/>
      <c r="R42" s="116"/>
      <c r="S42" s="117"/>
      <c r="T42" s="117"/>
      <c r="U42" s="117"/>
      <c r="V42" s="117"/>
      <c r="W42" s="117"/>
      <c r="X42" s="117"/>
      <c r="Y42" s="118"/>
    </row>
    <row r="43" spans="4:25" ht="15" customHeight="1" x14ac:dyDescent="0.25">
      <c r="D43" s="152"/>
      <c r="E43" s="134"/>
      <c r="F43" s="134"/>
      <c r="G43" s="134"/>
      <c r="H43" s="134"/>
      <c r="I43" s="134"/>
      <c r="J43" s="134"/>
      <c r="K43" s="134"/>
      <c r="L43" s="134"/>
      <c r="M43" s="134"/>
      <c r="N43" s="153"/>
    </row>
    <row r="44" spans="4:25" ht="15.75" customHeight="1" thickBot="1" x14ac:dyDescent="0.3">
      <c r="D44" s="154"/>
      <c r="E44" s="155"/>
      <c r="F44" s="155"/>
      <c r="G44" s="155"/>
      <c r="H44" s="155"/>
      <c r="I44" s="155"/>
      <c r="J44" s="155"/>
      <c r="K44" s="155"/>
      <c r="L44" s="155"/>
      <c r="M44" s="155"/>
      <c r="N44" s="156"/>
    </row>
  </sheetData>
  <mergeCells count="43">
    <mergeCell ref="D38:N44"/>
    <mergeCell ref="V14:W15"/>
    <mergeCell ref="X14:Y15"/>
    <mergeCell ref="V16:W17"/>
    <mergeCell ref="X16:Y17"/>
    <mergeCell ref="V18:W19"/>
    <mergeCell ref="X18:Y19"/>
    <mergeCell ref="V20:W21"/>
    <mergeCell ref="X20:Y21"/>
    <mergeCell ref="V22:W23"/>
    <mergeCell ref="X22:Y23"/>
    <mergeCell ref="T14:U15"/>
    <mergeCell ref="P16:Q17"/>
    <mergeCell ref="R16:S17"/>
    <mergeCell ref="T16:U17"/>
    <mergeCell ref="D1:N2"/>
    <mergeCell ref="P1:Q2"/>
    <mergeCell ref="R1:S2"/>
    <mergeCell ref="X1:Y2"/>
    <mergeCell ref="P3:Q4"/>
    <mergeCell ref="R3:S4"/>
    <mergeCell ref="P5:Q6"/>
    <mergeCell ref="R5:S6"/>
    <mergeCell ref="P7:Q8"/>
    <mergeCell ref="R7:V8"/>
    <mergeCell ref="D9:N10"/>
    <mergeCell ref="P9:Q10"/>
    <mergeCell ref="R9:V10"/>
    <mergeCell ref="X8:Y11"/>
    <mergeCell ref="P35:Q42"/>
    <mergeCell ref="R35:Y42"/>
    <mergeCell ref="P18:Q19"/>
    <mergeCell ref="R18:S19"/>
    <mergeCell ref="T18:U19"/>
    <mergeCell ref="P20:Q21"/>
    <mergeCell ref="R20:S21"/>
    <mergeCell ref="T20:U21"/>
    <mergeCell ref="P22:Q23"/>
    <mergeCell ref="R22:S23"/>
    <mergeCell ref="T22:U23"/>
    <mergeCell ref="P26:Q33"/>
    <mergeCell ref="R26:Y33"/>
    <mergeCell ref="R14:S15"/>
  </mergeCells>
  <pageMargins left="0.7" right="0.7" top="0.75" bottom="0.75" header="0.3" footer="0.3"/>
  <pageSetup orientation="portrait" r:id="rId1"/>
  <headerFooter>
    <oddFooter>&amp;C&amp;1#&amp;"Arial"&amp;10&amp;K737373Información de Uso Público</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1C837CB7-C8D0-4207-ADFE-F60110F95D58}">
          <x14:formula1>
            <xm:f>V!$AD$2:$AD$5</xm:f>
          </x14:formula1>
          <xm:sqref>R5:S6</xm:sqref>
        </x14:dataValidation>
        <x14:dataValidation type="list" allowBlank="1" showInputMessage="1" showErrorMessage="1" xr:uid="{0B67C90F-6AA4-49B2-85EF-1155CA816B61}">
          <x14:formula1>
            <xm:f>V!$AC$1:$AC$6</xm:f>
          </x14:formula1>
          <xm:sqref>R1:S2</xm:sqref>
        </x14:dataValidation>
        <x14:dataValidation type="list" allowBlank="1" showInputMessage="1" showErrorMessage="1" xr:uid="{9993CFC0-E9F9-44ED-AC73-3C08199371BB}">
          <x14:formula1>
            <xm:f>V!$Y$2:$Y$6</xm:f>
          </x14:formula1>
          <xm:sqref>R3:S4</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084A7-36A7-43BA-8EC1-E410CA64A825}">
  <sheetPr codeName="Hoja42"/>
  <dimension ref="A1"/>
  <sheetViews>
    <sheetView showGridLines="0" zoomScale="60" zoomScaleNormal="60" workbookViewId="0">
      <selection activeCell="AA28" sqref="AA28"/>
    </sheetView>
  </sheetViews>
  <sheetFormatPr baseColWidth="10" defaultRowHeight="15" x14ac:dyDescent="0.25"/>
  <cols>
    <col min="1" max="35" width="12.7109375" customWidth="1"/>
  </cols>
  <sheetData/>
  <sheetProtection algorithmName="SHA-512" hashValue="Bur+JQYmDV9P6Q8cW3DCnN3lFoZdBA77i+gTzK69V8iw2OHdVjVDEi3Sd7IVwcgOq/FdfcTfbSjxI9FKSBk6wg==" saltValue="DZYbRK7u+ePEiD+sO1yUQA==" spinCount="100000" sheet="1" objects="1" scenarios="1" selectLockedCells="1" selectUnlockedCells="1"/>
  <pageMargins left="0.7" right="0.7" top="0.75" bottom="0.75" header="0.3" footer="0.3"/>
  <pageSetup orientation="portrait" r:id="rId1"/>
  <headerFooter>
    <oddFooter>&amp;C&amp;1#&amp;"Arial"&amp;10&amp;K737373Información de Uso Público</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98D70-BCD2-4548-B361-F7C3FD4B3FDA}">
  <sheetPr codeName="Hoja44"/>
  <dimension ref="A1:AB67"/>
  <sheetViews>
    <sheetView showGridLines="0" zoomScale="60" zoomScaleNormal="60" workbookViewId="0">
      <selection activeCell="S26" sqref="S26:Z33"/>
    </sheetView>
  </sheetViews>
  <sheetFormatPr baseColWidth="10" defaultRowHeight="15" x14ac:dyDescent="0.25"/>
  <cols>
    <col min="1" max="2" width="12.7109375" customWidth="1"/>
    <col min="3" max="3" width="2.7109375" customWidth="1"/>
    <col min="4" max="13" width="12.7109375" customWidth="1"/>
    <col min="14" max="15" width="10.7109375" customWidth="1"/>
    <col min="16" max="16" width="6.7109375" customWidth="1"/>
    <col min="17" max="22" width="12.7109375" customWidth="1"/>
    <col min="23" max="23" width="21.7109375" bestFit="1" customWidth="1"/>
    <col min="24" max="24" width="19.7109375" customWidth="1"/>
    <col min="25" max="25" width="30.7109375" customWidth="1"/>
    <col min="26" max="26" width="21.140625" bestFit="1" customWidth="1"/>
    <col min="27" max="36" width="12.7109375" customWidth="1"/>
  </cols>
  <sheetData>
    <row r="1" spans="4:28" ht="20.25" x14ac:dyDescent="0.25">
      <c r="D1" s="82" t="s">
        <v>0</v>
      </c>
      <c r="E1" s="82"/>
      <c r="F1" s="82"/>
      <c r="G1" s="82"/>
      <c r="H1" s="82"/>
      <c r="I1" s="82"/>
      <c r="J1" s="82"/>
      <c r="K1" s="82"/>
      <c r="L1" s="82"/>
      <c r="M1" s="82"/>
      <c r="N1" s="82"/>
      <c r="O1" s="49"/>
      <c r="Q1" s="82" t="s">
        <v>212</v>
      </c>
      <c r="R1" s="83"/>
      <c r="S1" s="84" t="s">
        <v>214</v>
      </c>
      <c r="T1" s="85"/>
      <c r="Y1" s="82" t="s">
        <v>2</v>
      </c>
      <c r="Z1" s="82"/>
    </row>
    <row r="2" spans="4:28" ht="21" thickBot="1" x14ac:dyDescent="0.3">
      <c r="D2" s="82"/>
      <c r="E2" s="82"/>
      <c r="F2" s="82"/>
      <c r="G2" s="82"/>
      <c r="H2" s="82"/>
      <c r="I2" s="82"/>
      <c r="J2" s="82"/>
      <c r="K2" s="82"/>
      <c r="L2" s="82"/>
      <c r="M2" s="82"/>
      <c r="N2" s="82"/>
      <c r="O2" s="49"/>
      <c r="Q2" s="82"/>
      <c r="R2" s="83"/>
      <c r="S2" s="86"/>
      <c r="T2" s="87"/>
      <c r="Y2" s="82"/>
      <c r="Z2" s="82"/>
    </row>
    <row r="3" spans="4:28" ht="21" x14ac:dyDescent="0.25">
      <c r="D3" s="180" t="s">
        <v>216</v>
      </c>
      <c r="E3" s="181"/>
      <c r="F3" s="180" t="s">
        <v>221</v>
      </c>
      <c r="G3" s="181"/>
      <c r="H3" s="180" t="s">
        <v>218</v>
      </c>
      <c r="I3" s="181"/>
      <c r="J3" s="180" t="s">
        <v>222</v>
      </c>
      <c r="K3" s="181"/>
      <c r="L3" s="180" t="s">
        <v>220</v>
      </c>
      <c r="M3" s="181"/>
      <c r="Q3" s="82" t="s">
        <v>213</v>
      </c>
      <c r="R3" s="83"/>
      <c r="S3" s="84" t="s">
        <v>18</v>
      </c>
      <c r="T3" s="85"/>
      <c r="V3" s="56" t="str">
        <f>S1&amp;S3</f>
        <v>VeTV MiniVeTV SD</v>
      </c>
      <c r="Y3" s="2" t="s">
        <v>4</v>
      </c>
      <c r="Z3" s="3">
        <f>IFERROR(HLOOKUP($S$3,V!$X$17:$AK$21,2,0)," ")</f>
        <v>68</v>
      </c>
    </row>
    <row r="4" spans="4:28" ht="21" thickBot="1" x14ac:dyDescent="0.3">
      <c r="D4" s="177" t="str">
        <f>IFERROR(VLOOKUP($V$3,V!$Y$102:$AE$118,3,0),"NO ES POSIBLE EL CAMBIO")</f>
        <v>Clasificación</v>
      </c>
      <c r="E4" s="177"/>
      <c r="F4" s="177" t="str">
        <f>IFERROR(VLOOKUP($V$3,V!$Y$102:$AE$118,4,0),"NO ES POSIBLE EL CAMBIO ")</f>
        <v>Operaciones VeTV</v>
      </c>
      <c r="G4" s="177"/>
      <c r="H4" s="177" t="str">
        <f>IFERROR(VLOOKUP($V$3,V!$Y$102:$AE$118,5,0),"NO ES POSIBLE EL CAMBIO ")</f>
        <v>Cambio Esquema Prepago</v>
      </c>
      <c r="I4" s="177"/>
      <c r="J4" s="177" t="str">
        <f>IFERROR(VLOOKUP($V$3,V!$Y$102:$AE$118,6,0),"NO ES POSIBLE EL CAMBIO ")</f>
        <v>Cambio MINI a VETV</v>
      </c>
      <c r="K4" s="177"/>
      <c r="L4" s="177" t="str">
        <f>IFERROR(VLOOKUP($V$3,V!$Y$102:$AE$118,7,0),"NO ES POSIBLE EL CAMBIO ")</f>
        <v>Sin detalle</v>
      </c>
      <c r="M4" s="177"/>
      <c r="Q4" s="82"/>
      <c r="R4" s="83"/>
      <c r="S4" s="86"/>
      <c r="T4" s="87"/>
      <c r="Y4" s="4" t="s">
        <v>5</v>
      </c>
      <c r="Z4" s="5">
        <f>IFERROR(HLOOKUP($S$3,V!$X$17:$AK$21,3,0)," ")</f>
        <v>3</v>
      </c>
    </row>
    <row r="5" spans="4:28" ht="20.25" x14ac:dyDescent="0.25">
      <c r="D5" s="177"/>
      <c r="E5" s="177"/>
      <c r="F5" s="177"/>
      <c r="G5" s="177"/>
      <c r="H5" s="177"/>
      <c r="I5" s="177"/>
      <c r="J5" s="177"/>
      <c r="K5" s="177"/>
      <c r="L5" s="177"/>
      <c r="M5" s="177"/>
      <c r="Q5" s="82" t="s">
        <v>6</v>
      </c>
      <c r="R5" s="83"/>
      <c r="S5" s="84" t="s">
        <v>20</v>
      </c>
      <c r="T5" s="85"/>
      <c r="Y5" s="4" t="s">
        <v>7</v>
      </c>
      <c r="Z5" s="5">
        <f>IFERROR(HLOOKUP($S$3,V!$X$17:$AK$21,4,0)," ")</f>
        <v>11</v>
      </c>
    </row>
    <row r="6" spans="4:28" ht="21" thickBot="1" x14ac:dyDescent="0.3">
      <c r="Q6" s="82"/>
      <c r="R6" s="83"/>
      <c r="S6" s="86"/>
      <c r="T6" s="87"/>
      <c r="Y6" s="4" t="s">
        <v>8</v>
      </c>
      <c r="Z6" s="5">
        <f>IFERROR(HLOOKUP($S$3,V!$X$17:$AK$21,5,0)," ")</f>
        <v>50</v>
      </c>
    </row>
    <row r="7" spans="4:28" ht="21" thickBot="1" x14ac:dyDescent="0.3">
      <c r="Q7" s="57"/>
      <c r="R7" s="57"/>
      <c r="S7" s="58"/>
      <c r="T7" s="58"/>
      <c r="U7" s="58"/>
      <c r="V7" s="58"/>
      <c r="W7" s="58"/>
      <c r="Y7" s="6" t="s">
        <v>271</v>
      </c>
      <c r="Z7" s="7" t="str">
        <f>IFERROR(HLOOKUP($S$3,V!$X$17:$AK$21,6,0)," ")</f>
        <v xml:space="preserve"> </v>
      </c>
    </row>
    <row r="8" spans="4:28" ht="15" customHeight="1" x14ac:dyDescent="0.3">
      <c r="D8" s="90" t="s">
        <v>9</v>
      </c>
      <c r="E8" s="91"/>
      <c r="F8" s="91"/>
      <c r="G8" s="91"/>
      <c r="H8" s="91"/>
      <c r="I8" s="91"/>
      <c r="J8" s="91"/>
      <c r="K8" s="91"/>
      <c r="L8" s="91"/>
      <c r="M8" s="91"/>
      <c r="N8" s="91"/>
      <c r="O8" s="50"/>
      <c r="Q8" s="57"/>
      <c r="R8" s="57"/>
      <c r="S8" s="58"/>
      <c r="T8" s="58"/>
      <c r="U8" s="58"/>
      <c r="V8" s="58"/>
      <c r="W8" s="58"/>
    </row>
    <row r="9" spans="4:28" ht="15" customHeight="1" thickBot="1" x14ac:dyDescent="0.35">
      <c r="D9" s="91"/>
      <c r="E9" s="91"/>
      <c r="F9" s="91"/>
      <c r="G9" s="91"/>
      <c r="H9" s="91"/>
      <c r="I9" s="91"/>
      <c r="J9" s="91"/>
      <c r="K9" s="91"/>
      <c r="L9" s="91"/>
      <c r="M9" s="91"/>
      <c r="N9" s="91"/>
      <c r="O9" s="50"/>
      <c r="Q9" s="57"/>
      <c r="R9" s="57"/>
      <c r="S9" s="59"/>
      <c r="T9" s="59"/>
      <c r="U9" s="59"/>
      <c r="V9" s="59"/>
      <c r="W9" s="59"/>
      <c r="Y9" s="157" t="str">
        <f>IF($R$1="SILVER","RECUERDA QUE POR EL MOMENTO SILVER SOLO ES COMPATIBLE CON 1 Y 2 EQUIPOS"," ")</f>
        <v xml:space="preserve"> </v>
      </c>
      <c r="Z9" s="157"/>
    </row>
    <row r="10" spans="4:28" ht="15" customHeight="1" x14ac:dyDescent="0.25">
      <c r="D10" s="164" t="str">
        <f>IFERROR(VLOOKUP($V$3,V!Y102:AF118,8,0)," ")</f>
        <v>“El número de cuenta en la que se efectúa el cambio de programación es xxxxx” 
“Está a nombre del Sr. Sra. Srita.    (nombre completo con los apellidos) “ 
Sr / Sra.____ para poder activar su nuevo paquete de programación VETV PLUS HD / VETV PLUS SD a partir de momento se grabará la llamada, por la anterior le agradezco me confirme al final de cada término, con la frase “Sí acepto”. 
A partir de éste momento se realizará el cambio de programación VETV Plus HD/ VETV PLUS SD y perderá su ULTIMA RECARGA $___ por tal motivo, deberá realizar el pago correspondiente a su nueva programación por la cantidad de $____ en un período no mayor a 5 días ¿Si acepta?
Le recuerdo que la recarga por 30 días es por la cantidad de $___ ¿Si acepta?
Se renovará su permanencia mínima de 12 recargas, ¿Si acepta?
Le recuerdo que sus recargas no incluyen canales a la carta ni PPE (en caso de requerirlo, éste deberá ser contratado con tarjeta de crédito).
• Disfrutará de su nueva programación de la siguiente forma. (Se deberá Indicar el detalle del total de la programación (video, mosaicos, interactivos, eventos, películas PPV, Canales a la carta y audio de acuerdo al line up correspondiente) 
Sr / Sra. _____ concluimos con la validación de la venta, agradecemos su preferencia, en 5;00 minutos podrá disfrutar de su nueva programación.</v>
      </c>
      <c r="E10" s="165"/>
      <c r="F10" s="165"/>
      <c r="G10" s="165"/>
      <c r="H10" s="165"/>
      <c r="I10" s="165"/>
      <c r="J10" s="165"/>
      <c r="K10" s="165"/>
      <c r="L10" s="165"/>
      <c r="M10" s="165"/>
      <c r="N10" s="165"/>
      <c r="O10" s="166"/>
      <c r="Q10" s="57"/>
      <c r="R10" s="57"/>
      <c r="S10" s="59"/>
      <c r="T10" s="59"/>
      <c r="U10" s="59"/>
      <c r="V10" s="59"/>
      <c r="W10" s="59"/>
      <c r="Y10" s="157"/>
      <c r="Z10" s="157"/>
    </row>
    <row r="11" spans="4:28" ht="15" customHeight="1" x14ac:dyDescent="0.25">
      <c r="D11" s="167"/>
      <c r="E11" s="168"/>
      <c r="F11" s="168"/>
      <c r="G11" s="168"/>
      <c r="H11" s="168"/>
      <c r="I11" s="168"/>
      <c r="J11" s="168"/>
      <c r="K11" s="168"/>
      <c r="L11" s="168"/>
      <c r="M11" s="168"/>
      <c r="N11" s="168"/>
      <c r="O11" s="169"/>
      <c r="Y11" s="157"/>
      <c r="Z11" s="157"/>
    </row>
    <row r="12" spans="4:28" ht="15" customHeight="1" x14ac:dyDescent="0.25">
      <c r="D12" s="167"/>
      <c r="E12" s="168"/>
      <c r="F12" s="168"/>
      <c r="G12" s="168"/>
      <c r="H12" s="168"/>
      <c r="I12" s="168"/>
      <c r="J12" s="168"/>
      <c r="K12" s="168"/>
      <c r="L12" s="168"/>
      <c r="M12" s="168"/>
      <c r="N12" s="168"/>
      <c r="O12" s="169"/>
      <c r="S12" s="178" t="s">
        <v>242</v>
      </c>
      <c r="T12" s="179"/>
      <c r="U12" s="173" t="s">
        <v>243</v>
      </c>
      <c r="V12" s="174"/>
      <c r="W12" s="174"/>
      <c r="X12" s="174"/>
      <c r="Y12" s="157"/>
      <c r="Z12" s="157"/>
    </row>
    <row r="13" spans="4:28" ht="15" customHeight="1" x14ac:dyDescent="0.25">
      <c r="D13" s="167"/>
      <c r="E13" s="168"/>
      <c r="F13" s="168"/>
      <c r="G13" s="168"/>
      <c r="H13" s="168"/>
      <c r="I13" s="168"/>
      <c r="J13" s="168"/>
      <c r="K13" s="168"/>
      <c r="L13" s="168"/>
      <c r="M13" s="168"/>
      <c r="N13" s="168"/>
      <c r="O13" s="169"/>
      <c r="S13" s="178"/>
      <c r="T13" s="179"/>
      <c r="U13" s="175"/>
      <c r="V13" s="176"/>
      <c r="W13" s="176"/>
      <c r="X13" s="176"/>
    </row>
    <row r="14" spans="4:28" ht="15.75" customHeight="1" x14ac:dyDescent="0.25">
      <c r="D14" s="167"/>
      <c r="E14" s="168"/>
      <c r="F14" s="168"/>
      <c r="G14" s="168"/>
      <c r="H14" s="168"/>
      <c r="I14" s="168"/>
      <c r="J14" s="168"/>
      <c r="K14" s="168"/>
      <c r="L14" s="168"/>
      <c r="M14" s="168"/>
      <c r="N14" s="168"/>
      <c r="O14" s="169"/>
      <c r="S14" s="119" t="s">
        <v>147</v>
      </c>
      <c r="T14" s="142"/>
      <c r="U14" s="119" t="s">
        <v>161</v>
      </c>
      <c r="V14" s="142"/>
      <c r="W14" s="119" t="s">
        <v>162</v>
      </c>
      <c r="X14" s="142"/>
      <c r="Y14" s="119" t="s">
        <v>19</v>
      </c>
      <c r="Z14" s="119"/>
      <c r="AA14" s="119" t="s">
        <v>25</v>
      </c>
      <c r="AB14" s="119"/>
    </row>
    <row r="15" spans="4:28" ht="15.75" customHeight="1" thickBot="1" x14ac:dyDescent="0.3">
      <c r="D15" s="167"/>
      <c r="E15" s="168"/>
      <c r="F15" s="168"/>
      <c r="G15" s="168"/>
      <c r="H15" s="168"/>
      <c r="I15" s="168"/>
      <c r="J15" s="168"/>
      <c r="K15" s="168"/>
      <c r="L15" s="168"/>
      <c r="M15" s="168"/>
      <c r="N15" s="168"/>
      <c r="O15" s="169"/>
      <c r="S15" s="119"/>
      <c r="T15" s="142"/>
      <c r="U15" s="119"/>
      <c r="V15" s="142"/>
      <c r="W15" s="119"/>
      <c r="X15" s="142"/>
      <c r="Y15" s="119"/>
      <c r="Z15" s="119"/>
      <c r="AA15" s="119"/>
      <c r="AB15" s="119"/>
    </row>
    <row r="16" spans="4:28" ht="15" customHeight="1" x14ac:dyDescent="0.25">
      <c r="D16" s="167"/>
      <c r="E16" s="168"/>
      <c r="F16" s="168"/>
      <c r="G16" s="168"/>
      <c r="H16" s="168"/>
      <c r="I16" s="168"/>
      <c r="J16" s="168"/>
      <c r="K16" s="168"/>
      <c r="L16" s="168"/>
      <c r="M16" s="168"/>
      <c r="N16" s="168"/>
      <c r="O16" s="169"/>
      <c r="Q16" s="82" t="s">
        <v>43</v>
      </c>
      <c r="R16" s="122"/>
      <c r="S16" s="123">
        <f>IFERROR(HLOOKUP($S$3,V!$Y$24:$AB$26,2,0)," ")</f>
        <v>249</v>
      </c>
      <c r="T16" s="124"/>
      <c r="U16" s="123" t="str">
        <f>IFERROR(HLOOKUP($S$3,V!$X$32:$AF$40,2,0)," ")</f>
        <v xml:space="preserve"> </v>
      </c>
      <c r="V16" s="124"/>
      <c r="W16" s="123" t="str">
        <f>IFERROR(HLOOKUP($S$3,V!$X$32:$AF$40,6,0)," ")</f>
        <v xml:space="preserve"> </v>
      </c>
      <c r="X16" s="124"/>
      <c r="Y16" s="123">
        <f>IFERROR(IF($S$3="VeTV SD",HLOOKUP($S$3,V!$Y$24:$AB$30,4,0),IF($S$3="VeTV HD",HLOOKUP($S$3,V!$Y$24:$AB$30,4,0),IF($S$3="VeTV Plus SD",HLOOKUP($S$3,V!$Y$24:$AB$30,4,0),IF($S$3="VeTV Plus HD",HLOOKUP($S$3,V!$Y$24:$AB$30,4,0),HLOOKUP($S$3,V!$X$32:$AF$48,10,0)))))," ")</f>
        <v>425</v>
      </c>
      <c r="Z16" s="124"/>
      <c r="AA16" s="123">
        <f>IFERROR(IF($S$3="VeTV SD",HLOOKUP($S$3,V!$Y$24:$AB$30,6,0),IF($S$3="VeTV HD",HLOOKUP($S$3,V!$Y$24:$AB$30,6,0),IF($S$3="VeTV Plus SD",HLOOKUP($S$3,V!$Y$24:$AB$30,6,0),IF($S$3="VeTV Plus HD",HLOOKUP($S$3,V!$Y$24:$AB$30,6,0),HLOOKUP($S$3,V!$X$32:$AF$48,10,0)))))," ")</f>
        <v>520</v>
      </c>
      <c r="AB16" s="124"/>
    </row>
    <row r="17" spans="4:28" ht="15.75" customHeight="1" thickBot="1" x14ac:dyDescent="0.3">
      <c r="D17" s="167"/>
      <c r="E17" s="168"/>
      <c r="F17" s="168"/>
      <c r="G17" s="168"/>
      <c r="H17" s="168"/>
      <c r="I17" s="168"/>
      <c r="J17" s="168"/>
      <c r="K17" s="168"/>
      <c r="L17" s="168"/>
      <c r="M17" s="168"/>
      <c r="N17" s="168"/>
      <c r="O17" s="169"/>
      <c r="Q17" s="82"/>
      <c r="R17" s="122"/>
      <c r="S17" s="125"/>
      <c r="T17" s="126"/>
      <c r="U17" s="125"/>
      <c r="V17" s="126"/>
      <c r="W17" s="125"/>
      <c r="X17" s="126"/>
      <c r="Y17" s="125"/>
      <c r="Z17" s="126"/>
      <c r="AA17" s="125"/>
      <c r="AB17" s="126"/>
    </row>
    <row r="18" spans="4:28" ht="15.75" customHeight="1" x14ac:dyDescent="0.25">
      <c r="D18" s="167"/>
      <c r="E18" s="168"/>
      <c r="F18" s="168"/>
      <c r="G18" s="168"/>
      <c r="H18" s="168"/>
      <c r="I18" s="168"/>
      <c r="J18" s="168"/>
      <c r="K18" s="168"/>
      <c r="L18" s="168"/>
      <c r="M18" s="168"/>
      <c r="N18" s="168"/>
      <c r="O18" s="169"/>
      <c r="Q18" s="82" t="s">
        <v>44</v>
      </c>
      <c r="R18" s="122"/>
      <c r="S18" s="123">
        <f>IFERROR(HLOOKUP($S$3,V!$Y$24:$AB$26,3,0)," ")</f>
        <v>349</v>
      </c>
      <c r="T18" s="124"/>
      <c r="U18" s="123" t="str">
        <f>IFERROR(HLOOKUP($S$3,V!$X$32:$AF$40,3,0)," ")</f>
        <v xml:space="preserve"> </v>
      </c>
      <c r="V18" s="124"/>
      <c r="W18" s="123" t="str">
        <f>IFERROR(HLOOKUP($S$3,V!$X$32:$AF$40,7,0)," ")</f>
        <v xml:space="preserve"> </v>
      </c>
      <c r="X18" s="124"/>
      <c r="Y18" s="123">
        <f>IFERROR(IF($S$3="VeTV SD",HLOOKUP($S$3,V!$Y$24:$AB$30,5,0),IF($S$3="VeTV HD",HLOOKUP($S$3,V!$Y$24:$AB$30,5,0),IF($S$3="VeTV Plus SD",HLOOKUP($S$3,V!$Y$24:$AB$30,5,0),IF($S$3="VeTV Plus HD",HLOOKUP($S$3,V!$Y$24:$AB$30,5,0),HLOOKUP($S$3,V!$X$32:$AF$48,10,0)))))," ")</f>
        <v>475</v>
      </c>
      <c r="Z18" s="124"/>
      <c r="AA18" s="123">
        <f>IFERROR(IF($S$3="VeTV SD",HLOOKUP($S$3,V!$Y$24:$AB$30,7,0),IF($S$3="VeTV HD",HLOOKUP($S$3,V!$Y$24:$AB$30,7,0),IF($S$3="VeTV Plus SD",HLOOKUP($S$3,V!$Y$24:$AB$30,7,0),IF($S$3="VeTV Plus HD",HLOOKUP($S$3,V!$Y$24:$AB$30,7,0),HLOOKUP($S$3,V!$X$32:$AF$48,10,0)))))," ")</f>
        <v>570</v>
      </c>
      <c r="AB18" s="124"/>
    </row>
    <row r="19" spans="4:28" ht="15.75" customHeight="1" thickBot="1" x14ac:dyDescent="0.3">
      <c r="D19" s="167"/>
      <c r="E19" s="168"/>
      <c r="F19" s="168"/>
      <c r="G19" s="168"/>
      <c r="H19" s="168"/>
      <c r="I19" s="168"/>
      <c r="J19" s="168"/>
      <c r="K19" s="168"/>
      <c r="L19" s="168"/>
      <c r="M19" s="168"/>
      <c r="N19" s="168"/>
      <c r="O19" s="169"/>
      <c r="Q19" s="82"/>
      <c r="R19" s="122"/>
      <c r="S19" s="125"/>
      <c r="T19" s="126"/>
      <c r="U19" s="125"/>
      <c r="V19" s="126"/>
      <c r="W19" s="125"/>
      <c r="X19" s="126"/>
      <c r="Y19" s="125"/>
      <c r="Z19" s="126"/>
      <c r="AA19" s="125"/>
      <c r="AB19" s="126"/>
    </row>
    <row r="20" spans="4:28" ht="15" customHeight="1" x14ac:dyDescent="0.25">
      <c r="D20" s="167"/>
      <c r="E20" s="168"/>
      <c r="F20" s="168"/>
      <c r="G20" s="168"/>
      <c r="H20" s="168"/>
      <c r="I20" s="168"/>
      <c r="J20" s="168"/>
      <c r="K20" s="168"/>
      <c r="L20" s="168"/>
      <c r="M20" s="168"/>
      <c r="N20" s="168"/>
      <c r="O20" s="169"/>
      <c r="S20" s="82" t="s">
        <v>60</v>
      </c>
      <c r="T20" s="122"/>
      <c r="U20" s="123" t="str">
        <f>IFERROR(HLOOKUP($S$3,V!$X$32:$AF$40,4,0)," ")</f>
        <v xml:space="preserve"> </v>
      </c>
      <c r="V20" s="124"/>
      <c r="W20" s="123" t="str">
        <f>IFERROR(HLOOKUP($S$3,V!$X$32:$AF$40,8,0)," ")</f>
        <v xml:space="preserve"> </v>
      </c>
      <c r="X20" s="124"/>
      <c r="Y20" s="123" t="str">
        <f>IFERROR(HLOOKUP($S$3,V!$X$32:$AF$48,12,0)," ")</f>
        <v xml:space="preserve"> </v>
      </c>
      <c r="Z20" s="124"/>
      <c r="AA20" s="123" t="str">
        <f>IFERROR(HLOOKUP($S$3,V!$X$32:$AF$48,16,0)," ")</f>
        <v xml:space="preserve"> </v>
      </c>
      <c r="AB20" s="124"/>
    </row>
    <row r="21" spans="4:28" ht="15.75" customHeight="1" thickBot="1" x14ac:dyDescent="0.3">
      <c r="D21" s="167"/>
      <c r="E21" s="168"/>
      <c r="F21" s="168"/>
      <c r="G21" s="168"/>
      <c r="H21" s="168"/>
      <c r="I21" s="168"/>
      <c r="J21" s="168"/>
      <c r="K21" s="168"/>
      <c r="L21" s="168"/>
      <c r="M21" s="168"/>
      <c r="N21" s="168"/>
      <c r="O21" s="169"/>
      <c r="S21" s="82"/>
      <c r="T21" s="122"/>
      <c r="U21" s="125"/>
      <c r="V21" s="126"/>
      <c r="W21" s="125"/>
      <c r="X21" s="126"/>
      <c r="Y21" s="125"/>
      <c r="Z21" s="126"/>
      <c r="AA21" s="125"/>
      <c r="AB21" s="126"/>
    </row>
    <row r="22" spans="4:28" ht="15" customHeight="1" x14ac:dyDescent="0.25">
      <c r="D22" s="167"/>
      <c r="E22" s="168"/>
      <c r="F22" s="168"/>
      <c r="G22" s="168"/>
      <c r="H22" s="168"/>
      <c r="I22" s="168"/>
      <c r="J22" s="168"/>
      <c r="K22" s="168"/>
      <c r="L22" s="168"/>
      <c r="M22" s="168"/>
      <c r="N22" s="168"/>
      <c r="O22" s="169"/>
      <c r="S22" s="82" t="s">
        <v>61</v>
      </c>
      <c r="T22" s="122"/>
      <c r="U22" s="123" t="str">
        <f>IFERROR(HLOOKUP($S$3,V!$X$32:$AF$40,5,0)," ")</f>
        <v xml:space="preserve"> </v>
      </c>
      <c r="V22" s="124"/>
      <c r="W22" s="123" t="str">
        <f>IFERROR(HLOOKUP($S$3,V!$X$32:$AF$40,9,0)," ")</f>
        <v xml:space="preserve"> </v>
      </c>
      <c r="X22" s="124"/>
      <c r="Y22" s="123" t="str">
        <f>IFERROR(HLOOKUP($S$3,V!$X$32:$AF$48,13,0)," ")</f>
        <v xml:space="preserve"> </v>
      </c>
      <c r="Z22" s="124"/>
      <c r="AA22" s="123" t="str">
        <f>IFERROR(HLOOKUP($S$3,V!$X$32:$AF$48,17,0)," ")</f>
        <v xml:space="preserve"> </v>
      </c>
      <c r="AB22" s="124"/>
    </row>
    <row r="23" spans="4:28" ht="15.75" customHeight="1" thickBot="1" x14ac:dyDescent="0.3">
      <c r="D23" s="167"/>
      <c r="E23" s="168"/>
      <c r="F23" s="168"/>
      <c r="G23" s="168"/>
      <c r="H23" s="168"/>
      <c r="I23" s="168"/>
      <c r="J23" s="168"/>
      <c r="K23" s="168"/>
      <c r="L23" s="168"/>
      <c r="M23" s="168"/>
      <c r="N23" s="168"/>
      <c r="O23" s="169"/>
      <c r="S23" s="82"/>
      <c r="T23" s="122"/>
      <c r="U23" s="125"/>
      <c r="V23" s="126"/>
      <c r="W23" s="125"/>
      <c r="X23" s="126"/>
      <c r="Y23" s="125"/>
      <c r="Z23" s="126"/>
      <c r="AA23" s="125"/>
      <c r="AB23" s="126"/>
    </row>
    <row r="24" spans="4:28" ht="15" customHeight="1" x14ac:dyDescent="0.25">
      <c r="D24" s="167"/>
      <c r="E24" s="168"/>
      <c r="F24" s="168"/>
      <c r="G24" s="168"/>
      <c r="H24" s="168"/>
      <c r="I24" s="168"/>
      <c r="J24" s="168"/>
      <c r="K24" s="168"/>
      <c r="L24" s="168"/>
      <c r="M24" s="168"/>
      <c r="N24" s="168"/>
      <c r="O24" s="169"/>
    </row>
    <row r="25" spans="4:28" ht="15.75" customHeight="1" thickBot="1" x14ac:dyDescent="0.3">
      <c r="D25" s="167"/>
      <c r="E25" s="168"/>
      <c r="F25" s="168"/>
      <c r="G25" s="168"/>
      <c r="H25" s="168"/>
      <c r="I25" s="168"/>
      <c r="J25" s="168"/>
      <c r="K25" s="168"/>
      <c r="L25" s="168"/>
      <c r="M25" s="168"/>
      <c r="N25" s="168"/>
      <c r="O25" s="169"/>
    </row>
    <row r="26" spans="4:28" ht="15" customHeight="1" x14ac:dyDescent="0.25">
      <c r="D26" s="167"/>
      <c r="E26" s="168"/>
      <c r="F26" s="168"/>
      <c r="G26" s="168"/>
      <c r="H26" s="168"/>
      <c r="I26" s="168"/>
      <c r="J26" s="168"/>
      <c r="K26" s="168"/>
      <c r="L26" s="168"/>
      <c r="M26" s="168"/>
      <c r="N26" s="168"/>
      <c r="O26" s="169"/>
      <c r="Q26" s="104" t="s">
        <v>12</v>
      </c>
      <c r="R26" s="105"/>
      <c r="S26" s="110" t="str">
        <f>V!G56</f>
        <v>DECISOR DE LA CUENTA SOLICITA UPGRADE A VETV SD CANAL DE VENTA ENTRADA ENTERADO DE COSTOS Y POLITICAS</v>
      </c>
      <c r="T26" s="111"/>
      <c r="U26" s="111"/>
      <c r="V26" s="111"/>
      <c r="W26" s="111"/>
      <c r="X26" s="111"/>
      <c r="Y26" s="111"/>
      <c r="Z26" s="112"/>
    </row>
    <row r="27" spans="4:28" ht="15" customHeight="1" x14ac:dyDescent="0.25">
      <c r="D27" s="167"/>
      <c r="E27" s="168"/>
      <c r="F27" s="168"/>
      <c r="G27" s="168"/>
      <c r="H27" s="168"/>
      <c r="I27" s="168"/>
      <c r="J27" s="168"/>
      <c r="K27" s="168"/>
      <c r="L27" s="168"/>
      <c r="M27" s="168"/>
      <c r="N27" s="168"/>
      <c r="O27" s="169"/>
      <c r="Q27" s="106"/>
      <c r="R27" s="107"/>
      <c r="S27" s="113"/>
      <c r="T27" s="129"/>
      <c r="U27" s="129"/>
      <c r="V27" s="129"/>
      <c r="W27" s="129"/>
      <c r="X27" s="129"/>
      <c r="Y27" s="129"/>
      <c r="Z27" s="115"/>
    </row>
    <row r="28" spans="4:28" ht="15" customHeight="1" x14ac:dyDescent="0.25">
      <c r="D28" s="167"/>
      <c r="E28" s="168"/>
      <c r="F28" s="168"/>
      <c r="G28" s="168"/>
      <c r="H28" s="168"/>
      <c r="I28" s="168"/>
      <c r="J28" s="168"/>
      <c r="K28" s="168"/>
      <c r="L28" s="168"/>
      <c r="M28" s="168"/>
      <c r="N28" s="168"/>
      <c r="O28" s="169"/>
      <c r="Q28" s="106"/>
      <c r="R28" s="107"/>
      <c r="S28" s="113"/>
      <c r="T28" s="129"/>
      <c r="U28" s="129"/>
      <c r="V28" s="129"/>
      <c r="W28" s="129"/>
      <c r="X28" s="129"/>
      <c r="Y28" s="129"/>
      <c r="Z28" s="115"/>
    </row>
    <row r="29" spans="4:28" ht="15" customHeight="1" x14ac:dyDescent="0.25">
      <c r="D29" s="167"/>
      <c r="E29" s="168"/>
      <c r="F29" s="168"/>
      <c r="G29" s="168"/>
      <c r="H29" s="168"/>
      <c r="I29" s="168"/>
      <c r="J29" s="168"/>
      <c r="K29" s="168"/>
      <c r="L29" s="168"/>
      <c r="M29" s="168"/>
      <c r="N29" s="168"/>
      <c r="O29" s="169"/>
      <c r="Q29" s="106"/>
      <c r="R29" s="107"/>
      <c r="S29" s="113"/>
      <c r="T29" s="129"/>
      <c r="U29" s="129"/>
      <c r="V29" s="129"/>
      <c r="W29" s="129"/>
      <c r="X29" s="129"/>
      <c r="Y29" s="129"/>
      <c r="Z29" s="115"/>
    </row>
    <row r="30" spans="4:28" ht="15" customHeight="1" x14ac:dyDescent="0.25">
      <c r="D30" s="167"/>
      <c r="E30" s="168"/>
      <c r="F30" s="168"/>
      <c r="G30" s="168"/>
      <c r="H30" s="168"/>
      <c r="I30" s="168"/>
      <c r="J30" s="168"/>
      <c r="K30" s="168"/>
      <c r="L30" s="168"/>
      <c r="M30" s="168"/>
      <c r="N30" s="168"/>
      <c r="O30" s="169"/>
      <c r="Q30" s="106"/>
      <c r="R30" s="107"/>
      <c r="S30" s="113"/>
      <c r="T30" s="129"/>
      <c r="U30" s="129"/>
      <c r="V30" s="129"/>
      <c r="W30" s="129"/>
      <c r="X30" s="129"/>
      <c r="Y30" s="129"/>
      <c r="Z30" s="115"/>
    </row>
    <row r="31" spans="4:28" ht="15" customHeight="1" x14ac:dyDescent="0.25">
      <c r="D31" s="167"/>
      <c r="E31" s="168"/>
      <c r="F31" s="168"/>
      <c r="G31" s="168"/>
      <c r="H31" s="168"/>
      <c r="I31" s="168"/>
      <c r="J31" s="168"/>
      <c r="K31" s="168"/>
      <c r="L31" s="168"/>
      <c r="M31" s="168"/>
      <c r="N31" s="168"/>
      <c r="O31" s="169"/>
      <c r="Q31" s="106"/>
      <c r="R31" s="107"/>
      <c r="S31" s="113"/>
      <c r="T31" s="129"/>
      <c r="U31" s="129"/>
      <c r="V31" s="129"/>
      <c r="W31" s="129"/>
      <c r="X31" s="129"/>
      <c r="Y31" s="129"/>
      <c r="Z31" s="115"/>
    </row>
    <row r="32" spans="4:28" ht="15" customHeight="1" x14ac:dyDescent="0.25">
      <c r="D32" s="167"/>
      <c r="E32" s="168"/>
      <c r="F32" s="168"/>
      <c r="G32" s="168"/>
      <c r="H32" s="168"/>
      <c r="I32" s="168"/>
      <c r="J32" s="168"/>
      <c r="K32" s="168"/>
      <c r="L32" s="168"/>
      <c r="M32" s="168"/>
      <c r="N32" s="168"/>
      <c r="O32" s="169"/>
      <c r="Q32" s="106"/>
      <c r="R32" s="107"/>
      <c r="S32" s="113"/>
      <c r="T32" s="129"/>
      <c r="U32" s="129"/>
      <c r="V32" s="129"/>
      <c r="W32" s="129"/>
      <c r="X32" s="129"/>
      <c r="Y32" s="129"/>
      <c r="Z32" s="115"/>
    </row>
    <row r="33" spans="1:26" ht="15.75" customHeight="1" thickBot="1" x14ac:dyDescent="0.3">
      <c r="D33" s="167"/>
      <c r="E33" s="168"/>
      <c r="F33" s="168"/>
      <c r="G33" s="168"/>
      <c r="H33" s="168"/>
      <c r="I33" s="168"/>
      <c r="J33" s="168"/>
      <c r="K33" s="168"/>
      <c r="L33" s="168"/>
      <c r="M33" s="168"/>
      <c r="N33" s="168"/>
      <c r="O33" s="169"/>
      <c r="Q33" s="108"/>
      <c r="R33" s="109"/>
      <c r="S33" s="116"/>
      <c r="T33" s="117"/>
      <c r="U33" s="117"/>
      <c r="V33" s="117"/>
      <c r="W33" s="117"/>
      <c r="X33" s="117"/>
      <c r="Y33" s="117"/>
      <c r="Z33" s="118"/>
    </row>
    <row r="34" spans="1:26" ht="15" customHeight="1" x14ac:dyDescent="0.25">
      <c r="D34" s="167"/>
      <c r="E34" s="168"/>
      <c r="F34" s="168"/>
      <c r="G34" s="168"/>
      <c r="H34" s="168"/>
      <c r="I34" s="168"/>
      <c r="J34" s="168"/>
      <c r="K34" s="168"/>
      <c r="L34" s="168"/>
      <c r="M34" s="168"/>
      <c r="N34" s="168"/>
      <c r="O34" s="169"/>
    </row>
    <row r="35" spans="1:26" ht="15" customHeight="1" x14ac:dyDescent="0.25">
      <c r="D35" s="167"/>
      <c r="E35" s="168"/>
      <c r="F35" s="168"/>
      <c r="G35" s="168"/>
      <c r="H35" s="168"/>
      <c r="I35" s="168"/>
      <c r="J35" s="168"/>
      <c r="K35" s="168"/>
      <c r="L35" s="168"/>
      <c r="M35" s="168"/>
      <c r="N35" s="168"/>
      <c r="O35" s="169"/>
    </row>
    <row r="36" spans="1:26" ht="15" customHeight="1" x14ac:dyDescent="0.25">
      <c r="D36" s="167"/>
      <c r="E36" s="168"/>
      <c r="F36" s="168"/>
      <c r="G36" s="168"/>
      <c r="H36" s="168"/>
      <c r="I36" s="168"/>
      <c r="J36" s="168"/>
      <c r="K36" s="168"/>
      <c r="L36" s="168"/>
      <c r="M36" s="168"/>
      <c r="N36" s="168"/>
      <c r="O36" s="169"/>
    </row>
    <row r="37" spans="1:26" ht="15" customHeight="1" x14ac:dyDescent="0.25">
      <c r="D37" s="167"/>
      <c r="E37" s="168"/>
      <c r="F37" s="168"/>
      <c r="G37" s="168"/>
      <c r="H37" s="168"/>
      <c r="I37" s="168"/>
      <c r="J37" s="168"/>
      <c r="K37" s="168"/>
      <c r="L37" s="168"/>
      <c r="M37" s="168"/>
      <c r="N37" s="168"/>
      <c r="O37" s="169"/>
    </row>
    <row r="38" spans="1:26" ht="15" customHeight="1" x14ac:dyDescent="0.25">
      <c r="D38" s="167"/>
      <c r="E38" s="168"/>
      <c r="F38" s="168"/>
      <c r="G38" s="168"/>
      <c r="H38" s="168"/>
      <c r="I38" s="168"/>
      <c r="J38" s="168"/>
      <c r="K38" s="168"/>
      <c r="L38" s="168"/>
      <c r="M38" s="168"/>
      <c r="N38" s="168"/>
      <c r="O38" s="169"/>
    </row>
    <row r="39" spans="1:26" ht="15" customHeight="1" x14ac:dyDescent="0.25">
      <c r="D39" s="167"/>
      <c r="E39" s="168"/>
      <c r="F39" s="168"/>
      <c r="G39" s="168"/>
      <c r="H39" s="168"/>
      <c r="I39" s="168"/>
      <c r="J39" s="168"/>
      <c r="K39" s="168"/>
      <c r="L39" s="168"/>
      <c r="M39" s="168"/>
      <c r="N39" s="168"/>
      <c r="O39" s="169"/>
    </row>
    <row r="40" spans="1:26" ht="15" customHeight="1" x14ac:dyDescent="0.25">
      <c r="D40" s="167"/>
      <c r="E40" s="168"/>
      <c r="F40" s="168"/>
      <c r="G40" s="168"/>
      <c r="H40" s="168"/>
      <c r="I40" s="168"/>
      <c r="J40" s="168"/>
      <c r="K40" s="168"/>
      <c r="L40" s="168"/>
      <c r="M40" s="168"/>
      <c r="N40" s="168"/>
      <c r="O40" s="169"/>
    </row>
    <row r="41" spans="1:26" ht="15.75" customHeight="1" x14ac:dyDescent="0.25">
      <c r="D41" s="167"/>
      <c r="E41" s="168"/>
      <c r="F41" s="168"/>
      <c r="G41" s="168"/>
      <c r="H41" s="168"/>
      <c r="I41" s="168"/>
      <c r="J41" s="168"/>
      <c r="K41" s="168"/>
      <c r="L41" s="168"/>
      <c r="M41" s="168"/>
      <c r="N41" s="168"/>
      <c r="O41" s="169"/>
    </row>
    <row r="42" spans="1:26" ht="15" customHeight="1" x14ac:dyDescent="0.25">
      <c r="D42" s="167"/>
      <c r="E42" s="168"/>
      <c r="F42" s="168"/>
      <c r="G42" s="168"/>
      <c r="H42" s="168"/>
      <c r="I42" s="168"/>
      <c r="J42" s="168"/>
      <c r="K42" s="168"/>
      <c r="L42" s="168"/>
      <c r="M42" s="168"/>
      <c r="N42" s="168"/>
      <c r="O42" s="169"/>
    </row>
    <row r="43" spans="1:26" ht="15" customHeight="1" x14ac:dyDescent="0.25">
      <c r="D43" s="167"/>
      <c r="E43" s="168"/>
      <c r="F43" s="168"/>
      <c r="G43" s="168"/>
      <c r="H43" s="168"/>
      <c r="I43" s="168"/>
      <c r="J43" s="168"/>
      <c r="K43" s="168"/>
      <c r="L43" s="168"/>
      <c r="M43" s="168"/>
      <c r="N43" s="168"/>
      <c r="O43" s="169"/>
    </row>
    <row r="44" spans="1:26" ht="15" customHeight="1" x14ac:dyDescent="0.25">
      <c r="D44" s="167"/>
      <c r="E44" s="168"/>
      <c r="F44" s="168"/>
      <c r="G44" s="168"/>
      <c r="H44" s="168"/>
      <c r="I44" s="168"/>
      <c r="J44" s="168"/>
      <c r="K44" s="168"/>
      <c r="L44" s="168"/>
      <c r="M44" s="168"/>
      <c r="N44" s="168"/>
      <c r="O44" s="169"/>
    </row>
    <row r="45" spans="1:26" ht="15" customHeight="1" x14ac:dyDescent="0.25">
      <c r="D45" s="167"/>
      <c r="E45" s="168"/>
      <c r="F45" s="168"/>
      <c r="G45" s="168"/>
      <c r="H45" s="168"/>
      <c r="I45" s="168"/>
      <c r="J45" s="168"/>
      <c r="K45" s="168"/>
      <c r="L45" s="168"/>
      <c r="M45" s="168"/>
      <c r="N45" s="168"/>
      <c r="O45" s="169"/>
    </row>
    <row r="46" spans="1:26" ht="15" customHeight="1" x14ac:dyDescent="0.25">
      <c r="A46" s="74"/>
      <c r="B46" s="74"/>
      <c r="C46" s="74"/>
      <c r="D46" s="167"/>
      <c r="E46" s="168"/>
      <c r="F46" s="168"/>
      <c r="G46" s="168"/>
      <c r="H46" s="168"/>
      <c r="I46" s="168"/>
      <c r="J46" s="168"/>
      <c r="K46" s="168"/>
      <c r="L46" s="168"/>
      <c r="M46" s="168"/>
      <c r="N46" s="168"/>
      <c r="O46" s="169"/>
      <c r="P46" s="74"/>
      <c r="Q46" s="74"/>
      <c r="R46" s="74"/>
    </row>
    <row r="47" spans="1:26" ht="15" customHeight="1" x14ac:dyDescent="0.25">
      <c r="A47" s="74"/>
      <c r="B47" s="74"/>
      <c r="C47" s="74"/>
      <c r="D47" s="167"/>
      <c r="E47" s="168"/>
      <c r="F47" s="168"/>
      <c r="G47" s="168"/>
      <c r="H47" s="168"/>
      <c r="I47" s="168"/>
      <c r="J47" s="168"/>
      <c r="K47" s="168"/>
      <c r="L47" s="168"/>
      <c r="M47" s="168"/>
      <c r="N47" s="168"/>
      <c r="O47" s="169"/>
      <c r="P47" s="74"/>
      <c r="Q47" s="74"/>
      <c r="R47" s="74"/>
    </row>
    <row r="48" spans="1:26" ht="15" customHeight="1" x14ac:dyDescent="0.25">
      <c r="A48" s="74"/>
      <c r="B48" s="74"/>
      <c r="C48" s="74"/>
      <c r="D48" s="167"/>
      <c r="E48" s="168"/>
      <c r="F48" s="168"/>
      <c r="G48" s="168"/>
      <c r="H48" s="168"/>
      <c r="I48" s="168"/>
      <c r="J48" s="168"/>
      <c r="K48" s="168"/>
      <c r="L48" s="168"/>
      <c r="M48" s="168"/>
      <c r="N48" s="168"/>
      <c r="O48" s="169"/>
      <c r="P48" s="74"/>
      <c r="Q48" s="74"/>
      <c r="R48" s="74"/>
    </row>
    <row r="49" spans="1:18" ht="15" customHeight="1" x14ac:dyDescent="0.25">
      <c r="A49" s="74"/>
      <c r="B49" s="74"/>
      <c r="C49" s="74"/>
      <c r="D49" s="167"/>
      <c r="E49" s="168"/>
      <c r="F49" s="168"/>
      <c r="G49" s="168"/>
      <c r="H49" s="168"/>
      <c r="I49" s="168"/>
      <c r="J49" s="168"/>
      <c r="K49" s="168"/>
      <c r="L49" s="168"/>
      <c r="M49" s="168"/>
      <c r="N49" s="168"/>
      <c r="O49" s="169"/>
      <c r="P49" s="74"/>
      <c r="Q49" s="74"/>
      <c r="R49" s="74"/>
    </row>
    <row r="50" spans="1:18" ht="15" customHeight="1" x14ac:dyDescent="0.25">
      <c r="A50" s="74"/>
      <c r="B50" s="74"/>
      <c r="C50" s="74"/>
      <c r="D50" s="167"/>
      <c r="E50" s="168"/>
      <c r="F50" s="168"/>
      <c r="G50" s="168"/>
      <c r="H50" s="168"/>
      <c r="I50" s="168"/>
      <c r="J50" s="168"/>
      <c r="K50" s="168"/>
      <c r="L50" s="168"/>
      <c r="M50" s="168"/>
      <c r="N50" s="168"/>
      <c r="O50" s="169"/>
      <c r="P50" s="74"/>
      <c r="Q50" s="74"/>
      <c r="R50" s="74"/>
    </row>
    <row r="51" spans="1:18" ht="15" customHeight="1" x14ac:dyDescent="0.25">
      <c r="A51" s="74"/>
      <c r="B51" s="74"/>
      <c r="C51" s="74"/>
      <c r="D51" s="167"/>
      <c r="E51" s="168"/>
      <c r="F51" s="168"/>
      <c r="G51" s="168"/>
      <c r="H51" s="168"/>
      <c r="I51" s="168"/>
      <c r="J51" s="168"/>
      <c r="K51" s="168"/>
      <c r="L51" s="168"/>
      <c r="M51" s="168"/>
      <c r="N51" s="168"/>
      <c r="O51" s="169"/>
      <c r="P51" s="74"/>
      <c r="Q51" s="74"/>
      <c r="R51" s="74"/>
    </row>
    <row r="52" spans="1:18" ht="15" customHeight="1" x14ac:dyDescent="0.25">
      <c r="A52" s="74"/>
      <c r="B52" s="74"/>
      <c r="C52" s="74"/>
      <c r="D52" s="167"/>
      <c r="E52" s="168"/>
      <c r="F52" s="168"/>
      <c r="G52" s="168"/>
      <c r="H52" s="168"/>
      <c r="I52" s="168"/>
      <c r="J52" s="168"/>
      <c r="K52" s="168"/>
      <c r="L52" s="168"/>
      <c r="M52" s="168"/>
      <c r="N52" s="168"/>
      <c r="O52" s="169"/>
      <c r="P52" s="74"/>
      <c r="Q52" s="74"/>
      <c r="R52" s="74"/>
    </row>
    <row r="53" spans="1:18" ht="15" customHeight="1" x14ac:dyDescent="0.25">
      <c r="A53" s="74"/>
      <c r="B53" s="74"/>
      <c r="C53" s="74"/>
      <c r="D53" s="167"/>
      <c r="E53" s="168"/>
      <c r="F53" s="168"/>
      <c r="G53" s="168"/>
      <c r="H53" s="168"/>
      <c r="I53" s="168"/>
      <c r="J53" s="168"/>
      <c r="K53" s="168"/>
      <c r="L53" s="168"/>
      <c r="M53" s="168"/>
      <c r="N53" s="168"/>
      <c r="O53" s="169"/>
      <c r="P53" s="74"/>
      <c r="Q53" s="74"/>
      <c r="R53" s="74"/>
    </row>
    <row r="54" spans="1:18" ht="15" customHeight="1" x14ac:dyDescent="0.25">
      <c r="A54" s="74"/>
      <c r="B54" s="74"/>
      <c r="C54" s="74"/>
      <c r="D54" s="167"/>
      <c r="E54" s="168"/>
      <c r="F54" s="168"/>
      <c r="G54" s="168"/>
      <c r="H54" s="168"/>
      <c r="I54" s="168"/>
      <c r="J54" s="168"/>
      <c r="K54" s="168"/>
      <c r="L54" s="168"/>
      <c r="M54" s="168"/>
      <c r="N54" s="168"/>
      <c r="O54" s="169"/>
      <c r="P54" s="74"/>
      <c r="Q54" s="74"/>
      <c r="R54" s="74"/>
    </row>
    <row r="55" spans="1:18" ht="15" customHeight="1" x14ac:dyDescent="0.25">
      <c r="A55" s="74"/>
      <c r="B55" s="74"/>
      <c r="C55" s="74"/>
      <c r="D55" s="167"/>
      <c r="E55" s="168"/>
      <c r="F55" s="168"/>
      <c r="G55" s="168"/>
      <c r="H55" s="168"/>
      <c r="I55" s="168"/>
      <c r="J55" s="168"/>
      <c r="K55" s="168"/>
      <c r="L55" s="168"/>
      <c r="M55" s="168"/>
      <c r="N55" s="168"/>
      <c r="O55" s="169"/>
      <c r="P55" s="74"/>
      <c r="Q55" s="74"/>
      <c r="R55" s="74"/>
    </row>
    <row r="56" spans="1:18" ht="15" customHeight="1" x14ac:dyDescent="0.25">
      <c r="A56" s="74"/>
      <c r="B56" s="74"/>
      <c r="C56" s="74"/>
      <c r="D56" s="167"/>
      <c r="E56" s="168"/>
      <c r="F56" s="168"/>
      <c r="G56" s="168"/>
      <c r="H56" s="168"/>
      <c r="I56" s="168"/>
      <c r="J56" s="168"/>
      <c r="K56" s="168"/>
      <c r="L56" s="168"/>
      <c r="M56" s="168"/>
      <c r="N56" s="168"/>
      <c r="O56" s="169"/>
      <c r="P56" s="74"/>
      <c r="Q56" s="74"/>
      <c r="R56" s="74"/>
    </row>
    <row r="57" spans="1:18" ht="15" customHeight="1" x14ac:dyDescent="0.25">
      <c r="A57" s="74"/>
      <c r="B57" s="74"/>
      <c r="C57" s="74"/>
      <c r="D57" s="167"/>
      <c r="E57" s="168"/>
      <c r="F57" s="168"/>
      <c r="G57" s="168"/>
      <c r="H57" s="168"/>
      <c r="I57" s="168"/>
      <c r="J57" s="168"/>
      <c r="K57" s="168"/>
      <c r="L57" s="168"/>
      <c r="M57" s="168"/>
      <c r="N57" s="168"/>
      <c r="O57" s="169"/>
      <c r="P57" s="74"/>
      <c r="Q57" s="74"/>
      <c r="R57" s="74"/>
    </row>
    <row r="58" spans="1:18" ht="15" customHeight="1" x14ac:dyDescent="0.25">
      <c r="A58" s="74"/>
      <c r="B58" s="74"/>
      <c r="C58" s="74"/>
      <c r="D58" s="167"/>
      <c r="E58" s="168"/>
      <c r="F58" s="168"/>
      <c r="G58" s="168"/>
      <c r="H58" s="168"/>
      <c r="I58" s="168"/>
      <c r="J58" s="168"/>
      <c r="K58" s="168"/>
      <c r="L58" s="168"/>
      <c r="M58" s="168"/>
      <c r="N58" s="168"/>
      <c r="O58" s="169"/>
      <c r="P58" s="74"/>
      <c r="Q58" s="74"/>
      <c r="R58" s="74"/>
    </row>
    <row r="59" spans="1:18" ht="15" customHeight="1" x14ac:dyDescent="0.25">
      <c r="A59" s="74"/>
      <c r="B59" s="74"/>
      <c r="C59" s="74"/>
      <c r="D59" s="167"/>
      <c r="E59" s="168"/>
      <c r="F59" s="168"/>
      <c r="G59" s="168"/>
      <c r="H59" s="168"/>
      <c r="I59" s="168"/>
      <c r="J59" s="168"/>
      <c r="K59" s="168"/>
      <c r="L59" s="168"/>
      <c r="M59" s="168"/>
      <c r="N59" s="168"/>
      <c r="O59" s="169"/>
      <c r="P59" s="74"/>
      <c r="Q59" s="74"/>
      <c r="R59" s="74"/>
    </row>
    <row r="60" spans="1:18" ht="15" customHeight="1" x14ac:dyDescent="0.25">
      <c r="A60" s="74"/>
      <c r="B60" s="74"/>
      <c r="C60" s="74"/>
      <c r="D60" s="167"/>
      <c r="E60" s="168"/>
      <c r="F60" s="168"/>
      <c r="G60" s="168"/>
      <c r="H60" s="168"/>
      <c r="I60" s="168"/>
      <c r="J60" s="168"/>
      <c r="K60" s="168"/>
      <c r="L60" s="168"/>
      <c r="M60" s="168"/>
      <c r="N60" s="168"/>
      <c r="O60" s="169"/>
      <c r="P60" s="74"/>
      <c r="Q60" s="74"/>
      <c r="R60" s="74"/>
    </row>
    <row r="61" spans="1:18" ht="15" customHeight="1" thickBot="1" x14ac:dyDescent="0.3">
      <c r="A61" s="74"/>
      <c r="B61" s="74"/>
      <c r="C61" s="74"/>
      <c r="D61" s="170"/>
      <c r="E61" s="171"/>
      <c r="F61" s="171"/>
      <c r="G61" s="171"/>
      <c r="H61" s="171"/>
      <c r="I61" s="171"/>
      <c r="J61" s="171"/>
      <c r="K61" s="171"/>
      <c r="L61" s="171"/>
      <c r="M61" s="171"/>
      <c r="N61" s="171"/>
      <c r="O61" s="172"/>
      <c r="P61" s="74"/>
      <c r="Q61" s="74"/>
      <c r="R61" s="74"/>
    </row>
    <row r="62" spans="1:18" ht="15" customHeight="1" x14ac:dyDescent="0.25">
      <c r="A62" s="74"/>
      <c r="B62" s="74"/>
      <c r="C62" s="74"/>
      <c r="D62" s="73"/>
      <c r="E62" s="73"/>
      <c r="F62" s="73"/>
      <c r="G62" s="73"/>
      <c r="H62" s="73"/>
      <c r="I62" s="73"/>
      <c r="J62" s="73"/>
      <c r="K62" s="73"/>
      <c r="L62" s="73"/>
      <c r="M62" s="73"/>
      <c r="N62" s="73"/>
      <c r="O62" s="73"/>
      <c r="P62" s="74"/>
      <c r="Q62" s="74"/>
      <c r="R62" s="74"/>
    </row>
    <row r="63" spans="1:18" ht="15" customHeight="1" x14ac:dyDescent="0.25">
      <c r="A63" s="74"/>
      <c r="B63" s="74"/>
      <c r="C63" s="74"/>
      <c r="D63" s="74"/>
      <c r="E63" s="74"/>
      <c r="F63" s="74"/>
      <c r="G63" s="74"/>
      <c r="H63" s="74"/>
      <c r="I63" s="74"/>
      <c r="J63" s="74"/>
      <c r="K63" s="74"/>
      <c r="L63" s="74"/>
      <c r="M63" s="74"/>
      <c r="N63" s="74"/>
      <c r="O63" s="74"/>
      <c r="P63" s="74"/>
      <c r="Q63" s="74"/>
      <c r="R63" s="74"/>
    </row>
    <row r="64" spans="1:18" ht="15" customHeight="1" x14ac:dyDescent="0.25">
      <c r="A64" s="74"/>
      <c r="B64" s="74"/>
      <c r="C64" s="74"/>
      <c r="D64" s="74"/>
      <c r="E64" s="74"/>
      <c r="F64" s="74"/>
      <c r="G64" s="74"/>
      <c r="H64" s="74"/>
      <c r="I64" s="74"/>
      <c r="J64" s="74"/>
      <c r="K64" s="74"/>
      <c r="L64" s="74"/>
      <c r="M64" s="74"/>
      <c r="N64" s="74"/>
      <c r="O64" s="74"/>
      <c r="P64" s="74"/>
      <c r="Q64" s="74"/>
      <c r="R64" s="74"/>
    </row>
    <row r="65" ht="15" customHeight="1" x14ac:dyDescent="0.25"/>
    <row r="66" ht="15" customHeight="1" x14ac:dyDescent="0.25"/>
    <row r="67" ht="15.75" customHeight="1" x14ac:dyDescent="0.25"/>
  </sheetData>
  <mergeCells count="52">
    <mergeCell ref="Y20:Z21"/>
    <mergeCell ref="AA20:AB21"/>
    <mergeCell ref="Y22:Z23"/>
    <mergeCell ref="AA22:AB23"/>
    <mergeCell ref="Y14:Z15"/>
    <mergeCell ref="AA14:AB15"/>
    <mergeCell ref="Y16:Z17"/>
    <mergeCell ref="AA16:AB17"/>
    <mergeCell ref="Y18:Z19"/>
    <mergeCell ref="AA18:AB19"/>
    <mergeCell ref="Y1:Z2"/>
    <mergeCell ref="Q3:R4"/>
    <mergeCell ref="S3:T4"/>
    <mergeCell ref="D3:E3"/>
    <mergeCell ref="F3:G3"/>
    <mergeCell ref="H3:I3"/>
    <mergeCell ref="J3:K3"/>
    <mergeCell ref="D1:N2"/>
    <mergeCell ref="Q1:R2"/>
    <mergeCell ref="S1:T2"/>
    <mergeCell ref="L3:M3"/>
    <mergeCell ref="U20:V21"/>
    <mergeCell ref="S14:T15"/>
    <mergeCell ref="D4:E5"/>
    <mergeCell ref="F4:G5"/>
    <mergeCell ref="H4:I5"/>
    <mergeCell ref="J4:K5"/>
    <mergeCell ref="L4:M5"/>
    <mergeCell ref="S12:T13"/>
    <mergeCell ref="U14:V15"/>
    <mergeCell ref="Q16:R17"/>
    <mergeCell ref="S16:T17"/>
    <mergeCell ref="U16:V17"/>
    <mergeCell ref="Q5:R6"/>
    <mergeCell ref="S5:T6"/>
    <mergeCell ref="D8:N9"/>
    <mergeCell ref="Y9:Z12"/>
    <mergeCell ref="D10:O61"/>
    <mergeCell ref="Q18:R19"/>
    <mergeCell ref="S18:T19"/>
    <mergeCell ref="U18:V19"/>
    <mergeCell ref="Q26:R33"/>
    <mergeCell ref="S26:Z33"/>
    <mergeCell ref="U22:V23"/>
    <mergeCell ref="W22:X23"/>
    <mergeCell ref="U12:X13"/>
    <mergeCell ref="S20:T21"/>
    <mergeCell ref="S22:T23"/>
    <mergeCell ref="W14:X15"/>
    <mergeCell ref="W16:X17"/>
    <mergeCell ref="W18:X19"/>
    <mergeCell ref="W20:X21"/>
  </mergeCells>
  <pageMargins left="0.7" right="0.7" top="0.75" bottom="0.75" header="0.3" footer="0.3"/>
  <pageSetup orientation="portrait" r:id="rId1"/>
  <headerFooter>
    <oddFooter>&amp;C&amp;1#&amp;"Arial"&amp;10&amp;K737373Información de Uso Público</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18498ABB-55E3-4F2F-AC97-F1F4A47B772C}">
          <x14:formula1>
            <xm:f>V!$AI$1:$AI$6</xm:f>
          </x14:formula1>
          <xm:sqref>S1:T2</xm:sqref>
        </x14:dataValidation>
        <x14:dataValidation type="list" allowBlank="1" showInputMessage="1" showErrorMessage="1" xr:uid="{969A4EA2-C3B3-4DFA-9B87-65636B83CC15}">
          <x14:formula1>
            <xm:f>V!$Y$2:$Y$6</xm:f>
          </x14:formula1>
          <xm:sqref>S5:T6</xm:sqref>
        </x14:dataValidation>
        <x14:dataValidation type="list" allowBlank="1" showInputMessage="1" showErrorMessage="1" xr:uid="{ED0598F5-BB59-4FCF-A466-376FF1805EEC}">
          <x14:formula1>
            <xm:f>V!$AE$3:$AE$12</xm:f>
          </x14:formula1>
          <xm:sqref>S3:T4</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B6A78-CB7D-42A4-B8D6-0DE64B9D3B74}">
  <sheetPr codeName="Hoja45"/>
  <dimension ref="D1:AA33"/>
  <sheetViews>
    <sheetView showGridLines="0" zoomScale="60" zoomScaleNormal="60" workbookViewId="0">
      <selection activeCell="R5" sqref="R5:S6"/>
    </sheetView>
  </sheetViews>
  <sheetFormatPr baseColWidth="10" defaultRowHeight="15" x14ac:dyDescent="0.25"/>
  <cols>
    <col min="1" max="21" width="12.7109375" customWidth="1"/>
    <col min="22" max="22" width="11.28515625" customWidth="1"/>
    <col min="23" max="23" width="13.7109375" customWidth="1"/>
    <col min="24" max="24" width="25.140625" customWidth="1"/>
    <col min="25" max="25" width="21.140625" bestFit="1" customWidth="1"/>
    <col min="26" max="35" width="12.7109375" customWidth="1"/>
  </cols>
  <sheetData>
    <row r="1" spans="4:27" ht="15" customHeight="1" x14ac:dyDescent="0.25">
      <c r="D1" s="82" t="s">
        <v>0</v>
      </c>
      <c r="E1" s="82"/>
      <c r="F1" s="82"/>
      <c r="G1" s="82"/>
      <c r="H1" s="82"/>
      <c r="I1" s="82"/>
      <c r="J1" s="82"/>
      <c r="K1" s="82"/>
      <c r="L1" s="82"/>
      <c r="M1" s="82"/>
      <c r="N1" s="82"/>
      <c r="P1" s="82" t="s">
        <v>212</v>
      </c>
      <c r="Q1" s="83"/>
      <c r="R1" s="84"/>
      <c r="S1" s="85"/>
      <c r="X1" s="82" t="s">
        <v>2</v>
      </c>
      <c r="Y1" s="82"/>
    </row>
    <row r="2" spans="4:27" ht="15.75" customHeight="1" thickBot="1" x14ac:dyDescent="0.3">
      <c r="D2" s="82"/>
      <c r="E2" s="82"/>
      <c r="F2" s="82"/>
      <c r="G2" s="82"/>
      <c r="H2" s="82"/>
      <c r="I2" s="82"/>
      <c r="J2" s="82"/>
      <c r="K2" s="82"/>
      <c r="L2" s="82"/>
      <c r="M2" s="82"/>
      <c r="N2" s="82"/>
      <c r="P2" s="82"/>
      <c r="Q2" s="83"/>
      <c r="R2" s="86"/>
      <c r="S2" s="87"/>
      <c r="X2" s="82"/>
      <c r="Y2" s="82"/>
    </row>
    <row r="3" spans="4:27" ht="21" x14ac:dyDescent="0.25">
      <c r="D3" s="180" t="s">
        <v>216</v>
      </c>
      <c r="E3" s="181"/>
      <c r="F3" s="180" t="s">
        <v>221</v>
      </c>
      <c r="G3" s="181"/>
      <c r="H3" s="180" t="s">
        <v>218</v>
      </c>
      <c r="I3" s="181"/>
      <c r="J3" s="180" t="s">
        <v>222</v>
      </c>
      <c r="K3" s="181"/>
      <c r="L3" s="180" t="s">
        <v>220</v>
      </c>
      <c r="M3" s="181"/>
      <c r="P3" s="82" t="s">
        <v>213</v>
      </c>
      <c r="Q3" s="83"/>
      <c r="R3" s="84"/>
      <c r="S3" s="85"/>
      <c r="U3" s="56" t="str">
        <f>R1&amp;R3</f>
        <v/>
      </c>
      <c r="X3" s="2" t="s">
        <v>39</v>
      </c>
      <c r="Y3" s="3" t="str">
        <f>IFERROR(HLOOKUP($R$3,V!$AC$17:$AG$21,2,0)," ")</f>
        <v xml:space="preserve"> </v>
      </c>
    </row>
    <row r="4" spans="4:27" ht="21" thickBot="1" x14ac:dyDescent="0.3">
      <c r="D4" s="177" t="s">
        <v>218</v>
      </c>
      <c r="E4" s="177"/>
      <c r="F4" s="177" t="s">
        <v>233</v>
      </c>
      <c r="G4" s="177"/>
      <c r="H4" s="177" t="s">
        <v>238</v>
      </c>
      <c r="I4" s="177"/>
      <c r="J4" s="177" t="s">
        <v>239</v>
      </c>
      <c r="K4" s="177"/>
      <c r="L4" s="177" t="s">
        <v>240</v>
      </c>
      <c r="M4" s="177"/>
      <c r="P4" s="82"/>
      <c r="Q4" s="83"/>
      <c r="R4" s="86"/>
      <c r="S4" s="87"/>
      <c r="X4" s="4" t="s">
        <v>40</v>
      </c>
      <c r="Y4" s="5" t="str">
        <f>IFERROR(HLOOKUP($R$3,V!$AC$17:$AG$21,3,0)," ")</f>
        <v xml:space="preserve"> </v>
      </c>
    </row>
    <row r="5" spans="4:27" ht="20.25" x14ac:dyDescent="0.25">
      <c r="D5" s="177"/>
      <c r="E5" s="177"/>
      <c r="F5" s="177"/>
      <c r="G5" s="177"/>
      <c r="H5" s="177"/>
      <c r="I5" s="177"/>
      <c r="J5" s="177"/>
      <c r="K5" s="177"/>
      <c r="L5" s="177"/>
      <c r="M5" s="177"/>
      <c r="P5" s="82" t="s">
        <v>6</v>
      </c>
      <c r="Q5" s="83"/>
      <c r="R5" s="84"/>
      <c r="S5" s="85"/>
      <c r="X5" s="4" t="s">
        <v>41</v>
      </c>
      <c r="Y5" s="5" t="str">
        <f>IFERROR(HLOOKUP($R$3,V!$AC$17:$AG$21,4,0)," ")</f>
        <v xml:space="preserve"> </v>
      </c>
    </row>
    <row r="6" spans="4:27" ht="21" thickBot="1" x14ac:dyDescent="0.3">
      <c r="P6" s="82"/>
      <c r="Q6" s="83"/>
      <c r="R6" s="86"/>
      <c r="S6" s="87"/>
      <c r="X6" s="6" t="s">
        <v>42</v>
      </c>
      <c r="Y6" s="7" t="str">
        <f>IFERROR(HLOOKUP($R$3,V!$AC$17:$AG$21,5,0)," ")</f>
        <v xml:space="preserve"> </v>
      </c>
    </row>
    <row r="7" spans="4:27" ht="20.25" x14ac:dyDescent="0.25">
      <c r="P7" s="57"/>
      <c r="Q7" s="57"/>
      <c r="R7" s="58"/>
      <c r="S7" s="58"/>
      <c r="T7" s="58"/>
      <c r="U7" s="58"/>
      <c r="V7" s="58"/>
    </row>
    <row r="8" spans="4:27" ht="20.25" x14ac:dyDescent="0.25">
      <c r="D8" s="82" t="s">
        <v>9</v>
      </c>
      <c r="E8" s="188"/>
      <c r="F8" s="188"/>
      <c r="G8" s="188"/>
      <c r="H8" s="188"/>
      <c r="I8" s="188"/>
      <c r="J8" s="188"/>
      <c r="K8" s="188"/>
      <c r="L8" s="188"/>
      <c r="M8" s="188"/>
      <c r="N8" s="188"/>
      <c r="P8" s="57"/>
      <c r="Q8" s="57"/>
      <c r="R8" s="58"/>
      <c r="S8" s="58"/>
      <c r="T8" s="58"/>
      <c r="U8" s="58"/>
      <c r="V8" s="58"/>
      <c r="X8" s="157" t="str">
        <f>IF($R$1="SILVER","RECUERDA QUE POR EL MOMENTO SILVER SOLO ES COMPATIBLE CON 1 Y 2 EQUIPOS"," ")</f>
        <v xml:space="preserve"> </v>
      </c>
      <c r="Y8" s="157"/>
    </row>
    <row r="9" spans="4:27" ht="20.25" x14ac:dyDescent="0.25">
      <c r="D9" s="188"/>
      <c r="E9" s="188"/>
      <c r="F9" s="188"/>
      <c r="G9" s="188"/>
      <c r="H9" s="188"/>
      <c r="I9" s="188"/>
      <c r="J9" s="188"/>
      <c r="K9" s="188"/>
      <c r="L9" s="188"/>
      <c r="M9" s="188"/>
      <c r="N9" s="188"/>
      <c r="P9" s="57"/>
      <c r="Q9" s="57"/>
      <c r="R9" s="59"/>
      <c r="S9" s="59"/>
      <c r="T9" s="59"/>
      <c r="U9" s="59"/>
      <c r="V9" s="59"/>
      <c r="X9" s="157"/>
      <c r="Y9" s="157"/>
    </row>
    <row r="10" spans="4:27" ht="20.25" x14ac:dyDescent="0.25">
      <c r="P10" s="57"/>
      <c r="Q10" s="57"/>
      <c r="R10" s="59"/>
      <c r="S10" s="59"/>
      <c r="T10" s="59"/>
      <c r="U10" s="59"/>
      <c r="V10" s="59"/>
      <c r="X10" s="157"/>
      <c r="Y10" s="157"/>
    </row>
    <row r="11" spans="4:27" ht="15.75" customHeight="1" thickBot="1" x14ac:dyDescent="0.3">
      <c r="X11" s="157"/>
      <c r="Y11" s="157"/>
    </row>
    <row r="12" spans="4:27" x14ac:dyDescent="0.25">
      <c r="R12" s="140"/>
      <c r="S12" s="140"/>
      <c r="T12" s="189" t="s">
        <v>243</v>
      </c>
      <c r="U12" s="190"/>
      <c r="V12" s="190"/>
      <c r="W12" s="191"/>
    </row>
    <row r="13" spans="4:27" x14ac:dyDescent="0.25">
      <c r="R13" s="140"/>
      <c r="S13" s="140"/>
      <c r="T13" s="192"/>
      <c r="U13" s="176"/>
      <c r="V13" s="176"/>
      <c r="W13" s="193"/>
    </row>
    <row r="14" spans="4:27" ht="15" customHeight="1" x14ac:dyDescent="0.25">
      <c r="R14" s="140"/>
      <c r="S14" s="140"/>
      <c r="T14" s="182" t="s">
        <v>161</v>
      </c>
      <c r="U14" s="142"/>
      <c r="V14" s="119" t="s">
        <v>162</v>
      </c>
      <c r="W14" s="185"/>
      <c r="X14" s="119" t="s">
        <v>19</v>
      </c>
      <c r="Y14" s="119"/>
      <c r="Z14" s="119" t="s">
        <v>25</v>
      </c>
      <c r="AA14" s="119"/>
    </row>
    <row r="15" spans="4:27" ht="15.75" customHeight="1" thickBot="1" x14ac:dyDescent="0.3">
      <c r="R15" s="140"/>
      <c r="S15" s="140"/>
      <c r="T15" s="183"/>
      <c r="U15" s="184"/>
      <c r="V15" s="186"/>
      <c r="W15" s="187"/>
      <c r="X15" s="119"/>
      <c r="Y15" s="119"/>
      <c r="Z15" s="119"/>
      <c r="AA15" s="119"/>
    </row>
    <row r="16" spans="4:27" ht="15" customHeight="1" x14ac:dyDescent="0.25">
      <c r="R16" s="82" t="s">
        <v>43</v>
      </c>
      <c r="S16" s="122"/>
      <c r="T16" s="123" t="str">
        <f>IFERROR(HLOOKUP($R$3,V!$X$32:$AF$40,2,0)," ")</f>
        <v xml:space="preserve"> </v>
      </c>
      <c r="U16" s="124"/>
      <c r="V16" s="123" t="str">
        <f>IFERROR(HLOOKUP($R$3,V!$X$32:$AF$40,6,0)," ")</f>
        <v xml:space="preserve"> </v>
      </c>
      <c r="W16" s="124"/>
      <c r="X16" s="123" t="str">
        <f>IFERROR(HLOOKUP($R$3,V!$X$32:$AF$48,10,0)," ")</f>
        <v xml:space="preserve"> </v>
      </c>
      <c r="Y16" s="124"/>
      <c r="Z16" s="123" t="str">
        <f>IFERROR(HLOOKUP($R$3,V!$X$32:$AF$48,14,0)," ")</f>
        <v xml:space="preserve"> </v>
      </c>
      <c r="AA16" s="124"/>
    </row>
    <row r="17" spans="16:27" ht="15.75" customHeight="1" thickBot="1" x14ac:dyDescent="0.3">
      <c r="R17" s="82"/>
      <c r="S17" s="122"/>
      <c r="T17" s="125"/>
      <c r="U17" s="126"/>
      <c r="V17" s="125"/>
      <c r="W17" s="126"/>
      <c r="X17" s="125"/>
      <c r="Y17" s="126"/>
      <c r="Z17" s="125"/>
      <c r="AA17" s="126"/>
    </row>
    <row r="18" spans="16:27" ht="15" customHeight="1" x14ac:dyDescent="0.25">
      <c r="R18" s="82" t="s">
        <v>44</v>
      </c>
      <c r="S18" s="122"/>
      <c r="T18" s="123" t="str">
        <f>IFERROR(HLOOKUP($R$3,V!$X$32:$AF$40,3,0)," ")</f>
        <v xml:space="preserve"> </v>
      </c>
      <c r="U18" s="124"/>
      <c r="V18" s="123" t="str">
        <f>IFERROR(HLOOKUP($R$3,V!$X$32:$AF$40,7,0)," ")</f>
        <v xml:space="preserve"> </v>
      </c>
      <c r="W18" s="124"/>
      <c r="X18" s="123" t="str">
        <f>IFERROR(HLOOKUP($R$3,V!$X$32:$AF$48,11,0)," ")</f>
        <v xml:space="preserve"> </v>
      </c>
      <c r="Y18" s="124"/>
      <c r="Z18" s="123" t="str">
        <f>IFERROR(HLOOKUP($R$3,V!$X$32:$AF$48,15,0)," ")</f>
        <v xml:space="preserve"> </v>
      </c>
      <c r="AA18" s="124"/>
    </row>
    <row r="19" spans="16:27" ht="15.75" customHeight="1" thickBot="1" x14ac:dyDescent="0.3">
      <c r="R19" s="82"/>
      <c r="S19" s="122"/>
      <c r="T19" s="125"/>
      <c r="U19" s="126"/>
      <c r="V19" s="125"/>
      <c r="W19" s="126"/>
      <c r="X19" s="125"/>
      <c r="Y19" s="126"/>
      <c r="Z19" s="125"/>
      <c r="AA19" s="126"/>
    </row>
    <row r="20" spans="16:27" ht="15" customHeight="1" x14ac:dyDescent="0.25">
      <c r="R20" s="82" t="s">
        <v>60</v>
      </c>
      <c r="S20" s="122"/>
      <c r="T20" s="123" t="str">
        <f>IFERROR(HLOOKUP($R$3,V!$X$32:$AF$40,4,0)," ")</f>
        <v xml:space="preserve"> </v>
      </c>
      <c r="U20" s="124"/>
      <c r="V20" s="123" t="str">
        <f>IFERROR(HLOOKUP($R$3,V!$X$32:$AF$40,8,0)," ")</f>
        <v xml:space="preserve"> </v>
      </c>
      <c r="W20" s="124"/>
      <c r="X20" s="123" t="str">
        <f>IFERROR(HLOOKUP($R$3,V!$X$32:$AF$48,12,0)," ")</f>
        <v xml:space="preserve"> </v>
      </c>
      <c r="Y20" s="124"/>
      <c r="Z20" s="123" t="str">
        <f>IFERROR(HLOOKUP($R$3,V!$X$32:$AF$48,16,0)," ")</f>
        <v xml:space="preserve"> </v>
      </c>
      <c r="AA20" s="124"/>
    </row>
    <row r="21" spans="16:27" ht="15.75" customHeight="1" thickBot="1" x14ac:dyDescent="0.3">
      <c r="R21" s="82"/>
      <c r="S21" s="122"/>
      <c r="T21" s="125"/>
      <c r="U21" s="126"/>
      <c r="V21" s="125"/>
      <c r="W21" s="126"/>
      <c r="X21" s="125"/>
      <c r="Y21" s="126"/>
      <c r="Z21" s="125"/>
      <c r="AA21" s="126"/>
    </row>
    <row r="22" spans="16:27" ht="15" customHeight="1" x14ac:dyDescent="0.25">
      <c r="R22" s="82" t="s">
        <v>61</v>
      </c>
      <c r="S22" s="122"/>
      <c r="T22" s="123" t="str">
        <f>IFERROR(HLOOKUP($R$3,V!$X$32:$AF$40,5,0)," ")</f>
        <v xml:space="preserve"> </v>
      </c>
      <c r="U22" s="124"/>
      <c r="V22" s="123" t="str">
        <f>IFERROR(HLOOKUP($R$3,V!$X$32:$AF$40,9,0)," ")</f>
        <v xml:space="preserve"> </v>
      </c>
      <c r="W22" s="124"/>
      <c r="X22" s="123" t="str">
        <f>IFERROR(HLOOKUP($R$3,V!$X$32:$AF$48,13,0)," ")</f>
        <v xml:space="preserve"> </v>
      </c>
      <c r="Y22" s="124"/>
      <c r="Z22" s="123" t="str">
        <f>IFERROR(HLOOKUP($R$3,V!$X$32:$AF$48,17,0)," ")</f>
        <v xml:space="preserve"> </v>
      </c>
      <c r="AA22" s="124"/>
    </row>
    <row r="23" spans="16:27" ht="15.75" customHeight="1" thickBot="1" x14ac:dyDescent="0.3">
      <c r="R23" s="82"/>
      <c r="S23" s="122"/>
      <c r="T23" s="125"/>
      <c r="U23" s="126"/>
      <c r="V23" s="125"/>
      <c r="W23" s="126"/>
      <c r="X23" s="125"/>
      <c r="Y23" s="126"/>
      <c r="Z23" s="125"/>
      <c r="AA23" s="126"/>
    </row>
    <row r="25" spans="16:27" ht="15.75" thickBot="1" x14ac:dyDescent="0.3"/>
    <row r="26" spans="16:27" x14ac:dyDescent="0.25">
      <c r="P26" s="104" t="s">
        <v>12</v>
      </c>
      <c r="Q26" s="105"/>
      <c r="R26" s="110" t="str">
        <f>V!G57</f>
        <v>DECISOR DE LA CUENTA SOLICITA UPGRADE A  CANAL DE VENTA  ENTERADO DE COSTOS Y POLITICAS</v>
      </c>
      <c r="S26" s="111"/>
      <c r="T26" s="111"/>
      <c r="U26" s="111"/>
      <c r="V26" s="111"/>
      <c r="W26" s="111"/>
      <c r="X26" s="111"/>
      <c r="Y26" s="112"/>
    </row>
    <row r="27" spans="16:27" x14ac:dyDescent="0.25">
      <c r="P27" s="106"/>
      <c r="Q27" s="107"/>
      <c r="R27" s="113"/>
      <c r="S27" s="129"/>
      <c r="T27" s="129"/>
      <c r="U27" s="129"/>
      <c r="V27" s="129"/>
      <c r="W27" s="129"/>
      <c r="X27" s="129"/>
      <c r="Y27" s="115"/>
    </row>
    <row r="28" spans="16:27" x14ac:dyDescent="0.25">
      <c r="P28" s="106"/>
      <c r="Q28" s="107"/>
      <c r="R28" s="113"/>
      <c r="S28" s="129"/>
      <c r="T28" s="129"/>
      <c r="U28" s="129"/>
      <c r="V28" s="129"/>
      <c r="W28" s="129"/>
      <c r="X28" s="129"/>
      <c r="Y28" s="115"/>
    </row>
    <row r="29" spans="16:27" x14ac:dyDescent="0.25">
      <c r="P29" s="106"/>
      <c r="Q29" s="107"/>
      <c r="R29" s="113"/>
      <c r="S29" s="129"/>
      <c r="T29" s="129"/>
      <c r="U29" s="129"/>
      <c r="V29" s="129"/>
      <c r="W29" s="129"/>
      <c r="X29" s="129"/>
      <c r="Y29" s="115"/>
    </row>
    <row r="30" spans="16:27" x14ac:dyDescent="0.25">
      <c r="P30" s="106"/>
      <c r="Q30" s="107"/>
      <c r="R30" s="113"/>
      <c r="S30" s="129"/>
      <c r="T30" s="129"/>
      <c r="U30" s="129"/>
      <c r="V30" s="129"/>
      <c r="W30" s="129"/>
      <c r="X30" s="129"/>
      <c r="Y30" s="115"/>
    </row>
    <row r="31" spans="16:27" x14ac:dyDescent="0.25">
      <c r="P31" s="106"/>
      <c r="Q31" s="107"/>
      <c r="R31" s="113"/>
      <c r="S31" s="129"/>
      <c r="T31" s="129"/>
      <c r="U31" s="129"/>
      <c r="V31" s="129"/>
      <c r="W31" s="129"/>
      <c r="X31" s="129"/>
      <c r="Y31" s="115"/>
    </row>
    <row r="32" spans="16:27" x14ac:dyDescent="0.25">
      <c r="P32" s="106"/>
      <c r="Q32" s="107"/>
      <c r="R32" s="113"/>
      <c r="S32" s="129"/>
      <c r="T32" s="129"/>
      <c r="U32" s="129"/>
      <c r="V32" s="129"/>
      <c r="W32" s="129"/>
      <c r="X32" s="129"/>
      <c r="Y32" s="115"/>
    </row>
    <row r="33" spans="16:25" ht="15.75" thickBot="1" x14ac:dyDescent="0.3">
      <c r="P33" s="108"/>
      <c r="Q33" s="109"/>
      <c r="R33" s="116"/>
      <c r="S33" s="117"/>
      <c r="T33" s="117"/>
      <c r="U33" s="117"/>
      <c r="V33" s="117"/>
      <c r="W33" s="117"/>
      <c r="X33" s="117"/>
      <c r="Y33" s="118"/>
    </row>
  </sheetData>
  <mergeCells count="49">
    <mergeCell ref="X20:Y21"/>
    <mergeCell ref="Z20:AA21"/>
    <mergeCell ref="X22:Y23"/>
    <mergeCell ref="Z22:AA23"/>
    <mergeCell ref="X14:Y15"/>
    <mergeCell ref="Z14:AA15"/>
    <mergeCell ref="X16:Y17"/>
    <mergeCell ref="Z16:AA17"/>
    <mergeCell ref="X18:Y19"/>
    <mergeCell ref="Z18:AA19"/>
    <mergeCell ref="D1:N2"/>
    <mergeCell ref="P1:Q2"/>
    <mergeCell ref="R1:S2"/>
    <mergeCell ref="X1:Y2"/>
    <mergeCell ref="D3:E3"/>
    <mergeCell ref="F3:G3"/>
    <mergeCell ref="H3:I3"/>
    <mergeCell ref="J3:K3"/>
    <mergeCell ref="L3:M3"/>
    <mergeCell ref="P3:Q4"/>
    <mergeCell ref="R3:S4"/>
    <mergeCell ref="D4:E5"/>
    <mergeCell ref="F4:G5"/>
    <mergeCell ref="H4:I5"/>
    <mergeCell ref="J4:K5"/>
    <mergeCell ref="L4:M5"/>
    <mergeCell ref="T16:U17"/>
    <mergeCell ref="V16:W17"/>
    <mergeCell ref="P5:Q6"/>
    <mergeCell ref="R5:S6"/>
    <mergeCell ref="D8:N9"/>
    <mergeCell ref="R12:S13"/>
    <mergeCell ref="T12:W13"/>
    <mergeCell ref="X8:Y11"/>
    <mergeCell ref="R18:S19"/>
    <mergeCell ref="T18:U19"/>
    <mergeCell ref="V18:W19"/>
    <mergeCell ref="P26:Q33"/>
    <mergeCell ref="R26:Y33"/>
    <mergeCell ref="R20:S21"/>
    <mergeCell ref="T20:U21"/>
    <mergeCell ref="V20:W21"/>
    <mergeCell ref="R22:S23"/>
    <mergeCell ref="T22:U23"/>
    <mergeCell ref="V22:W23"/>
    <mergeCell ref="R14:S15"/>
    <mergeCell ref="T14:U15"/>
    <mergeCell ref="V14:W15"/>
    <mergeCell ref="R16:S17"/>
  </mergeCells>
  <pageMargins left="0.7" right="0.7" top="0.75" bottom="0.75" header="0.3" footer="0.3"/>
  <pageSetup orientation="portrait" r:id="rId1"/>
  <headerFooter>
    <oddFooter>&amp;C&amp;1#&amp;"Arial"&amp;10&amp;K737373Información de Uso Público</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A86C7DE-676D-4097-8E73-A47564A95116}">
          <x14:formula1>
            <xm:f>V!$Y$2:$Y$6</xm:f>
          </x14:formula1>
          <xm:sqref>R5:S6</xm:sqref>
        </x14:dataValidation>
        <x14:dataValidation type="list" allowBlank="1" showInputMessage="1" showErrorMessage="1" xr:uid="{7B520487-D2E7-461C-85E2-A93E82BE7892}">
          <x14:formula1>
            <xm:f>V!$AC$1:$AC$6</xm:f>
          </x14:formula1>
          <xm:sqref>R1:S4</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6D3C6-620C-467F-9C0A-096AA377EBDF}">
  <sheetPr codeName="Hoja46"/>
  <dimension ref="A1"/>
  <sheetViews>
    <sheetView showGridLines="0" topLeftCell="A7" zoomScale="60" zoomScaleNormal="60" workbookViewId="0">
      <selection activeCell="B25" sqref="B25"/>
    </sheetView>
  </sheetViews>
  <sheetFormatPr baseColWidth="10" defaultRowHeight="15" x14ac:dyDescent="0.25"/>
  <sheetData/>
  <sheetProtection algorithmName="SHA-512" hashValue="cqLdammdwvX36tMyXUA4+OfuzatNgjqI4aiMtBx9DBGfkWa7QcCV8kdznhebGTxmEvKoWp5iAYtZfvFlqx3hMA==" saltValue="nn9gXw8qCQVtkLgdJQ047A==" spinCount="100000" sheet="1" objects="1" scenarios="1" selectLockedCells="1" selectUnlockedCells="1"/>
  <pageMargins left="0.7" right="0.7" top="0.75" bottom="0.75" header="0.3" footer="0.3"/>
  <pageSetup orientation="portrait" r:id="rId1"/>
  <headerFooter>
    <oddFooter>&amp;C&amp;1#&amp;"Arial"&amp;10&amp;K737373Información de Uso Público</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DFE0A-7001-42C7-98F7-28626EA86D2C}">
  <sheetPr codeName="Hoja47"/>
  <dimension ref="A1"/>
  <sheetViews>
    <sheetView showGridLines="0" zoomScale="70" zoomScaleNormal="70" workbookViewId="0">
      <selection activeCell="A8" sqref="A8"/>
    </sheetView>
  </sheetViews>
  <sheetFormatPr baseColWidth="10" defaultRowHeight="15" x14ac:dyDescent="0.25"/>
  <sheetData/>
  <pageMargins left="0.7" right="0.7" top="0.75" bottom="0.75" header="0.3" footer="0.3"/>
  <pageSetup orientation="portrait" r:id="rId1"/>
  <headerFooter>
    <oddFooter>&amp;C&amp;1#&amp;"Arial"&amp;10&amp;K737373Información de Uso Público</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A4CCE-D822-4CCA-8C07-06FECD9F2CE1}">
  <sheetPr codeName="Hoja48"/>
  <dimension ref="A1"/>
  <sheetViews>
    <sheetView showGridLines="0" zoomScale="60" zoomScaleNormal="60" workbookViewId="0">
      <selection activeCell="AA48" sqref="AA48"/>
    </sheetView>
  </sheetViews>
  <sheetFormatPr baseColWidth="10" defaultRowHeight="15" x14ac:dyDescent="0.25"/>
  <cols>
    <col min="1" max="35" width="12.7109375" customWidth="1"/>
  </cols>
  <sheetData/>
  <sheetProtection algorithmName="SHA-512" hashValue="Bnxh9SqKRtUL8OM4238ygXlUn+xws0nSr9VAczdzl6YXP0iKQpza+BfnneBP0tXbYGwjxVUl/8QgACN42oCyDw==" saltValue="Hx2yqLf4TA+ut4uobTDQtQ==" spinCount="100000" sheet="1" objects="1" scenarios="1" selectLockedCells="1" selectUnlockedCells="1"/>
  <pageMargins left="0.7" right="0.7" top="0.75" bottom="0.75" header="0.3" footer="0.3"/>
  <pageSetup orientation="portrait" r:id="rId1"/>
  <headerFooter>
    <oddFooter>&amp;C&amp;1#&amp;"Arial"&amp;10&amp;K737373Información de Uso Público</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F7553-CF4E-435C-BB0D-33897DDDFE08}">
  <dimension ref="A1"/>
  <sheetViews>
    <sheetView showGridLines="0" zoomScale="60" zoomScaleNormal="60" workbookViewId="0">
      <selection sqref="A1:XFD1048576"/>
    </sheetView>
  </sheetViews>
  <sheetFormatPr baseColWidth="10" defaultRowHeight="15" x14ac:dyDescent="0.25"/>
  <cols>
    <col min="1" max="35" width="12.7109375" customWidth="1"/>
  </cols>
  <sheetData/>
  <sheetProtection algorithmName="SHA-512" hashValue="gsAwy6RlyErl001kzwkyL0bbId1vi0G/ICqUCycf46QTqeQcSIPcQfScymUoSUR7ak9kzgzcau2lJNYMCqVjjQ==" saltValue="OP3DTQirCDdjpkSgxD+0Ag==" spinCount="100000" sheet="1" objects="1" scenarios="1" selectLockedCells="1" selectUnlockedCells="1"/>
  <pageMargins left="0.7" right="0.7" top="0.75" bottom="0.75" header="0.3" footer="0.3"/>
  <pageSetup orientation="portrait" r:id="rId1"/>
  <headerFooter>
    <oddFooter>&amp;C&amp;1#&amp;"Arial"&amp;10&amp;K737373Información de Uso Público</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AEFCD8-A167-4153-94B2-DDDCD9321E85}">
  <dimension ref="A1"/>
  <sheetViews>
    <sheetView showGridLines="0" topLeftCell="A4" zoomScale="60" zoomScaleNormal="60" workbookViewId="0">
      <selection activeCell="C52" sqref="C52"/>
    </sheetView>
  </sheetViews>
  <sheetFormatPr baseColWidth="10" defaultRowHeight="15" x14ac:dyDescent="0.25"/>
  <cols>
    <col min="1" max="35" width="12.7109375" customWidth="1"/>
  </cols>
  <sheetData/>
  <sheetProtection algorithmName="SHA-512" hashValue="mGIyWg/u3sXc3Lh8cToYAWL5nLTaXryCj+ZBDu5ksfpWHo7Rbrvm0qwhgD/UXFGhKPwUISAgUfm0raVuCTKofQ==" saltValue="boNhIfZ933U0U0MfuAdEXw==" spinCount="100000" sheet="1" objects="1" scenarios="1" selectLockedCells="1" selectUnlockedCells="1"/>
  <pageMargins left="0.7" right="0.7" top="0.75" bottom="0.75" header="0.3" footer="0.3"/>
  <pageSetup orientation="portrait" r:id="rId1"/>
  <headerFooter>
    <oddFooter>&amp;C&amp;1#&amp;"Arial"&amp;10&amp;K737373Información de Uso Público</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872922-EEDE-41F8-876A-DE21AF7E676D}">
  <sheetPr codeName="Hoja49"/>
  <dimension ref="D1:W2"/>
  <sheetViews>
    <sheetView showGridLines="0" zoomScale="60" zoomScaleNormal="60" workbookViewId="0">
      <selection activeCell="H46" sqref="H46"/>
    </sheetView>
  </sheetViews>
  <sheetFormatPr baseColWidth="10" defaultRowHeight="15" x14ac:dyDescent="0.25"/>
  <sheetData>
    <row r="1" spans="4:23" ht="15" customHeight="1" x14ac:dyDescent="0.25">
      <c r="D1" s="82" t="s">
        <v>0</v>
      </c>
      <c r="E1" s="82"/>
      <c r="F1" s="82"/>
      <c r="G1" s="82"/>
      <c r="H1" s="82"/>
      <c r="I1" s="82"/>
      <c r="J1" s="82"/>
      <c r="K1" s="82"/>
      <c r="L1" s="82"/>
      <c r="M1" s="82"/>
      <c r="N1" s="82"/>
      <c r="O1" s="82"/>
      <c r="P1" s="82"/>
      <c r="Q1" s="82"/>
      <c r="R1" s="82"/>
      <c r="S1" s="82"/>
      <c r="T1" s="82"/>
      <c r="U1" s="82"/>
      <c r="V1" s="82"/>
      <c r="W1" s="82"/>
    </row>
    <row r="2" spans="4:23" ht="15" customHeight="1" x14ac:dyDescent="0.25">
      <c r="D2" s="82"/>
      <c r="E2" s="82"/>
      <c r="F2" s="82"/>
      <c r="G2" s="82"/>
      <c r="H2" s="82"/>
      <c r="I2" s="82"/>
      <c r="J2" s="82"/>
      <c r="K2" s="82"/>
      <c r="L2" s="82"/>
      <c r="M2" s="82"/>
      <c r="N2" s="82"/>
      <c r="O2" s="82"/>
      <c r="P2" s="82"/>
      <c r="Q2" s="82"/>
      <c r="R2" s="82"/>
      <c r="S2" s="82"/>
      <c r="T2" s="82"/>
      <c r="U2" s="82"/>
      <c r="V2" s="82"/>
      <c r="W2" s="82"/>
    </row>
  </sheetData>
  <sheetProtection algorithmName="SHA-512" hashValue="neWP233Y7ipS8CzDj8GCZeO9GFnurtHkVg7t5NmcKLH8quP1zUFr6yebL+3Fdrg1FP0r4ZMY1Ikb65qF3wtBKQ==" saltValue="+iDNxOxTwK31IHSx8uhCpA==" spinCount="100000" sheet="1" objects="1" scenarios="1" selectLockedCells="1" selectUnlockedCells="1"/>
  <mergeCells count="1">
    <mergeCell ref="D1:W2"/>
  </mergeCells>
  <pageMargins left="0.7" right="0.7" top="0.75" bottom="0.75" header="0.3" footer="0.3"/>
  <pageSetup orientation="portrait" r:id="rId1"/>
  <headerFooter>
    <oddFooter>&amp;C&amp;1#&amp;"Arial"&amp;10&amp;K737373Información de Uso Público</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E9A55-749E-46E7-865C-DB1087BBD2E8}">
  <sheetPr codeName="Hoja50"/>
  <dimension ref="B4:AF49"/>
  <sheetViews>
    <sheetView showGridLines="0" zoomScale="60" zoomScaleNormal="60" workbookViewId="0">
      <selection activeCell="D5" sqref="D5:H7"/>
    </sheetView>
  </sheetViews>
  <sheetFormatPr baseColWidth="10" defaultRowHeight="15" x14ac:dyDescent="0.25"/>
  <sheetData>
    <row r="4" spans="4:8" ht="15.75" thickBot="1" x14ac:dyDescent="0.3"/>
    <row r="5" spans="4:8" x14ac:dyDescent="0.25">
      <c r="D5" s="194"/>
      <c r="E5" s="195"/>
      <c r="F5" s="195"/>
      <c r="G5" s="195"/>
      <c r="H5" s="196"/>
    </row>
    <row r="6" spans="4:8" x14ac:dyDescent="0.25">
      <c r="D6" s="197"/>
      <c r="E6" s="198"/>
      <c r="F6" s="198"/>
      <c r="G6" s="198"/>
      <c r="H6" s="199"/>
    </row>
    <row r="7" spans="4:8" ht="15.75" thickBot="1" x14ac:dyDescent="0.3">
      <c r="D7" s="200"/>
      <c r="E7" s="201"/>
      <c r="F7" s="201"/>
      <c r="G7" s="201"/>
      <c r="H7" s="202"/>
    </row>
    <row r="19" spans="2:32" ht="15.75" thickBot="1" x14ac:dyDescent="0.3"/>
    <row r="20" spans="2:32" x14ac:dyDescent="0.25">
      <c r="F20" s="210" t="str">
        <f>IFERROR(VLOOKUP($D$5,V!$AT$2:$AW$7,2,0)," ")</f>
        <v xml:space="preserve"> </v>
      </c>
      <c r="G20" s="211"/>
      <c r="H20" s="211"/>
      <c r="I20" s="211"/>
      <c r="J20" s="211"/>
      <c r="K20" s="211"/>
      <c r="L20" s="211"/>
      <c r="M20" s="211"/>
      <c r="N20" s="211"/>
      <c r="O20" s="211"/>
      <c r="P20" s="211"/>
      <c r="Q20" s="211"/>
      <c r="R20" s="211"/>
      <c r="S20" s="211"/>
      <c r="T20" s="211"/>
      <c r="U20" s="211"/>
      <c r="V20" s="211"/>
      <c r="W20" s="211"/>
      <c r="X20" s="211"/>
      <c r="Y20" s="211"/>
      <c r="Z20" s="211"/>
      <c r="AA20" s="211"/>
      <c r="AB20" s="211"/>
      <c r="AC20" s="211"/>
      <c r="AD20" s="211"/>
      <c r="AE20" s="211"/>
      <c r="AF20" s="212"/>
    </row>
    <row r="21" spans="2:32" x14ac:dyDescent="0.25">
      <c r="F21" s="213"/>
      <c r="G21" s="214"/>
      <c r="H21" s="214"/>
      <c r="I21" s="214"/>
      <c r="J21" s="214"/>
      <c r="K21" s="214"/>
      <c r="L21" s="214"/>
      <c r="M21" s="214"/>
      <c r="N21" s="214"/>
      <c r="O21" s="214"/>
      <c r="P21" s="214"/>
      <c r="Q21" s="214"/>
      <c r="R21" s="214"/>
      <c r="S21" s="214"/>
      <c r="T21" s="214"/>
      <c r="U21" s="214"/>
      <c r="V21" s="214"/>
      <c r="W21" s="214"/>
      <c r="X21" s="214"/>
      <c r="Y21" s="214"/>
      <c r="Z21" s="214"/>
      <c r="AA21" s="214"/>
      <c r="AB21" s="214"/>
      <c r="AC21" s="214"/>
      <c r="AD21" s="214"/>
      <c r="AE21" s="214"/>
      <c r="AF21" s="215"/>
    </row>
    <row r="22" spans="2:32" ht="15.75" thickBot="1" x14ac:dyDescent="0.3">
      <c r="F22" s="213"/>
      <c r="G22" s="214"/>
      <c r="H22" s="214"/>
      <c r="I22" s="214"/>
      <c r="J22" s="214"/>
      <c r="K22" s="214"/>
      <c r="L22" s="214"/>
      <c r="M22" s="214"/>
      <c r="N22" s="214"/>
      <c r="O22" s="214"/>
      <c r="P22" s="214"/>
      <c r="Q22" s="214"/>
      <c r="R22" s="214"/>
      <c r="S22" s="214"/>
      <c r="T22" s="214"/>
      <c r="U22" s="214"/>
      <c r="V22" s="214"/>
      <c r="W22" s="214"/>
      <c r="X22" s="214"/>
      <c r="Y22" s="214"/>
      <c r="Z22" s="214"/>
      <c r="AA22" s="214"/>
      <c r="AB22" s="214"/>
      <c r="AC22" s="214"/>
      <c r="AD22" s="214"/>
      <c r="AE22" s="214"/>
      <c r="AF22" s="215"/>
    </row>
    <row r="23" spans="2:32" x14ac:dyDescent="0.25">
      <c r="B23" s="203" t="s">
        <v>260</v>
      </c>
      <c r="C23" s="204"/>
      <c r="D23" s="205"/>
      <c r="F23" s="213"/>
      <c r="G23" s="214"/>
      <c r="H23" s="214"/>
      <c r="I23" s="214"/>
      <c r="J23" s="214"/>
      <c r="K23" s="214"/>
      <c r="L23" s="214"/>
      <c r="M23" s="214"/>
      <c r="N23" s="214"/>
      <c r="O23" s="214"/>
      <c r="P23" s="214"/>
      <c r="Q23" s="214"/>
      <c r="R23" s="214"/>
      <c r="S23" s="214"/>
      <c r="T23" s="214"/>
      <c r="U23" s="214"/>
      <c r="V23" s="214"/>
      <c r="W23" s="214"/>
      <c r="X23" s="214"/>
      <c r="Y23" s="214"/>
      <c r="Z23" s="214"/>
      <c r="AA23" s="214"/>
      <c r="AB23" s="214"/>
      <c r="AC23" s="214"/>
      <c r="AD23" s="214"/>
      <c r="AE23" s="214"/>
      <c r="AF23" s="215"/>
    </row>
    <row r="24" spans="2:32" x14ac:dyDescent="0.25">
      <c r="B24" s="206"/>
      <c r="C24" s="122"/>
      <c r="D24" s="83"/>
      <c r="F24" s="213"/>
      <c r="G24" s="214"/>
      <c r="H24" s="214"/>
      <c r="I24" s="214"/>
      <c r="J24" s="214"/>
      <c r="K24" s="214"/>
      <c r="L24" s="214"/>
      <c r="M24" s="214"/>
      <c r="N24" s="214"/>
      <c r="O24" s="214"/>
      <c r="P24" s="214"/>
      <c r="Q24" s="214"/>
      <c r="R24" s="214"/>
      <c r="S24" s="214"/>
      <c r="T24" s="214"/>
      <c r="U24" s="214"/>
      <c r="V24" s="214"/>
      <c r="W24" s="214"/>
      <c r="X24" s="214"/>
      <c r="Y24" s="214"/>
      <c r="Z24" s="214"/>
      <c r="AA24" s="214"/>
      <c r="AB24" s="214"/>
      <c r="AC24" s="214"/>
      <c r="AD24" s="214"/>
      <c r="AE24" s="214"/>
      <c r="AF24" s="215"/>
    </row>
    <row r="25" spans="2:32" ht="15.75" thickBot="1" x14ac:dyDescent="0.3">
      <c r="B25" s="207"/>
      <c r="C25" s="208"/>
      <c r="D25" s="209"/>
      <c r="F25" s="213"/>
      <c r="G25" s="214"/>
      <c r="H25" s="214"/>
      <c r="I25" s="214"/>
      <c r="J25" s="214"/>
      <c r="K25" s="214"/>
      <c r="L25" s="214"/>
      <c r="M25" s="214"/>
      <c r="N25" s="214"/>
      <c r="O25" s="214"/>
      <c r="P25" s="214"/>
      <c r="Q25" s="214"/>
      <c r="R25" s="214"/>
      <c r="S25" s="214"/>
      <c r="T25" s="214"/>
      <c r="U25" s="214"/>
      <c r="V25" s="214"/>
      <c r="W25" s="214"/>
      <c r="X25" s="214"/>
      <c r="Y25" s="214"/>
      <c r="Z25" s="214"/>
      <c r="AA25" s="214"/>
      <c r="AB25" s="214"/>
      <c r="AC25" s="214"/>
      <c r="AD25" s="214"/>
      <c r="AE25" s="214"/>
      <c r="AF25" s="215"/>
    </row>
    <row r="26" spans="2:32" x14ac:dyDescent="0.25">
      <c r="F26" s="213"/>
      <c r="G26" s="214"/>
      <c r="H26" s="214"/>
      <c r="I26" s="214"/>
      <c r="J26" s="214"/>
      <c r="K26" s="214"/>
      <c r="L26" s="214"/>
      <c r="M26" s="214"/>
      <c r="N26" s="214"/>
      <c r="O26" s="214"/>
      <c r="P26" s="214"/>
      <c r="Q26" s="214"/>
      <c r="R26" s="214"/>
      <c r="S26" s="214"/>
      <c r="T26" s="214"/>
      <c r="U26" s="214"/>
      <c r="V26" s="214"/>
      <c r="W26" s="214"/>
      <c r="X26" s="214"/>
      <c r="Y26" s="214"/>
      <c r="Z26" s="214"/>
      <c r="AA26" s="214"/>
      <c r="AB26" s="214"/>
      <c r="AC26" s="214"/>
      <c r="AD26" s="214"/>
      <c r="AE26" s="214"/>
      <c r="AF26" s="215"/>
    </row>
    <row r="27" spans="2:32" x14ac:dyDescent="0.25">
      <c r="F27" s="213"/>
      <c r="G27" s="214"/>
      <c r="H27" s="214"/>
      <c r="I27" s="214"/>
      <c r="J27" s="214"/>
      <c r="K27" s="214"/>
      <c r="L27" s="214"/>
      <c r="M27" s="214"/>
      <c r="N27" s="214"/>
      <c r="O27" s="214"/>
      <c r="P27" s="214"/>
      <c r="Q27" s="214"/>
      <c r="R27" s="214"/>
      <c r="S27" s="214"/>
      <c r="T27" s="214"/>
      <c r="U27" s="214"/>
      <c r="V27" s="214"/>
      <c r="W27" s="214"/>
      <c r="X27" s="214"/>
      <c r="Y27" s="214"/>
      <c r="Z27" s="214"/>
      <c r="AA27" s="214"/>
      <c r="AB27" s="214"/>
      <c r="AC27" s="214"/>
      <c r="AD27" s="214"/>
      <c r="AE27" s="214"/>
      <c r="AF27" s="215"/>
    </row>
    <row r="28" spans="2:32" ht="15.75" thickBot="1" x14ac:dyDescent="0.3">
      <c r="F28" s="216"/>
      <c r="G28" s="217"/>
      <c r="H28" s="217"/>
      <c r="I28" s="217"/>
      <c r="J28" s="217"/>
      <c r="K28" s="217"/>
      <c r="L28" s="217"/>
      <c r="M28" s="217"/>
      <c r="N28" s="217"/>
      <c r="O28" s="217"/>
      <c r="P28" s="217"/>
      <c r="Q28" s="217"/>
      <c r="R28" s="217"/>
      <c r="S28" s="217"/>
      <c r="T28" s="217"/>
      <c r="U28" s="217"/>
      <c r="V28" s="217"/>
      <c r="W28" s="217"/>
      <c r="X28" s="217"/>
      <c r="Y28" s="217"/>
      <c r="Z28" s="217"/>
      <c r="AA28" s="217"/>
      <c r="AB28" s="217"/>
      <c r="AC28" s="217"/>
      <c r="AD28" s="217"/>
      <c r="AE28" s="217"/>
      <c r="AF28" s="218"/>
    </row>
    <row r="29" spans="2:32" ht="15.75" thickBot="1" x14ac:dyDescent="0.3">
      <c r="F29" s="1"/>
      <c r="G29" s="1"/>
      <c r="H29" s="1"/>
      <c r="I29" s="1"/>
      <c r="J29" s="1"/>
      <c r="K29" s="1"/>
      <c r="L29" s="1"/>
      <c r="M29" s="1"/>
      <c r="N29" s="1"/>
      <c r="O29" s="1"/>
      <c r="P29" s="1"/>
      <c r="Q29" s="1"/>
      <c r="R29" s="1"/>
      <c r="S29" s="1"/>
      <c r="T29" s="1"/>
      <c r="U29" s="1"/>
      <c r="V29" s="1"/>
      <c r="W29" s="1"/>
      <c r="X29" s="1"/>
      <c r="Y29" s="1"/>
      <c r="Z29" s="1"/>
      <c r="AA29" s="1"/>
      <c r="AB29" s="1"/>
      <c r="AC29" s="1"/>
      <c r="AD29" s="1"/>
      <c r="AE29" s="1"/>
      <c r="AF29" s="1"/>
    </row>
    <row r="30" spans="2:32" x14ac:dyDescent="0.25">
      <c r="F30" s="210" t="str">
        <f>IFERROR(VLOOKUP($D$5,V!$AT$2:$AW$7,3,0)," ")</f>
        <v xml:space="preserve"> </v>
      </c>
      <c r="G30" s="211"/>
      <c r="H30" s="211"/>
      <c r="I30" s="211"/>
      <c r="J30" s="211"/>
      <c r="K30" s="211"/>
      <c r="L30" s="211"/>
      <c r="M30" s="211"/>
      <c r="N30" s="211"/>
      <c r="O30" s="211"/>
      <c r="P30" s="211"/>
      <c r="Q30" s="211"/>
      <c r="R30" s="211"/>
      <c r="S30" s="211"/>
      <c r="T30" s="211"/>
      <c r="U30" s="211"/>
      <c r="V30" s="211"/>
      <c r="W30" s="211"/>
      <c r="X30" s="211"/>
      <c r="Y30" s="211"/>
      <c r="Z30" s="211"/>
      <c r="AA30" s="211"/>
      <c r="AB30" s="211"/>
      <c r="AC30" s="211"/>
      <c r="AD30" s="211"/>
      <c r="AE30" s="211"/>
      <c r="AF30" s="212"/>
    </row>
    <row r="31" spans="2:32" x14ac:dyDescent="0.25">
      <c r="F31" s="213"/>
      <c r="G31" s="214"/>
      <c r="H31" s="214"/>
      <c r="I31" s="214"/>
      <c r="J31" s="214"/>
      <c r="K31" s="214"/>
      <c r="L31" s="214"/>
      <c r="M31" s="214"/>
      <c r="N31" s="214"/>
      <c r="O31" s="214"/>
      <c r="P31" s="214"/>
      <c r="Q31" s="214"/>
      <c r="R31" s="214"/>
      <c r="S31" s="214"/>
      <c r="T31" s="214"/>
      <c r="U31" s="214"/>
      <c r="V31" s="214"/>
      <c r="W31" s="214"/>
      <c r="X31" s="214"/>
      <c r="Y31" s="214"/>
      <c r="Z31" s="214"/>
      <c r="AA31" s="214"/>
      <c r="AB31" s="214"/>
      <c r="AC31" s="214"/>
      <c r="AD31" s="214"/>
      <c r="AE31" s="214"/>
      <c r="AF31" s="215"/>
    </row>
    <row r="32" spans="2:32" ht="15.75" thickBot="1" x14ac:dyDescent="0.3">
      <c r="F32" s="213"/>
      <c r="G32" s="214"/>
      <c r="H32" s="214"/>
      <c r="I32" s="214"/>
      <c r="J32" s="214"/>
      <c r="K32" s="214"/>
      <c r="L32" s="214"/>
      <c r="M32" s="214"/>
      <c r="N32" s="214"/>
      <c r="O32" s="214"/>
      <c r="P32" s="214"/>
      <c r="Q32" s="214"/>
      <c r="R32" s="214"/>
      <c r="S32" s="214"/>
      <c r="T32" s="214"/>
      <c r="U32" s="214"/>
      <c r="V32" s="214"/>
      <c r="W32" s="214"/>
      <c r="X32" s="214"/>
      <c r="Y32" s="214"/>
      <c r="Z32" s="214"/>
      <c r="AA32" s="214"/>
      <c r="AB32" s="214"/>
      <c r="AC32" s="214"/>
      <c r="AD32" s="214"/>
      <c r="AE32" s="214"/>
      <c r="AF32" s="215"/>
    </row>
    <row r="33" spans="2:32" x14ac:dyDescent="0.25">
      <c r="B33" s="203" t="s">
        <v>261</v>
      </c>
      <c r="C33" s="204"/>
      <c r="D33" s="205"/>
      <c r="F33" s="213"/>
      <c r="G33" s="214"/>
      <c r="H33" s="214"/>
      <c r="I33" s="214"/>
      <c r="J33" s="214"/>
      <c r="K33" s="214"/>
      <c r="L33" s="214"/>
      <c r="M33" s="214"/>
      <c r="N33" s="214"/>
      <c r="O33" s="214"/>
      <c r="P33" s="214"/>
      <c r="Q33" s="214"/>
      <c r="R33" s="214"/>
      <c r="S33" s="214"/>
      <c r="T33" s="214"/>
      <c r="U33" s="214"/>
      <c r="V33" s="214"/>
      <c r="W33" s="214"/>
      <c r="X33" s="214"/>
      <c r="Y33" s="214"/>
      <c r="Z33" s="214"/>
      <c r="AA33" s="214"/>
      <c r="AB33" s="214"/>
      <c r="AC33" s="214"/>
      <c r="AD33" s="214"/>
      <c r="AE33" s="214"/>
      <c r="AF33" s="215"/>
    </row>
    <row r="34" spans="2:32" x14ac:dyDescent="0.25">
      <c r="B34" s="206"/>
      <c r="C34" s="122"/>
      <c r="D34" s="83"/>
      <c r="F34" s="213"/>
      <c r="G34" s="214"/>
      <c r="H34" s="214"/>
      <c r="I34" s="214"/>
      <c r="J34" s="214"/>
      <c r="K34" s="214"/>
      <c r="L34" s="214"/>
      <c r="M34" s="214"/>
      <c r="N34" s="214"/>
      <c r="O34" s="214"/>
      <c r="P34" s="214"/>
      <c r="Q34" s="214"/>
      <c r="R34" s="214"/>
      <c r="S34" s="214"/>
      <c r="T34" s="214"/>
      <c r="U34" s="214"/>
      <c r="V34" s="214"/>
      <c r="W34" s="214"/>
      <c r="X34" s="214"/>
      <c r="Y34" s="214"/>
      <c r="Z34" s="214"/>
      <c r="AA34" s="214"/>
      <c r="AB34" s="214"/>
      <c r="AC34" s="214"/>
      <c r="AD34" s="214"/>
      <c r="AE34" s="214"/>
      <c r="AF34" s="215"/>
    </row>
    <row r="35" spans="2:32" ht="15.75" thickBot="1" x14ac:dyDescent="0.3">
      <c r="B35" s="207"/>
      <c r="C35" s="208"/>
      <c r="D35" s="209"/>
      <c r="F35" s="213"/>
      <c r="G35" s="214"/>
      <c r="H35" s="214"/>
      <c r="I35" s="214"/>
      <c r="J35" s="214"/>
      <c r="K35" s="214"/>
      <c r="L35" s="214"/>
      <c r="M35" s="214"/>
      <c r="N35" s="214"/>
      <c r="O35" s="214"/>
      <c r="P35" s="214"/>
      <c r="Q35" s="214"/>
      <c r="R35" s="214"/>
      <c r="S35" s="214"/>
      <c r="T35" s="214"/>
      <c r="U35" s="214"/>
      <c r="V35" s="214"/>
      <c r="W35" s="214"/>
      <c r="X35" s="214"/>
      <c r="Y35" s="214"/>
      <c r="Z35" s="214"/>
      <c r="AA35" s="214"/>
      <c r="AB35" s="214"/>
      <c r="AC35" s="214"/>
      <c r="AD35" s="214"/>
      <c r="AE35" s="214"/>
      <c r="AF35" s="215"/>
    </row>
    <row r="36" spans="2:32" x14ac:dyDescent="0.25">
      <c r="F36" s="213"/>
      <c r="G36" s="214"/>
      <c r="H36" s="214"/>
      <c r="I36" s="214"/>
      <c r="J36" s="214"/>
      <c r="K36" s="214"/>
      <c r="L36" s="214"/>
      <c r="M36" s="214"/>
      <c r="N36" s="214"/>
      <c r="O36" s="214"/>
      <c r="P36" s="214"/>
      <c r="Q36" s="214"/>
      <c r="R36" s="214"/>
      <c r="S36" s="214"/>
      <c r="T36" s="214"/>
      <c r="U36" s="214"/>
      <c r="V36" s="214"/>
      <c r="W36" s="214"/>
      <c r="X36" s="214"/>
      <c r="Y36" s="214"/>
      <c r="Z36" s="214"/>
      <c r="AA36" s="214"/>
      <c r="AB36" s="214"/>
      <c r="AC36" s="214"/>
      <c r="AD36" s="214"/>
      <c r="AE36" s="214"/>
      <c r="AF36" s="215"/>
    </row>
    <row r="37" spans="2:32" x14ac:dyDescent="0.25">
      <c r="F37" s="213"/>
      <c r="G37" s="214"/>
      <c r="H37" s="214"/>
      <c r="I37" s="214"/>
      <c r="J37" s="214"/>
      <c r="K37" s="214"/>
      <c r="L37" s="214"/>
      <c r="M37" s="214"/>
      <c r="N37" s="214"/>
      <c r="O37" s="214"/>
      <c r="P37" s="214"/>
      <c r="Q37" s="214"/>
      <c r="R37" s="214"/>
      <c r="S37" s="214"/>
      <c r="T37" s="214"/>
      <c r="U37" s="214"/>
      <c r="V37" s="214"/>
      <c r="W37" s="214"/>
      <c r="X37" s="214"/>
      <c r="Y37" s="214"/>
      <c r="Z37" s="214"/>
      <c r="AA37" s="214"/>
      <c r="AB37" s="214"/>
      <c r="AC37" s="214"/>
      <c r="AD37" s="214"/>
      <c r="AE37" s="214"/>
      <c r="AF37" s="215"/>
    </row>
    <row r="38" spans="2:32" ht="15.75" thickBot="1" x14ac:dyDescent="0.3">
      <c r="F38" s="216"/>
      <c r="G38" s="217"/>
      <c r="H38" s="217"/>
      <c r="I38" s="217"/>
      <c r="J38" s="217"/>
      <c r="K38" s="217"/>
      <c r="L38" s="217"/>
      <c r="M38" s="217"/>
      <c r="N38" s="217"/>
      <c r="O38" s="217"/>
      <c r="P38" s="217"/>
      <c r="Q38" s="217"/>
      <c r="R38" s="217"/>
      <c r="S38" s="217"/>
      <c r="T38" s="217"/>
      <c r="U38" s="217"/>
      <c r="V38" s="217"/>
      <c r="W38" s="217"/>
      <c r="X38" s="217"/>
      <c r="Y38" s="217"/>
      <c r="Z38" s="217"/>
      <c r="AA38" s="217"/>
      <c r="AB38" s="217"/>
      <c r="AC38" s="217"/>
      <c r="AD38" s="217"/>
      <c r="AE38" s="217"/>
      <c r="AF38" s="218"/>
    </row>
    <row r="39" spans="2:32" ht="15.75" thickBot="1" x14ac:dyDescent="0.3">
      <c r="F39" s="1"/>
      <c r="G39" s="1"/>
      <c r="H39" s="1"/>
      <c r="I39" s="1"/>
      <c r="J39" s="1"/>
      <c r="K39" s="1"/>
      <c r="L39" s="1"/>
      <c r="M39" s="1"/>
      <c r="N39" s="1"/>
      <c r="O39" s="1"/>
      <c r="P39" s="1"/>
      <c r="Q39" s="1"/>
      <c r="R39" s="1"/>
      <c r="S39" s="1"/>
      <c r="T39" s="1"/>
      <c r="U39" s="1"/>
      <c r="V39" s="1"/>
      <c r="W39" s="1"/>
      <c r="X39" s="1"/>
      <c r="Y39" s="1"/>
      <c r="Z39" s="1"/>
      <c r="AA39" s="1"/>
      <c r="AB39" s="1"/>
      <c r="AC39" s="1"/>
      <c r="AD39" s="1"/>
      <c r="AE39" s="1"/>
      <c r="AF39" s="1"/>
    </row>
    <row r="40" spans="2:32" x14ac:dyDescent="0.25">
      <c r="F40" s="210" t="str">
        <f>IFERROR(VLOOKUP($D$5,V!$AT$2:$AW$7,4,0)," ")</f>
        <v xml:space="preserve"> </v>
      </c>
      <c r="G40" s="211"/>
      <c r="H40" s="211"/>
      <c r="I40" s="211"/>
      <c r="J40" s="211"/>
      <c r="K40" s="211"/>
      <c r="L40" s="211"/>
      <c r="M40" s="211"/>
      <c r="N40" s="211"/>
      <c r="O40" s="211"/>
      <c r="P40" s="211"/>
      <c r="Q40" s="211"/>
      <c r="R40" s="211"/>
      <c r="S40" s="211"/>
      <c r="T40" s="211"/>
      <c r="U40" s="211"/>
      <c r="V40" s="211"/>
      <c r="W40" s="211"/>
      <c r="X40" s="211"/>
      <c r="Y40" s="211"/>
      <c r="Z40" s="211"/>
      <c r="AA40" s="211"/>
      <c r="AB40" s="211"/>
      <c r="AC40" s="211"/>
      <c r="AD40" s="211"/>
      <c r="AE40" s="211"/>
      <c r="AF40" s="212"/>
    </row>
    <row r="41" spans="2:32" x14ac:dyDescent="0.25">
      <c r="F41" s="213"/>
      <c r="G41" s="214"/>
      <c r="H41" s="214"/>
      <c r="I41" s="214"/>
      <c r="J41" s="214"/>
      <c r="K41" s="214"/>
      <c r="L41" s="214"/>
      <c r="M41" s="214"/>
      <c r="N41" s="214"/>
      <c r="O41" s="214"/>
      <c r="P41" s="214"/>
      <c r="Q41" s="214"/>
      <c r="R41" s="214"/>
      <c r="S41" s="214"/>
      <c r="T41" s="214"/>
      <c r="U41" s="214"/>
      <c r="V41" s="214"/>
      <c r="W41" s="214"/>
      <c r="X41" s="214"/>
      <c r="Y41" s="214"/>
      <c r="Z41" s="214"/>
      <c r="AA41" s="214"/>
      <c r="AB41" s="214"/>
      <c r="AC41" s="214"/>
      <c r="AD41" s="214"/>
      <c r="AE41" s="214"/>
      <c r="AF41" s="215"/>
    </row>
    <row r="42" spans="2:32" ht="15.75" thickBot="1" x14ac:dyDescent="0.3">
      <c r="F42" s="213"/>
      <c r="G42" s="214"/>
      <c r="H42" s="214"/>
      <c r="I42" s="214"/>
      <c r="J42" s="214"/>
      <c r="K42" s="214"/>
      <c r="L42" s="214"/>
      <c r="M42" s="214"/>
      <c r="N42" s="214"/>
      <c r="O42" s="214"/>
      <c r="P42" s="214"/>
      <c r="Q42" s="214"/>
      <c r="R42" s="214"/>
      <c r="S42" s="214"/>
      <c r="T42" s="214"/>
      <c r="U42" s="214"/>
      <c r="V42" s="214"/>
      <c r="W42" s="214"/>
      <c r="X42" s="214"/>
      <c r="Y42" s="214"/>
      <c r="Z42" s="214"/>
      <c r="AA42" s="214"/>
      <c r="AB42" s="214"/>
      <c r="AC42" s="214"/>
      <c r="AD42" s="214"/>
      <c r="AE42" s="214"/>
      <c r="AF42" s="215"/>
    </row>
    <row r="43" spans="2:32" x14ac:dyDescent="0.25">
      <c r="B43" s="203" t="s">
        <v>262</v>
      </c>
      <c r="C43" s="204"/>
      <c r="D43" s="205"/>
      <c r="F43" s="213"/>
      <c r="G43" s="214"/>
      <c r="H43" s="214"/>
      <c r="I43" s="214"/>
      <c r="J43" s="214"/>
      <c r="K43" s="214"/>
      <c r="L43" s="214"/>
      <c r="M43" s="214"/>
      <c r="N43" s="214"/>
      <c r="O43" s="214"/>
      <c r="P43" s="214"/>
      <c r="Q43" s="214"/>
      <c r="R43" s="214"/>
      <c r="S43" s="214"/>
      <c r="T43" s="214"/>
      <c r="U43" s="214"/>
      <c r="V43" s="214"/>
      <c r="W43" s="214"/>
      <c r="X43" s="214"/>
      <c r="Y43" s="214"/>
      <c r="Z43" s="214"/>
      <c r="AA43" s="214"/>
      <c r="AB43" s="214"/>
      <c r="AC43" s="214"/>
      <c r="AD43" s="214"/>
      <c r="AE43" s="214"/>
      <c r="AF43" s="215"/>
    </row>
    <row r="44" spans="2:32" x14ac:dyDescent="0.25">
      <c r="B44" s="206"/>
      <c r="C44" s="122"/>
      <c r="D44" s="83"/>
      <c r="F44" s="213"/>
      <c r="G44" s="214"/>
      <c r="H44" s="214"/>
      <c r="I44" s="214"/>
      <c r="J44" s="214"/>
      <c r="K44" s="214"/>
      <c r="L44" s="214"/>
      <c r="M44" s="214"/>
      <c r="N44" s="214"/>
      <c r="O44" s="214"/>
      <c r="P44" s="214"/>
      <c r="Q44" s="214"/>
      <c r="R44" s="214"/>
      <c r="S44" s="214"/>
      <c r="T44" s="214"/>
      <c r="U44" s="214"/>
      <c r="V44" s="214"/>
      <c r="W44" s="214"/>
      <c r="X44" s="214"/>
      <c r="Y44" s="214"/>
      <c r="Z44" s="214"/>
      <c r="AA44" s="214"/>
      <c r="AB44" s="214"/>
      <c r="AC44" s="214"/>
      <c r="AD44" s="214"/>
      <c r="AE44" s="214"/>
      <c r="AF44" s="215"/>
    </row>
    <row r="45" spans="2:32" ht="15.75" thickBot="1" x14ac:dyDescent="0.3">
      <c r="B45" s="207"/>
      <c r="C45" s="208"/>
      <c r="D45" s="209"/>
      <c r="F45" s="213"/>
      <c r="G45" s="214"/>
      <c r="H45" s="214"/>
      <c r="I45" s="214"/>
      <c r="J45" s="214"/>
      <c r="K45" s="214"/>
      <c r="L45" s="214"/>
      <c r="M45" s="214"/>
      <c r="N45" s="214"/>
      <c r="O45" s="214"/>
      <c r="P45" s="214"/>
      <c r="Q45" s="214"/>
      <c r="R45" s="214"/>
      <c r="S45" s="214"/>
      <c r="T45" s="214"/>
      <c r="U45" s="214"/>
      <c r="V45" s="214"/>
      <c r="W45" s="214"/>
      <c r="X45" s="214"/>
      <c r="Y45" s="214"/>
      <c r="Z45" s="214"/>
      <c r="AA45" s="214"/>
      <c r="AB45" s="214"/>
      <c r="AC45" s="214"/>
      <c r="AD45" s="214"/>
      <c r="AE45" s="214"/>
      <c r="AF45" s="215"/>
    </row>
    <row r="46" spans="2:32" x14ac:dyDescent="0.25">
      <c r="F46" s="213"/>
      <c r="G46" s="214"/>
      <c r="H46" s="214"/>
      <c r="I46" s="214"/>
      <c r="J46" s="214"/>
      <c r="K46" s="214"/>
      <c r="L46" s="214"/>
      <c r="M46" s="214"/>
      <c r="N46" s="214"/>
      <c r="O46" s="214"/>
      <c r="P46" s="214"/>
      <c r="Q46" s="214"/>
      <c r="R46" s="214"/>
      <c r="S46" s="214"/>
      <c r="T46" s="214"/>
      <c r="U46" s="214"/>
      <c r="V46" s="214"/>
      <c r="W46" s="214"/>
      <c r="X46" s="214"/>
      <c r="Y46" s="214"/>
      <c r="Z46" s="214"/>
      <c r="AA46" s="214"/>
      <c r="AB46" s="214"/>
      <c r="AC46" s="214"/>
      <c r="AD46" s="214"/>
      <c r="AE46" s="214"/>
      <c r="AF46" s="215"/>
    </row>
    <row r="47" spans="2:32" x14ac:dyDescent="0.25">
      <c r="F47" s="213"/>
      <c r="G47" s="214"/>
      <c r="H47" s="214"/>
      <c r="I47" s="214"/>
      <c r="J47" s="214"/>
      <c r="K47" s="214"/>
      <c r="L47" s="214"/>
      <c r="M47" s="214"/>
      <c r="N47" s="214"/>
      <c r="O47" s="214"/>
      <c r="P47" s="214"/>
      <c r="Q47" s="214"/>
      <c r="R47" s="214"/>
      <c r="S47" s="214"/>
      <c r="T47" s="214"/>
      <c r="U47" s="214"/>
      <c r="V47" s="214"/>
      <c r="W47" s="214"/>
      <c r="X47" s="214"/>
      <c r="Y47" s="214"/>
      <c r="Z47" s="214"/>
      <c r="AA47" s="214"/>
      <c r="AB47" s="214"/>
      <c r="AC47" s="214"/>
      <c r="AD47" s="214"/>
      <c r="AE47" s="214"/>
      <c r="AF47" s="215"/>
    </row>
    <row r="48" spans="2:32" ht="15.75" thickBot="1" x14ac:dyDescent="0.3">
      <c r="F48" s="216"/>
      <c r="G48" s="217"/>
      <c r="H48" s="217"/>
      <c r="I48" s="217"/>
      <c r="J48" s="217"/>
      <c r="K48" s="217"/>
      <c r="L48" s="217"/>
      <c r="M48" s="217"/>
      <c r="N48" s="217"/>
      <c r="O48" s="217"/>
      <c r="P48" s="217"/>
      <c r="Q48" s="217"/>
      <c r="R48" s="217"/>
      <c r="S48" s="217"/>
      <c r="T48" s="217"/>
      <c r="U48" s="217"/>
      <c r="V48" s="217"/>
      <c r="W48" s="217"/>
      <c r="X48" s="217"/>
      <c r="Y48" s="217"/>
      <c r="Z48" s="217"/>
      <c r="AA48" s="217"/>
      <c r="AB48" s="217"/>
      <c r="AC48" s="217"/>
      <c r="AD48" s="217"/>
      <c r="AE48" s="217"/>
      <c r="AF48" s="218"/>
    </row>
    <row r="49" spans="6:32" x14ac:dyDescent="0.25">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sheetData>
  <mergeCells count="7">
    <mergeCell ref="D5:H7"/>
    <mergeCell ref="B23:D25"/>
    <mergeCell ref="B33:D35"/>
    <mergeCell ref="B43:D45"/>
    <mergeCell ref="F20:AF28"/>
    <mergeCell ref="F30:AF38"/>
    <mergeCell ref="F40:AF48"/>
  </mergeCells>
  <pageMargins left="0.7" right="0.7" top="0.75" bottom="0.75" header="0.3" footer="0.3"/>
  <pageSetup orientation="portrait" r:id="rId1"/>
  <headerFooter>
    <oddFooter>&amp;C&amp;1#&amp;"Arial"&amp;10&amp;K737373Información de Uso Público</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692F429-0FC7-4CE1-9B7A-55656C8CAE67}">
          <x14:formula1>
            <xm:f>V!$AK$1:$AK$6</xm:f>
          </x14:formula1>
          <xm:sqref>D5:H7</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4BD7941306472748AC9F3E185D8AA416" ma:contentTypeVersion="11" ma:contentTypeDescription="Crear nuevo documento." ma:contentTypeScope="" ma:versionID="cbb837f4ff07874b7906952e90747c71">
  <xsd:schema xmlns:xsd="http://www.w3.org/2001/XMLSchema" xmlns:xs="http://www.w3.org/2001/XMLSchema" xmlns:p="http://schemas.microsoft.com/office/2006/metadata/properties" xmlns:ns3="feb6f281-aac3-4a2b-8bd9-a218db7360bc" xmlns:ns4="db29478b-0728-4245-b518-5a16671e926a" targetNamespace="http://schemas.microsoft.com/office/2006/metadata/properties" ma:root="true" ma:fieldsID="a24812b9e9f22c9edd21da90c065317a" ns3:_="" ns4:_="">
    <xsd:import namespace="feb6f281-aac3-4a2b-8bd9-a218db7360bc"/>
    <xsd:import namespace="db29478b-0728-4245-b518-5a16671e926a"/>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eb6f281-aac3-4a2b-8bd9-a218db7360b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b29478b-0728-4245-b518-5a16671e926a" elementFormDefault="qualified">
    <xsd:import namespace="http://schemas.microsoft.com/office/2006/documentManagement/types"/>
    <xsd:import namespace="http://schemas.microsoft.com/office/infopath/2007/PartnerControls"/>
    <xsd:element name="SharedWithUsers" ma:index="10"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les de uso compartido" ma:internalName="SharedWithDetails" ma:readOnly="true">
      <xsd:simpleType>
        <xsd:restriction base="dms:Note">
          <xsd:maxLength value="255"/>
        </xsd:restriction>
      </xsd:simpleType>
    </xsd:element>
    <xsd:element name="SharingHintHash" ma:index="12" nillable="true" ma:displayName="Hash de la sugerencia para comparti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F2E030B-D153-4F9E-AC90-C2A5178CF14A}">
  <ds:schemaRefs>
    <ds:schemaRef ds:uri="http://www.w3.org/XML/1998/namespace"/>
    <ds:schemaRef ds:uri="http://schemas.openxmlformats.org/package/2006/metadata/core-properties"/>
    <ds:schemaRef ds:uri="db29478b-0728-4245-b518-5a16671e926a"/>
    <ds:schemaRef ds:uri="http://schemas.microsoft.com/office/infopath/2007/PartnerControls"/>
    <ds:schemaRef ds:uri="http://schemas.microsoft.com/office/2006/documentManagement/types"/>
    <ds:schemaRef ds:uri="feb6f281-aac3-4a2b-8bd9-a218db7360bc"/>
    <ds:schemaRef ds:uri="http://purl.org/dc/elements/1.1/"/>
    <ds:schemaRef ds:uri="http://schemas.microsoft.com/office/2006/metadata/properties"/>
    <ds:schemaRef ds:uri="http://purl.org/dc/dcmitype/"/>
    <ds:schemaRef ds:uri="http://purl.org/dc/terms/"/>
  </ds:schemaRefs>
</ds:datastoreItem>
</file>

<file path=customXml/itemProps2.xml><?xml version="1.0" encoding="utf-8"?>
<ds:datastoreItem xmlns:ds="http://schemas.openxmlformats.org/officeDocument/2006/customXml" ds:itemID="{7E53D350-4850-4978-A5FB-0242DED5AD0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eb6f281-aac3-4a2b-8bd9-a218db7360bc"/>
    <ds:schemaRef ds:uri="db29478b-0728-4245-b518-5a16671e926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DCA63B8-27E1-4D57-857C-485D5B5CD14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Hojas de cálculo</vt:lpstr>
      </vt:variant>
      <vt:variant>
        <vt:i4>52</vt:i4>
      </vt:variant>
    </vt:vector>
  </HeadingPairs>
  <TitlesOfParts>
    <vt:vector size="52" baseType="lpstr">
      <vt:lpstr>V</vt:lpstr>
      <vt:lpstr>P</vt:lpstr>
      <vt:lpstr>1</vt:lpstr>
      <vt:lpstr>1.1</vt:lpstr>
      <vt:lpstr>1.1.1</vt:lpstr>
      <vt:lpstr>1.1.2</vt:lpstr>
      <vt:lpstr>1.2</vt:lpstr>
      <vt:lpstr>2</vt:lpstr>
      <vt:lpstr>2.1</vt:lpstr>
      <vt:lpstr>Crec</vt:lpstr>
      <vt:lpstr>Reem</vt:lpstr>
      <vt:lpstr>Mig CrecReem</vt:lpstr>
      <vt:lpstr>Mig Reem</vt:lpstr>
      <vt:lpstr>2.2</vt:lpstr>
      <vt:lpstr>2.2.1 </vt:lpstr>
      <vt:lpstr>2.2.2</vt:lpstr>
      <vt:lpstr>2.2.3</vt:lpstr>
      <vt:lpstr>2.2.4</vt:lpstr>
      <vt:lpstr>3</vt:lpstr>
      <vt:lpstr>3.1</vt:lpstr>
      <vt:lpstr>3.1.1</vt:lpstr>
      <vt:lpstr>3.1.2</vt:lpstr>
      <vt:lpstr>3.1.3</vt:lpstr>
      <vt:lpstr>3.1.4</vt:lpstr>
      <vt:lpstr>3.2</vt:lpstr>
      <vt:lpstr>3.2.1</vt:lpstr>
      <vt:lpstr>3.2.1.1</vt:lpstr>
      <vt:lpstr>3.2.1.2</vt:lpstr>
      <vt:lpstr>3.2.1.3</vt:lpstr>
      <vt:lpstr>3.2.1.4</vt:lpstr>
      <vt:lpstr>3.2.2</vt:lpstr>
      <vt:lpstr>3.2.2.1</vt:lpstr>
      <vt:lpstr>3.2.2.2</vt:lpstr>
      <vt:lpstr>3.2.2.3</vt:lpstr>
      <vt:lpstr>3.2.2.4</vt:lpstr>
      <vt:lpstr>4</vt:lpstr>
      <vt:lpstr>4.1</vt:lpstr>
      <vt:lpstr>4.2</vt:lpstr>
      <vt:lpstr>4.2.2</vt:lpstr>
      <vt:lpstr>4.2.1</vt:lpstr>
      <vt:lpstr>4.2.1.1</vt:lpstr>
      <vt:lpstr>4.2.1.2</vt:lpstr>
      <vt:lpstr>5</vt:lpstr>
      <vt:lpstr>5.1</vt:lpstr>
      <vt:lpstr>5.2</vt:lpstr>
      <vt:lpstr>7</vt:lpstr>
      <vt:lpstr>8</vt:lpstr>
      <vt:lpstr>9</vt:lpstr>
      <vt:lpstr>9.1</vt:lpstr>
      <vt:lpstr>9.2</vt:lpstr>
      <vt:lpstr>10</vt:lpstr>
      <vt:lpstr>11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RUEZGA GOMEZ RAMON ALEJANDRO</dc:creator>
  <cp:lastModifiedBy>RUEZGA GOMEZ RAMON ALEJANDRO</cp:lastModifiedBy>
  <dcterms:created xsi:type="dcterms:W3CDTF">2015-06-05T18:19:34Z</dcterms:created>
  <dcterms:modified xsi:type="dcterms:W3CDTF">2022-08-10T21:56:47Z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0x0101004BD7941306472748AC9F3E185D8AA416</vt:lpwstr>
  </property>
  <property fmtid="{D5CDD505-2E9C-101B-9397-08002B2CF9AE}" pid="3" name="MSIP_Label_3a81e0ed-2210-4237-a45a-4e93a4fdb4e7_Enabled">
    <vt:lpwstr>true</vt:lpwstr>
  </property>
  <property fmtid="{D5CDD505-2E9C-101B-9397-08002B2CF9AE}" pid="4" name="MSIP_Label_3a81e0ed-2210-4237-a45a-4e93a4fdb4e7_SetDate">
    <vt:lpwstr>2022-08-09T17:34:45Z</vt:lpwstr>
  </property>
  <property fmtid="{D5CDD505-2E9C-101B-9397-08002B2CF9AE}" pid="5" name="MSIP_Label_3a81e0ed-2210-4237-a45a-4e93a4fdb4e7_Method">
    <vt:lpwstr>Privileged</vt:lpwstr>
  </property>
  <property fmtid="{D5CDD505-2E9C-101B-9397-08002B2CF9AE}" pid="6" name="MSIP_Label_3a81e0ed-2210-4237-a45a-4e93a4fdb4e7_Name">
    <vt:lpwstr>3a81e0ed-2210-4237-a45a-4e93a4fdb4e7</vt:lpwstr>
  </property>
  <property fmtid="{D5CDD505-2E9C-101B-9397-08002B2CF9AE}" pid="7" name="MSIP_Label_3a81e0ed-2210-4237-a45a-4e93a4fdb4e7_SiteId">
    <vt:lpwstr>96cbce07-ee28-4916-a445-7fdd7c6468b6</vt:lpwstr>
  </property>
  <property fmtid="{D5CDD505-2E9C-101B-9397-08002B2CF9AE}" pid="8" name="MSIP_Label_3a81e0ed-2210-4237-a45a-4e93a4fdb4e7_ActionId">
    <vt:lpwstr>43511fa4-e105-49eb-9456-2f313b54b1c2</vt:lpwstr>
  </property>
  <property fmtid="{D5CDD505-2E9C-101B-9397-08002B2CF9AE}" pid="9" name="MSIP_Label_3a81e0ed-2210-4237-a45a-4e93a4fdb4e7_ContentBits">
    <vt:lpwstr>2</vt:lpwstr>
  </property>
</Properties>
</file>