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1b38fd35eb23be/Documents/ISU5/Spring2023/CPRE527/Project/"/>
    </mc:Choice>
  </mc:AlternateContent>
  <xr:revisionPtr revIDLastSave="627" documentId="8_{96A10A35-1D5B-47AA-8795-3ED59B4B0E99}" xr6:coauthVersionLast="47" xr6:coauthVersionMax="47" xr10:uidLastSave="{EA54CE70-8522-4336-AC44-0EEED3989375}"/>
  <bookViews>
    <workbookView xWindow="945" yWindow="300" windowWidth="33015" windowHeight="20295" xr2:uid="{32771852-EB9F-45D1-B62F-89E14CCC9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S8" i="1"/>
  <c r="R8" i="1"/>
  <c r="Q8" i="1"/>
  <c r="P8" i="1"/>
  <c r="O8" i="1"/>
  <c r="N8" i="1"/>
  <c r="J29" i="1"/>
  <c r="J25" i="1"/>
  <c r="J21" i="1"/>
  <c r="J17" i="1"/>
  <c r="J13" i="1"/>
  <c r="J9" i="1"/>
  <c r="H57" i="1"/>
  <c r="G57" i="1"/>
  <c r="F57" i="1"/>
  <c r="E57" i="1"/>
  <c r="D57" i="1"/>
  <c r="C57" i="1"/>
  <c r="I7" i="1"/>
  <c r="I8" i="1"/>
  <c r="I6" i="1"/>
  <c r="I9" i="1"/>
  <c r="H9" i="1"/>
  <c r="G9" i="1"/>
  <c r="F9" i="1"/>
  <c r="E9" i="1"/>
  <c r="D9" i="1"/>
  <c r="C9" i="1"/>
  <c r="B9" i="1"/>
  <c r="H36" i="1" l="1"/>
  <c r="G36" i="1"/>
  <c r="F36" i="1"/>
  <c r="E36" i="1"/>
  <c r="D36" i="1"/>
  <c r="C36" i="1"/>
  <c r="B36" i="1"/>
  <c r="C63" i="1"/>
  <c r="D63" i="1" s="1"/>
  <c r="E63" i="1" s="1"/>
  <c r="F63" i="1" s="1"/>
  <c r="G63" i="1" s="1"/>
  <c r="H63" i="1" s="1"/>
  <c r="C62" i="1"/>
  <c r="D62" i="1" s="1"/>
  <c r="E62" i="1" s="1"/>
  <c r="F62" i="1" s="1"/>
  <c r="G62" i="1" s="1"/>
  <c r="H62" i="1" s="1"/>
  <c r="C61" i="1"/>
  <c r="D61" i="1" s="1"/>
  <c r="E61" i="1" s="1"/>
  <c r="F61" i="1" s="1"/>
  <c r="G61" i="1" s="1"/>
  <c r="H61" i="1" s="1"/>
  <c r="C60" i="1"/>
  <c r="D60" i="1" s="1"/>
  <c r="E60" i="1" s="1"/>
  <c r="F60" i="1" s="1"/>
  <c r="G60" i="1" s="1"/>
  <c r="H60" i="1" s="1"/>
  <c r="C59" i="1"/>
  <c r="D59" i="1" s="1"/>
  <c r="E59" i="1" s="1"/>
  <c r="F59" i="1" s="1"/>
  <c r="G59" i="1" s="1"/>
  <c r="H59" i="1" s="1"/>
  <c r="C58" i="1"/>
  <c r="D58" i="1" s="1"/>
  <c r="E58" i="1" s="1"/>
  <c r="F58" i="1" s="1"/>
  <c r="G58" i="1" s="1"/>
  <c r="H58" i="1" s="1"/>
  <c r="C56" i="1"/>
  <c r="D56" i="1" s="1"/>
  <c r="E56" i="1" s="1"/>
  <c r="F56" i="1" s="1"/>
  <c r="G56" i="1" s="1"/>
  <c r="H56" i="1" s="1"/>
  <c r="H5" i="1"/>
  <c r="G5" i="1"/>
  <c r="F5" i="1"/>
  <c r="E5" i="1"/>
  <c r="D5" i="1"/>
  <c r="C5" i="1"/>
  <c r="B5" i="1"/>
  <c r="H13" i="1"/>
  <c r="G13" i="1"/>
  <c r="F13" i="1"/>
  <c r="E13" i="1"/>
  <c r="D13" i="1"/>
  <c r="C13" i="1"/>
  <c r="B13" i="1"/>
  <c r="H17" i="1"/>
  <c r="G17" i="1"/>
  <c r="F17" i="1"/>
  <c r="E17" i="1"/>
  <c r="D17" i="1"/>
  <c r="C17" i="1"/>
  <c r="B17" i="1"/>
  <c r="H21" i="1"/>
  <c r="G21" i="1"/>
  <c r="F21" i="1"/>
  <c r="E21" i="1"/>
  <c r="D21" i="1"/>
  <c r="C21" i="1"/>
  <c r="B21" i="1"/>
  <c r="C25" i="1"/>
  <c r="B25" i="1"/>
  <c r="H25" i="1"/>
  <c r="G25" i="1"/>
  <c r="F25" i="1"/>
  <c r="E25" i="1"/>
  <c r="D25" i="1"/>
  <c r="C29" i="1"/>
  <c r="D29" i="1"/>
  <c r="E29" i="1"/>
  <c r="F29" i="1"/>
  <c r="G29" i="1"/>
  <c r="H29" i="1"/>
  <c r="B29" i="1"/>
  <c r="I3" i="1"/>
  <c r="I4" i="1"/>
  <c r="I10" i="1"/>
  <c r="I11" i="1"/>
  <c r="I12" i="1"/>
  <c r="I14" i="1"/>
  <c r="I15" i="1"/>
  <c r="I16" i="1"/>
  <c r="I18" i="1"/>
  <c r="I19" i="1"/>
  <c r="I20" i="1"/>
  <c r="I22" i="1"/>
  <c r="I23" i="1"/>
  <c r="I24" i="1"/>
  <c r="I26" i="1"/>
  <c r="I27" i="1"/>
  <c r="I28" i="1"/>
  <c r="I2" i="1"/>
  <c r="I5" i="1" s="1"/>
  <c r="I25" i="1" l="1"/>
  <c r="I17" i="1"/>
  <c r="I13" i="1"/>
  <c r="I21" i="1"/>
  <c r="I29" i="1"/>
</calcChain>
</file>

<file path=xl/sharedStrings.xml><?xml version="1.0" encoding="utf-8"?>
<sst xmlns="http://schemas.openxmlformats.org/spreadsheetml/2006/main" count="94" uniqueCount="61">
  <si>
    <t>Block 1</t>
  </si>
  <si>
    <t>Block 2</t>
  </si>
  <si>
    <t>Block 3</t>
  </si>
  <si>
    <t>Block 4</t>
  </si>
  <si>
    <t>Block 5</t>
  </si>
  <si>
    <t>Block 6</t>
  </si>
  <si>
    <t>Block 7</t>
  </si>
  <si>
    <t>Total</t>
  </si>
  <si>
    <t>Version-Thread-Round</t>
  </si>
  <si>
    <t>Serial-1-1</t>
  </si>
  <si>
    <t>Serial-1-2</t>
  </si>
  <si>
    <t>Serial-1-3</t>
  </si>
  <si>
    <t>Parallel-4-1</t>
  </si>
  <si>
    <t>Parallel-4-2</t>
  </si>
  <si>
    <t>Parallel-4-3</t>
  </si>
  <si>
    <t>Parallel-8-1</t>
  </si>
  <si>
    <t>Parallel-8-2</t>
  </si>
  <si>
    <t>Parallel-8-3</t>
  </si>
  <si>
    <t>Parallel-16-1</t>
  </si>
  <si>
    <t>Parallel-16-2</t>
  </si>
  <si>
    <t>Parallel-16-3</t>
  </si>
  <si>
    <t>Parallel-32-1</t>
  </si>
  <si>
    <t>Parallel-32-2</t>
  </si>
  <si>
    <t>Parallel-32-3</t>
  </si>
  <si>
    <t>Parallel-64-1</t>
  </si>
  <si>
    <t>Parallel-64-2</t>
  </si>
  <si>
    <t>Parallel-64-3</t>
  </si>
  <si>
    <t>Different hashes beyond here…</t>
  </si>
  <si>
    <t>Average</t>
  </si>
  <si>
    <t>Average-64</t>
  </si>
  <si>
    <t>Average-32</t>
  </si>
  <si>
    <t>Average-16</t>
  </si>
  <si>
    <t>Average-8</t>
  </si>
  <si>
    <t>Average-4</t>
  </si>
  <si>
    <t>Average-1</t>
  </si>
  <si>
    <t>1 Thread</t>
  </si>
  <si>
    <t>4 Threads</t>
  </si>
  <si>
    <t>8 Threads</t>
  </si>
  <si>
    <t>16 Threads</t>
  </si>
  <si>
    <t>32 Threads</t>
  </si>
  <si>
    <t>64 Threads</t>
  </si>
  <si>
    <t>Block 1-2</t>
  </si>
  <si>
    <t>Block 1-3</t>
  </si>
  <si>
    <t>Block 1-4</t>
  </si>
  <si>
    <t>Block 1-5</t>
  </si>
  <si>
    <t>Block 1-6</t>
  </si>
  <si>
    <t>Block 1-7</t>
  </si>
  <si>
    <t>GPU</t>
  </si>
  <si>
    <t>GPU-1</t>
  </si>
  <si>
    <t>GPU-2</t>
  </si>
  <si>
    <t>GPU-3</t>
  </si>
  <si>
    <t>GPU-4</t>
  </si>
  <si>
    <t>GPU-5</t>
  </si>
  <si>
    <t>GPU-6</t>
  </si>
  <si>
    <t>Parallel-2-1</t>
  </si>
  <si>
    <t>Parallel-2-2</t>
  </si>
  <si>
    <t>Parallel-2-3</t>
  </si>
  <si>
    <t>Average-2</t>
  </si>
  <si>
    <t>2 Thread</t>
  </si>
  <si>
    <t>N/A</t>
  </si>
  <si>
    <t>Version-Round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</si>
</sst>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2" fillId="0" borderId="2" xfId="0" applyFont="1" applyBorder="1"/>
    <xf numFmtId="164" fontId="2" fillId="2" borderId="2" xfId="0" applyNumberFormat="1" applyFont="1" applyFill="1" applyBorder="1"/>
    <xf numFmtId="164" fontId="2" fillId="3" borderId="2" xfId="0" applyNumberFormat="1" applyFont="1" applyFill="1" applyBorder="1"/>
    <xf numFmtId="164" fontId="2" fillId="4" borderId="2" xfId="0" applyNumberFormat="1" applyFont="1" applyFill="1" applyBorder="1"/>
    <xf numFmtId="164" fontId="2" fillId="5" borderId="2" xfId="0" applyNumberFormat="1" applyFont="1" applyFill="1" applyBorder="1"/>
    <xf numFmtId="164" fontId="2" fillId="7" borderId="2" xfId="0" applyNumberFormat="1" applyFont="1" applyFill="1" applyBorder="1"/>
    <xf numFmtId="164" fontId="0" fillId="6" borderId="3" xfId="0" applyNumberFormat="1" applyFill="1" applyBorder="1"/>
    <xf numFmtId="164" fontId="0" fillId="6" borderId="4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164" fontId="0" fillId="4" borderId="3" xfId="0" applyNumberFormat="1" applyFill="1" applyBorder="1"/>
    <xf numFmtId="164" fontId="0" fillId="4" borderId="4" xfId="0" applyNumberFormat="1" applyFill="1" applyBorder="1"/>
    <xf numFmtId="164" fontId="0" fillId="4" borderId="5" xfId="0" applyNumberFormat="1" applyFill="1" applyBorder="1"/>
    <xf numFmtId="164" fontId="0" fillId="5" borderId="3" xfId="0" applyNumberFormat="1" applyFill="1" applyBorder="1"/>
    <xf numFmtId="164" fontId="0" fillId="5" borderId="4" xfId="0" applyNumberFormat="1" applyFill="1" applyBorder="1"/>
    <xf numFmtId="164" fontId="0" fillId="5" borderId="5" xfId="0" applyNumberFormat="1" applyFill="1" applyBorder="1"/>
    <xf numFmtId="164" fontId="0" fillId="7" borderId="3" xfId="0" applyNumberFormat="1" applyFill="1" applyBorder="1"/>
    <xf numFmtId="164" fontId="0" fillId="7" borderId="4" xfId="0" applyNumberFormat="1" applyFill="1" applyBorder="1"/>
    <xf numFmtId="164" fontId="0" fillId="7" borderId="5" xfId="0" applyNumberForma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164" fontId="2" fillId="0" borderId="0" xfId="0" applyNumberFormat="1" applyFont="1"/>
    <xf numFmtId="164" fontId="0" fillId="6" borderId="6" xfId="0" applyNumberFormat="1" applyFill="1" applyBorder="1"/>
    <xf numFmtId="164" fontId="0" fillId="6" borderId="7" xfId="0" applyNumberFormat="1" applyFill="1" applyBorder="1"/>
    <xf numFmtId="164" fontId="0" fillId="6" borderId="8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64" fontId="0" fillId="4" borderId="6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164" fontId="0" fillId="5" borderId="6" xfId="0" applyNumberFormat="1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164" fontId="0" fillId="7" borderId="6" xfId="0" applyNumberFormat="1" applyFill="1" applyBorder="1"/>
    <xf numFmtId="164" fontId="0" fillId="7" borderId="7" xfId="0" applyNumberFormat="1" applyFill="1" applyBorder="1"/>
    <xf numFmtId="164" fontId="0" fillId="7" borderId="8" xfId="0" applyNumberFormat="1" applyFill="1" applyBorder="1"/>
    <xf numFmtId="0" fontId="2" fillId="8" borderId="6" xfId="0" applyFont="1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0" fontId="2" fillId="8" borderId="8" xfId="0" applyFont="1" applyFill="1" applyBorder="1"/>
    <xf numFmtId="164" fontId="0" fillId="8" borderId="6" xfId="0" applyNumberFormat="1" applyFont="1" applyFill="1" applyBorder="1"/>
    <xf numFmtId="164" fontId="0" fillId="8" borderId="7" xfId="0" applyNumberFormat="1" applyFont="1" applyFill="1" applyBorder="1"/>
    <xf numFmtId="164" fontId="0" fillId="8" borderId="8" xfId="0" applyNumberFormat="1" applyFont="1" applyFill="1" applyBorder="1"/>
    <xf numFmtId="164" fontId="0" fillId="8" borderId="3" xfId="0" applyNumberFormat="1" applyFont="1" applyFill="1" applyBorder="1"/>
    <xf numFmtId="164" fontId="0" fillId="8" borderId="4" xfId="0" applyNumberFormat="1" applyFont="1" applyFill="1" applyBorder="1"/>
    <xf numFmtId="164" fontId="0" fillId="8" borderId="5" xfId="0" applyNumberFormat="1" applyFont="1" applyFill="1" applyBorder="1"/>
    <xf numFmtId="0" fontId="2" fillId="8" borderId="7" xfId="0" applyFont="1" applyFill="1" applyBorder="1"/>
    <xf numFmtId="164" fontId="2" fillId="8" borderId="7" xfId="0" applyNumberFormat="1" applyFont="1" applyFill="1" applyBorder="1"/>
    <xf numFmtId="164" fontId="0" fillId="0" borderId="1" xfId="0" applyNumberForma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Mine 1 Block With Different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1 Thread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Sheet1!$B$43:$H$43</c:f>
              <c:strCache>
                <c:ptCount val="7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  <c:pt idx="4">
                  <c:v>Block 5</c:v>
                </c:pt>
                <c:pt idx="5">
                  <c:v>Block 6</c:v>
                </c:pt>
                <c:pt idx="6">
                  <c:v>Block 7</c:v>
                </c:pt>
              </c:strCache>
            </c:strRef>
          </c:cat>
          <c:val>
            <c:numRef>
              <c:f>Sheet1!$B$44:$H$44</c:f>
              <c:numCache>
                <c:formatCode>0.000000</c:formatCode>
                <c:ptCount val="7"/>
                <c:pt idx="0">
                  <c:v>1.6133333333333334E-4</c:v>
                </c:pt>
                <c:pt idx="1">
                  <c:v>9.0399999999999996E-4</c:v>
                </c:pt>
                <c:pt idx="2">
                  <c:v>2.2277000000000002E-2</c:v>
                </c:pt>
                <c:pt idx="3">
                  <c:v>7.4633333333333331E-3</c:v>
                </c:pt>
                <c:pt idx="4">
                  <c:v>0.10322566666666666</c:v>
                </c:pt>
                <c:pt idx="5">
                  <c:v>16.181306666666668</c:v>
                </c:pt>
                <c:pt idx="6">
                  <c:v>178.63365599999997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2-4CE5-91FD-64B3798FFD59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2 Thread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Sheet1!$B$43:$H$43</c:f>
              <c:strCache>
                <c:ptCount val="7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  <c:pt idx="4">
                  <c:v>Block 5</c:v>
                </c:pt>
                <c:pt idx="5">
                  <c:v>Block 6</c:v>
                </c:pt>
                <c:pt idx="6">
                  <c:v>Block 7</c:v>
                </c:pt>
              </c:strCache>
            </c:strRef>
          </c:cat>
          <c:val>
            <c:numRef>
              <c:f>Sheet1!$B$45:$H$45</c:f>
              <c:numCache>
                <c:formatCode>0.000000</c:formatCode>
                <c:ptCount val="7"/>
                <c:pt idx="0">
                  <c:v>9.4999999999999992E-5</c:v>
                </c:pt>
                <c:pt idx="1">
                  <c:v>3.8333333333333334E-4</c:v>
                </c:pt>
                <c:pt idx="2">
                  <c:v>1.1448666666666668E-2</c:v>
                </c:pt>
                <c:pt idx="3">
                  <c:v>3.8946666666666665E-3</c:v>
                </c:pt>
                <c:pt idx="4">
                  <c:v>5.5161666666666664E-2</c:v>
                </c:pt>
                <c:pt idx="5">
                  <c:v>8.6901626666666676</c:v>
                </c:pt>
                <c:pt idx="6">
                  <c:v>91.832887333333346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2-4CE5-91FD-64B3798FFD59}"/>
            </c:ext>
          </c:extLst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Sheet1!$B$43:$H$43</c:f>
              <c:strCache>
                <c:ptCount val="7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  <c:pt idx="4">
                  <c:v>Block 5</c:v>
                </c:pt>
                <c:pt idx="5">
                  <c:v>Block 6</c:v>
                </c:pt>
                <c:pt idx="6">
                  <c:v>Block 7</c:v>
                </c:pt>
              </c:strCache>
            </c:strRef>
          </c:cat>
          <c:val>
            <c:numRef>
              <c:f>Sheet1!$B$46:$H$46</c:f>
              <c:numCache>
                <c:formatCode>0.000000</c:formatCode>
                <c:ptCount val="7"/>
                <c:pt idx="0">
                  <c:v>6.2199999999999998E-3</c:v>
                </c:pt>
                <c:pt idx="1">
                  <c:v>2.7033333333333331E-4</c:v>
                </c:pt>
                <c:pt idx="2">
                  <c:v>7.4940000000000007E-3</c:v>
                </c:pt>
                <c:pt idx="3">
                  <c:v>2.4676666666666666E-3</c:v>
                </c:pt>
                <c:pt idx="4">
                  <c:v>3.4514666666666666E-2</c:v>
                </c:pt>
                <c:pt idx="5">
                  <c:v>4.601591</c:v>
                </c:pt>
                <c:pt idx="6">
                  <c:v>50.441405666666661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2-4CE5-91FD-64B3798FFD59}"/>
            </c:ext>
          </c:extLst>
        </c:ser>
        <c:ser>
          <c:idx val="3"/>
          <c:order val="3"/>
          <c:tx>
            <c:strRef>
              <c:f>Sheet1!$A$47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Sheet1!$B$43:$H$43</c:f>
              <c:strCache>
                <c:ptCount val="7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  <c:pt idx="4">
                  <c:v>Block 5</c:v>
                </c:pt>
                <c:pt idx="5">
                  <c:v>Block 6</c:v>
                </c:pt>
                <c:pt idx="6">
                  <c:v>Block 7</c:v>
                </c:pt>
              </c:strCache>
            </c:strRef>
          </c:cat>
          <c:val>
            <c:numRef>
              <c:f>Sheet1!$B$47:$H$47</c:f>
              <c:numCache>
                <c:formatCode>0.000000</c:formatCode>
                <c:ptCount val="7"/>
                <c:pt idx="0">
                  <c:v>3.2299999999999999E-4</c:v>
                </c:pt>
                <c:pt idx="1">
                  <c:v>1.2066666666666667E-4</c:v>
                </c:pt>
                <c:pt idx="2">
                  <c:v>3.4409999999999996E-3</c:v>
                </c:pt>
                <c:pt idx="3">
                  <c:v>1.1473333333333333E-3</c:v>
                </c:pt>
                <c:pt idx="4">
                  <c:v>1.5782000000000001E-2</c:v>
                </c:pt>
                <c:pt idx="5">
                  <c:v>2.3937256666666666</c:v>
                </c:pt>
                <c:pt idx="6">
                  <c:v>26.823044333333332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2-4CE5-91FD-64B3798FFD59}"/>
            </c:ext>
          </c:extLst>
        </c:ser>
        <c:ser>
          <c:idx val="4"/>
          <c:order val="4"/>
          <c:tx>
            <c:strRef>
              <c:f>Sheet1!$A$48</c:f>
              <c:strCache>
                <c:ptCount val="1"/>
                <c:pt idx="0">
                  <c:v>16 Threads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Sheet1!$B$43:$H$43</c:f>
              <c:strCache>
                <c:ptCount val="7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  <c:pt idx="4">
                  <c:v>Block 5</c:v>
                </c:pt>
                <c:pt idx="5">
                  <c:v>Block 6</c:v>
                </c:pt>
                <c:pt idx="6">
                  <c:v>Block 7</c:v>
                </c:pt>
              </c:strCache>
            </c:strRef>
          </c:cat>
          <c:val>
            <c:numRef>
              <c:f>Sheet1!$B$48:$H$48</c:f>
              <c:numCache>
                <c:formatCode>0.000000</c:formatCode>
                <c:ptCount val="7"/>
                <c:pt idx="0">
                  <c:v>3.3510000000000002E-3</c:v>
                </c:pt>
                <c:pt idx="1">
                  <c:v>1.5566666666666666E-4</c:v>
                </c:pt>
                <c:pt idx="2">
                  <c:v>3.2203333333333333E-3</c:v>
                </c:pt>
                <c:pt idx="3">
                  <c:v>1.0369999999999999E-3</c:v>
                </c:pt>
                <c:pt idx="4">
                  <c:v>1.3702666666666669E-2</c:v>
                </c:pt>
                <c:pt idx="5">
                  <c:v>1.6909193333333334</c:v>
                </c:pt>
                <c:pt idx="6">
                  <c:v>19.237976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D2-4CE5-91FD-64B3798FFD59}"/>
            </c:ext>
          </c:extLst>
        </c:ser>
        <c:ser>
          <c:idx val="5"/>
          <c:order val="5"/>
          <c:tx>
            <c:strRef>
              <c:f>Sheet1!$A$49</c:f>
              <c:strCache>
                <c:ptCount val="1"/>
                <c:pt idx="0">
                  <c:v>32 Threads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Sheet1!$B$43:$H$43</c:f>
              <c:strCache>
                <c:ptCount val="7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  <c:pt idx="4">
                  <c:v>Block 5</c:v>
                </c:pt>
                <c:pt idx="5">
                  <c:v>Block 6</c:v>
                </c:pt>
                <c:pt idx="6">
                  <c:v>Block 7</c:v>
                </c:pt>
              </c:strCache>
            </c:strRef>
          </c:cat>
          <c:val>
            <c:numRef>
              <c:f>Sheet1!$B$49:$H$49</c:f>
              <c:numCache>
                <c:formatCode>0.000000</c:formatCode>
                <c:ptCount val="7"/>
                <c:pt idx="0">
                  <c:v>1.4393333333333333E-3</c:v>
                </c:pt>
                <c:pt idx="1">
                  <c:v>2.5233333333333336E-4</c:v>
                </c:pt>
                <c:pt idx="2">
                  <c:v>6.5256666666666666E-3</c:v>
                </c:pt>
                <c:pt idx="3">
                  <c:v>2.5557333333333335E-2</c:v>
                </c:pt>
                <c:pt idx="4">
                  <c:v>1.0154526666666666</c:v>
                </c:pt>
                <c:pt idx="5">
                  <c:v>24.422224999999997</c:v>
                </c:pt>
                <c:pt idx="6">
                  <c:v>171.38443233333336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D2-4CE5-91FD-64B3798FFD59}"/>
            </c:ext>
          </c:extLst>
        </c:ser>
        <c:ser>
          <c:idx val="6"/>
          <c:order val="6"/>
          <c:tx>
            <c:strRef>
              <c:f>Sheet1!$A$50</c:f>
              <c:strCache>
                <c:ptCount val="1"/>
                <c:pt idx="0">
                  <c:v>64 Threads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Sheet1!$B$43:$H$43</c:f>
              <c:strCache>
                <c:ptCount val="7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  <c:pt idx="4">
                  <c:v>Block 5</c:v>
                </c:pt>
                <c:pt idx="5">
                  <c:v>Block 6</c:v>
                </c:pt>
                <c:pt idx="6">
                  <c:v>Block 7</c:v>
                </c:pt>
              </c:strCache>
            </c:strRef>
          </c:cat>
          <c:val>
            <c:numRef>
              <c:f>Sheet1!$B$50:$H$50</c:f>
              <c:numCache>
                <c:formatCode>0.000000</c:formatCode>
                <c:ptCount val="7"/>
                <c:pt idx="0">
                  <c:v>2.761666666666667E-3</c:v>
                </c:pt>
                <c:pt idx="1">
                  <c:v>3.6400000000000001E-4</c:v>
                </c:pt>
                <c:pt idx="2">
                  <c:v>1.8749999999999999E-3</c:v>
                </c:pt>
                <c:pt idx="3">
                  <c:v>0.12352400000000001</c:v>
                </c:pt>
                <c:pt idx="4">
                  <c:v>3.0319726666666669</c:v>
                </c:pt>
                <c:pt idx="5">
                  <c:v>30.035848666666666</c:v>
                </c:pt>
                <c:pt idx="6">
                  <c:v>242.4844913333333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D2-4CE5-91FD-64B3798FFD59}"/>
            </c:ext>
          </c:extLst>
        </c:ser>
        <c:ser>
          <c:idx val="7"/>
          <c:order val="7"/>
          <c:tx>
            <c:strRef>
              <c:f>Sheet1!$A$51</c:f>
              <c:strCache>
                <c:ptCount val="1"/>
                <c:pt idx="0">
                  <c:v>GPU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Sheet1!$B$43:$H$43</c:f>
              <c:strCache>
                <c:ptCount val="7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  <c:pt idx="4">
                  <c:v>Block 5</c:v>
                </c:pt>
                <c:pt idx="5">
                  <c:v>Block 6</c:v>
                </c:pt>
                <c:pt idx="6">
                  <c:v>Block 7</c:v>
                </c:pt>
              </c:strCache>
            </c:strRef>
          </c:cat>
          <c:val>
            <c:numRef>
              <c:f>Sheet1!$B$51:$H$51</c:f>
              <c:numCache>
                <c:formatCode>0.000000</c:formatCode>
                <c:ptCount val="7"/>
                <c:pt idx="0">
                  <c:v>0.28524016666666668</c:v>
                </c:pt>
                <c:pt idx="1">
                  <c:v>1.1921666666666665E-2</c:v>
                </c:pt>
                <c:pt idx="2">
                  <c:v>2.1108666666666664E-2</c:v>
                </c:pt>
                <c:pt idx="3">
                  <c:v>6.3822166666666666E-2</c:v>
                </c:pt>
                <c:pt idx="4">
                  <c:v>1.7083776666666666</c:v>
                </c:pt>
                <c:pt idx="5">
                  <c:v>31.576255333333332</c:v>
                </c:pt>
                <c:pt idx="6" formatCode="General">
                  <c:v>197.95568599999999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D-4601-AA5A-78A79116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86832"/>
        <c:axId val="2101889232"/>
      </c:lineChart>
      <c:catAx>
        <c:axId val="2101886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89232"/>
        <c:crosses val="max"/>
        <c:auto val="1"/>
        <c:lblAlgn val="ctr"/>
        <c:lblOffset val="100"/>
        <c:noMultiLvlLbl val="0"/>
      </c:catAx>
      <c:valAx>
        <c:axId val="2101889232"/>
        <c:scaling>
          <c:logBase val="2"/>
          <c:orientation val="minMax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Time To Mine</a:t>
            </a:r>
            <a:r>
              <a:rPr lang="en-US" baseline="0"/>
              <a:t> Blocks With Different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1 Thread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Sheet1!$B$55:$H$55</c:f>
              <c:strCache>
                <c:ptCount val="7"/>
                <c:pt idx="0">
                  <c:v>Block 1</c:v>
                </c:pt>
                <c:pt idx="1">
                  <c:v>Block 1-2</c:v>
                </c:pt>
                <c:pt idx="2">
                  <c:v>Block 1-3</c:v>
                </c:pt>
                <c:pt idx="3">
                  <c:v>Block 1-4</c:v>
                </c:pt>
                <c:pt idx="4">
                  <c:v>Block 1-5</c:v>
                </c:pt>
                <c:pt idx="5">
                  <c:v>Block 1-6</c:v>
                </c:pt>
                <c:pt idx="6">
                  <c:v>Block 1-7</c:v>
                </c:pt>
              </c:strCache>
            </c:strRef>
          </c:cat>
          <c:val>
            <c:numRef>
              <c:f>Sheet1!$B$56:$H$56</c:f>
              <c:numCache>
                <c:formatCode>0.000000</c:formatCode>
                <c:ptCount val="7"/>
                <c:pt idx="0">
                  <c:v>1.6133333333333334E-4</c:v>
                </c:pt>
                <c:pt idx="1">
                  <c:v>1.0653333333333333E-3</c:v>
                </c:pt>
                <c:pt idx="2">
                  <c:v>2.3342333333333336E-2</c:v>
                </c:pt>
                <c:pt idx="3">
                  <c:v>3.0805666666666665E-2</c:v>
                </c:pt>
                <c:pt idx="4">
                  <c:v>0.13403133333333367</c:v>
                </c:pt>
                <c:pt idx="5">
                  <c:v>16.315338000000033</c:v>
                </c:pt>
                <c:pt idx="6">
                  <c:v>194.94899400000003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4-4B71-9D27-E6D7456B6D1B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2 Thread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Sheet1!$B$55:$H$55</c:f>
              <c:strCache>
                <c:ptCount val="7"/>
                <c:pt idx="0">
                  <c:v>Block 1</c:v>
                </c:pt>
                <c:pt idx="1">
                  <c:v>Block 1-2</c:v>
                </c:pt>
                <c:pt idx="2">
                  <c:v>Block 1-3</c:v>
                </c:pt>
                <c:pt idx="3">
                  <c:v>Block 1-4</c:v>
                </c:pt>
                <c:pt idx="4">
                  <c:v>Block 1-5</c:v>
                </c:pt>
                <c:pt idx="5">
                  <c:v>Block 1-6</c:v>
                </c:pt>
                <c:pt idx="6">
                  <c:v>Block 1-7</c:v>
                </c:pt>
              </c:strCache>
            </c:strRef>
          </c:cat>
          <c:val>
            <c:numRef>
              <c:f>Sheet1!$B$57:$H$57</c:f>
              <c:numCache>
                <c:formatCode>0.000000</c:formatCode>
                <c:ptCount val="7"/>
                <c:pt idx="0">
                  <c:v>9.4999999999999992E-5</c:v>
                </c:pt>
                <c:pt idx="1">
                  <c:v>4.78333333333333E-4</c:v>
                </c:pt>
                <c:pt idx="2">
                  <c:v>1.1927000000000033E-2</c:v>
                </c:pt>
                <c:pt idx="3">
                  <c:v>1.5821666666666703E-2</c:v>
                </c:pt>
                <c:pt idx="4">
                  <c:v>7.0983333333333398E-2</c:v>
                </c:pt>
                <c:pt idx="5">
                  <c:v>8.7611460000000037</c:v>
                </c:pt>
                <c:pt idx="6">
                  <c:v>100.5940333333333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4-4B71-9D27-E6D7456B6D1B}"/>
            </c:ext>
          </c:extLst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Sheet1!$B$55:$H$55</c:f>
              <c:strCache>
                <c:ptCount val="7"/>
                <c:pt idx="0">
                  <c:v>Block 1</c:v>
                </c:pt>
                <c:pt idx="1">
                  <c:v>Block 1-2</c:v>
                </c:pt>
                <c:pt idx="2">
                  <c:v>Block 1-3</c:v>
                </c:pt>
                <c:pt idx="3">
                  <c:v>Block 1-4</c:v>
                </c:pt>
                <c:pt idx="4">
                  <c:v>Block 1-5</c:v>
                </c:pt>
                <c:pt idx="5">
                  <c:v>Block 1-6</c:v>
                </c:pt>
                <c:pt idx="6">
                  <c:v>Block 1-7</c:v>
                </c:pt>
              </c:strCache>
            </c:strRef>
          </c:cat>
          <c:val>
            <c:numRef>
              <c:f>Sheet1!$B$58:$H$58</c:f>
              <c:numCache>
                <c:formatCode>0.000000</c:formatCode>
                <c:ptCount val="7"/>
                <c:pt idx="0">
                  <c:v>6.2199999999999998E-3</c:v>
                </c:pt>
                <c:pt idx="1">
                  <c:v>6.4903333333333332E-3</c:v>
                </c:pt>
                <c:pt idx="2">
                  <c:v>1.3984333333333333E-2</c:v>
                </c:pt>
                <c:pt idx="3">
                  <c:v>1.6452000000000001E-2</c:v>
                </c:pt>
                <c:pt idx="4">
                  <c:v>5.0966666666666702E-2</c:v>
                </c:pt>
                <c:pt idx="5">
                  <c:v>4.6525576666666666</c:v>
                </c:pt>
                <c:pt idx="6">
                  <c:v>55.093963333333363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4-4B71-9D27-E6D7456B6D1B}"/>
            </c:ext>
          </c:extLst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Sheet1!$B$55:$H$55</c:f>
              <c:strCache>
                <c:ptCount val="7"/>
                <c:pt idx="0">
                  <c:v>Block 1</c:v>
                </c:pt>
                <c:pt idx="1">
                  <c:v>Block 1-2</c:v>
                </c:pt>
                <c:pt idx="2">
                  <c:v>Block 1-3</c:v>
                </c:pt>
                <c:pt idx="3">
                  <c:v>Block 1-4</c:v>
                </c:pt>
                <c:pt idx="4">
                  <c:v>Block 1-5</c:v>
                </c:pt>
                <c:pt idx="5">
                  <c:v>Block 1-6</c:v>
                </c:pt>
                <c:pt idx="6">
                  <c:v>Block 1-7</c:v>
                </c:pt>
              </c:strCache>
            </c:strRef>
          </c:cat>
          <c:val>
            <c:numRef>
              <c:f>Sheet1!$B$59:$H$59</c:f>
              <c:numCache>
                <c:formatCode>0.000000</c:formatCode>
                <c:ptCount val="7"/>
                <c:pt idx="0">
                  <c:v>3.2299999999999999E-4</c:v>
                </c:pt>
                <c:pt idx="1">
                  <c:v>4.4366666666666697E-4</c:v>
                </c:pt>
                <c:pt idx="2">
                  <c:v>3.8846666666666669E-3</c:v>
                </c:pt>
                <c:pt idx="3">
                  <c:v>5.0319999999999965E-3</c:v>
                </c:pt>
                <c:pt idx="4">
                  <c:v>2.0813999999999999E-2</c:v>
                </c:pt>
                <c:pt idx="5">
                  <c:v>2.4145396666666703</c:v>
                </c:pt>
                <c:pt idx="6">
                  <c:v>29.23758399999997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4-4B71-9D27-E6D7456B6D1B}"/>
            </c:ext>
          </c:extLst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16 Threads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Sheet1!$B$55:$H$55</c:f>
              <c:strCache>
                <c:ptCount val="7"/>
                <c:pt idx="0">
                  <c:v>Block 1</c:v>
                </c:pt>
                <c:pt idx="1">
                  <c:v>Block 1-2</c:v>
                </c:pt>
                <c:pt idx="2">
                  <c:v>Block 1-3</c:v>
                </c:pt>
                <c:pt idx="3">
                  <c:v>Block 1-4</c:v>
                </c:pt>
                <c:pt idx="4">
                  <c:v>Block 1-5</c:v>
                </c:pt>
                <c:pt idx="5">
                  <c:v>Block 1-6</c:v>
                </c:pt>
                <c:pt idx="6">
                  <c:v>Block 1-7</c:v>
                </c:pt>
              </c:strCache>
            </c:strRef>
          </c:cat>
          <c:val>
            <c:numRef>
              <c:f>Sheet1!$B$60:$H$60</c:f>
              <c:numCache>
                <c:formatCode>0.000000</c:formatCode>
                <c:ptCount val="7"/>
                <c:pt idx="0">
                  <c:v>3.3510000000000002E-3</c:v>
                </c:pt>
                <c:pt idx="1">
                  <c:v>3.506666666666667E-3</c:v>
                </c:pt>
                <c:pt idx="2">
                  <c:v>6.7269999999999969E-3</c:v>
                </c:pt>
                <c:pt idx="3">
                  <c:v>7.7639999999999966E-3</c:v>
                </c:pt>
                <c:pt idx="4">
                  <c:v>2.1466666666666696E-2</c:v>
                </c:pt>
                <c:pt idx="5">
                  <c:v>1.7123859999999969</c:v>
                </c:pt>
                <c:pt idx="6">
                  <c:v>20.950361999999998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B4-4B71-9D27-E6D7456B6D1B}"/>
            </c:ext>
          </c:extLst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32 Threads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Sheet1!$B$55:$H$55</c:f>
              <c:strCache>
                <c:ptCount val="7"/>
                <c:pt idx="0">
                  <c:v>Block 1</c:v>
                </c:pt>
                <c:pt idx="1">
                  <c:v>Block 1-2</c:v>
                </c:pt>
                <c:pt idx="2">
                  <c:v>Block 1-3</c:v>
                </c:pt>
                <c:pt idx="3">
                  <c:v>Block 1-4</c:v>
                </c:pt>
                <c:pt idx="4">
                  <c:v>Block 1-5</c:v>
                </c:pt>
                <c:pt idx="5">
                  <c:v>Block 1-6</c:v>
                </c:pt>
                <c:pt idx="6">
                  <c:v>Block 1-7</c:v>
                </c:pt>
              </c:strCache>
            </c:strRef>
          </c:cat>
          <c:val>
            <c:numRef>
              <c:f>Sheet1!$B$61:$H$61</c:f>
              <c:numCache>
                <c:formatCode>0.000000</c:formatCode>
                <c:ptCount val="7"/>
                <c:pt idx="0">
                  <c:v>1.4393333333333333E-3</c:v>
                </c:pt>
                <c:pt idx="1">
                  <c:v>1.6916666666666662E-3</c:v>
                </c:pt>
                <c:pt idx="2">
                  <c:v>8.2173333333333369E-3</c:v>
                </c:pt>
                <c:pt idx="3">
                  <c:v>3.3774666666666633E-2</c:v>
                </c:pt>
                <c:pt idx="4">
                  <c:v>1.0492273333333366</c:v>
                </c:pt>
                <c:pt idx="5">
                  <c:v>25.471452333333339</c:v>
                </c:pt>
                <c:pt idx="6">
                  <c:v>196.85588466666633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B4-4B71-9D27-E6D7456B6D1B}"/>
            </c:ext>
          </c:extLst>
        </c:ser>
        <c:ser>
          <c:idx val="6"/>
          <c:order val="6"/>
          <c:tx>
            <c:strRef>
              <c:f>Sheet1!$A$62</c:f>
              <c:strCache>
                <c:ptCount val="1"/>
                <c:pt idx="0">
                  <c:v>64 Threads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Sheet1!$B$55:$H$55</c:f>
              <c:strCache>
                <c:ptCount val="7"/>
                <c:pt idx="0">
                  <c:v>Block 1</c:v>
                </c:pt>
                <c:pt idx="1">
                  <c:v>Block 1-2</c:v>
                </c:pt>
                <c:pt idx="2">
                  <c:v>Block 1-3</c:v>
                </c:pt>
                <c:pt idx="3">
                  <c:v>Block 1-4</c:v>
                </c:pt>
                <c:pt idx="4">
                  <c:v>Block 1-5</c:v>
                </c:pt>
                <c:pt idx="5">
                  <c:v>Block 1-6</c:v>
                </c:pt>
                <c:pt idx="6">
                  <c:v>Block 1-7</c:v>
                </c:pt>
              </c:strCache>
            </c:strRef>
          </c:cat>
          <c:val>
            <c:numRef>
              <c:f>Sheet1!$B$62:$H$62</c:f>
              <c:numCache>
                <c:formatCode>0.000000</c:formatCode>
                <c:ptCount val="7"/>
                <c:pt idx="0">
                  <c:v>2.761666666666667E-3</c:v>
                </c:pt>
                <c:pt idx="1">
                  <c:v>3.1256666666666672E-3</c:v>
                </c:pt>
                <c:pt idx="2">
                  <c:v>5.0006666666666671E-3</c:v>
                </c:pt>
                <c:pt idx="3">
                  <c:v>0.12852466666666668</c:v>
                </c:pt>
                <c:pt idx="4">
                  <c:v>3.1604973333333368</c:v>
                </c:pt>
                <c:pt idx="5">
                  <c:v>33.196346000000034</c:v>
                </c:pt>
                <c:pt idx="6">
                  <c:v>275.68083733333305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B4-4B71-9D27-E6D7456B6D1B}"/>
            </c:ext>
          </c:extLst>
        </c:ser>
        <c:ser>
          <c:idx val="7"/>
          <c:order val="7"/>
          <c:tx>
            <c:strRef>
              <c:f>Sheet1!$A$63</c:f>
              <c:strCache>
                <c:ptCount val="1"/>
                <c:pt idx="0">
                  <c:v>GPU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Sheet1!$B$55:$H$55</c:f>
              <c:strCache>
                <c:ptCount val="7"/>
                <c:pt idx="0">
                  <c:v>Block 1</c:v>
                </c:pt>
                <c:pt idx="1">
                  <c:v>Block 1-2</c:v>
                </c:pt>
                <c:pt idx="2">
                  <c:v>Block 1-3</c:v>
                </c:pt>
                <c:pt idx="3">
                  <c:v>Block 1-4</c:v>
                </c:pt>
                <c:pt idx="4">
                  <c:v>Block 1-5</c:v>
                </c:pt>
                <c:pt idx="5">
                  <c:v>Block 1-6</c:v>
                </c:pt>
                <c:pt idx="6">
                  <c:v>Block 1-7</c:v>
                </c:pt>
              </c:strCache>
            </c:strRef>
          </c:cat>
          <c:val>
            <c:numRef>
              <c:f>Sheet1!$B$63:$H$63</c:f>
              <c:numCache>
                <c:formatCode>0.000000</c:formatCode>
                <c:ptCount val="7"/>
                <c:pt idx="0">
                  <c:v>0.28524016666666668</c:v>
                </c:pt>
                <c:pt idx="1">
                  <c:v>0.2971618333333334</c:v>
                </c:pt>
                <c:pt idx="2">
                  <c:v>0.31827050000000012</c:v>
                </c:pt>
                <c:pt idx="3">
                  <c:v>0.3820926666666668</c:v>
                </c:pt>
                <c:pt idx="4">
                  <c:v>2.0904703333333368</c:v>
                </c:pt>
                <c:pt idx="5">
                  <c:v>33.666725666666636</c:v>
                </c:pt>
                <c:pt idx="6">
                  <c:v>231.62241166666661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A-480E-8FC0-AA07C903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065392"/>
        <c:axId val="1724063952"/>
      </c:lineChart>
      <c:catAx>
        <c:axId val="1724065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63952"/>
        <c:crosses val="max"/>
        <c:auto val="1"/>
        <c:lblAlgn val="ctr"/>
        <c:lblOffset val="100"/>
        <c:noMultiLvlLbl val="0"/>
      </c:catAx>
      <c:valAx>
        <c:axId val="1724063952"/>
        <c:scaling>
          <c:logBase val="2"/>
          <c:orientation val="minMax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74838</xdr:colOff>
      <xdr:row>42</xdr:row>
      <xdr:rowOff>57149</xdr:rowOff>
    </xdr:from>
    <xdr:to>
      <xdr:col>15</xdr:col>
      <xdr:colOff>578304</xdr:colOff>
      <xdr:row>67</xdr:row>
      <xdr:rowOff>156482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E2A1D-2CED-34D3-451D-CC65A47CB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68036</xdr:colOff>
      <xdr:row>70</xdr:row>
      <xdr:rowOff>33337</xdr:rowOff>
    </xdr:from>
    <xdr:to>
      <xdr:col>15</xdr:col>
      <xdr:colOff>605518</xdr:colOff>
      <xdr:row>92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CFF66-5A2B-2FF0-A020-EE70EF988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E01B-AAC1-47FB-BF94-2A00FFF4E10D}">
  <dimension ref="A1:T63"/>
  <sheetViews>
    <sheetView tabSelected="1" topLeftCell="G1" zoomScaleNormal="100" workbookViewId="0">
      <selection activeCell="N12" sqref="N12"/>
    </sheetView>
  </sheetViews>
  <sheetFormatPr defaultColWidth="21.7109375" defaultRowHeight="15" x14ac:dyDescent="0.25"/>
  <cols>
    <col min="1" max="1" width="21.5703125" bestFit="1" customWidth="1"/>
    <col min="2" max="6" width="9.42578125" bestFit="1" customWidth="1"/>
    <col min="7" max="7" width="11.5703125" bestFit="1" customWidth="1"/>
    <col min="8" max="8" width="12.140625" bestFit="1" customWidth="1"/>
    <col min="9" max="9" width="11.7109375" bestFit="1" customWidth="1"/>
    <col min="11" max="11" width="29.42578125" bestFit="1" customWidth="1"/>
    <col min="13" max="13" width="14.42578125" bestFit="1" customWidth="1"/>
    <col min="14" max="18" width="8.5703125" bestFit="1" customWidth="1"/>
    <col min="19" max="20" width="10.5703125" bestFit="1" customWidth="1"/>
  </cols>
  <sheetData>
    <row r="1" spans="1:20" x14ac:dyDescent="0.25">
      <c r="A1" s="3" t="s">
        <v>8</v>
      </c>
      <c r="B1" s="1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M1" s="3" t="s">
        <v>60</v>
      </c>
      <c r="N1" s="3" t="s">
        <v>0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</row>
    <row r="2" spans="1:20" x14ac:dyDescent="0.25">
      <c r="A2" s="38" t="s">
        <v>9</v>
      </c>
      <c r="B2" s="57">
        <v>7.6000000000000004E-5</v>
      </c>
      <c r="C2" s="57">
        <v>7.1599999999999995E-4</v>
      </c>
      <c r="D2" s="57">
        <v>2.2275E-2</v>
      </c>
      <c r="E2" s="57">
        <v>7.4660000000000004E-3</v>
      </c>
      <c r="F2" s="57">
        <v>0.103259</v>
      </c>
      <c r="G2" s="57">
        <v>16.194077</v>
      </c>
      <c r="H2" s="57">
        <v>178.77637100000001</v>
      </c>
      <c r="I2" s="22">
        <f>SUM(B2:H2)</f>
        <v>195.10424</v>
      </c>
      <c r="M2" s="3" t="s">
        <v>48</v>
      </c>
      <c r="N2" s="87">
        <v>0.26813199999999998</v>
      </c>
      <c r="O2" s="87">
        <v>1.0174000000000001E-2</v>
      </c>
      <c r="P2" s="87">
        <v>1.2876E-2</v>
      </c>
      <c r="Q2" s="87">
        <v>6.8570999999999993E-2</v>
      </c>
      <c r="R2" s="87">
        <v>0.21377499999999999</v>
      </c>
      <c r="S2" s="87">
        <v>100.521264</v>
      </c>
      <c r="T2" s="87" t="s">
        <v>59</v>
      </c>
    </row>
    <row r="3" spans="1:20" x14ac:dyDescent="0.25">
      <c r="A3" s="39" t="s">
        <v>10</v>
      </c>
      <c r="B3" s="58">
        <v>3.3199999999999999E-4</v>
      </c>
      <c r="C3" s="58">
        <v>1.2769999999999999E-3</v>
      </c>
      <c r="D3" s="58">
        <v>2.2277000000000002E-2</v>
      </c>
      <c r="E3" s="58">
        <v>7.4599999999999996E-3</v>
      </c>
      <c r="F3" s="58">
        <v>0.103172</v>
      </c>
      <c r="G3" s="58">
        <v>16.170601000000001</v>
      </c>
      <c r="H3" s="58">
        <v>178.519476</v>
      </c>
      <c r="I3" s="23">
        <f>SUM(B3:H3)</f>
        <v>194.82459499999999</v>
      </c>
      <c r="M3" s="3" t="s">
        <v>49</v>
      </c>
      <c r="N3" s="87">
        <v>0.29388599999999998</v>
      </c>
      <c r="O3" s="87">
        <v>1.2846E-2</v>
      </c>
      <c r="P3" s="87">
        <v>1.4652999999999999E-2</v>
      </c>
      <c r="Q3" s="87">
        <v>7.1625999999999995E-2</v>
      </c>
      <c r="R3" s="87">
        <v>0.92815599999999998</v>
      </c>
      <c r="S3" s="87">
        <v>23.800998</v>
      </c>
      <c r="T3" s="87">
        <v>521.64761299999998</v>
      </c>
    </row>
    <row r="4" spans="1:20" x14ac:dyDescent="0.25">
      <c r="A4" s="40" t="s">
        <v>11</v>
      </c>
      <c r="B4" s="59">
        <v>7.6000000000000004E-5</v>
      </c>
      <c r="C4" s="59">
        <v>7.1900000000000002E-4</v>
      </c>
      <c r="D4" s="59">
        <v>2.2279E-2</v>
      </c>
      <c r="E4" s="59">
        <v>7.4640000000000001E-3</v>
      </c>
      <c r="F4" s="59">
        <v>0.103246</v>
      </c>
      <c r="G4" s="59">
        <v>16.179241999999999</v>
      </c>
      <c r="H4" s="59">
        <v>178.605121</v>
      </c>
      <c r="I4" s="23">
        <f>SUM(B4:H4)</f>
        <v>194.918147</v>
      </c>
      <c r="M4" s="3" t="s">
        <v>50</v>
      </c>
      <c r="N4" s="87">
        <v>0.37554900000000002</v>
      </c>
      <c r="O4" s="87">
        <v>1.3009E-2</v>
      </c>
      <c r="P4" s="87">
        <v>3.6672999999999997E-2</v>
      </c>
      <c r="Q4" s="87">
        <v>0.12637200000000001</v>
      </c>
      <c r="R4" s="87">
        <v>4.1997600000000004</v>
      </c>
      <c r="S4" s="87">
        <v>31.616015000000001</v>
      </c>
      <c r="T4" s="87" t="s">
        <v>59</v>
      </c>
    </row>
    <row r="5" spans="1:20" x14ac:dyDescent="0.25">
      <c r="A5" s="4" t="s">
        <v>34</v>
      </c>
      <c r="B5" s="5">
        <f>AVERAGE(B2:B4)</f>
        <v>1.6133333333333334E-4</v>
      </c>
      <c r="C5" s="5">
        <f>AVERAGE(C2:C4)</f>
        <v>9.0399999999999996E-4</v>
      </c>
      <c r="D5" s="5">
        <f t="shared" ref="D5" si="0">AVERAGE(D2:D4)</f>
        <v>2.2277000000000002E-2</v>
      </c>
      <c r="E5" s="5">
        <f t="shared" ref="E5" si="1">AVERAGE(E2:E4)</f>
        <v>7.4633333333333331E-3</v>
      </c>
      <c r="F5" s="5">
        <f t="shared" ref="F5" si="2">AVERAGE(F2:F4)</f>
        <v>0.10322566666666666</v>
      </c>
      <c r="G5" s="5">
        <f t="shared" ref="G5" si="3">AVERAGE(G2:G4)</f>
        <v>16.181306666666668</v>
      </c>
      <c r="H5" s="5">
        <f t="shared" ref="H5" si="4">AVERAGE(H2:H4)</f>
        <v>178.63365599999997</v>
      </c>
      <c r="I5" s="5">
        <f t="shared" ref="I5" si="5">AVERAGE(I2:I4)</f>
        <v>194.948994</v>
      </c>
      <c r="M5" s="3" t="s">
        <v>51</v>
      </c>
      <c r="N5" s="87">
        <v>0.251697</v>
      </c>
      <c r="O5" s="87">
        <v>1.0057999999999999E-2</v>
      </c>
      <c r="P5" s="87">
        <v>2.3764E-2</v>
      </c>
      <c r="Q5" s="87">
        <v>1.0279E-2</v>
      </c>
      <c r="R5" s="87">
        <v>0.76924499999999996</v>
      </c>
      <c r="S5" s="87">
        <v>1.114231</v>
      </c>
      <c r="T5" s="87">
        <v>117.38942299999999</v>
      </c>
    </row>
    <row r="6" spans="1:20" x14ac:dyDescent="0.25">
      <c r="A6" s="75" t="s">
        <v>54</v>
      </c>
      <c r="B6" s="79">
        <v>9.5000000000000005E-5</v>
      </c>
      <c r="C6" s="79">
        <v>3.8699999999999997E-4</v>
      </c>
      <c r="D6" s="79">
        <v>1.1381E-2</v>
      </c>
      <c r="E6" s="82">
        <v>3.8319999999999999E-3</v>
      </c>
      <c r="F6" s="82">
        <v>5.3392000000000002E-2</v>
      </c>
      <c r="G6" s="82">
        <v>8.3827839999999991</v>
      </c>
      <c r="H6" s="79">
        <v>91.921619000000007</v>
      </c>
      <c r="I6" s="82">
        <f>SUM(B6:H6)</f>
        <v>100.37349</v>
      </c>
      <c r="M6" s="3" t="s">
        <v>52</v>
      </c>
      <c r="N6" s="87">
        <v>0.26912799999999998</v>
      </c>
      <c r="O6" s="87">
        <v>1.2149E-2</v>
      </c>
      <c r="P6" s="87">
        <v>2.5531999999999999E-2</v>
      </c>
      <c r="Q6" s="87">
        <v>8.2860000000000003E-2</v>
      </c>
      <c r="R6" s="87">
        <v>2.6132840000000002</v>
      </c>
      <c r="S6" s="87">
        <v>30.755869000000001</v>
      </c>
      <c r="T6" s="87">
        <v>86.591953000000004</v>
      </c>
    </row>
    <row r="7" spans="1:20" x14ac:dyDescent="0.25">
      <c r="A7" s="85" t="s">
        <v>55</v>
      </c>
      <c r="B7" s="80">
        <v>9.5000000000000005E-5</v>
      </c>
      <c r="C7" s="80">
        <v>3.8299999999999999E-4</v>
      </c>
      <c r="D7" s="80">
        <v>1.1372999999999999E-2</v>
      </c>
      <c r="E7" s="83">
        <v>3.8779999999999999E-3</v>
      </c>
      <c r="F7" s="83">
        <v>5.3469999999999997E-2</v>
      </c>
      <c r="G7" s="83">
        <v>8.3253249999999994</v>
      </c>
      <c r="H7" s="80">
        <v>91.971715000000003</v>
      </c>
      <c r="I7" s="83">
        <f t="shared" ref="I7:I8" si="6">SUM(B7:H7)</f>
        <v>100.36623900000001</v>
      </c>
      <c r="M7" s="3" t="s">
        <v>53</v>
      </c>
      <c r="N7" s="87">
        <v>0.25304900000000002</v>
      </c>
      <c r="O7" s="87">
        <v>1.3294E-2</v>
      </c>
      <c r="P7" s="87">
        <v>1.3154000000000001E-2</v>
      </c>
      <c r="Q7" s="87">
        <v>2.3224999999999999E-2</v>
      </c>
      <c r="R7" s="87">
        <v>1.526046</v>
      </c>
      <c r="S7" s="87">
        <v>1.6491549999999999</v>
      </c>
      <c r="T7" s="87">
        <v>66.193754999999996</v>
      </c>
    </row>
    <row r="8" spans="1:20" x14ac:dyDescent="0.25">
      <c r="A8" s="78" t="s">
        <v>56</v>
      </c>
      <c r="B8" s="81">
        <v>9.5000000000000005E-5</v>
      </c>
      <c r="C8" s="81">
        <v>3.8000000000000002E-4</v>
      </c>
      <c r="D8" s="81">
        <v>1.1592E-2</v>
      </c>
      <c r="E8" s="84">
        <v>3.9740000000000001E-3</v>
      </c>
      <c r="F8" s="84">
        <v>5.8623000000000001E-2</v>
      </c>
      <c r="G8" s="84">
        <v>9.3623790000000007</v>
      </c>
      <c r="H8" s="81">
        <v>91.605328</v>
      </c>
      <c r="I8" s="84">
        <f t="shared" si="6"/>
        <v>101.042371</v>
      </c>
      <c r="M8" s="3" t="s">
        <v>28</v>
      </c>
      <c r="N8" s="88">
        <f>AVERAGE(N2:N7)</f>
        <v>0.28524016666666668</v>
      </c>
      <c r="O8" s="88">
        <f t="shared" ref="O8:T8" si="7">AVERAGE(O2:O7)</f>
        <v>1.1921666666666665E-2</v>
      </c>
      <c r="P8" s="88">
        <f t="shared" si="7"/>
        <v>2.1108666666666664E-2</v>
      </c>
      <c r="Q8" s="88">
        <f t="shared" si="7"/>
        <v>6.3822166666666666E-2</v>
      </c>
      <c r="R8" s="88">
        <f t="shared" si="7"/>
        <v>1.7083776666666666</v>
      </c>
      <c r="S8" s="88">
        <f t="shared" si="7"/>
        <v>31.576255333333332</v>
      </c>
      <c r="T8" s="88">
        <f t="shared" si="7"/>
        <v>197.95568599999999</v>
      </c>
    </row>
    <row r="9" spans="1:20" x14ac:dyDescent="0.25">
      <c r="A9" s="76" t="s">
        <v>57</v>
      </c>
      <c r="B9" s="77">
        <f>AVERAGE(B6:B8)</f>
        <v>9.4999999999999992E-5</v>
      </c>
      <c r="C9" s="77">
        <f>AVERAGE(C6:C8)</f>
        <v>3.8333333333333334E-4</v>
      </c>
      <c r="D9" s="77">
        <f t="shared" ref="D9:I9" si="8">AVERAGE(D6:D8)</f>
        <v>1.1448666666666668E-2</v>
      </c>
      <c r="E9" s="77">
        <f t="shared" si="8"/>
        <v>3.8946666666666665E-3</v>
      </c>
      <c r="F9" s="77">
        <f t="shared" si="8"/>
        <v>5.5161666666666664E-2</v>
      </c>
      <c r="G9" s="77">
        <f t="shared" si="8"/>
        <v>8.6901626666666676</v>
      </c>
      <c r="H9" s="77">
        <f t="shared" si="8"/>
        <v>91.832887333333346</v>
      </c>
      <c r="I9" s="77">
        <f t="shared" si="8"/>
        <v>100.59403333333334</v>
      </c>
      <c r="J9" s="86">
        <f>I9/I5</f>
        <v>0.51600180780278015</v>
      </c>
    </row>
    <row r="10" spans="1:20" x14ac:dyDescent="0.25">
      <c r="A10" s="41" t="s">
        <v>12</v>
      </c>
      <c r="B10" s="60">
        <v>1.142E-3</v>
      </c>
      <c r="C10" s="60">
        <v>2.5500000000000002E-4</v>
      </c>
      <c r="D10" s="60">
        <v>6.4260000000000003E-3</v>
      </c>
      <c r="E10" s="60">
        <v>2.0309999999999998E-3</v>
      </c>
      <c r="F10" s="60">
        <v>2.9512E-2</v>
      </c>
      <c r="G10" s="60">
        <v>4.5787079999999998</v>
      </c>
      <c r="H10" s="60">
        <v>49.977981999999997</v>
      </c>
      <c r="I10" s="24">
        <f>SUM(B10:H10)</f>
        <v>54.596055999999997</v>
      </c>
    </row>
    <row r="11" spans="1:20" x14ac:dyDescent="0.25">
      <c r="A11" s="42" t="s">
        <v>13</v>
      </c>
      <c r="B11" s="61">
        <v>8.4049999999999993E-3</v>
      </c>
      <c r="C11" s="61">
        <v>2.6899999999999998E-4</v>
      </c>
      <c r="D11" s="61">
        <v>7.953E-3</v>
      </c>
      <c r="E11" s="61">
        <v>2.6700000000000001E-3</v>
      </c>
      <c r="F11" s="61">
        <v>3.6713999999999997E-2</v>
      </c>
      <c r="G11" s="61">
        <v>4.6028820000000001</v>
      </c>
      <c r="H11" s="61">
        <v>50.432032</v>
      </c>
      <c r="I11" s="24">
        <f>SUM(B11:H11)</f>
        <v>55.090924999999999</v>
      </c>
    </row>
    <row r="12" spans="1:20" x14ac:dyDescent="0.25">
      <c r="A12" s="43" t="s">
        <v>14</v>
      </c>
      <c r="B12" s="62">
        <v>9.1129999999999996E-3</v>
      </c>
      <c r="C12" s="62">
        <v>2.8699999999999998E-4</v>
      </c>
      <c r="D12" s="62">
        <v>8.1030000000000008E-3</v>
      </c>
      <c r="E12" s="62">
        <v>2.702E-3</v>
      </c>
      <c r="F12" s="62">
        <v>3.7317999999999997E-2</v>
      </c>
      <c r="G12" s="62">
        <v>4.623183</v>
      </c>
      <c r="H12" s="62">
        <v>50.914203000000001</v>
      </c>
      <c r="I12" s="25">
        <f>SUM(B12:H12)</f>
        <v>55.594909000000001</v>
      </c>
    </row>
    <row r="13" spans="1:20" x14ac:dyDescent="0.25">
      <c r="A13" s="6" t="s">
        <v>33</v>
      </c>
      <c r="B13" s="7">
        <f>AVERAGE(B10:B12)</f>
        <v>6.2199999999999998E-3</v>
      </c>
      <c r="C13" s="7">
        <f>AVERAGE(C10:C12)</f>
        <v>2.7033333333333331E-4</v>
      </c>
      <c r="D13" s="7">
        <f t="shared" ref="D13" si="9">AVERAGE(D10:D12)</f>
        <v>7.4940000000000007E-3</v>
      </c>
      <c r="E13" s="7">
        <f t="shared" ref="E13" si="10">AVERAGE(E10:E12)</f>
        <v>2.4676666666666666E-3</v>
      </c>
      <c r="F13" s="7">
        <f t="shared" ref="F13" si="11">AVERAGE(F10:F12)</f>
        <v>3.4514666666666666E-2</v>
      </c>
      <c r="G13" s="7">
        <f t="shared" ref="G13" si="12">AVERAGE(G10:G12)</f>
        <v>4.601591</v>
      </c>
      <c r="H13" s="7">
        <f t="shared" ref="H13" si="13">AVERAGE(H10:H12)</f>
        <v>50.441405666666661</v>
      </c>
      <c r="I13" s="17">
        <f t="shared" ref="I13" si="14">AVERAGE(I10:I12)</f>
        <v>55.093963333333335</v>
      </c>
      <c r="J13" s="86">
        <f>I13/I9</f>
        <v>0.54768619477430902</v>
      </c>
    </row>
    <row r="14" spans="1:20" x14ac:dyDescent="0.25">
      <c r="A14" s="44" t="s">
        <v>15</v>
      </c>
      <c r="B14" s="63">
        <v>3.3100000000000002E-4</v>
      </c>
      <c r="C14" s="63">
        <v>1.16E-4</v>
      </c>
      <c r="D14" s="63">
        <v>3.1930000000000001E-3</v>
      </c>
      <c r="E14" s="63">
        <v>1.0640000000000001E-3</v>
      </c>
      <c r="F14" s="63">
        <v>1.4593999999999999E-2</v>
      </c>
      <c r="G14" s="63">
        <v>2.199274</v>
      </c>
      <c r="H14" s="63">
        <v>25.303443999999999</v>
      </c>
      <c r="I14" s="26">
        <f>SUM(B14:H14)</f>
        <v>27.522016000000001</v>
      </c>
    </row>
    <row r="15" spans="1:20" x14ac:dyDescent="0.25">
      <c r="A15" s="45" t="s">
        <v>16</v>
      </c>
      <c r="B15" s="64">
        <v>3.6900000000000002E-4</v>
      </c>
      <c r="C15" s="64">
        <v>1.15E-4</v>
      </c>
      <c r="D15" s="64">
        <v>3.1809999999999998E-3</v>
      </c>
      <c r="E15" s="64">
        <v>1.0679999999999999E-3</v>
      </c>
      <c r="F15" s="64">
        <v>1.4768E-2</v>
      </c>
      <c r="G15" s="64">
        <v>2.2416079999999998</v>
      </c>
      <c r="H15" s="64">
        <v>24.934345</v>
      </c>
      <c r="I15" s="27">
        <f>SUM(B15:H15)</f>
        <v>27.195454000000002</v>
      </c>
    </row>
    <row r="16" spans="1:20" x14ac:dyDescent="0.25">
      <c r="A16" s="46" t="s">
        <v>17</v>
      </c>
      <c r="B16" s="65">
        <v>2.6899999999999998E-4</v>
      </c>
      <c r="C16" s="65">
        <v>1.3100000000000001E-4</v>
      </c>
      <c r="D16" s="65">
        <v>3.9490000000000003E-3</v>
      </c>
      <c r="E16" s="65">
        <v>1.31E-3</v>
      </c>
      <c r="F16" s="65">
        <v>1.7984E-2</v>
      </c>
      <c r="G16" s="65">
        <v>2.7402950000000001</v>
      </c>
      <c r="H16" s="65">
        <v>30.231344</v>
      </c>
      <c r="I16" s="28">
        <f>SUM(B16:H16)</f>
        <v>32.995282000000003</v>
      </c>
    </row>
    <row r="17" spans="1:11" x14ac:dyDescent="0.25">
      <c r="A17" s="8" t="s">
        <v>32</v>
      </c>
      <c r="B17" s="9">
        <f>AVERAGE(B14:B16)</f>
        <v>3.2299999999999999E-4</v>
      </c>
      <c r="C17" s="9">
        <f>AVERAGE(C14:C16)</f>
        <v>1.2066666666666667E-4</v>
      </c>
      <c r="D17" s="9">
        <f t="shared" ref="D17" si="15">AVERAGE(D14:D16)</f>
        <v>3.4409999999999996E-3</v>
      </c>
      <c r="E17" s="9">
        <f t="shared" ref="E17" si="16">AVERAGE(E14:E16)</f>
        <v>1.1473333333333333E-3</v>
      </c>
      <c r="F17" s="9">
        <f t="shared" ref="F17" si="17">AVERAGE(F14:F16)</f>
        <v>1.5782000000000001E-2</v>
      </c>
      <c r="G17" s="9">
        <f t="shared" ref="G17" si="18">AVERAGE(G14:G16)</f>
        <v>2.3937256666666666</v>
      </c>
      <c r="H17" s="9">
        <f t="shared" ref="H17" si="19">AVERAGE(H14:H16)</f>
        <v>26.823044333333332</v>
      </c>
      <c r="I17" s="18">
        <f t="shared" ref="I17" si="20">AVERAGE(I14:I16)</f>
        <v>29.237584000000002</v>
      </c>
      <c r="J17" s="86">
        <f>I17/I13</f>
        <v>0.53068579987801445</v>
      </c>
    </row>
    <row r="18" spans="1:11" x14ac:dyDescent="0.25">
      <c r="A18" s="47" t="s">
        <v>18</v>
      </c>
      <c r="B18" s="66">
        <v>5.6400000000000005E-4</v>
      </c>
      <c r="C18" s="66">
        <v>1.8100000000000001E-4</v>
      </c>
      <c r="D18" s="66">
        <v>2.8059999999999999E-3</v>
      </c>
      <c r="E18" s="66">
        <v>8.6399999999999997E-4</v>
      </c>
      <c r="F18" s="66">
        <v>1.0717000000000001E-2</v>
      </c>
      <c r="G18" s="66">
        <v>1.186917</v>
      </c>
      <c r="H18" s="66">
        <v>14.012097000000001</v>
      </c>
      <c r="I18" s="29">
        <f>SUM(B18:H18)</f>
        <v>15.214146000000001</v>
      </c>
    </row>
    <row r="19" spans="1:11" x14ac:dyDescent="0.25">
      <c r="A19" s="48" t="s">
        <v>19</v>
      </c>
      <c r="B19" s="67">
        <v>8.8540000000000008E-3</v>
      </c>
      <c r="C19" s="67">
        <v>1.0900000000000001E-4</v>
      </c>
      <c r="D19" s="67">
        <v>2.7859999999999998E-3</v>
      </c>
      <c r="E19" s="67">
        <v>9.3599999999999998E-4</v>
      </c>
      <c r="F19" s="67">
        <v>1.2604000000000001E-2</v>
      </c>
      <c r="G19" s="67">
        <v>1.328713</v>
      </c>
      <c r="H19" s="67">
        <v>14.418915999999999</v>
      </c>
      <c r="I19" s="30">
        <f>SUM(B19:H19)</f>
        <v>15.772917999999999</v>
      </c>
    </row>
    <row r="20" spans="1:11" x14ac:dyDescent="0.25">
      <c r="A20" s="49" t="s">
        <v>20</v>
      </c>
      <c r="B20" s="68">
        <v>6.3500000000000004E-4</v>
      </c>
      <c r="C20" s="68">
        <v>1.7699999999999999E-4</v>
      </c>
      <c r="D20" s="68">
        <v>4.0689999999999997E-3</v>
      </c>
      <c r="E20" s="68">
        <v>1.3110000000000001E-3</v>
      </c>
      <c r="F20" s="68">
        <v>1.7787000000000001E-2</v>
      </c>
      <c r="G20" s="68">
        <v>2.5571280000000001</v>
      </c>
      <c r="H20" s="68">
        <v>29.282914999999999</v>
      </c>
      <c r="I20" s="31">
        <f>SUM(B20:H20)</f>
        <v>31.864021999999999</v>
      </c>
    </row>
    <row r="21" spans="1:11" x14ac:dyDescent="0.25">
      <c r="A21" s="10" t="s">
        <v>31</v>
      </c>
      <c r="B21" s="11">
        <f>AVERAGE(B18:B20)</f>
        <v>3.3510000000000002E-3</v>
      </c>
      <c r="C21" s="11">
        <f>AVERAGE(C18:C20)</f>
        <v>1.5566666666666666E-4</v>
      </c>
      <c r="D21" s="11">
        <f t="shared" ref="D21" si="21">AVERAGE(D18:D20)</f>
        <v>3.2203333333333333E-3</v>
      </c>
      <c r="E21" s="11">
        <f t="shared" ref="E21" si="22">AVERAGE(E18:E20)</f>
        <v>1.0369999999999999E-3</v>
      </c>
      <c r="F21" s="11">
        <f t="shared" ref="F21" si="23">AVERAGE(F18:F20)</f>
        <v>1.3702666666666669E-2</v>
      </c>
      <c r="G21" s="11">
        <f t="shared" ref="G21" si="24">AVERAGE(G18:G20)</f>
        <v>1.6909193333333334</v>
      </c>
      <c r="H21" s="11">
        <f t="shared" ref="H21" si="25">AVERAGE(H18:H20)</f>
        <v>19.237976</v>
      </c>
      <c r="I21" s="19">
        <f t="shared" ref="I21" si="26">AVERAGE(I18:I20)</f>
        <v>20.950361999999998</v>
      </c>
      <c r="J21" s="86">
        <f>I21/I17</f>
        <v>0.71655585495709895</v>
      </c>
    </row>
    <row r="22" spans="1:11" x14ac:dyDescent="0.25">
      <c r="A22" s="50" t="s">
        <v>21</v>
      </c>
      <c r="B22" s="69">
        <v>1.6149999999999999E-3</v>
      </c>
      <c r="C22" s="69">
        <v>2.72E-4</v>
      </c>
      <c r="D22" s="69">
        <v>7.6150000000000002E-3</v>
      </c>
      <c r="E22" s="69">
        <v>2.9724E-2</v>
      </c>
      <c r="F22" s="69">
        <v>1.198912</v>
      </c>
      <c r="G22" s="69">
        <v>30.096425</v>
      </c>
      <c r="H22" s="69">
        <v>194.334631</v>
      </c>
      <c r="I22" s="32">
        <f>SUM(B22:H22)</f>
        <v>225.669194</v>
      </c>
      <c r="K22" t="s">
        <v>27</v>
      </c>
    </row>
    <row r="23" spans="1:11" x14ac:dyDescent="0.25">
      <c r="A23" s="51" t="s">
        <v>22</v>
      </c>
      <c r="B23" s="70">
        <v>1.325E-3</v>
      </c>
      <c r="C23" s="70">
        <v>2.1000000000000001E-4</v>
      </c>
      <c r="D23" s="70">
        <v>4.6820000000000004E-3</v>
      </c>
      <c r="E23" s="70">
        <v>1.8359E-2</v>
      </c>
      <c r="F23" s="70">
        <v>0.72081399999999995</v>
      </c>
      <c r="G23" s="70">
        <v>16.074555</v>
      </c>
      <c r="H23" s="70">
        <v>123.304675</v>
      </c>
      <c r="I23" s="33">
        <f>SUM(B23:H23)</f>
        <v>140.12461999999999</v>
      </c>
    </row>
    <row r="24" spans="1:11" x14ac:dyDescent="0.25">
      <c r="A24" s="52" t="s">
        <v>23</v>
      </c>
      <c r="B24" s="71">
        <v>1.3780000000000001E-3</v>
      </c>
      <c r="C24" s="71">
        <v>2.7500000000000002E-4</v>
      </c>
      <c r="D24" s="71">
        <v>7.28E-3</v>
      </c>
      <c r="E24" s="71">
        <v>2.8589E-2</v>
      </c>
      <c r="F24" s="71">
        <v>1.1266320000000001</v>
      </c>
      <c r="G24" s="71">
        <v>27.095694999999999</v>
      </c>
      <c r="H24" s="71">
        <v>196.513991</v>
      </c>
      <c r="I24" s="34">
        <f>SUM(B24:H24)</f>
        <v>224.77384000000001</v>
      </c>
    </row>
    <row r="25" spans="1:11" x14ac:dyDescent="0.25">
      <c r="A25" s="12" t="s">
        <v>30</v>
      </c>
      <c r="B25" s="13">
        <f>AVERAGE(B22:B24)</f>
        <v>1.4393333333333333E-3</v>
      </c>
      <c r="C25" s="13">
        <f>AVERAGE(C22:C24)</f>
        <v>2.5233333333333336E-4</v>
      </c>
      <c r="D25" s="13">
        <f t="shared" ref="D25" si="27">AVERAGE(D22:D24)</f>
        <v>6.5256666666666666E-3</v>
      </c>
      <c r="E25" s="13">
        <f t="shared" ref="E25" si="28">AVERAGE(E22:E24)</f>
        <v>2.5557333333333335E-2</v>
      </c>
      <c r="F25" s="13">
        <f t="shared" ref="F25" si="29">AVERAGE(F22:F24)</f>
        <v>1.0154526666666666</v>
      </c>
      <c r="G25" s="13">
        <f t="shared" ref="G25" si="30">AVERAGE(G22:G24)</f>
        <v>24.422224999999997</v>
      </c>
      <c r="H25" s="13">
        <f t="shared" ref="H25" si="31">AVERAGE(H22:H24)</f>
        <v>171.38443233333336</v>
      </c>
      <c r="I25" s="20">
        <f t="shared" ref="I25" si="32">AVERAGE(I22:I24)</f>
        <v>196.85588466666664</v>
      </c>
      <c r="J25" s="86">
        <f>I25/I21</f>
        <v>9.3962999143722037</v>
      </c>
    </row>
    <row r="26" spans="1:11" x14ac:dyDescent="0.25">
      <c r="A26" s="53" t="s">
        <v>24</v>
      </c>
      <c r="B26" s="72">
        <v>2.6619999999999999E-3</v>
      </c>
      <c r="C26" s="72">
        <v>3.7199999999999999E-4</v>
      </c>
      <c r="D26" s="72">
        <v>1.944E-3</v>
      </c>
      <c r="E26" s="72">
        <v>0.123391</v>
      </c>
      <c r="F26" s="72">
        <v>3.0039560000000001</v>
      </c>
      <c r="G26" s="72">
        <v>26.337025000000001</v>
      </c>
      <c r="H26" s="72">
        <v>220.84866500000001</v>
      </c>
      <c r="I26" s="35">
        <f>SUM(B26:H26)</f>
        <v>250.318015</v>
      </c>
    </row>
    <row r="27" spans="1:11" x14ac:dyDescent="0.25">
      <c r="A27" s="54" t="s">
        <v>25</v>
      </c>
      <c r="B27" s="73">
        <v>2.6459999999999999E-3</v>
      </c>
      <c r="C27" s="73">
        <v>3.0800000000000001E-4</v>
      </c>
      <c r="D27" s="73">
        <v>1.586E-3</v>
      </c>
      <c r="E27" s="73">
        <v>0.11797299999999999</v>
      </c>
      <c r="F27" s="73">
        <v>2.9340980000000001</v>
      </c>
      <c r="G27" s="73">
        <v>29.137958000000001</v>
      </c>
      <c r="H27" s="73">
        <v>242.53268499999999</v>
      </c>
      <c r="I27" s="36">
        <f>SUM(B27:H27)</f>
        <v>274.72725400000002</v>
      </c>
    </row>
    <row r="28" spans="1:11" x14ac:dyDescent="0.25">
      <c r="A28" s="55" t="s">
        <v>26</v>
      </c>
      <c r="B28" s="74">
        <v>2.977E-3</v>
      </c>
      <c r="C28" s="74">
        <v>4.1199999999999999E-4</v>
      </c>
      <c r="D28" s="74">
        <v>2.0950000000000001E-3</v>
      </c>
      <c r="E28" s="74">
        <v>0.12920799999999999</v>
      </c>
      <c r="F28" s="74">
        <v>3.157864</v>
      </c>
      <c r="G28" s="74">
        <v>34.632562999999998</v>
      </c>
      <c r="H28" s="74">
        <v>264.07212399999997</v>
      </c>
      <c r="I28" s="37">
        <f>SUM(B28:H28)</f>
        <v>301.99724299999997</v>
      </c>
    </row>
    <row r="29" spans="1:11" x14ac:dyDescent="0.25">
      <c r="A29" s="14" t="s">
        <v>29</v>
      </c>
      <c r="B29" s="15">
        <f>AVERAGE(B26:B28)</f>
        <v>2.761666666666667E-3</v>
      </c>
      <c r="C29" s="15">
        <f t="shared" ref="C29:H29" si="33">AVERAGE(C26:C28)</f>
        <v>3.6400000000000001E-4</v>
      </c>
      <c r="D29" s="21">
        <f t="shared" si="33"/>
        <v>1.8749999999999999E-3</v>
      </c>
      <c r="E29" s="15">
        <f t="shared" si="33"/>
        <v>0.12352400000000001</v>
      </c>
      <c r="F29" s="15">
        <f t="shared" si="33"/>
        <v>3.0319726666666669</v>
      </c>
      <c r="G29" s="21">
        <f t="shared" si="33"/>
        <v>30.035848666666666</v>
      </c>
      <c r="H29" s="15">
        <f t="shared" si="33"/>
        <v>242.4844913333333</v>
      </c>
      <c r="I29" s="15">
        <f t="shared" ref="I29" si="34">AVERAGE(I26:I28)</f>
        <v>275.68083733333333</v>
      </c>
      <c r="J29" s="86">
        <f>I29/I25</f>
        <v>1.4004195901999064</v>
      </c>
    </row>
    <row r="30" spans="1:11" x14ac:dyDescent="0.25">
      <c r="A30" s="3" t="s">
        <v>48</v>
      </c>
      <c r="B30" s="87">
        <v>0.26813199999999998</v>
      </c>
      <c r="C30" s="87">
        <v>1.0174000000000001E-2</v>
      </c>
      <c r="D30" s="87">
        <v>1.2876E-2</v>
      </c>
      <c r="E30" s="87">
        <v>6.8570999999999993E-2</v>
      </c>
      <c r="F30" s="87">
        <v>0.21377499999999999</v>
      </c>
      <c r="G30" s="87">
        <v>100.521264</v>
      </c>
      <c r="H30" s="87" t="s">
        <v>59</v>
      </c>
      <c r="I30" s="1"/>
    </row>
    <row r="31" spans="1:11" x14ac:dyDescent="0.25">
      <c r="A31" s="3" t="s">
        <v>49</v>
      </c>
      <c r="B31" s="87">
        <v>0.29388599999999998</v>
      </c>
      <c r="C31" s="87">
        <v>1.2846E-2</v>
      </c>
      <c r="D31" s="87">
        <v>1.4652999999999999E-2</v>
      </c>
      <c r="E31" s="87">
        <v>7.1625999999999995E-2</v>
      </c>
      <c r="F31" s="87">
        <v>0.92815599999999998</v>
      </c>
      <c r="G31" s="87">
        <v>23.800998</v>
      </c>
      <c r="H31" s="87">
        <v>521.64761299999998</v>
      </c>
      <c r="I31" s="1"/>
    </row>
    <row r="32" spans="1:11" x14ac:dyDescent="0.25">
      <c r="A32" s="3" t="s">
        <v>50</v>
      </c>
      <c r="B32" s="87">
        <v>0.37554900000000002</v>
      </c>
      <c r="C32" s="87">
        <v>1.3009E-2</v>
      </c>
      <c r="D32" s="87">
        <v>3.6672999999999997E-2</v>
      </c>
      <c r="E32" s="87">
        <v>0.12637200000000001</v>
      </c>
      <c r="F32" s="87">
        <v>4.1997600000000004</v>
      </c>
      <c r="G32" s="87">
        <v>31.616015000000001</v>
      </c>
      <c r="H32" s="87" t="s">
        <v>59</v>
      </c>
      <c r="I32" s="1"/>
    </row>
    <row r="33" spans="1:9" x14ac:dyDescent="0.25">
      <c r="A33" s="3" t="s">
        <v>51</v>
      </c>
      <c r="B33" s="87">
        <v>0.251697</v>
      </c>
      <c r="C33" s="87">
        <v>1.0057999999999999E-2</v>
      </c>
      <c r="D33" s="87">
        <v>2.3764E-2</v>
      </c>
      <c r="E33" s="87">
        <v>1.0279E-2</v>
      </c>
      <c r="F33" s="87">
        <v>0.76924499999999996</v>
      </c>
      <c r="G33" s="87">
        <v>1.114231</v>
      </c>
      <c r="H33" s="87">
        <v>117.38942299999999</v>
      </c>
      <c r="I33" s="1"/>
    </row>
    <row r="34" spans="1:9" x14ac:dyDescent="0.25">
      <c r="A34" s="3" t="s">
        <v>52</v>
      </c>
      <c r="B34" s="87">
        <v>0.26912799999999998</v>
      </c>
      <c r="C34" s="87">
        <v>1.2149E-2</v>
      </c>
      <c r="D34" s="87">
        <v>2.5531999999999999E-2</v>
      </c>
      <c r="E34" s="87">
        <v>8.2860000000000003E-2</v>
      </c>
      <c r="F34" s="87">
        <v>2.6132840000000002</v>
      </c>
      <c r="G34" s="87">
        <v>30.755869000000001</v>
      </c>
      <c r="H34" s="87">
        <v>86.591953000000004</v>
      </c>
      <c r="I34" s="1"/>
    </row>
    <row r="35" spans="1:9" x14ac:dyDescent="0.25">
      <c r="A35" s="3" t="s">
        <v>53</v>
      </c>
      <c r="B35" s="87">
        <v>0.25304900000000002</v>
      </c>
      <c r="C35" s="87">
        <v>1.3294E-2</v>
      </c>
      <c r="D35" s="87">
        <v>1.3154000000000001E-2</v>
      </c>
      <c r="E35" s="87">
        <v>2.3224999999999999E-2</v>
      </c>
      <c r="F35" s="87">
        <v>1.526046</v>
      </c>
      <c r="G35" s="87">
        <v>1.6491549999999999</v>
      </c>
      <c r="H35" s="87">
        <v>66.193754999999996</v>
      </c>
      <c r="I35" s="1"/>
    </row>
    <row r="36" spans="1:9" x14ac:dyDescent="0.25">
      <c r="A36" s="3" t="s">
        <v>28</v>
      </c>
      <c r="B36" s="88">
        <f>AVERAGE(B30:B35)</f>
        <v>0.28524016666666668</v>
      </c>
      <c r="C36" s="88">
        <f t="shared" ref="C36:H36" si="35">AVERAGE(C30:C35)</f>
        <v>1.1921666666666665E-2</v>
      </c>
      <c r="D36" s="88">
        <f t="shared" si="35"/>
        <v>2.1108666666666664E-2</v>
      </c>
      <c r="E36" s="88">
        <f t="shared" si="35"/>
        <v>6.3822166666666666E-2</v>
      </c>
      <c r="F36" s="88">
        <f t="shared" si="35"/>
        <v>1.7083776666666666</v>
      </c>
      <c r="G36" s="88">
        <f t="shared" si="35"/>
        <v>31.576255333333332</v>
      </c>
      <c r="H36" s="88">
        <f t="shared" si="35"/>
        <v>197.95568599999999</v>
      </c>
      <c r="I36" s="56"/>
    </row>
    <row r="43" spans="1:9" x14ac:dyDescent="0.25">
      <c r="A43" s="2"/>
      <c r="B43" s="2" t="s">
        <v>0</v>
      </c>
      <c r="C43" s="2" t="s">
        <v>1</v>
      </c>
      <c r="D43" s="2" t="s">
        <v>2</v>
      </c>
      <c r="E43" s="2" t="s">
        <v>3</v>
      </c>
      <c r="F43" s="2" t="s">
        <v>4</v>
      </c>
      <c r="G43" s="2" t="s">
        <v>5</v>
      </c>
      <c r="H43" s="2" t="s">
        <v>6</v>
      </c>
      <c r="I43" s="2"/>
    </row>
    <row r="44" spans="1:9" x14ac:dyDescent="0.25">
      <c r="A44" s="2" t="s">
        <v>35</v>
      </c>
      <c r="B44" s="1">
        <v>1.6133333333333334E-4</v>
      </c>
      <c r="C44" s="1">
        <v>9.0399999999999996E-4</v>
      </c>
      <c r="D44" s="1">
        <v>2.2277000000000002E-2</v>
      </c>
      <c r="E44" s="1">
        <v>7.4633333333333331E-3</v>
      </c>
      <c r="F44" s="1">
        <v>0.10322566666666666</v>
      </c>
      <c r="G44" s="1">
        <v>16.181306666666668</v>
      </c>
      <c r="H44" s="1">
        <v>178.63365599999997</v>
      </c>
      <c r="I44" s="1"/>
    </row>
    <row r="45" spans="1:9" x14ac:dyDescent="0.25">
      <c r="A45" s="2" t="s">
        <v>58</v>
      </c>
      <c r="B45" s="1">
        <v>9.4999999999999992E-5</v>
      </c>
      <c r="C45" s="1">
        <v>3.8333333333333334E-4</v>
      </c>
      <c r="D45" s="1">
        <v>1.1448666666666668E-2</v>
      </c>
      <c r="E45" s="1">
        <v>3.8946666666666665E-3</v>
      </c>
      <c r="F45" s="1">
        <v>5.5161666666666664E-2</v>
      </c>
      <c r="G45" s="1">
        <v>8.6901626666666676</v>
      </c>
      <c r="H45" s="1">
        <v>91.832887333333346</v>
      </c>
      <c r="I45" s="1"/>
    </row>
    <row r="46" spans="1:9" x14ac:dyDescent="0.25">
      <c r="A46" s="2" t="s">
        <v>36</v>
      </c>
      <c r="B46" s="1">
        <v>6.2199999999999998E-3</v>
      </c>
      <c r="C46" s="1">
        <v>2.7033333333333331E-4</v>
      </c>
      <c r="D46" s="1">
        <v>7.4940000000000007E-3</v>
      </c>
      <c r="E46" s="1">
        <v>2.4676666666666666E-3</v>
      </c>
      <c r="F46" s="1">
        <v>3.4514666666666666E-2</v>
      </c>
      <c r="G46" s="1">
        <v>4.601591</v>
      </c>
      <c r="H46" s="1">
        <v>50.441405666666661</v>
      </c>
      <c r="I46" s="1"/>
    </row>
    <row r="47" spans="1:9" x14ac:dyDescent="0.25">
      <c r="A47" s="2" t="s">
        <v>37</v>
      </c>
      <c r="B47" s="1">
        <v>3.2299999999999999E-4</v>
      </c>
      <c r="C47" s="1">
        <v>1.2066666666666667E-4</v>
      </c>
      <c r="D47" s="1">
        <v>3.4409999999999996E-3</v>
      </c>
      <c r="E47" s="1">
        <v>1.1473333333333333E-3</v>
      </c>
      <c r="F47" s="1">
        <v>1.5782000000000001E-2</v>
      </c>
      <c r="G47" s="1">
        <v>2.3937256666666666</v>
      </c>
      <c r="H47" s="1">
        <v>26.823044333333332</v>
      </c>
      <c r="I47" s="1"/>
    </row>
    <row r="48" spans="1:9" x14ac:dyDescent="0.25">
      <c r="A48" s="2" t="s">
        <v>38</v>
      </c>
      <c r="B48" s="1">
        <v>3.3510000000000002E-3</v>
      </c>
      <c r="C48" s="1">
        <v>1.5566666666666666E-4</v>
      </c>
      <c r="D48" s="1">
        <v>3.2203333333333333E-3</v>
      </c>
      <c r="E48" s="1">
        <v>1.0369999999999999E-3</v>
      </c>
      <c r="F48" s="1">
        <v>1.3702666666666669E-2</v>
      </c>
      <c r="G48" s="1">
        <v>1.6909193333333334</v>
      </c>
      <c r="H48" s="1">
        <v>19.237976</v>
      </c>
      <c r="I48" s="1"/>
    </row>
    <row r="49" spans="1:9" x14ac:dyDescent="0.25">
      <c r="A49" s="2" t="s">
        <v>39</v>
      </c>
      <c r="B49" s="1">
        <v>1.4393333333333333E-3</v>
      </c>
      <c r="C49" s="1">
        <v>2.5233333333333336E-4</v>
      </c>
      <c r="D49" s="1">
        <v>6.5256666666666666E-3</v>
      </c>
      <c r="E49" s="1">
        <v>2.5557333333333335E-2</v>
      </c>
      <c r="F49" s="1">
        <v>1.0154526666666666</v>
      </c>
      <c r="G49" s="1">
        <v>24.422224999999997</v>
      </c>
      <c r="H49" s="1">
        <v>171.38443233333336</v>
      </c>
      <c r="I49" s="1"/>
    </row>
    <row r="50" spans="1:9" x14ac:dyDescent="0.25">
      <c r="A50" s="2" t="s">
        <v>40</v>
      </c>
      <c r="B50" s="1">
        <v>2.761666666666667E-3</v>
      </c>
      <c r="C50" s="1">
        <v>3.6400000000000001E-4</v>
      </c>
      <c r="D50" s="1">
        <v>1.8749999999999999E-3</v>
      </c>
      <c r="E50" s="1">
        <v>0.12352400000000001</v>
      </c>
      <c r="F50" s="1">
        <v>3.0319726666666669</v>
      </c>
      <c r="G50" s="1">
        <v>30.035848666666666</v>
      </c>
      <c r="H50" s="1">
        <v>242.4844913333333</v>
      </c>
      <c r="I50" s="1"/>
    </row>
    <row r="51" spans="1:9" x14ac:dyDescent="0.25">
      <c r="A51" s="2" t="s">
        <v>47</v>
      </c>
      <c r="B51" s="1">
        <v>0.28524016666666668</v>
      </c>
      <c r="C51" s="1">
        <v>1.1921666666666665E-2</v>
      </c>
      <c r="D51" s="1">
        <v>2.1108666666666664E-2</v>
      </c>
      <c r="E51" s="1">
        <v>6.3822166666666666E-2</v>
      </c>
      <c r="F51" s="1">
        <v>1.7083776666666666</v>
      </c>
      <c r="G51" s="1">
        <v>31.576255333333332</v>
      </c>
      <c r="H51">
        <v>197.95568599999999</v>
      </c>
    </row>
    <row r="55" spans="1:9" x14ac:dyDescent="0.25">
      <c r="A55" s="2"/>
      <c r="B55" s="2" t="s">
        <v>0</v>
      </c>
      <c r="C55" s="2" t="s">
        <v>41</v>
      </c>
      <c r="D55" s="2" t="s">
        <v>42</v>
      </c>
      <c r="E55" s="2" t="s">
        <v>43</v>
      </c>
      <c r="F55" s="2" t="s">
        <v>44</v>
      </c>
      <c r="G55" s="2" t="s">
        <v>45</v>
      </c>
      <c r="H55" s="2" t="s">
        <v>46</v>
      </c>
      <c r="I55" s="2"/>
    </row>
    <row r="56" spans="1:9" x14ac:dyDescent="0.25">
      <c r="A56" s="2" t="s">
        <v>35</v>
      </c>
      <c r="B56" s="1">
        <v>1.6133333333333334E-4</v>
      </c>
      <c r="C56" s="1">
        <f>B56 + 0.000904</f>
        <v>1.0653333333333333E-3</v>
      </c>
      <c r="D56" s="1">
        <f>C56 + 0.022277</f>
        <v>2.3342333333333336E-2</v>
      </c>
      <c r="E56" s="1">
        <f>D56 + 0.00746333333333333</f>
        <v>3.0805666666666665E-2</v>
      </c>
      <c r="F56" s="1">
        <f>E56 + 0.103225666666667</f>
        <v>0.13403133333333367</v>
      </c>
      <c r="G56" s="1">
        <f>F56 + 16.1813066666667</f>
        <v>16.315338000000033</v>
      </c>
      <c r="H56" s="1">
        <f>G56 + 178.633656</f>
        <v>194.94899400000003</v>
      </c>
      <c r="I56" s="1"/>
    </row>
    <row r="57" spans="1:9" x14ac:dyDescent="0.25">
      <c r="A57" s="2" t="s">
        <v>58</v>
      </c>
      <c r="B57" s="1">
        <v>9.4999999999999992E-5</v>
      </c>
      <c r="C57" s="1">
        <f>B57 + 0.000383333333333333</f>
        <v>4.78333333333333E-4</v>
      </c>
      <c r="D57" s="1">
        <f>C57 + 0.0114486666666667</f>
        <v>1.1927000000000033E-2</v>
      </c>
      <c r="E57" s="1">
        <f>D57 + 0.00389466666666667</f>
        <v>1.5821666666666703E-2</v>
      </c>
      <c r="F57" s="1">
        <f>E57 + 0.0551616666666667</f>
        <v>7.0983333333333398E-2</v>
      </c>
      <c r="G57" s="1">
        <f>F57 + 8.69016266666667</f>
        <v>8.7611460000000037</v>
      </c>
      <c r="H57" s="1">
        <f>G57 + 91.8328873333333</f>
        <v>100.5940333333333</v>
      </c>
      <c r="I57" s="1"/>
    </row>
    <row r="58" spans="1:9" x14ac:dyDescent="0.25">
      <c r="A58" s="2" t="s">
        <v>36</v>
      </c>
      <c r="B58" s="1">
        <v>6.2199999999999998E-3</v>
      </c>
      <c r="C58" s="1">
        <f>B58 + 0.000270333333333333</f>
        <v>6.4903333333333332E-3</v>
      </c>
      <c r="D58" s="1">
        <f>C58 + 0.007494</f>
        <v>1.3984333333333333E-2</v>
      </c>
      <c r="E58" s="1">
        <f>D58 + 0.00246766666666667</f>
        <v>1.6452000000000001E-2</v>
      </c>
      <c r="F58" s="1">
        <f>E58 + 0.0345146666666667</f>
        <v>5.0966666666666702E-2</v>
      </c>
      <c r="G58" s="1">
        <f>F58 + 4.601591</f>
        <v>4.6525576666666666</v>
      </c>
      <c r="H58" s="1">
        <f>G58 + 50.4414056666667</f>
        <v>55.093963333333363</v>
      </c>
      <c r="I58" s="1"/>
    </row>
    <row r="59" spans="1:9" x14ac:dyDescent="0.25">
      <c r="A59" s="2" t="s">
        <v>37</v>
      </c>
      <c r="B59" s="1">
        <v>3.2299999999999999E-4</v>
      </c>
      <c r="C59" s="1">
        <f>B59 + 0.000120666666666667</f>
        <v>4.4366666666666697E-4</v>
      </c>
      <c r="D59" s="1">
        <f>C59 + 0.003441</f>
        <v>3.8846666666666669E-3</v>
      </c>
      <c r="E59" s="1">
        <f>D59 + 0.00114733333333333</f>
        <v>5.0319999999999965E-3</v>
      </c>
      <c r="F59" s="1">
        <f>E59 + 0.015782</f>
        <v>2.0813999999999999E-2</v>
      </c>
      <c r="G59" s="1">
        <f>F59 + 2.39372566666667</f>
        <v>2.4145396666666703</v>
      </c>
      <c r="H59" s="1">
        <f>G59 + 26.8230443333333</f>
        <v>29.23758399999997</v>
      </c>
      <c r="I59" s="1"/>
    </row>
    <row r="60" spans="1:9" x14ac:dyDescent="0.25">
      <c r="A60" s="2" t="s">
        <v>38</v>
      </c>
      <c r="B60" s="1">
        <v>3.3510000000000002E-3</v>
      </c>
      <c r="C60" s="1">
        <f>B60 + 0.000155666666666667</f>
        <v>3.506666666666667E-3</v>
      </c>
      <c r="D60" s="1">
        <f>C60 + 0.00322033333333333</f>
        <v>6.7269999999999969E-3</v>
      </c>
      <c r="E60" s="1">
        <f>D60 + 0.001037</f>
        <v>7.7639999999999966E-3</v>
      </c>
      <c r="F60" s="1">
        <f>E60 + 0.0137026666666667</f>
        <v>2.1466666666666696E-2</v>
      </c>
      <c r="G60" s="1">
        <f>F60 + 1.69091933333333</f>
        <v>1.7123859999999969</v>
      </c>
      <c r="H60" s="1">
        <f>G60 + 19.237976</f>
        <v>20.950361999999998</v>
      </c>
      <c r="I60" s="1"/>
    </row>
    <row r="61" spans="1:9" x14ac:dyDescent="0.25">
      <c r="A61" s="2" t="s">
        <v>39</v>
      </c>
      <c r="B61" s="1">
        <v>1.4393333333333333E-3</v>
      </c>
      <c r="C61" s="1">
        <f>B61 + 0.000252333333333333</f>
        <v>1.6916666666666662E-3</v>
      </c>
      <c r="D61" s="1">
        <f>C61 + 0.00652566666666667</f>
        <v>8.2173333333333369E-3</v>
      </c>
      <c r="E61" s="1">
        <f>D61 + 0.0255573333333333</f>
        <v>3.3774666666666633E-2</v>
      </c>
      <c r="F61" s="1">
        <f>E61 + 1.01545266666667</f>
        <v>1.0492273333333366</v>
      </c>
      <c r="G61" s="1">
        <f>F61 + 24.422225</f>
        <v>25.471452333333339</v>
      </c>
      <c r="H61" s="1">
        <f>G61 + 171.384432333333</f>
        <v>196.85588466666633</v>
      </c>
      <c r="I61" s="1"/>
    </row>
    <row r="62" spans="1:9" x14ac:dyDescent="0.25">
      <c r="A62" s="2" t="s">
        <v>40</v>
      </c>
      <c r="B62" s="1">
        <v>2.761666666666667E-3</v>
      </c>
      <c r="C62" s="1">
        <f>B62 + 0.000364</f>
        <v>3.1256666666666672E-3</v>
      </c>
      <c r="D62" s="1">
        <f>C62 + 0.001875</f>
        <v>5.0006666666666671E-3</v>
      </c>
      <c r="E62" s="1">
        <f>D62 + 0.123524</f>
        <v>0.12852466666666668</v>
      </c>
      <c r="F62" s="1">
        <f>E62 + 3.03197266666667</f>
        <v>3.1604973333333368</v>
      </c>
      <c r="G62" s="1">
        <f>F62 + 30.0358486666667</f>
        <v>33.196346000000034</v>
      </c>
      <c r="H62" s="1">
        <f>G62 + 242.484491333333</f>
        <v>275.68083733333305</v>
      </c>
      <c r="I62" s="1"/>
    </row>
    <row r="63" spans="1:9" x14ac:dyDescent="0.25">
      <c r="A63" s="2" t="s">
        <v>47</v>
      </c>
      <c r="B63" s="1">
        <v>0.28524016666666668</v>
      </c>
      <c r="C63" s="1">
        <f>B63 + 0.0119216666666667</f>
        <v>0.2971618333333334</v>
      </c>
      <c r="D63" s="1">
        <f>C63 + 0.0211086666666667</f>
        <v>0.31827050000000012</v>
      </c>
      <c r="E63" s="1">
        <f>D63 + 0.0638221666666667</f>
        <v>0.3820926666666668</v>
      </c>
      <c r="F63" s="1">
        <f>E63 + 1.70837766666667</f>
        <v>2.0904703333333368</v>
      </c>
      <c r="G63" s="1">
        <f>F63 + 31.5762553333333</f>
        <v>33.666725666666636</v>
      </c>
      <c r="H63" s="1">
        <f>G63 + 197.955686</f>
        <v>231.62241166666661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ignoredErrors>
    <ignoredError sqref="I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 Szabo</dc:creator>
  <cp:lastModifiedBy>Soma Szabo</cp:lastModifiedBy>
  <dcterms:created xsi:type="dcterms:W3CDTF">2023-05-01T18:00:53Z</dcterms:created>
  <dcterms:modified xsi:type="dcterms:W3CDTF">2023-05-04T03:20:28Z</dcterms:modified>
</cp:coreProperties>
</file>