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6"/>
  </bookViews>
  <sheets>
    <sheet name="Sheet1" sheetId="1" r:id="rId1"/>
    <sheet name="Sheet2" sheetId="2" r:id="rId2"/>
    <sheet name="Sheet3" sheetId="3" r:id="rId3"/>
    <sheet name="No Cost EMI" sheetId="4" r:id="rId4"/>
    <sheet name="Sheet4" sheetId="5" r:id="rId5"/>
    <sheet name="Sheet5" sheetId="6" r:id="rId6"/>
    <sheet name="Sheet6" sheetId="7" r:id="rId7"/>
    <sheet name="Sheet7" sheetId="8" r:id="rId8"/>
  </sheets>
  <calcPr calcId="144525"/>
</workbook>
</file>

<file path=xl/calcChain.xml><?xml version="1.0" encoding="utf-8"?>
<calcChain xmlns="http://schemas.openxmlformats.org/spreadsheetml/2006/main">
  <c r="K26" i="7" l="1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E5" i="7"/>
  <c r="F5" i="7"/>
  <c r="I5" i="7" s="1"/>
  <c r="G5" i="7"/>
  <c r="H5" i="7"/>
  <c r="J5" i="7"/>
  <c r="E6" i="7"/>
  <c r="F6" i="7"/>
  <c r="G6" i="7"/>
  <c r="I6" i="7" s="1"/>
  <c r="H6" i="7"/>
  <c r="J6" i="7"/>
  <c r="E7" i="7"/>
  <c r="F7" i="7"/>
  <c r="G7" i="7"/>
  <c r="I7" i="7" s="1"/>
  <c r="H7" i="7"/>
  <c r="J7" i="7"/>
  <c r="E8" i="7"/>
  <c r="F8" i="7"/>
  <c r="G8" i="7"/>
  <c r="I8" i="7" s="1"/>
  <c r="H8" i="7"/>
  <c r="J8" i="7"/>
  <c r="E9" i="7"/>
  <c r="F9" i="7"/>
  <c r="G9" i="7"/>
  <c r="I9" i="7" s="1"/>
  <c r="H9" i="7"/>
  <c r="J9" i="7"/>
  <c r="E10" i="7"/>
  <c r="F10" i="7"/>
  <c r="G10" i="7"/>
  <c r="I10" i="7" s="1"/>
  <c r="H10" i="7"/>
  <c r="J10" i="7"/>
  <c r="E11" i="7"/>
  <c r="F11" i="7"/>
  <c r="G11" i="7"/>
  <c r="I11" i="7" s="1"/>
  <c r="H11" i="7"/>
  <c r="J11" i="7"/>
  <c r="E12" i="7"/>
  <c r="F12" i="7"/>
  <c r="G12" i="7"/>
  <c r="I12" i="7" s="1"/>
  <c r="H12" i="7"/>
  <c r="J12" i="7"/>
  <c r="J13" i="7"/>
  <c r="D3" i="7"/>
  <c r="D4" i="7"/>
  <c r="D5" i="7"/>
  <c r="D6" i="7"/>
  <c r="D7" i="7"/>
  <c r="D8" i="7"/>
  <c r="D9" i="7"/>
  <c r="D10" i="7"/>
  <c r="D11" i="7"/>
  <c r="D12" i="7"/>
  <c r="E3" i="7"/>
  <c r="F3" i="7"/>
  <c r="I3" i="7" s="1"/>
  <c r="G3" i="7"/>
  <c r="H3" i="7"/>
  <c r="J3" i="7"/>
  <c r="E4" i="7"/>
  <c r="F4" i="7"/>
  <c r="G4" i="7"/>
  <c r="H4" i="7"/>
  <c r="J4" i="7"/>
  <c r="H26" i="7"/>
  <c r="G26" i="7"/>
  <c r="F26" i="7"/>
  <c r="E26" i="7"/>
  <c r="D26" i="7"/>
  <c r="H25" i="7"/>
  <c r="G25" i="7"/>
  <c r="F25" i="7"/>
  <c r="E25" i="7"/>
  <c r="D25" i="7"/>
  <c r="H24" i="7"/>
  <c r="G24" i="7"/>
  <c r="F24" i="7"/>
  <c r="E24" i="7"/>
  <c r="D24" i="7"/>
  <c r="H23" i="7"/>
  <c r="G23" i="7"/>
  <c r="F23" i="7"/>
  <c r="E23" i="7"/>
  <c r="D23" i="7"/>
  <c r="H22" i="7"/>
  <c r="G22" i="7"/>
  <c r="F22" i="7"/>
  <c r="E22" i="7"/>
  <c r="D22" i="7"/>
  <c r="H21" i="7"/>
  <c r="G21" i="7"/>
  <c r="F21" i="7"/>
  <c r="E21" i="7"/>
  <c r="D21" i="7"/>
  <c r="H20" i="7"/>
  <c r="G20" i="7"/>
  <c r="F20" i="7"/>
  <c r="E20" i="7"/>
  <c r="D20" i="7"/>
  <c r="H19" i="7"/>
  <c r="G19" i="7"/>
  <c r="F19" i="7"/>
  <c r="E19" i="7"/>
  <c r="D19" i="7"/>
  <c r="H18" i="7"/>
  <c r="G18" i="7"/>
  <c r="F18" i="7"/>
  <c r="E18" i="7"/>
  <c r="D18" i="7"/>
  <c r="H17" i="7"/>
  <c r="G17" i="7"/>
  <c r="F17" i="7"/>
  <c r="E17" i="7"/>
  <c r="D17" i="7"/>
  <c r="Q1" i="8"/>
  <c r="K7" i="7" l="1"/>
  <c r="L7" i="7"/>
  <c r="K6" i="7"/>
  <c r="L6" i="7"/>
  <c r="K5" i="7"/>
  <c r="L5" i="7"/>
  <c r="K9" i="7"/>
  <c r="L9" i="7"/>
  <c r="K12" i="7"/>
  <c r="L12" i="7"/>
  <c r="K8" i="7"/>
  <c r="K11" i="7"/>
  <c r="L11" i="7" s="1"/>
  <c r="K10" i="7"/>
  <c r="L10" i="7" s="1"/>
  <c r="I4" i="7"/>
  <c r="K4" i="7"/>
  <c r="L4" i="7" s="1"/>
  <c r="K3" i="7"/>
  <c r="L3" i="7"/>
  <c r="I23" i="7"/>
  <c r="I19" i="7"/>
  <c r="I21" i="7"/>
  <c r="I20" i="7"/>
  <c r="I24" i="7"/>
  <c r="L23" i="7"/>
  <c r="I17" i="7"/>
  <c r="I25" i="7"/>
  <c r="I18" i="7"/>
  <c r="J27" i="7"/>
  <c r="I22" i="7"/>
  <c r="L24" i="7"/>
  <c r="I26" i="7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AF12" i="8"/>
  <c r="AG12" i="8"/>
  <c r="AF13" i="8"/>
  <c r="AG13" i="8"/>
  <c r="AF14" i="8"/>
  <c r="AG14" i="8"/>
  <c r="AB1" i="8"/>
  <c r="K13" i="7" l="1"/>
  <c r="L8" i="7"/>
  <c r="L20" i="7"/>
  <c r="L19" i="7"/>
  <c r="L26" i="7"/>
  <c r="L25" i="7"/>
  <c r="L22" i="7"/>
  <c r="L17" i="7"/>
  <c r="L21" i="7"/>
  <c r="L18" i="7"/>
  <c r="A3" i="8"/>
  <c r="A4" i="8" s="1"/>
  <c r="K27" i="7" l="1"/>
  <c r="B3" i="8"/>
  <c r="B4" i="8" s="1"/>
  <c r="B8" i="5"/>
  <c r="B9" i="5" s="1"/>
  <c r="B7" i="5"/>
  <c r="B4" i="5"/>
  <c r="B6" i="5" s="1"/>
  <c r="B5" i="5" s="1"/>
  <c r="C3" i="8" l="1"/>
  <c r="C4" i="8" s="1"/>
  <c r="B7" i="4"/>
  <c r="B8" i="4"/>
  <c r="B4" i="4"/>
  <c r="B6" i="4" s="1"/>
  <c r="B5" i="4" s="1"/>
  <c r="D3" i="8" l="1"/>
  <c r="H3" i="4"/>
  <c r="D4" i="8" l="1"/>
  <c r="E3" i="8"/>
  <c r="E4" i="8" s="1"/>
  <c r="I3" i="4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F3" i="8" l="1"/>
  <c r="F4" i="8" s="1"/>
  <c r="D17" i="1"/>
  <c r="G3" i="8" l="1"/>
  <c r="G4" i="8" s="1"/>
  <c r="F17" i="1"/>
  <c r="H3" i="8" l="1"/>
  <c r="H4" i="8" s="1"/>
  <c r="H3" i="1"/>
  <c r="K3" i="1"/>
  <c r="I3" i="8" l="1"/>
  <c r="I4" i="8" s="1"/>
  <c r="I3" i="1"/>
  <c r="J3" i="8" l="1"/>
  <c r="J4" i="8" s="1"/>
  <c r="F22" i="3"/>
  <c r="E3" i="3"/>
  <c r="K3" i="8" l="1"/>
  <c r="K4" i="8" s="1"/>
  <c r="G22" i="2"/>
  <c r="F3" i="2"/>
  <c r="E3" i="2"/>
  <c r="C3" i="2"/>
  <c r="D3" i="2"/>
  <c r="G3" i="2"/>
  <c r="E13" i="3"/>
  <c r="E4" i="3"/>
  <c r="E5" i="3"/>
  <c r="E6" i="3"/>
  <c r="F6" i="3" s="1"/>
  <c r="E7" i="3"/>
  <c r="E8" i="3"/>
  <c r="E9" i="3"/>
  <c r="E10" i="3"/>
  <c r="E11" i="3"/>
  <c r="E12" i="3"/>
  <c r="F13" i="3"/>
  <c r="E14" i="3"/>
  <c r="F14" i="3" s="1"/>
  <c r="E15" i="3"/>
  <c r="E16" i="3"/>
  <c r="E17" i="3"/>
  <c r="F17" i="3" s="1"/>
  <c r="E18" i="3"/>
  <c r="F18" i="3" s="1"/>
  <c r="E19" i="3"/>
  <c r="E20" i="3"/>
  <c r="F20" i="3" s="1"/>
  <c r="E21" i="3"/>
  <c r="F21" i="3" s="1"/>
  <c r="E22" i="3"/>
  <c r="E24" i="3"/>
  <c r="E25" i="3"/>
  <c r="F25" i="3" s="1"/>
  <c r="E26" i="3"/>
  <c r="F26" i="3" s="1"/>
  <c r="E23" i="3"/>
  <c r="F23" i="3" s="1"/>
  <c r="F3" i="3"/>
  <c r="F4" i="3"/>
  <c r="F5" i="3"/>
  <c r="F7" i="3"/>
  <c r="F8" i="3"/>
  <c r="F9" i="3"/>
  <c r="F10" i="3"/>
  <c r="F11" i="3"/>
  <c r="F12" i="3"/>
  <c r="F15" i="3"/>
  <c r="F16" i="3"/>
  <c r="F19" i="3"/>
  <c r="F24" i="3"/>
  <c r="L3" i="8" l="1"/>
  <c r="L4" i="8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6" i="2"/>
  <c r="M17" i="2"/>
  <c r="M18" i="2"/>
  <c r="M19" i="2"/>
  <c r="M20" i="2"/>
  <c r="M3" i="8" l="1"/>
  <c r="M4" i="8" s="1"/>
  <c r="G18" i="2"/>
  <c r="G19" i="2"/>
  <c r="G20" i="2"/>
  <c r="G21" i="2"/>
  <c r="M16" i="2"/>
  <c r="G17" i="2" s="1"/>
  <c r="M15" i="2"/>
  <c r="G16" i="2" s="1"/>
  <c r="M14" i="2"/>
  <c r="G15" i="2" s="1"/>
  <c r="M13" i="2"/>
  <c r="G14" i="2" s="1"/>
  <c r="M12" i="2"/>
  <c r="G13" i="2" s="1"/>
  <c r="M11" i="2"/>
  <c r="G12" i="2" s="1"/>
  <c r="M10" i="2"/>
  <c r="G11" i="2" s="1"/>
  <c r="M9" i="2"/>
  <c r="G10" i="2" s="1"/>
  <c r="M8" i="2"/>
  <c r="G9" i="2" s="1"/>
  <c r="M7" i="2"/>
  <c r="G8" i="2" s="1"/>
  <c r="M6" i="2"/>
  <c r="G7" i="2" s="1"/>
  <c r="M5" i="2"/>
  <c r="G6" i="2" s="1"/>
  <c r="N3" i="8" l="1"/>
  <c r="N4" i="8" s="1"/>
  <c r="C3" i="1"/>
  <c r="E8" i="1"/>
  <c r="E6" i="1"/>
  <c r="E7" i="1"/>
  <c r="E9" i="1"/>
  <c r="E10" i="1"/>
  <c r="E11" i="1"/>
  <c r="E12" i="1"/>
  <c r="E13" i="1"/>
  <c r="E14" i="1"/>
  <c r="E15" i="1"/>
  <c r="E16" i="1"/>
  <c r="E5" i="1"/>
  <c r="O3" i="8" l="1"/>
  <c r="O4" i="8" s="1"/>
  <c r="D3" i="1"/>
  <c r="F5" i="1"/>
  <c r="F6" i="1"/>
  <c r="F7" i="1"/>
  <c r="F8" i="1"/>
  <c r="L3" i="1" s="1"/>
  <c r="F9" i="1"/>
  <c r="F10" i="1"/>
  <c r="F11" i="1"/>
  <c r="F12" i="1"/>
  <c r="F13" i="1"/>
  <c r="F14" i="1"/>
  <c r="F15" i="1"/>
  <c r="F16" i="1"/>
  <c r="P3" i="8" l="1"/>
  <c r="P4" i="8" s="1"/>
  <c r="E3" i="1"/>
  <c r="Q3" i="8" l="1"/>
  <c r="Q4" i="8" s="1"/>
  <c r="R3" i="8" l="1"/>
  <c r="R4" i="8" s="1"/>
  <c r="S3" i="8" l="1"/>
  <c r="S4" i="8" s="1"/>
  <c r="T3" i="8" l="1"/>
  <c r="T4" i="8" s="1"/>
  <c r="U3" i="8" l="1"/>
  <c r="U4" i="8" s="1"/>
  <c r="V3" i="8" l="1"/>
  <c r="V4" i="8" s="1"/>
  <c r="W3" i="8" l="1"/>
  <c r="W4" i="8" s="1"/>
  <c r="X3" i="8" l="1"/>
  <c r="X4" i="8" s="1"/>
  <c r="Y3" i="8" l="1"/>
  <c r="Y4" i="8" s="1"/>
  <c r="Z3" i="8" l="1"/>
  <c r="Z4" i="8" s="1"/>
  <c r="AA3" i="8" l="1"/>
  <c r="AA4" i="8" s="1"/>
  <c r="AB3" i="8" l="1"/>
  <c r="AB4" i="8" s="1"/>
  <c r="AC3" i="8" l="1"/>
  <c r="AC4" i="8" s="1"/>
  <c r="AD3" i="8" l="1"/>
  <c r="AD4" i="8" s="1"/>
  <c r="AE3" i="8" l="1"/>
  <c r="AE4" i="8" s="1"/>
  <c r="I14" i="1"/>
</calcChain>
</file>

<file path=xl/sharedStrings.xml><?xml version="1.0" encoding="utf-8"?>
<sst xmlns="http://schemas.openxmlformats.org/spreadsheetml/2006/main" count="561" uniqueCount="110">
  <si>
    <t>Name</t>
  </si>
  <si>
    <t>Company</t>
  </si>
  <si>
    <t>Qty</t>
  </si>
  <si>
    <t>Rate</t>
  </si>
  <si>
    <t>Amount</t>
  </si>
  <si>
    <t>Mouse</t>
  </si>
  <si>
    <t>Keyboard</t>
  </si>
  <si>
    <t>Monitor</t>
  </si>
  <si>
    <t>Hard Dsic</t>
  </si>
  <si>
    <t>Infotec</t>
  </si>
  <si>
    <t>Dell</t>
  </si>
  <si>
    <t>Intex</t>
  </si>
  <si>
    <t>Microsoft</t>
  </si>
  <si>
    <t>Code No.</t>
  </si>
  <si>
    <t>HP</t>
  </si>
  <si>
    <t>ASUS</t>
  </si>
  <si>
    <t>ZEBRONICE</t>
  </si>
  <si>
    <t>APPLE</t>
  </si>
  <si>
    <t>^001</t>
  </si>
  <si>
    <t>^002</t>
  </si>
  <si>
    <t>^003</t>
  </si>
  <si>
    <t>^004</t>
  </si>
  <si>
    <t>^005</t>
  </si>
  <si>
    <t>^006</t>
  </si>
  <si>
    <t>^007</t>
  </si>
  <si>
    <t>^008</t>
  </si>
  <si>
    <t>^009</t>
  </si>
  <si>
    <t>^010</t>
  </si>
  <si>
    <t>^011</t>
  </si>
  <si>
    <t>^012</t>
  </si>
  <si>
    <t>^013</t>
  </si>
  <si>
    <t>^014</t>
  </si>
  <si>
    <t>^015</t>
  </si>
  <si>
    <t>^016</t>
  </si>
  <si>
    <t>Company Name</t>
  </si>
  <si>
    <t>Product Name</t>
  </si>
  <si>
    <t>Price</t>
  </si>
  <si>
    <t>Total</t>
  </si>
  <si>
    <t>Column High-Light</t>
  </si>
  <si>
    <t>Row High-Light</t>
  </si>
  <si>
    <t>Count</t>
  </si>
  <si>
    <t xml:space="preserve"> </t>
  </si>
  <si>
    <r>
      <t>Using "</t>
    </r>
    <r>
      <rPr>
        <b/>
        <sz val="11"/>
        <color rgb="FFFF0000"/>
        <rFont val="Calibri"/>
        <family val="2"/>
        <scheme val="minor"/>
      </rPr>
      <t>SUMIF</t>
    </r>
    <r>
      <rPr>
        <sz val="11"/>
        <color theme="1"/>
        <rFont val="Calibri"/>
        <family val="2"/>
        <scheme val="minor"/>
      </rPr>
      <t>"</t>
    </r>
  </si>
  <si>
    <r>
      <t>Using"</t>
    </r>
    <r>
      <rPr>
        <b/>
        <sz val="11"/>
        <color rgb="FFFF0000"/>
        <rFont val="Calibri"/>
        <family val="2"/>
        <scheme val="minor"/>
      </rPr>
      <t>DSUM</t>
    </r>
    <r>
      <rPr>
        <sz val="11"/>
        <color theme="1"/>
        <rFont val="Calibri"/>
        <family val="2"/>
        <scheme val="minor"/>
      </rPr>
      <t>"</t>
    </r>
  </si>
  <si>
    <t>Using Conditional Formating</t>
  </si>
  <si>
    <r>
      <t>:=Table array (</t>
    </r>
    <r>
      <rPr>
        <b/>
        <u/>
        <sz val="11"/>
        <color rgb="FFFF0000"/>
        <rFont val="Calibri"/>
        <family val="2"/>
        <scheme val="minor"/>
      </rPr>
      <t>With Titlebar</t>
    </r>
    <r>
      <rPr>
        <b/>
        <sz val="11"/>
        <color theme="4" tint="-0.499984740745262"/>
        <rFont val="Calibri"/>
        <family val="2"/>
        <scheme val="minor"/>
      </rPr>
      <t xml:space="preserve">) &gt; Conditional Formating &gt; New Rule &gt; (Select) Use a formula to determind which cells to format &gt; (Select) </t>
    </r>
    <r>
      <rPr>
        <b/>
        <u/>
        <sz val="11"/>
        <color rgb="FFFF0000"/>
        <rFont val="Calibri"/>
        <family val="2"/>
        <scheme val="minor"/>
      </rPr>
      <t>1st</t>
    </r>
    <r>
      <rPr>
        <b/>
        <sz val="11"/>
        <color theme="4" tint="-0.499984740745262"/>
        <rFont val="Calibri"/>
        <family val="2"/>
        <scheme val="minor"/>
      </rPr>
      <t xml:space="preserve"> cell from selected array =Criteria (Which cell to show) EX:-(array) </t>
    </r>
    <r>
      <rPr>
        <b/>
        <sz val="11"/>
        <color rgb="FFFF0000"/>
        <rFont val="Calibri"/>
        <family val="2"/>
        <scheme val="minor"/>
      </rPr>
      <t>B5:F17</t>
    </r>
    <r>
      <rPr>
        <b/>
        <sz val="11"/>
        <color theme="4" tint="-0.499984740745262"/>
        <rFont val="Calibri"/>
        <family val="2"/>
        <scheme val="minor"/>
      </rPr>
      <t xml:space="preserve"> &gt; (Conditional Formating) &gt; New Rule &gt; (Select) Use a formula to determind which cells to format &gt; </t>
    </r>
    <r>
      <rPr>
        <b/>
        <u/>
        <sz val="11"/>
        <color theme="4" tint="-0.499984740745262"/>
        <rFont val="Calibri"/>
        <family val="2"/>
        <scheme val="minor"/>
      </rPr>
      <t>=B</t>
    </r>
    <r>
      <rPr>
        <b/>
        <u/>
        <sz val="11"/>
        <color rgb="FFFF0000"/>
        <rFont val="Calibri"/>
        <family val="2"/>
        <scheme val="minor"/>
      </rPr>
      <t>$</t>
    </r>
    <r>
      <rPr>
        <b/>
        <u/>
        <sz val="11"/>
        <color theme="4" tint="-0.499984740745262"/>
        <rFont val="Calibri"/>
        <family val="2"/>
        <scheme val="minor"/>
      </rPr>
      <t>5=</t>
    </r>
    <r>
      <rPr>
        <b/>
        <u/>
        <sz val="11"/>
        <color rgb="FFFF0000"/>
        <rFont val="Calibri"/>
        <family val="2"/>
        <scheme val="minor"/>
      </rPr>
      <t>$</t>
    </r>
    <r>
      <rPr>
        <b/>
        <u/>
        <sz val="11"/>
        <color theme="4" tint="-0.499984740745262"/>
        <rFont val="Calibri"/>
        <family val="2"/>
        <scheme val="minor"/>
      </rPr>
      <t>C</t>
    </r>
    <r>
      <rPr>
        <b/>
        <u/>
        <sz val="11"/>
        <color rgb="FFFF0000"/>
        <rFont val="Calibri"/>
        <family val="2"/>
        <scheme val="minor"/>
      </rPr>
      <t>$</t>
    </r>
    <r>
      <rPr>
        <b/>
        <u/>
        <sz val="11"/>
        <color theme="4" tint="-0.499984740745262"/>
        <rFont val="Calibri"/>
        <family val="2"/>
        <scheme val="minor"/>
      </rPr>
      <t>22</t>
    </r>
    <r>
      <rPr>
        <b/>
        <sz val="11"/>
        <color theme="4" tint="-0.499984740745262"/>
        <rFont val="Calibri"/>
        <family val="2"/>
        <scheme val="minor"/>
      </rPr>
      <t xml:space="preserve"> &gt; Formate Colour Yourself &gt; Enter.</t>
    </r>
  </si>
  <si>
    <r>
      <t>:=Table array (</t>
    </r>
    <r>
      <rPr>
        <b/>
        <u/>
        <sz val="11"/>
        <color rgb="FFFF0000"/>
        <rFont val="Calibri"/>
        <family val="2"/>
        <scheme val="minor"/>
      </rPr>
      <t>Without Titlebar</t>
    </r>
    <r>
      <rPr>
        <b/>
        <sz val="11"/>
        <color theme="4" tint="-0.499984740745262"/>
        <rFont val="Calibri"/>
        <family val="2"/>
        <scheme val="minor"/>
      </rPr>
      <t xml:space="preserve">) &gt; Conditional Formating &gt; New Rule &gt; (Select) Use a formula to determind which cells to format &gt; (Select) </t>
    </r>
    <r>
      <rPr>
        <b/>
        <u/>
        <sz val="11"/>
        <color rgb="FFFF0000"/>
        <rFont val="Calibri"/>
        <family val="2"/>
        <scheme val="minor"/>
      </rPr>
      <t>1nd</t>
    </r>
    <r>
      <rPr>
        <b/>
        <sz val="11"/>
        <color theme="4" tint="-0.499984740745262"/>
        <rFont val="Calibri"/>
        <family val="2"/>
        <scheme val="minor"/>
      </rPr>
      <t xml:space="preserve"> cell from selected array =Criteria (Which cell to show) EX:-(array) </t>
    </r>
    <r>
      <rPr>
        <b/>
        <sz val="11"/>
        <color rgb="FFFF0000"/>
        <rFont val="Calibri"/>
        <family val="2"/>
        <scheme val="minor"/>
      </rPr>
      <t>B5:F17</t>
    </r>
    <r>
      <rPr>
        <b/>
        <sz val="11"/>
        <color theme="4" tint="-0.499984740745262"/>
        <rFont val="Calibri"/>
        <family val="2"/>
        <scheme val="minor"/>
      </rPr>
      <t xml:space="preserve"> &gt; (Conditional Formating) &gt; New Rule &gt; (Select) Use a formula to determind which cells to format &gt; </t>
    </r>
    <r>
      <rPr>
        <b/>
        <u/>
        <sz val="11"/>
        <color theme="4" tint="-0.499984740745262"/>
        <rFont val="Calibri"/>
        <family val="2"/>
        <scheme val="minor"/>
      </rPr>
      <t>=</t>
    </r>
    <r>
      <rPr>
        <b/>
        <u/>
        <sz val="11"/>
        <color rgb="FFFF0000"/>
        <rFont val="Calibri"/>
        <family val="2"/>
        <scheme val="minor"/>
      </rPr>
      <t>$</t>
    </r>
    <r>
      <rPr>
        <b/>
        <u/>
        <sz val="11"/>
        <color theme="4" tint="-0.499984740745262"/>
        <rFont val="Calibri"/>
        <family val="2"/>
        <scheme val="minor"/>
      </rPr>
      <t>B5=</t>
    </r>
    <r>
      <rPr>
        <b/>
        <u/>
        <sz val="11"/>
        <color rgb="FFFF0000"/>
        <rFont val="Calibri"/>
        <family val="2"/>
        <scheme val="minor"/>
      </rPr>
      <t>$</t>
    </r>
    <r>
      <rPr>
        <b/>
        <u/>
        <sz val="11"/>
        <color theme="4" tint="-0.499984740745262"/>
        <rFont val="Calibri"/>
        <family val="2"/>
        <scheme val="minor"/>
      </rPr>
      <t>C</t>
    </r>
    <r>
      <rPr>
        <b/>
        <u/>
        <sz val="11"/>
        <color rgb="FFFF0000"/>
        <rFont val="Calibri"/>
        <family val="2"/>
        <scheme val="minor"/>
      </rPr>
      <t>$</t>
    </r>
    <r>
      <rPr>
        <b/>
        <u/>
        <sz val="11"/>
        <color theme="4" tint="-0.499984740745262"/>
        <rFont val="Calibri"/>
        <family val="2"/>
        <scheme val="minor"/>
      </rPr>
      <t>22</t>
    </r>
    <r>
      <rPr>
        <b/>
        <sz val="11"/>
        <color theme="4" tint="-0.499984740745262"/>
        <rFont val="Calibri"/>
        <family val="2"/>
        <scheme val="minor"/>
      </rPr>
      <t xml:space="preserve"> &gt; Formate Colour Yourself &gt; Enter.</t>
    </r>
  </si>
  <si>
    <t>End 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</si>
  <si>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</si>
  <si>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</si>
  <si>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</si>
  <si>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</si>
  <si>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</si>
  <si>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</si>
  <si>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</si>
  <si>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</si>
  <si>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</si>
  <si>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</si>
  <si>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</si>
  <si>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</si>
  <si>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DD</t>
  </si>
  <si>
    <t>MM</t>
  </si>
  <si>
    <t>YYYY</t>
  </si>
  <si>
    <t>Pay Date</t>
  </si>
  <si>
    <t>Return Date</t>
  </si>
  <si>
    <t>Pay</t>
  </si>
  <si>
    <t>Not Pay</t>
  </si>
  <si>
    <t>Pay Amount</t>
  </si>
  <si>
    <t>Pay/Not</t>
  </si>
  <si>
    <t>Due Amount</t>
  </si>
  <si>
    <t>INFO</t>
  </si>
  <si>
    <t>Half Pay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</si>
  <si>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</si>
  <si>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</si>
  <si>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</si>
  <si>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</si>
  <si>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</si>
  <si>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</si>
  <si>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</si>
  <si>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</si>
  <si>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</si>
  <si>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</si>
  <si>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P</t>
  </si>
  <si>
    <t>SL. NO</t>
  </si>
  <si>
    <t>NAME</t>
  </si>
  <si>
    <t>PRESENT / ABSENT</t>
  </si>
  <si>
    <t>OP</t>
  </si>
  <si>
    <t>OIP</t>
  </si>
  <si>
    <t xml:space="preserve">Ram </t>
  </si>
  <si>
    <t>Sam</t>
  </si>
  <si>
    <t>Jodu</t>
  </si>
  <si>
    <t>Modhu</t>
  </si>
  <si>
    <t>Shudip</t>
  </si>
  <si>
    <t>Gopal</t>
  </si>
  <si>
    <t>Biltu</t>
  </si>
  <si>
    <t>Jam</t>
  </si>
  <si>
    <t>Allok</t>
  </si>
  <si>
    <t>Start Date</t>
  </si>
  <si>
    <t>HRA</t>
  </si>
  <si>
    <t>CA</t>
  </si>
  <si>
    <t>DA</t>
  </si>
  <si>
    <t>TA</t>
  </si>
  <si>
    <t>No.</t>
  </si>
  <si>
    <t>Salary</t>
  </si>
  <si>
    <t>BASIC</t>
  </si>
  <si>
    <t>PF</t>
  </si>
  <si>
    <t>ESI</t>
  </si>
  <si>
    <t>TOTAL</t>
  </si>
  <si>
    <t>Net Amount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</si>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</sst>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 [$₹-4009]\ * #,##0_ ;_ [$₹-4009]\ * \-#,##0_ ;_ [$₹-4009]\ * &quot;-&quot;??_ ;_ @_ "/>
    <numFmt numFmtId="166" formatCode="d"/>
    <numFmt numFmtId="167" formatCode="_ &quot;₹&quot;\ * #,##0_ ;_ &quot;₹&quot;\ * \-#,##0_ ;_ &quot;₹&quot;\ * &quot;-&quot;??_ ;_ @_ "/>
    <numFmt numFmtId="168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4" tint="-0.49998474074526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u/>
      <sz val="36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/>
      <sz val="3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76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10" borderId="8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1" fillId="11" borderId="8" xfId="0" applyFont="1" applyFill="1" applyBorder="1" applyAlignment="1">
      <alignment horizontal="left" vertical="center"/>
    </xf>
    <xf numFmtId="0" fontId="0" fillId="12" borderId="2" xfId="0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0" xfId="0" applyNumberFormat="1" applyBorder="1"/>
    <xf numFmtId="0" fontId="3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0" fontId="1" fillId="7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/>
    <xf numFmtId="0" fontId="0" fillId="0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5" fillId="0" borderId="0" xfId="0" applyFont="1" applyFill="1" applyAlignment="1">
      <alignment horizontal="left" wrapText="1"/>
    </xf>
    <xf numFmtId="0" fontId="0" fillId="0" borderId="0" xfId="0" applyFill="1" applyAlignment="1">
      <alignment vertical="top" wrapText="1"/>
    </xf>
    <xf numFmtId="0" fontId="3" fillId="0" borderId="0" xfId="0" applyFont="1" applyFill="1" applyAlignment="1">
      <alignment horizontal="left" wrapText="1"/>
    </xf>
    <xf numFmtId="0" fontId="2" fillId="0" borderId="0" xfId="0" applyFont="1" applyFill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left" wrapText="1"/>
    </xf>
    <xf numFmtId="0" fontId="1" fillId="0" borderId="1" xfId="0" applyFont="1" applyBorder="1"/>
    <xf numFmtId="0" fontId="3" fillId="0" borderId="0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 wrapText="1"/>
    </xf>
    <xf numFmtId="0" fontId="2" fillId="0" borderId="0" xfId="0" applyFont="1" applyFill="1" applyAlignment="1">
      <alignment vertical="top"/>
    </xf>
    <xf numFmtId="166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right" vertical="center" wrapText="1"/>
    </xf>
    <xf numFmtId="14" fontId="3" fillId="0" borderId="1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/>
    </xf>
    <xf numFmtId="167" fontId="12" fillId="0" borderId="1" xfId="1" applyNumberFormat="1" applyFont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 vertical="center"/>
    </xf>
    <xf numFmtId="0" fontId="3" fillId="0" borderId="0" xfId="0" applyFont="1" applyFill="1" applyBorder="1" applyAlignment="1"/>
    <xf numFmtId="166" fontId="1" fillId="0" borderId="1" xfId="0" applyNumberFormat="1" applyFont="1" applyBorder="1" applyAlignment="1">
      <alignment horizontal="right" vertical="center"/>
    </xf>
    <xf numFmtId="164" fontId="0" fillId="0" borderId="0" xfId="1" applyNumberFormat="1" applyFont="1"/>
    <xf numFmtId="166" fontId="3" fillId="0" borderId="0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165" fontId="12" fillId="0" borderId="1" xfId="2" applyNumberFormat="1" applyFont="1" applyBorder="1" applyAlignment="1">
      <alignment horizontal="right" vertical="center"/>
    </xf>
    <xf numFmtId="167" fontId="1" fillId="0" borderId="1" xfId="1" applyNumberFormat="1" applyFont="1" applyBorder="1"/>
    <xf numFmtId="167" fontId="1" fillId="0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4" fontId="0" fillId="0" borderId="0" xfId="0" applyNumberFormat="1"/>
    <xf numFmtId="0" fontId="1" fillId="0" borderId="3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 textRotation="90" wrapText="1"/>
    </xf>
    <xf numFmtId="0" fontId="0" fillId="18" borderId="2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17" borderId="1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1" fillId="17" borderId="5" xfId="0" applyNumberFormat="1" applyFont="1" applyFill="1" applyBorder="1" applyAlignment="1">
      <alignment horizontal="center"/>
    </xf>
    <xf numFmtId="14" fontId="1" fillId="17" borderId="11" xfId="0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0" borderId="5" xfId="0" applyFont="1" applyFill="1" applyBorder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1" fillId="20" borderId="5" xfId="0" applyFont="1" applyFill="1" applyBorder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1" fillId="17" borderId="5" xfId="0" applyNumberFormat="1" applyFont="1" applyFill="1" applyBorder="1" applyAlignment="1">
      <alignment horizontal="center"/>
    </xf>
    <xf numFmtId="14" fontId="1" fillId="17" borderId="11" xfId="0" applyNumberFormat="1" applyFont="1" applyFill="1" applyBorder="1" applyAlignment="1">
      <alignment horizontal="center"/>
    </xf>
    <xf numFmtId="1" fontId="0" fillId="0" borderId="0" xfId="0" applyNumberFormat="1"/>
    <xf numFmtId="168" fontId="0" fillId="0" borderId="1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3">
    <cellStyle name="Comma" xfId="2" builtinId="3"/>
    <cellStyle name="Currency" xfId="1" builtinId="4"/>
    <cellStyle name="Normal" xfId="0" builtinId="0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CC"/>
        </patternFill>
      </fill>
    </dxf>
    <dxf>
      <fill>
        <patternFill>
          <bgColor theme="8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FFCC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FFCC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  <color rgb="FFFFFF00"/>
      <color rgb="FFFF33CC"/>
      <color rgb="FFFF99FF"/>
      <color rgb="FFFFFF99"/>
      <color rgb="FFFFCC99"/>
      <color rgb="FF00FFCC"/>
      <color rgb="FF66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I4:K12" totalsRowShown="0" headerRowDxfId="34" dataDxfId="32" headerRowBorderDxfId="33" tableBorderDxfId="31">
  <autoFilter ref="I4:K12"/>
  <tableColumns count="3">
    <tableColumn id="1" name="Company Name" dataDxfId="30"/>
    <tableColumn id="2" name="Product Name" dataDxfId="29"/>
    <tableColumn id="3" name="Price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:G22" totalsRowShown="0" headerRowDxfId="27" headerRowBorderDxfId="26" tableBorderDxfId="25" totalsRowBorderDxfId="24">
  <autoFilter ref="B5:G22"/>
  <tableColumns count="6">
    <tableColumn id="1" name="Code No." dataDxfId="23"/>
    <tableColumn id="2" name="Name"/>
    <tableColumn id="3" name="Company"/>
    <tableColumn id="4" name="Qty" dataDxfId="22"/>
    <tableColumn id="5" name="Rate" dataDxfId="21">
      <calculatedColumnFormula>IF(D6=$I$5,$K$5,IF(D6=$I$6,$K$6,IF(D6=$I$7,$K$7,IF(D6=$I$8,$K$8,IF(D6=$I$9,$K$9,IF(D6=$I$10,$K$10,IF(D6=$I$11,$K$11,IF(D6=$I$12,$K$12,IF(D6="","")))))))))</calculatedColumnFormula>
    </tableColumn>
    <tableColumn id="6" name="Amount" dataDxfId="20">
      <calculatedColumnFormula>E6*M5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I4:K12" totalsRowShown="0" headerRowDxfId="19" dataDxfId="17" headerRowBorderDxfId="18" tableBorderDxfId="16">
  <autoFilter ref="I4:K12"/>
  <tableColumns count="3">
    <tableColumn id="1" name="Company Name" dataDxfId="15"/>
    <tableColumn id="2" name="Product Name" dataDxfId="14"/>
    <tableColumn id="3" name="Pric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zoomScaleNormal="100" workbookViewId="0">
      <selection activeCell="O9" sqref="O9"/>
    </sheetView>
  </sheetViews>
  <sheetFormatPr defaultRowHeight="15" x14ac:dyDescent="0.25"/>
  <cols>
    <col min="1" max="1" width="2.28515625" customWidth="1"/>
    <col min="2" max="2" width="19.5703125" customWidth="1"/>
    <col min="3" max="3" width="17.5703125" customWidth="1"/>
    <col min="4" max="4" width="17" customWidth="1"/>
    <col min="5" max="5" width="14.140625" customWidth="1"/>
    <col min="6" max="6" width="8.140625" bestFit="1" customWidth="1"/>
    <col min="8" max="8" width="21.5703125" customWidth="1"/>
    <col min="9" max="9" width="14.85546875" customWidth="1"/>
    <col min="16" max="16" width="11" customWidth="1"/>
  </cols>
  <sheetData>
    <row r="1" spans="2:12" ht="18" customHeight="1" x14ac:dyDescent="0.25">
      <c r="D1" s="84" t="s">
        <v>42</v>
      </c>
      <c r="I1" s="143" t="s">
        <v>43</v>
      </c>
      <c r="J1" s="143"/>
    </row>
    <row r="2" spans="2:12" x14ac:dyDescent="0.25">
      <c r="B2" s="8" t="s">
        <v>0</v>
      </c>
      <c r="C2" s="8" t="s">
        <v>1</v>
      </c>
      <c r="D2" s="8" t="s">
        <v>2</v>
      </c>
      <c r="E2" s="8" t="s">
        <v>4</v>
      </c>
      <c r="F2" s="6"/>
      <c r="G2" s="6"/>
      <c r="H2" s="8" t="s">
        <v>0</v>
      </c>
      <c r="I2" s="141" t="s">
        <v>1</v>
      </c>
      <c r="J2" s="141"/>
      <c r="K2" s="8" t="s">
        <v>2</v>
      </c>
      <c r="L2" s="8" t="s">
        <v>4</v>
      </c>
    </row>
    <row r="3" spans="2:12" x14ac:dyDescent="0.25">
      <c r="B3" s="7" t="s">
        <v>7</v>
      </c>
      <c r="C3" s="7" t="str">
        <f>IF(B3="Mouse","Dell",IF(B3="Keyboard","Microsoft",IF(B3="Monitor","Intex",IF(B3="Hard Dsic","Infotec"))))</f>
        <v>Intex</v>
      </c>
      <c r="D3" s="7">
        <f>SUMIF(C5:C16,C3,D5:D16)</f>
        <v>7</v>
      </c>
      <c r="E3" s="7">
        <f>SUMIF(C5:C16,C3,F5:F16)</f>
        <v>35000</v>
      </c>
      <c r="F3" s="6"/>
      <c r="G3" s="6"/>
      <c r="H3" s="67" t="str">
        <f>B3</f>
        <v>Monitor</v>
      </c>
      <c r="I3" s="142" t="str">
        <f>IF(H3="Mouse","Dell",IF(H3="Keyboard","Microsoft",IF(H3="Monitor","Intex",IF(H3="Hard Dsic","Infotec"))))</f>
        <v>Intex</v>
      </c>
      <c r="J3" s="142"/>
      <c r="K3" s="7">
        <f>DSUM(B4:F16,D4,B2:B3)</f>
        <v>7</v>
      </c>
      <c r="L3" s="81">
        <f>DSUM(B4:F16,F4,H2:H3)</f>
        <v>35000</v>
      </c>
    </row>
    <row r="4" spans="2:12" x14ac:dyDescent="0.25">
      <c r="B4" s="66" t="s">
        <v>0</v>
      </c>
      <c r="C4" s="66" t="s">
        <v>1</v>
      </c>
      <c r="D4" s="66" t="s">
        <v>2</v>
      </c>
      <c r="E4" s="66" t="s">
        <v>3</v>
      </c>
      <c r="F4" s="66" t="s">
        <v>4</v>
      </c>
      <c r="G4" s="6"/>
    </row>
    <row r="5" spans="2:12" x14ac:dyDescent="0.25">
      <c r="B5" s="65" t="s">
        <v>5</v>
      </c>
      <c r="C5" s="65" t="s">
        <v>10</v>
      </c>
      <c r="D5" s="1">
        <v>1</v>
      </c>
      <c r="E5" s="1" t="str">
        <f>IF(B5="Mouse","120",IF(B5="Keyboard","500",IF(B5="Monitor","5000",IF(B5="Hard Dsic","5500"))))</f>
        <v>120</v>
      </c>
      <c r="F5" s="1">
        <f>D5*E5</f>
        <v>120</v>
      </c>
      <c r="G5" s="6"/>
      <c r="H5" s="2" t="s">
        <v>10</v>
      </c>
      <c r="I5" s="9" t="s">
        <v>5</v>
      </c>
      <c r="J5" s="1">
        <v>120</v>
      </c>
    </row>
    <row r="6" spans="2:12" x14ac:dyDescent="0.25">
      <c r="B6" s="65" t="s">
        <v>6</v>
      </c>
      <c r="C6" s="65" t="s">
        <v>12</v>
      </c>
      <c r="D6" s="1">
        <v>2</v>
      </c>
      <c r="E6" s="1" t="str">
        <f t="shared" ref="E6:E16" si="0">IF(B6="Mouse","120",IF(B6="Keyboard","500",IF(B6="Monitor","5000",IF(B6="Hard Dsic","5500"))))</f>
        <v>500</v>
      </c>
      <c r="F6" s="1">
        <f t="shared" ref="F6:F16" si="1">D6*E6</f>
        <v>1000</v>
      </c>
      <c r="G6" s="6"/>
      <c r="H6" s="3" t="s">
        <v>12</v>
      </c>
      <c r="I6" s="10" t="s">
        <v>6</v>
      </c>
      <c r="J6" s="1">
        <v>500</v>
      </c>
    </row>
    <row r="7" spans="2:12" x14ac:dyDescent="0.25">
      <c r="B7" s="65" t="s">
        <v>7</v>
      </c>
      <c r="C7" s="65" t="s">
        <v>11</v>
      </c>
      <c r="D7" s="1">
        <v>3</v>
      </c>
      <c r="E7" s="1" t="str">
        <f t="shared" si="0"/>
        <v>5000</v>
      </c>
      <c r="F7" s="1">
        <f t="shared" si="1"/>
        <v>15000</v>
      </c>
      <c r="G7" s="6"/>
      <c r="H7" s="4" t="s">
        <v>11</v>
      </c>
      <c r="I7" s="11" t="s">
        <v>7</v>
      </c>
      <c r="J7" s="1">
        <v>5000</v>
      </c>
    </row>
    <row r="8" spans="2:12" x14ac:dyDescent="0.25">
      <c r="B8" s="65" t="s">
        <v>8</v>
      </c>
      <c r="C8" s="65" t="s">
        <v>9</v>
      </c>
      <c r="D8" s="1">
        <v>4</v>
      </c>
      <c r="E8" s="1" t="str">
        <f>IF(B8="Mouse","120",IF(B8="Keyboard","500",IF(B8="Monitor","5000",IF(B8="Hard Dsic","5500"))))</f>
        <v>5500</v>
      </c>
      <c r="F8" s="1">
        <f t="shared" si="1"/>
        <v>22000</v>
      </c>
      <c r="G8" s="6"/>
      <c r="H8" s="5" t="s">
        <v>9</v>
      </c>
      <c r="I8" s="12" t="s">
        <v>8</v>
      </c>
      <c r="J8" s="1">
        <v>5500</v>
      </c>
    </row>
    <row r="9" spans="2:12" x14ac:dyDescent="0.25">
      <c r="B9" s="65" t="s">
        <v>5</v>
      </c>
      <c r="C9" s="65" t="s">
        <v>10</v>
      </c>
      <c r="D9" s="1">
        <v>5</v>
      </c>
      <c r="E9" s="1" t="str">
        <f t="shared" si="0"/>
        <v>120</v>
      </c>
      <c r="F9" s="1">
        <f t="shared" si="1"/>
        <v>600</v>
      </c>
      <c r="G9" s="6"/>
      <c r="I9">
        <v>1048576</v>
      </c>
    </row>
    <row r="10" spans="2:12" x14ac:dyDescent="0.25">
      <c r="B10" s="65" t="s">
        <v>6</v>
      </c>
      <c r="C10" s="65" t="s">
        <v>12</v>
      </c>
      <c r="D10" s="1">
        <v>4</v>
      </c>
      <c r="E10" s="1" t="str">
        <f t="shared" si="0"/>
        <v>500</v>
      </c>
      <c r="F10" s="1">
        <f t="shared" si="1"/>
        <v>2000</v>
      </c>
      <c r="G10" s="6"/>
    </row>
    <row r="11" spans="2:12" x14ac:dyDescent="0.25">
      <c r="B11" s="65" t="s">
        <v>7</v>
      </c>
      <c r="C11" s="65" t="s">
        <v>11</v>
      </c>
      <c r="D11" s="1">
        <v>2</v>
      </c>
      <c r="E11" s="1" t="str">
        <f t="shared" si="0"/>
        <v>5000</v>
      </c>
      <c r="F11" s="1">
        <f t="shared" si="1"/>
        <v>10000</v>
      </c>
      <c r="G11" s="6"/>
      <c r="H11" s="6"/>
    </row>
    <row r="12" spans="2:12" x14ac:dyDescent="0.25">
      <c r="B12" s="65" t="s">
        <v>8</v>
      </c>
      <c r="C12" s="65" t="s">
        <v>9</v>
      </c>
      <c r="D12" s="1">
        <v>5</v>
      </c>
      <c r="E12" s="1" t="str">
        <f t="shared" si="0"/>
        <v>5500</v>
      </c>
      <c r="F12" s="1">
        <f t="shared" si="1"/>
        <v>27500</v>
      </c>
      <c r="G12" s="6"/>
      <c r="H12" s="6"/>
      <c r="I12" s="70"/>
    </row>
    <row r="13" spans="2:12" x14ac:dyDescent="0.25">
      <c r="B13" s="65" t="s">
        <v>5</v>
      </c>
      <c r="C13" s="65" t="s">
        <v>10</v>
      </c>
      <c r="D13" s="1">
        <v>4</v>
      </c>
      <c r="E13" s="1" t="str">
        <f t="shared" si="0"/>
        <v>120</v>
      </c>
      <c r="F13" s="1">
        <f t="shared" si="1"/>
        <v>480</v>
      </c>
      <c r="G13" s="6"/>
      <c r="H13" s="6"/>
      <c r="I13" s="76" t="s">
        <v>40</v>
      </c>
    </row>
    <row r="14" spans="2:12" x14ac:dyDescent="0.25">
      <c r="B14" s="65" t="s">
        <v>6</v>
      </c>
      <c r="C14" s="65" t="s">
        <v>12</v>
      </c>
      <c r="D14" s="1">
        <v>3</v>
      </c>
      <c r="E14" s="1" t="str">
        <f t="shared" si="0"/>
        <v>500</v>
      </c>
      <c r="F14" s="1">
        <f t="shared" si="1"/>
        <v>1500</v>
      </c>
      <c r="G14" s="6"/>
      <c r="H14" s="6"/>
      <c r="I14" s="83">
        <f ca="1">COUNT(A:XDF)</f>
        <v>0</v>
      </c>
    </row>
    <row r="15" spans="2:12" x14ac:dyDescent="0.25">
      <c r="B15" s="65" t="s">
        <v>7</v>
      </c>
      <c r="C15" s="65" t="s">
        <v>11</v>
      </c>
      <c r="D15" s="1">
        <v>2</v>
      </c>
      <c r="E15" s="1" t="str">
        <f t="shared" si="0"/>
        <v>5000</v>
      </c>
      <c r="F15" s="1">
        <f t="shared" si="1"/>
        <v>10000</v>
      </c>
      <c r="G15" s="6"/>
      <c r="H15" s="6"/>
      <c r="I15" s="6" t="s">
        <v>41</v>
      </c>
    </row>
    <row r="16" spans="2:12" x14ac:dyDescent="0.25">
      <c r="B16" s="65" t="s">
        <v>8</v>
      </c>
      <c r="C16" s="65" t="s">
        <v>9</v>
      </c>
      <c r="D16" s="1">
        <v>2</v>
      </c>
      <c r="E16" s="1" t="str">
        <f t="shared" si="0"/>
        <v>5500</v>
      </c>
      <c r="F16" s="1">
        <f t="shared" si="1"/>
        <v>11000</v>
      </c>
      <c r="G16" s="6"/>
      <c r="H16" s="6"/>
      <c r="I16" s="6"/>
    </row>
    <row r="17" spans="2:16" ht="12.75" customHeight="1" x14ac:dyDescent="0.25">
      <c r="B17" s="65" t="s">
        <v>37</v>
      </c>
      <c r="C17" s="58"/>
      <c r="D17" s="58">
        <f>SUM(D5:D16)</f>
        <v>37</v>
      </c>
      <c r="E17" s="58"/>
      <c r="F17" s="58">
        <f>SUM(F5:F16)</f>
        <v>101200</v>
      </c>
      <c r="G17" s="6"/>
      <c r="H17" s="6"/>
      <c r="I17" s="6"/>
    </row>
    <row r="18" spans="2:16" ht="41.25" customHeight="1" x14ac:dyDescent="0.25">
      <c r="B18" s="144" t="s">
        <v>44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</row>
    <row r="19" spans="2:16" ht="14.25" customHeight="1" x14ac:dyDescent="0.25">
      <c r="B19" s="8" t="s">
        <v>38</v>
      </c>
      <c r="C19" s="135" t="s">
        <v>45</v>
      </c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7"/>
    </row>
    <row r="20" spans="2:16" ht="21.75" customHeight="1" x14ac:dyDescent="0.25">
      <c r="B20" s="7" t="s">
        <v>2</v>
      </c>
      <c r="C20" s="138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40"/>
    </row>
    <row r="21" spans="2:16" ht="21.75" customHeight="1" x14ac:dyDescent="0.25">
      <c r="B21" s="8" t="s">
        <v>39</v>
      </c>
      <c r="C21" s="135" t="s">
        <v>46</v>
      </c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7"/>
    </row>
    <row r="22" spans="2:16" ht="24.75" customHeight="1" x14ac:dyDescent="0.25">
      <c r="B22" s="7" t="s">
        <v>8</v>
      </c>
      <c r="C22" s="138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40"/>
    </row>
    <row r="25" spans="2:16" x14ac:dyDescent="0.25">
      <c r="B25" s="6"/>
    </row>
    <row r="28" spans="2:16" x14ac:dyDescent="0.25">
      <c r="B28" s="68"/>
      <c r="C28" s="68"/>
      <c r="D28" s="69"/>
    </row>
    <row r="29" spans="2:16" x14ac:dyDescent="0.25">
      <c r="B29" s="69"/>
      <c r="C29" s="69"/>
      <c r="D29" s="69"/>
    </row>
  </sheetData>
  <mergeCells count="6">
    <mergeCell ref="C19:P20"/>
    <mergeCell ref="C21:P22"/>
    <mergeCell ref="I2:J2"/>
    <mergeCell ref="I3:J3"/>
    <mergeCell ref="I1:J1"/>
    <mergeCell ref="B18:P18"/>
  </mergeCells>
  <conditionalFormatting sqref="B4:F16">
    <cfRule type="expression" dxfId="12" priority="3">
      <formula>B$4=$B$20</formula>
    </cfRule>
  </conditionalFormatting>
  <conditionalFormatting sqref="B5:F16">
    <cfRule type="expression" dxfId="11" priority="1">
      <formula>$B5=$B$22</formula>
    </cfRule>
    <cfRule type="expression" dxfId="10" priority="2">
      <formula>$B5=$B$3</formula>
    </cfRule>
  </conditionalFormatting>
  <dataValidations count="2">
    <dataValidation type="list" allowBlank="1" showInputMessage="1" showErrorMessage="1" sqref="B3 B22">
      <formula1>$B$5:$B$8</formula1>
    </dataValidation>
    <dataValidation type="list" allowBlank="1" showInputMessage="1" showErrorMessage="1" sqref="B20">
      <formula1>$B$4:$F$4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workbookViewId="0">
      <selection activeCell="B3" sqref="B3"/>
    </sheetView>
  </sheetViews>
  <sheetFormatPr defaultRowHeight="15" x14ac:dyDescent="0.25"/>
  <cols>
    <col min="2" max="4" width="16" customWidth="1"/>
    <col min="6" max="6" width="11.140625" customWidth="1"/>
    <col min="7" max="7" width="13.7109375" bestFit="1" customWidth="1"/>
    <col min="9" max="9" width="19" customWidth="1"/>
    <col min="10" max="10" width="16.42578125" customWidth="1"/>
    <col min="11" max="11" width="11" customWidth="1"/>
  </cols>
  <sheetData>
    <row r="2" spans="2:13" x14ac:dyDescent="0.25">
      <c r="B2" s="13" t="s">
        <v>13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</row>
    <row r="3" spans="2:13" x14ac:dyDescent="0.25">
      <c r="B3" s="24" t="s">
        <v>27</v>
      </c>
      <c r="C3" s="25" t="str">
        <f>LOOKUP($B$3,$B$5:$C$22)</f>
        <v>Keyboard</v>
      </c>
      <c r="D3" s="25" t="str">
        <f>LOOKUP($B$3,$B$5:$D$22)</f>
        <v>Microsoft</v>
      </c>
      <c r="E3" s="25">
        <f>LOOKUP($B$3,$B$5:$E$22)</f>
        <v>3</v>
      </c>
      <c r="F3" s="25">
        <f>LOOKUP($B$3,$B$5:$F$22)</f>
        <v>500</v>
      </c>
      <c r="G3" s="25">
        <f>LOOKUP($B$3,$B$5:$G$22)</f>
        <v>1500</v>
      </c>
    </row>
    <row r="4" spans="2:13" ht="14.25" customHeight="1" x14ac:dyDescent="0.25">
      <c r="I4" s="28" t="s">
        <v>34</v>
      </c>
      <c r="J4" s="28" t="s">
        <v>35</v>
      </c>
      <c r="K4" s="28" t="s">
        <v>36</v>
      </c>
    </row>
    <row r="5" spans="2:13" x14ac:dyDescent="0.25">
      <c r="B5" s="53" t="s">
        <v>13</v>
      </c>
      <c r="C5" s="54" t="s">
        <v>0</v>
      </c>
      <c r="D5" s="54" t="s">
        <v>1</v>
      </c>
      <c r="E5" s="54" t="s">
        <v>2</v>
      </c>
      <c r="F5" s="54" t="s">
        <v>3</v>
      </c>
      <c r="G5" s="55" t="s">
        <v>4</v>
      </c>
      <c r="I5" s="29" t="s">
        <v>10</v>
      </c>
      <c r="J5" s="30" t="s">
        <v>5</v>
      </c>
      <c r="K5" s="31">
        <v>120</v>
      </c>
      <c r="M5" s="15" t="str">
        <f t="shared" ref="M5:M20" si="0">IF(C6="Mouse","120",IF(C6="Keyboard","500",IF(C6="Monitor","5000",IF(C6="Hard Dsic","5500"))))</f>
        <v>120</v>
      </c>
    </row>
    <row r="6" spans="2:13" x14ac:dyDescent="0.25">
      <c r="B6" s="47" t="s">
        <v>18</v>
      </c>
      <c r="C6" s="2" t="s">
        <v>5</v>
      </c>
      <c r="D6" s="2" t="s">
        <v>10</v>
      </c>
      <c r="E6" s="1">
        <v>1</v>
      </c>
      <c r="F6" s="16">
        <f>IF(D6=$I$5,$K$5,IF(D6=$I$6,$K$6,IF(D6=$I$7,$K$7,IF(D6=$I$8,$K$8,IF(D6=$I$9,$K$9,IF(D6=$I$10,$K$10,IF(D6=$I$11,$K$11,IF(D6=$I$12,$K$12,IF(D6="","")))))))))</f>
        <v>120</v>
      </c>
      <c r="G6" s="48">
        <f t="shared" ref="G6:G21" si="1">E6*M5</f>
        <v>120</v>
      </c>
      <c r="I6" s="32" t="s">
        <v>12</v>
      </c>
      <c r="J6" s="33" t="s">
        <v>6</v>
      </c>
      <c r="K6" s="31">
        <v>500</v>
      </c>
      <c r="M6" s="15" t="str">
        <f t="shared" si="0"/>
        <v>500</v>
      </c>
    </row>
    <row r="7" spans="2:13" x14ac:dyDescent="0.25">
      <c r="B7" s="47" t="s">
        <v>19</v>
      </c>
      <c r="C7" s="3" t="s">
        <v>6</v>
      </c>
      <c r="D7" s="3" t="s">
        <v>12</v>
      </c>
      <c r="E7" s="1">
        <v>2</v>
      </c>
      <c r="F7" s="16">
        <f t="shared" ref="F7:F21" si="2">IF(D7=$I$5,$K$5,IF(D7=$I$6,$K$6,IF(D7=$I$7,$K$7,IF(D7=$I$8,$K$8,IF(D7=$I$9,$K$9,IF(D7=$I$10,$K$10,IF(D7=$I$11,$K$11,IF(D7=$I$12,$K$12,IF(D7="","")))))))))</f>
        <v>500</v>
      </c>
      <c r="G7" s="48">
        <f t="shared" si="1"/>
        <v>1000</v>
      </c>
      <c r="I7" s="34" t="s">
        <v>11</v>
      </c>
      <c r="J7" s="35" t="s">
        <v>7</v>
      </c>
      <c r="K7" s="31">
        <v>5000</v>
      </c>
      <c r="M7" s="15" t="str">
        <f t="shared" si="0"/>
        <v>5000</v>
      </c>
    </row>
    <row r="8" spans="2:13" x14ac:dyDescent="0.25">
      <c r="B8" s="47" t="s">
        <v>20</v>
      </c>
      <c r="C8" s="4" t="s">
        <v>7</v>
      </c>
      <c r="D8" s="4" t="s">
        <v>11</v>
      </c>
      <c r="E8" s="1">
        <v>3</v>
      </c>
      <c r="F8" s="16">
        <f t="shared" si="2"/>
        <v>5000</v>
      </c>
      <c r="G8" s="48">
        <f t="shared" si="1"/>
        <v>15000</v>
      </c>
      <c r="I8" s="36" t="s">
        <v>9</v>
      </c>
      <c r="J8" s="37" t="s">
        <v>8</v>
      </c>
      <c r="K8" s="31">
        <v>5500</v>
      </c>
      <c r="M8" s="15" t="str">
        <f t="shared" si="0"/>
        <v>5500</v>
      </c>
    </row>
    <row r="9" spans="2:13" x14ac:dyDescent="0.25">
      <c r="B9" s="47" t="s">
        <v>21</v>
      </c>
      <c r="C9" s="5" t="s">
        <v>8</v>
      </c>
      <c r="D9" s="5" t="s">
        <v>9</v>
      </c>
      <c r="E9" s="1">
        <v>4</v>
      </c>
      <c r="F9" s="16">
        <f t="shared" si="2"/>
        <v>5500</v>
      </c>
      <c r="G9" s="48">
        <f t="shared" si="1"/>
        <v>22000</v>
      </c>
      <c r="I9" s="38" t="s">
        <v>14</v>
      </c>
      <c r="J9" s="39" t="s">
        <v>5</v>
      </c>
      <c r="K9" s="31">
        <v>6000</v>
      </c>
      <c r="M9" s="15" t="str">
        <f t="shared" si="0"/>
        <v>120</v>
      </c>
    </row>
    <row r="10" spans="2:13" x14ac:dyDescent="0.25">
      <c r="B10" s="47" t="s">
        <v>22</v>
      </c>
      <c r="C10" s="2" t="s">
        <v>5</v>
      </c>
      <c r="D10" s="2" t="s">
        <v>10</v>
      </c>
      <c r="E10" s="1">
        <v>5</v>
      </c>
      <c r="F10" s="16">
        <f t="shared" si="2"/>
        <v>120</v>
      </c>
      <c r="G10" s="48">
        <f t="shared" si="1"/>
        <v>600</v>
      </c>
      <c r="I10" s="40" t="s">
        <v>15</v>
      </c>
      <c r="J10" s="41" t="s">
        <v>6</v>
      </c>
      <c r="K10" s="31">
        <v>6500</v>
      </c>
      <c r="M10" s="15" t="str">
        <f t="shared" si="0"/>
        <v>500</v>
      </c>
    </row>
    <row r="11" spans="2:13" x14ac:dyDescent="0.25">
      <c r="B11" s="47" t="s">
        <v>23</v>
      </c>
      <c r="C11" s="3" t="s">
        <v>6</v>
      </c>
      <c r="D11" s="3" t="s">
        <v>12</v>
      </c>
      <c r="E11" s="1">
        <v>4</v>
      </c>
      <c r="F11" s="16">
        <f t="shared" si="2"/>
        <v>500</v>
      </c>
      <c r="G11" s="48">
        <f t="shared" si="1"/>
        <v>2000</v>
      </c>
      <c r="I11" s="42" t="s">
        <v>16</v>
      </c>
      <c r="J11" s="43" t="s">
        <v>7</v>
      </c>
      <c r="K11" s="31">
        <v>7000</v>
      </c>
      <c r="M11" s="15" t="str">
        <f t="shared" si="0"/>
        <v>5000</v>
      </c>
    </row>
    <row r="12" spans="2:13" x14ac:dyDescent="0.25">
      <c r="B12" s="47" t="s">
        <v>24</v>
      </c>
      <c r="C12" s="4" t="s">
        <v>7</v>
      </c>
      <c r="D12" s="4" t="s">
        <v>11</v>
      </c>
      <c r="E12" s="1">
        <v>2</v>
      </c>
      <c r="F12" s="16">
        <f t="shared" si="2"/>
        <v>5000</v>
      </c>
      <c r="G12" s="48">
        <f t="shared" si="1"/>
        <v>10000</v>
      </c>
      <c r="I12" s="44" t="s">
        <v>17</v>
      </c>
      <c r="J12" s="45" t="s">
        <v>8</v>
      </c>
      <c r="K12" s="46">
        <v>7500</v>
      </c>
      <c r="M12" s="15" t="str">
        <f t="shared" si="0"/>
        <v>5500</v>
      </c>
    </row>
    <row r="13" spans="2:13" x14ac:dyDescent="0.25">
      <c r="B13" s="47" t="s">
        <v>25</v>
      </c>
      <c r="C13" s="5" t="s">
        <v>8</v>
      </c>
      <c r="D13" s="5" t="s">
        <v>9</v>
      </c>
      <c r="E13" s="1">
        <v>5</v>
      </c>
      <c r="F13" s="16">
        <f t="shared" si="2"/>
        <v>5500</v>
      </c>
      <c r="G13" s="48">
        <f t="shared" si="1"/>
        <v>27500</v>
      </c>
      <c r="M13" s="15" t="str">
        <f t="shared" si="0"/>
        <v>120</v>
      </c>
    </row>
    <row r="14" spans="2:13" x14ac:dyDescent="0.25">
      <c r="B14" s="47" t="s">
        <v>26</v>
      </c>
      <c r="C14" s="2" t="s">
        <v>5</v>
      </c>
      <c r="D14" s="2" t="s">
        <v>10</v>
      </c>
      <c r="E14" s="1">
        <v>4</v>
      </c>
      <c r="F14" s="16">
        <f t="shared" si="2"/>
        <v>120</v>
      </c>
      <c r="G14" s="48">
        <f t="shared" si="1"/>
        <v>480</v>
      </c>
      <c r="M14" s="15" t="str">
        <f t="shared" si="0"/>
        <v>500</v>
      </c>
    </row>
    <row r="15" spans="2:13" x14ac:dyDescent="0.25">
      <c r="B15" s="47" t="s">
        <v>27</v>
      </c>
      <c r="C15" s="3" t="s">
        <v>6</v>
      </c>
      <c r="D15" s="3" t="s">
        <v>12</v>
      </c>
      <c r="E15" s="1">
        <v>3</v>
      </c>
      <c r="F15" s="16">
        <f t="shared" si="2"/>
        <v>500</v>
      </c>
      <c r="G15" s="48">
        <f t="shared" si="1"/>
        <v>1500</v>
      </c>
      <c r="M15" s="15" t="str">
        <f t="shared" si="0"/>
        <v>5000</v>
      </c>
    </row>
    <row r="16" spans="2:13" x14ac:dyDescent="0.25">
      <c r="B16" s="47" t="s">
        <v>28</v>
      </c>
      <c r="C16" s="4" t="s">
        <v>7</v>
      </c>
      <c r="D16" s="4" t="s">
        <v>11</v>
      </c>
      <c r="E16" s="1">
        <v>2</v>
      </c>
      <c r="F16" s="16">
        <f t="shared" si="2"/>
        <v>5000</v>
      </c>
      <c r="G16" s="48">
        <f t="shared" si="1"/>
        <v>10000</v>
      </c>
      <c r="I16" s="23"/>
      <c r="M16" s="15" t="str">
        <f t="shared" si="0"/>
        <v>5500</v>
      </c>
    </row>
    <row r="17" spans="2:13" x14ac:dyDescent="0.25">
      <c r="B17" s="47" t="s">
        <v>29</v>
      </c>
      <c r="C17" s="5" t="s">
        <v>8</v>
      </c>
      <c r="D17" s="5" t="s">
        <v>9</v>
      </c>
      <c r="E17" s="1">
        <v>2</v>
      </c>
      <c r="F17" s="16">
        <f t="shared" si="2"/>
        <v>5500</v>
      </c>
      <c r="G17" s="48">
        <f t="shared" si="1"/>
        <v>11000</v>
      </c>
      <c r="I17" s="56"/>
      <c r="M17" s="15" t="str">
        <f t="shared" si="0"/>
        <v>120</v>
      </c>
    </row>
    <row r="18" spans="2:13" x14ac:dyDescent="0.25">
      <c r="B18" s="47" t="s">
        <v>30</v>
      </c>
      <c r="C18" s="18" t="s">
        <v>5</v>
      </c>
      <c r="D18" s="17" t="s">
        <v>14</v>
      </c>
      <c r="E18" s="14">
        <v>4</v>
      </c>
      <c r="F18" s="16">
        <f t="shared" si="2"/>
        <v>6000</v>
      </c>
      <c r="G18" s="48">
        <f t="shared" si="1"/>
        <v>480</v>
      </c>
      <c r="M18" s="15" t="str">
        <f t="shared" si="0"/>
        <v>500</v>
      </c>
    </row>
    <row r="19" spans="2:13" x14ac:dyDescent="0.25">
      <c r="B19" s="47" t="s">
        <v>31</v>
      </c>
      <c r="C19" s="20" t="s">
        <v>6</v>
      </c>
      <c r="D19" s="19" t="s">
        <v>15</v>
      </c>
      <c r="E19" s="14">
        <v>5</v>
      </c>
      <c r="F19" s="16">
        <f t="shared" si="2"/>
        <v>6500</v>
      </c>
      <c r="G19" s="48">
        <f t="shared" si="1"/>
        <v>2500</v>
      </c>
      <c r="M19" s="15" t="str">
        <f t="shared" si="0"/>
        <v>5000</v>
      </c>
    </row>
    <row r="20" spans="2:13" x14ac:dyDescent="0.25">
      <c r="B20" s="47" t="s">
        <v>32</v>
      </c>
      <c r="C20" s="22" t="s">
        <v>7</v>
      </c>
      <c r="D20" s="21" t="s">
        <v>16</v>
      </c>
      <c r="E20" s="14">
        <v>4</v>
      </c>
      <c r="F20" s="16">
        <f t="shared" si="2"/>
        <v>7000</v>
      </c>
      <c r="G20" s="48">
        <f t="shared" si="1"/>
        <v>20000</v>
      </c>
      <c r="M20" s="15" t="str">
        <f t="shared" si="0"/>
        <v>5500</v>
      </c>
    </row>
    <row r="21" spans="2:13" x14ac:dyDescent="0.25">
      <c r="B21" s="49" t="s">
        <v>33</v>
      </c>
      <c r="C21" s="26" t="s">
        <v>8</v>
      </c>
      <c r="D21" s="27" t="s">
        <v>17</v>
      </c>
      <c r="E21" s="50">
        <v>2</v>
      </c>
      <c r="F21" s="51">
        <f t="shared" si="2"/>
        <v>7500</v>
      </c>
      <c r="G21" s="52">
        <f t="shared" si="1"/>
        <v>11000</v>
      </c>
    </row>
    <row r="22" spans="2:13" x14ac:dyDescent="0.25">
      <c r="B22" s="63"/>
      <c r="C22" s="64"/>
      <c r="D22" s="64"/>
      <c r="E22" s="50"/>
      <c r="F22" s="51" t="s">
        <v>37</v>
      </c>
      <c r="G22" s="52">
        <f>SUBTOTAL(109,G6:G21)</f>
        <v>135180</v>
      </c>
    </row>
  </sheetData>
  <dataValidations count="1">
    <dataValidation type="list" allowBlank="1" showInputMessage="1" showErrorMessage="1" sqref="B3">
      <formula1>$B$6:$B$22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D22" sqref="D22"/>
    </sheetView>
  </sheetViews>
  <sheetFormatPr defaultRowHeight="15" x14ac:dyDescent="0.25"/>
  <cols>
    <col min="2" max="4" width="18.5703125" customWidth="1"/>
    <col min="5" max="5" width="70" bestFit="1" customWidth="1"/>
    <col min="6" max="6" width="18.5703125" customWidth="1"/>
    <col min="8" max="10" width="15.28515625" customWidth="1"/>
  </cols>
  <sheetData>
    <row r="2" spans="2:12" x14ac:dyDescent="0.25">
      <c r="B2" s="57" t="s">
        <v>0</v>
      </c>
      <c r="C2" s="57" t="s">
        <v>1</v>
      </c>
      <c r="D2" s="57" t="s">
        <v>2</v>
      </c>
      <c r="E2" s="8" t="s">
        <v>3</v>
      </c>
      <c r="F2" s="8" t="s">
        <v>4</v>
      </c>
    </row>
    <row r="3" spans="2:12" x14ac:dyDescent="0.25">
      <c r="B3" s="38" t="s">
        <v>5</v>
      </c>
      <c r="C3" s="62" t="s">
        <v>10</v>
      </c>
      <c r="D3" s="60">
        <v>1</v>
      </c>
      <c r="E3" s="59">
        <f>IF(C3=$I$5,$K$5,IF(C3=$I$6,$K$6,IF(C3=$I$7,$K$7,IF(C3=$I$8,$K$8,IF(C3=$I$9,$K$9,IF(C3=$I$10,$K$10,IF(C3=$I$11,$K$11,IF(C3=$I$12,$K$12))))))))</f>
        <v>120</v>
      </c>
      <c r="F3" s="61">
        <f>D3*E3</f>
        <v>120</v>
      </c>
    </row>
    <row r="4" spans="2:12" x14ac:dyDescent="0.25">
      <c r="B4" s="38" t="s">
        <v>6</v>
      </c>
      <c r="C4" s="62" t="s">
        <v>12</v>
      </c>
      <c r="D4" s="60">
        <v>2</v>
      </c>
      <c r="E4" s="59">
        <f t="shared" ref="E4:E6" si="0">IF(C4=$I$5,$K$5,IF(C4=$I$6,$K$6,IF(C4=$I$7,$K$7,IF(C4=$I$8,$K$8,IF(C4=$I$9,$K$9,IF(C4=$I$10,$K$10,IF(C4=$I$11,$K$11,IF(C4=$I$12,$K$12))))))))</f>
        <v>500</v>
      </c>
      <c r="F4" s="61">
        <f t="shared" ref="F4:F26" si="1">D4*E4</f>
        <v>1000</v>
      </c>
      <c r="I4" s="28" t="s">
        <v>34</v>
      </c>
      <c r="J4" s="28" t="s">
        <v>35</v>
      </c>
      <c r="K4" s="28" t="s">
        <v>36</v>
      </c>
    </row>
    <row r="5" spans="2:12" x14ac:dyDescent="0.25">
      <c r="B5" s="38" t="s">
        <v>7</v>
      </c>
      <c r="C5" s="62" t="s">
        <v>11</v>
      </c>
      <c r="D5" s="60">
        <v>3</v>
      </c>
      <c r="E5" s="59">
        <f t="shared" si="0"/>
        <v>5000</v>
      </c>
      <c r="F5" s="61">
        <f t="shared" si="1"/>
        <v>15000</v>
      </c>
      <c r="I5" s="29" t="s">
        <v>10</v>
      </c>
      <c r="J5" s="30" t="s">
        <v>5</v>
      </c>
      <c r="K5" s="31">
        <v>120</v>
      </c>
    </row>
    <row r="6" spans="2:12" x14ac:dyDescent="0.25">
      <c r="B6" s="38" t="s">
        <v>8</v>
      </c>
      <c r="C6" s="62" t="s">
        <v>9</v>
      </c>
      <c r="D6" s="60">
        <v>4</v>
      </c>
      <c r="E6" s="59">
        <f t="shared" si="0"/>
        <v>5500</v>
      </c>
      <c r="F6" s="61">
        <f t="shared" si="1"/>
        <v>22000</v>
      </c>
      <c r="I6" s="32" t="s">
        <v>12</v>
      </c>
      <c r="J6" s="33" t="s">
        <v>6</v>
      </c>
      <c r="K6" s="31">
        <v>500</v>
      </c>
    </row>
    <row r="7" spans="2:12" x14ac:dyDescent="0.25">
      <c r="B7" s="38" t="s">
        <v>5</v>
      </c>
      <c r="C7" s="62" t="s">
        <v>10</v>
      </c>
      <c r="D7" s="60">
        <v>5</v>
      </c>
      <c r="E7" s="59">
        <f>IF(C7=$I$5,$K$5,IF(C7=$I$6,$K$6,IF(C7=$I$7,$K$7,IF(C7=$I$8,$K$8,IF(C7=$I$9,$K$9,IF(C7=$I$10,$K$10,IF(C7=$I$11,$K$11,IF(C7=$I$12,$K$12))))))))</f>
        <v>120</v>
      </c>
      <c r="F7" s="61">
        <f t="shared" si="1"/>
        <v>600</v>
      </c>
      <c r="I7" s="34" t="s">
        <v>11</v>
      </c>
      <c r="J7" s="35" t="s">
        <v>7</v>
      </c>
      <c r="K7" s="31">
        <v>5000</v>
      </c>
    </row>
    <row r="8" spans="2:12" x14ac:dyDescent="0.25">
      <c r="B8" s="38" t="s">
        <v>6</v>
      </c>
      <c r="C8" s="62" t="s">
        <v>12</v>
      </c>
      <c r="D8" s="60">
        <v>4</v>
      </c>
      <c r="E8" s="59">
        <f t="shared" ref="E8:E10" si="2">IF(C8=$I$5,$K$5,IF(C8=$I$6,$K$6,IF(C8=$I$7,$K$7,IF(C8=$I$8,$K$8,IF(C8=$I$9,$K$9,IF(C8=$I$10,$K$10,IF(C8=$I$11,$K$11,IF(C8=$I$12,$K$12))))))))</f>
        <v>500</v>
      </c>
      <c r="F8" s="61">
        <f t="shared" si="1"/>
        <v>2000</v>
      </c>
      <c r="I8" s="36" t="s">
        <v>9</v>
      </c>
      <c r="J8" s="37" t="s">
        <v>8</v>
      </c>
      <c r="K8" s="31">
        <v>5500</v>
      </c>
    </row>
    <row r="9" spans="2:12" x14ac:dyDescent="0.25">
      <c r="B9" s="38" t="s">
        <v>7</v>
      </c>
      <c r="C9" s="62" t="s">
        <v>11</v>
      </c>
      <c r="D9" s="60">
        <v>2</v>
      </c>
      <c r="E9" s="59">
        <f t="shared" si="2"/>
        <v>5000</v>
      </c>
      <c r="F9" s="61">
        <f t="shared" si="1"/>
        <v>10000</v>
      </c>
      <c r="I9" s="38" t="s">
        <v>14</v>
      </c>
      <c r="J9" s="39" t="s">
        <v>5</v>
      </c>
      <c r="K9" s="31">
        <v>6000</v>
      </c>
    </row>
    <row r="10" spans="2:12" x14ac:dyDescent="0.25">
      <c r="B10" s="38" t="s">
        <v>8</v>
      </c>
      <c r="C10" s="62" t="s">
        <v>9</v>
      </c>
      <c r="D10" s="60">
        <v>5</v>
      </c>
      <c r="E10" s="59">
        <f t="shared" si="2"/>
        <v>5500</v>
      </c>
      <c r="F10" s="61">
        <f t="shared" si="1"/>
        <v>27500</v>
      </c>
      <c r="I10" s="40" t="s">
        <v>15</v>
      </c>
      <c r="J10" s="41" t="s">
        <v>6</v>
      </c>
      <c r="K10" s="31">
        <v>6500</v>
      </c>
    </row>
    <row r="11" spans="2:12" x14ac:dyDescent="0.25">
      <c r="B11" s="38" t="s">
        <v>6</v>
      </c>
      <c r="C11" s="62" t="s">
        <v>10</v>
      </c>
      <c r="D11" s="60">
        <v>4</v>
      </c>
      <c r="E11" s="59">
        <f t="shared" ref="E11:E22" si="3">IF(C11=$I$5,$K$5,IF(C11=$I$6,$K$6,IF(C11=$I$7,$K$7,IF(C11=$I$8,$K$8,IF(C11=$I$9,$K$9,IF(C11=$I$10,$K$10,IF(C11=$I$11,$K$11,IF(C11=$I$12,$K$12))))))))</f>
        <v>120</v>
      </c>
      <c r="F11" s="61">
        <f t="shared" si="1"/>
        <v>480</v>
      </c>
      <c r="I11" s="42" t="s">
        <v>16</v>
      </c>
      <c r="J11" s="43" t="s">
        <v>7</v>
      </c>
      <c r="K11" s="31">
        <v>7000</v>
      </c>
    </row>
    <row r="12" spans="2:12" x14ac:dyDescent="0.25">
      <c r="B12" s="38" t="s">
        <v>7</v>
      </c>
      <c r="C12" s="62" t="s">
        <v>12</v>
      </c>
      <c r="D12" s="60">
        <v>3</v>
      </c>
      <c r="E12" s="59">
        <f t="shared" si="3"/>
        <v>500</v>
      </c>
      <c r="F12" s="61">
        <f t="shared" si="1"/>
        <v>1500</v>
      </c>
      <c r="I12" s="44" t="s">
        <v>17</v>
      </c>
      <c r="J12" s="45" t="s">
        <v>8</v>
      </c>
      <c r="K12" s="46">
        <v>7500</v>
      </c>
    </row>
    <row r="13" spans="2:12" x14ac:dyDescent="0.25">
      <c r="B13" s="38" t="s">
        <v>8</v>
      </c>
      <c r="C13" s="62" t="s">
        <v>11</v>
      </c>
      <c r="D13" s="60">
        <v>2</v>
      </c>
      <c r="E13" s="59">
        <f t="shared" si="3"/>
        <v>5000</v>
      </c>
      <c r="F13" s="61">
        <f t="shared" si="1"/>
        <v>10000</v>
      </c>
    </row>
    <row r="14" spans="2:12" x14ac:dyDescent="0.25">
      <c r="B14" s="38" t="s">
        <v>5</v>
      </c>
      <c r="C14" s="62" t="s">
        <v>9</v>
      </c>
      <c r="D14" s="60">
        <v>2</v>
      </c>
      <c r="E14" s="59">
        <f t="shared" si="3"/>
        <v>5500</v>
      </c>
      <c r="F14" s="61">
        <f t="shared" si="1"/>
        <v>11000</v>
      </c>
      <c r="H14" s="57" t="s">
        <v>1</v>
      </c>
      <c r="I14" s="57" t="s">
        <v>0</v>
      </c>
      <c r="J14" s="57" t="s">
        <v>2</v>
      </c>
      <c r="K14" s="8" t="s">
        <v>3</v>
      </c>
      <c r="L14" s="8" t="s">
        <v>4</v>
      </c>
    </row>
    <row r="15" spans="2:12" x14ac:dyDescent="0.25">
      <c r="B15" s="38" t="s">
        <v>5</v>
      </c>
      <c r="C15" s="17" t="s">
        <v>14</v>
      </c>
      <c r="D15" s="60">
        <v>4</v>
      </c>
      <c r="E15" s="59">
        <f t="shared" si="3"/>
        <v>6000</v>
      </c>
      <c r="F15" s="61">
        <f t="shared" si="1"/>
        <v>24000</v>
      </c>
      <c r="H15" s="7" t="s">
        <v>12</v>
      </c>
      <c r="I15" s="58"/>
      <c r="J15" s="58"/>
      <c r="K15" s="58"/>
      <c r="L15" s="58"/>
    </row>
    <row r="16" spans="2:12" x14ac:dyDescent="0.25">
      <c r="B16" s="38" t="s">
        <v>6</v>
      </c>
      <c r="C16" s="17" t="s">
        <v>15</v>
      </c>
      <c r="D16" s="60">
        <v>5</v>
      </c>
      <c r="E16" s="59">
        <f t="shared" si="3"/>
        <v>6500</v>
      </c>
      <c r="F16" s="61">
        <f t="shared" si="1"/>
        <v>32500</v>
      </c>
    </row>
    <row r="17" spans="2:6" x14ac:dyDescent="0.25">
      <c r="B17" s="38" t="s">
        <v>7</v>
      </c>
      <c r="C17" s="17" t="s">
        <v>16</v>
      </c>
      <c r="D17" s="60">
        <v>4</v>
      </c>
      <c r="E17" s="59">
        <f t="shared" si="3"/>
        <v>7000</v>
      </c>
      <c r="F17" s="61">
        <f t="shared" si="1"/>
        <v>28000</v>
      </c>
    </row>
    <row r="18" spans="2:6" x14ac:dyDescent="0.25">
      <c r="B18" s="38" t="s">
        <v>8</v>
      </c>
      <c r="C18" s="17" t="s">
        <v>17</v>
      </c>
      <c r="D18" s="60">
        <v>2</v>
      </c>
      <c r="E18" s="59">
        <f t="shared" si="3"/>
        <v>7500</v>
      </c>
      <c r="F18" s="61">
        <f t="shared" si="1"/>
        <v>15000</v>
      </c>
    </row>
    <row r="19" spans="2:6" x14ac:dyDescent="0.25">
      <c r="B19" s="38" t="s">
        <v>5</v>
      </c>
      <c r="C19" s="17" t="s">
        <v>14</v>
      </c>
      <c r="D19" s="60">
        <v>4</v>
      </c>
      <c r="E19" s="59">
        <f t="shared" si="3"/>
        <v>6000</v>
      </c>
      <c r="F19" s="61">
        <f t="shared" si="1"/>
        <v>24000</v>
      </c>
    </row>
    <row r="20" spans="2:6" x14ac:dyDescent="0.25">
      <c r="B20" s="38" t="s">
        <v>6</v>
      </c>
      <c r="C20" s="17" t="s">
        <v>15</v>
      </c>
      <c r="D20" s="60">
        <v>3</v>
      </c>
      <c r="E20" s="59">
        <f t="shared" si="3"/>
        <v>6500</v>
      </c>
      <c r="F20" s="61">
        <f t="shared" si="1"/>
        <v>19500</v>
      </c>
    </row>
    <row r="21" spans="2:6" x14ac:dyDescent="0.25">
      <c r="B21" s="38" t="s">
        <v>7</v>
      </c>
      <c r="C21" s="17" t="s">
        <v>16</v>
      </c>
      <c r="D21" s="60">
        <v>2</v>
      </c>
      <c r="E21" s="59">
        <f t="shared" si="3"/>
        <v>7000</v>
      </c>
      <c r="F21" s="61">
        <f t="shared" si="1"/>
        <v>14000</v>
      </c>
    </row>
    <row r="22" spans="2:6" x14ac:dyDescent="0.25">
      <c r="B22" s="38" t="s">
        <v>5</v>
      </c>
      <c r="C22" s="17" t="s">
        <v>17</v>
      </c>
      <c r="D22" s="60">
        <v>2</v>
      </c>
      <c r="E22" s="59">
        <f t="shared" si="3"/>
        <v>7500</v>
      </c>
      <c r="F22" s="61">
        <f t="shared" si="1"/>
        <v>15000</v>
      </c>
    </row>
    <row r="23" spans="2:6" x14ac:dyDescent="0.25">
      <c r="B23" s="38" t="s">
        <v>6</v>
      </c>
      <c r="C23" s="17" t="s">
        <v>14</v>
      </c>
      <c r="D23" s="60">
        <v>4</v>
      </c>
      <c r="E23" s="59">
        <f>IF(C23=$I$5,$K$5,IF(C23=$I$6,$K$6,IF(C23=$I$7,$K$7,IF(C23=$I$8,$K$8,IF(C23=$I$9,$K$9,IF(C23=$I$10,$K$10,IF(C23=$I$11,$K$11,IF(C23=$I$12,$K$12))))))))</f>
        <v>6000</v>
      </c>
      <c r="F23" s="61">
        <f t="shared" si="1"/>
        <v>24000</v>
      </c>
    </row>
    <row r="24" spans="2:6" x14ac:dyDescent="0.25">
      <c r="B24" s="38" t="s">
        <v>7</v>
      </c>
      <c r="C24" s="17" t="s">
        <v>15</v>
      </c>
      <c r="D24" s="60">
        <v>5</v>
      </c>
      <c r="E24" s="59">
        <f t="shared" ref="E24:E26" si="4">IF(C24=$I$5,$K$5,IF(C24=$I$6,$K$6,IF(C24=$I$7,$K$7,IF(C24=$I$8,$K$8,IF(C24=$I$9,$K$9,IF(C24=$I$10,$K$10,IF(C24=$I$11,$K$11,IF(C24=$I$12,$K$12))))))))</f>
        <v>6500</v>
      </c>
      <c r="F24" s="61">
        <f t="shared" si="1"/>
        <v>32500</v>
      </c>
    </row>
    <row r="25" spans="2:6" x14ac:dyDescent="0.25">
      <c r="B25" s="38" t="s">
        <v>8</v>
      </c>
      <c r="C25" s="17" t="s">
        <v>16</v>
      </c>
      <c r="D25" s="60">
        <v>4</v>
      </c>
      <c r="E25" s="59">
        <f t="shared" si="4"/>
        <v>7000</v>
      </c>
      <c r="F25" s="61">
        <f t="shared" si="1"/>
        <v>28000</v>
      </c>
    </row>
    <row r="26" spans="2:6" x14ac:dyDescent="0.25">
      <c r="B26" s="38" t="s">
        <v>7</v>
      </c>
      <c r="C26" s="17" t="s">
        <v>17</v>
      </c>
      <c r="D26" s="60">
        <v>2</v>
      </c>
      <c r="E26" s="59">
        <f t="shared" si="4"/>
        <v>7500</v>
      </c>
      <c r="F26" s="61">
        <f t="shared" si="1"/>
        <v>15000</v>
      </c>
    </row>
  </sheetData>
  <dataValidations disablePrompts="1" count="1">
    <dataValidation type="list" allowBlank="1" showInputMessage="1" showErrorMessage="1" sqref="H15">
      <formula1>$I$5:$I$12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zoomScaleNormal="100" workbookViewId="0">
      <selection activeCell="E3" sqref="E3"/>
    </sheetView>
  </sheetViews>
  <sheetFormatPr defaultRowHeight="15" x14ac:dyDescent="0.25"/>
  <cols>
    <col min="1" max="6" width="14.42578125" customWidth="1"/>
    <col min="7" max="7" width="3.5703125" hidden="1" customWidth="1"/>
    <col min="8" max="38" width="3.140625" hidden="1" customWidth="1"/>
    <col min="39" max="39" width="0" hidden="1" customWidth="1"/>
  </cols>
  <sheetData>
    <row r="1" spans="1:45" ht="15" customHeight="1" x14ac:dyDescent="0.25">
      <c r="A1" s="91" t="s">
        <v>60</v>
      </c>
      <c r="B1" s="91" t="s">
        <v>61</v>
      </c>
      <c r="C1" s="91" t="s">
        <v>62</v>
      </c>
      <c r="D1" s="101" t="s">
        <v>67</v>
      </c>
      <c r="E1" s="101" t="s">
        <v>68</v>
      </c>
      <c r="F1" s="104"/>
      <c r="G1" s="77"/>
      <c r="H1" s="77"/>
      <c r="I1" s="77"/>
    </row>
    <row r="2" spans="1:45" ht="20.25" customHeight="1" x14ac:dyDescent="0.25">
      <c r="A2" s="85">
        <v>21</v>
      </c>
      <c r="B2" s="85">
        <v>2</v>
      </c>
      <c r="C2" s="87">
        <v>2021</v>
      </c>
      <c r="D2" s="106">
        <v>10000</v>
      </c>
      <c r="E2" s="93" t="s">
        <v>66</v>
      </c>
      <c r="F2" s="105"/>
      <c r="G2" s="78"/>
      <c r="H2" s="78"/>
      <c r="I2" s="78"/>
    </row>
    <row r="3" spans="1:45" ht="39.75" customHeight="1" x14ac:dyDescent="0.7">
      <c r="A3" s="146" t="s">
        <v>70</v>
      </c>
      <c r="B3" s="146"/>
      <c r="C3" s="146"/>
      <c r="D3" s="79"/>
      <c r="H3" s="88" t="e">
        <f>#REF!</f>
        <v>#REF!</v>
      </c>
      <c r="I3" s="88" t="e">
        <f t="shared" ref="I3:AL3" si="0">IF(H3&lt;$F$2,H3+1,"")</f>
        <v>#REF!</v>
      </c>
      <c r="J3" s="88" t="e">
        <f t="shared" si="0"/>
        <v>#REF!</v>
      </c>
      <c r="K3" s="88" t="e">
        <f t="shared" si="0"/>
        <v>#REF!</v>
      </c>
      <c r="L3" s="88" t="e">
        <f t="shared" si="0"/>
        <v>#REF!</v>
      </c>
      <c r="M3" s="88" t="e">
        <f t="shared" si="0"/>
        <v>#REF!</v>
      </c>
      <c r="N3" s="88" t="e">
        <f t="shared" si="0"/>
        <v>#REF!</v>
      </c>
      <c r="O3" s="88" t="e">
        <f t="shared" si="0"/>
        <v>#REF!</v>
      </c>
      <c r="P3" s="88" t="e">
        <f t="shared" si="0"/>
        <v>#REF!</v>
      </c>
      <c r="Q3" s="88" t="e">
        <f t="shared" si="0"/>
        <v>#REF!</v>
      </c>
      <c r="R3" s="88" t="e">
        <f t="shared" si="0"/>
        <v>#REF!</v>
      </c>
      <c r="S3" s="88" t="e">
        <f t="shared" si="0"/>
        <v>#REF!</v>
      </c>
      <c r="T3" s="88" t="e">
        <f t="shared" si="0"/>
        <v>#REF!</v>
      </c>
      <c r="U3" s="88" t="e">
        <f t="shared" si="0"/>
        <v>#REF!</v>
      </c>
      <c r="V3" s="88" t="e">
        <f t="shared" si="0"/>
        <v>#REF!</v>
      </c>
      <c r="W3" s="88" t="e">
        <f t="shared" si="0"/>
        <v>#REF!</v>
      </c>
      <c r="X3" s="88" t="e">
        <f t="shared" si="0"/>
        <v>#REF!</v>
      </c>
      <c r="Y3" s="88" t="e">
        <f t="shared" si="0"/>
        <v>#REF!</v>
      </c>
      <c r="Z3" s="88" t="e">
        <f t="shared" si="0"/>
        <v>#REF!</v>
      </c>
      <c r="AA3" s="88" t="e">
        <f t="shared" si="0"/>
        <v>#REF!</v>
      </c>
      <c r="AB3" s="88" t="e">
        <f t="shared" si="0"/>
        <v>#REF!</v>
      </c>
      <c r="AC3" s="88" t="e">
        <f t="shared" si="0"/>
        <v>#REF!</v>
      </c>
      <c r="AD3" s="88" t="e">
        <f t="shared" si="0"/>
        <v>#REF!</v>
      </c>
      <c r="AE3" s="88" t="e">
        <f t="shared" si="0"/>
        <v>#REF!</v>
      </c>
      <c r="AF3" s="88" t="e">
        <f t="shared" si="0"/>
        <v>#REF!</v>
      </c>
      <c r="AG3" s="88" t="e">
        <f t="shared" si="0"/>
        <v>#REF!</v>
      </c>
      <c r="AH3" s="88" t="e">
        <f t="shared" si="0"/>
        <v>#REF!</v>
      </c>
      <c r="AI3" s="88" t="e">
        <f t="shared" si="0"/>
        <v>#REF!</v>
      </c>
      <c r="AJ3" s="88" t="e">
        <f t="shared" si="0"/>
        <v>#REF!</v>
      </c>
      <c r="AK3" s="88" t="e">
        <f t="shared" si="0"/>
        <v>#REF!</v>
      </c>
      <c r="AL3" s="88" t="e">
        <f t="shared" si="0"/>
        <v>#REF!</v>
      </c>
    </row>
    <row r="4" spans="1:45" x14ac:dyDescent="0.25">
      <c r="A4" s="100" t="s">
        <v>63</v>
      </c>
      <c r="B4" s="102">
        <f>DATE(C2,B2,A2)</f>
        <v>44248</v>
      </c>
      <c r="C4" s="148"/>
      <c r="E4" s="94"/>
      <c r="G4" s="77"/>
      <c r="H4" s="77"/>
      <c r="I4" s="78"/>
      <c r="AO4" s="79"/>
      <c r="AP4" s="79"/>
      <c r="AQ4" s="79"/>
      <c r="AR4" s="79"/>
      <c r="AS4" s="79"/>
    </row>
    <row r="5" spans="1:45" s="75" customFormat="1" x14ac:dyDescent="0.25">
      <c r="A5" s="57" t="s">
        <v>64</v>
      </c>
      <c r="B5" s="103">
        <f>B6-3</f>
        <v>44252</v>
      </c>
      <c r="C5" s="148"/>
      <c r="G5" s="108"/>
      <c r="H5" s="108"/>
      <c r="I5" s="108"/>
      <c r="AO5" s="95"/>
      <c r="AP5" s="97"/>
      <c r="AQ5" s="95"/>
      <c r="AR5" s="82"/>
      <c r="AS5" s="95"/>
    </row>
    <row r="6" spans="1:45" ht="18" customHeight="1" x14ac:dyDescent="0.25">
      <c r="A6" s="101" t="s">
        <v>47</v>
      </c>
      <c r="B6" s="103">
        <f>EOMONTH(B4,0)</f>
        <v>44255</v>
      </c>
      <c r="C6" s="148"/>
      <c r="F6" s="78"/>
      <c r="G6" s="78"/>
      <c r="H6" s="78"/>
      <c r="I6" s="78"/>
      <c r="J6" s="70"/>
      <c r="K6" s="70"/>
      <c r="AO6" s="147"/>
      <c r="AP6" s="147"/>
      <c r="AQ6" s="68"/>
      <c r="AR6" s="78"/>
      <c r="AS6" s="79"/>
    </row>
    <row r="7" spans="1:45" ht="15" customHeight="1" x14ac:dyDescent="0.25">
      <c r="A7" s="101" t="s">
        <v>68</v>
      </c>
      <c r="B7" s="112" t="str">
        <f>E2</f>
        <v>Not Pay</v>
      </c>
      <c r="C7" s="148"/>
      <c r="F7" s="78"/>
      <c r="G7" s="78"/>
      <c r="H7" s="78"/>
      <c r="I7" s="78"/>
      <c r="J7" s="73"/>
      <c r="K7" s="73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AO7" s="147"/>
      <c r="AP7" s="147"/>
      <c r="AQ7" s="68"/>
      <c r="AR7" s="78"/>
      <c r="AS7" s="79"/>
    </row>
    <row r="8" spans="1:45" ht="15" customHeight="1" x14ac:dyDescent="0.25">
      <c r="A8" s="100" t="s">
        <v>69</v>
      </c>
      <c r="B8" s="107">
        <f>IF(E2="Pay",D2-D2,IF(E2="Not Pay",D2,""))</f>
        <v>10000</v>
      </c>
      <c r="C8" s="148"/>
      <c r="F8" s="78"/>
      <c r="G8" s="78"/>
      <c r="H8" s="78"/>
      <c r="I8" s="78"/>
      <c r="J8" s="70"/>
      <c r="K8" s="70"/>
      <c r="AO8" s="147"/>
      <c r="AP8" s="147"/>
      <c r="AQ8" s="68"/>
      <c r="AR8" s="78"/>
      <c r="AS8" s="79"/>
    </row>
    <row r="9" spans="1:45" ht="15" customHeight="1" x14ac:dyDescent="0.25">
      <c r="A9" s="109"/>
      <c r="B9" s="110"/>
      <c r="C9" s="111"/>
      <c r="D9" s="69"/>
      <c r="F9" s="78"/>
      <c r="G9" s="78"/>
      <c r="H9" s="78"/>
      <c r="I9" s="78"/>
      <c r="J9" s="70"/>
      <c r="K9" s="70"/>
      <c r="L9" s="70"/>
      <c r="AO9" s="147"/>
      <c r="AP9" s="147"/>
      <c r="AQ9" s="68"/>
      <c r="AR9" s="78"/>
      <c r="AS9" s="79"/>
    </row>
    <row r="10" spans="1:45" ht="15" customHeight="1" x14ac:dyDescent="0.25">
      <c r="A10" s="109"/>
      <c r="B10" s="110"/>
      <c r="C10" s="111"/>
      <c r="D10" s="69"/>
      <c r="F10" s="78"/>
      <c r="G10" s="78"/>
      <c r="H10" s="78"/>
      <c r="I10" s="79"/>
      <c r="J10" s="70"/>
      <c r="K10" s="70"/>
      <c r="L10" s="70"/>
      <c r="AO10" s="147"/>
      <c r="AP10" s="147"/>
      <c r="AQ10" s="68"/>
      <c r="AR10" s="78"/>
      <c r="AS10" s="79"/>
    </row>
    <row r="11" spans="1:45" ht="15" customHeight="1" x14ac:dyDescent="0.25">
      <c r="A11" s="109"/>
      <c r="B11" s="110"/>
      <c r="C11" s="111"/>
      <c r="D11" s="69"/>
      <c r="F11" s="80"/>
      <c r="G11" s="79"/>
      <c r="H11" s="79"/>
      <c r="I11" s="79"/>
      <c r="J11" s="70"/>
      <c r="K11" s="70"/>
      <c r="L11" s="70"/>
      <c r="AO11" s="147"/>
      <c r="AP11" s="147"/>
      <c r="AQ11" s="68"/>
      <c r="AR11" s="79"/>
      <c r="AS11" s="79"/>
    </row>
    <row r="12" spans="1:45" ht="15" customHeight="1" x14ac:dyDescent="0.25">
      <c r="A12" s="109"/>
      <c r="B12" s="110"/>
      <c r="C12" s="111"/>
      <c r="D12" s="69"/>
      <c r="F12" s="80"/>
      <c r="G12" s="79"/>
      <c r="H12" s="79"/>
      <c r="I12" s="79"/>
      <c r="J12" s="70"/>
      <c r="K12" s="70"/>
      <c r="L12" s="70"/>
      <c r="AO12" s="147"/>
      <c r="AP12" s="147"/>
      <c r="AQ12" s="68"/>
      <c r="AR12" s="79"/>
      <c r="AS12" s="79"/>
    </row>
    <row r="13" spans="1:45" ht="15" customHeight="1" x14ac:dyDescent="0.25">
      <c r="A13" s="109"/>
      <c r="B13" s="110"/>
      <c r="C13" s="111"/>
      <c r="D13" s="69"/>
      <c r="F13" s="71"/>
      <c r="G13" s="70"/>
      <c r="H13" s="70"/>
      <c r="I13" s="70"/>
      <c r="J13" s="70"/>
      <c r="K13" s="70"/>
      <c r="L13" s="70"/>
      <c r="AO13" s="147"/>
      <c r="AP13" s="147"/>
      <c r="AQ13" s="68"/>
      <c r="AR13" s="79"/>
      <c r="AS13" s="79"/>
    </row>
    <row r="14" spans="1:45" ht="15" customHeight="1" x14ac:dyDescent="0.25">
      <c r="A14" s="109"/>
      <c r="B14" s="110"/>
      <c r="C14" s="111"/>
      <c r="D14" s="69"/>
      <c r="F14" s="71"/>
      <c r="G14" s="70"/>
      <c r="H14" s="70"/>
      <c r="I14" s="70"/>
      <c r="J14" s="70"/>
      <c r="K14" s="70"/>
      <c r="L14" s="70"/>
      <c r="AO14" s="147"/>
      <c r="AP14" s="147"/>
      <c r="AQ14" s="68"/>
      <c r="AR14" s="79"/>
      <c r="AS14" s="79"/>
    </row>
    <row r="15" spans="1:45" ht="15" customHeight="1" x14ac:dyDescent="0.25">
      <c r="A15" s="109"/>
      <c r="B15" s="110"/>
      <c r="C15" s="111"/>
      <c r="D15" s="69"/>
      <c r="F15" s="71"/>
      <c r="G15" s="70"/>
      <c r="H15" s="70"/>
      <c r="I15" s="70"/>
      <c r="J15" s="70"/>
      <c r="K15" s="70"/>
      <c r="L15" s="70"/>
      <c r="AO15" s="147"/>
      <c r="AP15" s="147"/>
      <c r="AQ15" s="68"/>
      <c r="AR15" s="79"/>
      <c r="AS15" s="79"/>
    </row>
    <row r="16" spans="1:45" ht="15" customHeight="1" x14ac:dyDescent="0.25">
      <c r="A16" s="109"/>
      <c r="B16" s="110"/>
      <c r="C16" s="111"/>
      <c r="D16" s="69"/>
      <c r="F16" s="71"/>
      <c r="G16" s="70"/>
      <c r="H16" s="70"/>
      <c r="I16" s="70"/>
      <c r="J16" s="70"/>
      <c r="K16" s="70"/>
      <c r="L16" s="70"/>
      <c r="AO16" s="147"/>
      <c r="AP16" s="147"/>
      <c r="AQ16" s="68"/>
      <c r="AR16" s="79"/>
      <c r="AS16" s="79"/>
    </row>
    <row r="17" spans="1:45" ht="15" customHeight="1" x14ac:dyDescent="0.25">
      <c r="A17" s="109"/>
      <c r="B17" s="110"/>
      <c r="C17" s="111"/>
      <c r="D17" s="69"/>
      <c r="F17" s="71"/>
      <c r="G17" s="70"/>
      <c r="H17" s="70"/>
      <c r="I17" s="70"/>
      <c r="J17" s="70"/>
      <c r="K17" s="70"/>
      <c r="L17" s="70"/>
      <c r="AO17" s="147"/>
      <c r="AP17" s="147"/>
      <c r="AQ17" s="68"/>
      <c r="AR17" s="79"/>
      <c r="AS17" s="79"/>
    </row>
    <row r="18" spans="1:45" s="74" customFormat="1" x14ac:dyDescent="0.25">
      <c r="A18" s="95"/>
      <c r="B18" s="95"/>
      <c r="C18" s="111"/>
      <c r="D18" s="95"/>
      <c r="G18" s="89"/>
      <c r="H18" s="89"/>
      <c r="I18" s="89"/>
      <c r="J18" s="89"/>
      <c r="K18" s="89"/>
      <c r="L18" s="89"/>
      <c r="AO18" s="95"/>
      <c r="AP18" s="97"/>
      <c r="AQ18" s="95"/>
      <c r="AR18" s="95"/>
      <c r="AS18" s="95"/>
    </row>
    <row r="19" spans="1:45" x14ac:dyDescent="0.25">
      <c r="A19" s="69"/>
      <c r="B19" s="69"/>
      <c r="C19" s="111"/>
      <c r="D19" s="69"/>
      <c r="F19" s="71"/>
      <c r="G19" s="72"/>
      <c r="H19" s="72"/>
      <c r="I19" s="72"/>
      <c r="K19" s="72"/>
      <c r="L19" s="72"/>
      <c r="AO19" s="79"/>
      <c r="AP19" s="98"/>
      <c r="AQ19" s="79"/>
      <c r="AR19" s="79"/>
      <c r="AS19" s="79"/>
    </row>
    <row r="20" spans="1:45" ht="15" customHeight="1" x14ac:dyDescent="0.25">
      <c r="A20" s="109"/>
      <c r="B20" s="110"/>
      <c r="C20" s="111"/>
      <c r="D20" s="69"/>
      <c r="G20" s="70"/>
      <c r="H20" s="70"/>
      <c r="I20" s="70"/>
      <c r="J20" s="70"/>
      <c r="K20" s="70"/>
      <c r="L20" s="70"/>
      <c r="AO20" s="79"/>
      <c r="AP20" s="79"/>
      <c r="AQ20" s="79"/>
      <c r="AR20" s="79"/>
      <c r="AS20" s="79"/>
    </row>
    <row r="21" spans="1:45" ht="15" customHeight="1" x14ac:dyDescent="0.25">
      <c r="A21" s="109"/>
      <c r="B21" s="110"/>
      <c r="C21" s="111"/>
      <c r="D21" s="69"/>
      <c r="AO21" s="79"/>
      <c r="AP21" s="79"/>
      <c r="AQ21" s="79"/>
      <c r="AR21" s="79"/>
      <c r="AS21" s="79"/>
    </row>
    <row r="22" spans="1:45" ht="15" customHeight="1" x14ac:dyDescent="0.25">
      <c r="A22" s="109"/>
      <c r="B22" s="110"/>
      <c r="C22" s="111"/>
      <c r="D22" s="69"/>
      <c r="F22" s="90"/>
      <c r="AO22" s="79"/>
      <c r="AP22" s="79"/>
      <c r="AQ22" s="79"/>
      <c r="AR22" s="79"/>
      <c r="AS22" s="79"/>
    </row>
    <row r="23" spans="1:45" ht="15" customHeight="1" x14ac:dyDescent="0.25">
      <c r="A23" s="109"/>
      <c r="B23" s="110"/>
      <c r="C23" s="111"/>
      <c r="D23" s="69"/>
      <c r="AO23" s="79"/>
      <c r="AP23" s="79"/>
      <c r="AQ23" s="79"/>
      <c r="AR23" s="79"/>
      <c r="AS23" s="79"/>
    </row>
    <row r="24" spans="1:45" ht="15" customHeight="1" x14ac:dyDescent="0.25">
      <c r="A24" s="109"/>
      <c r="B24" s="110"/>
      <c r="C24" s="111"/>
      <c r="D24" s="69"/>
      <c r="AO24" s="79"/>
      <c r="AP24" s="79"/>
      <c r="AQ24" s="79"/>
      <c r="AR24" s="79"/>
      <c r="AS24" s="79"/>
    </row>
    <row r="25" spans="1:45" ht="15" customHeight="1" x14ac:dyDescent="0.25">
      <c r="A25" s="109"/>
      <c r="B25" s="110"/>
      <c r="C25" s="111"/>
      <c r="D25" s="69"/>
      <c r="AO25" s="79"/>
      <c r="AP25" s="79"/>
      <c r="AQ25" s="79"/>
      <c r="AR25" s="79"/>
      <c r="AS25" s="79"/>
    </row>
    <row r="26" spans="1:45" ht="15" customHeight="1" x14ac:dyDescent="0.25">
      <c r="A26" s="109"/>
      <c r="B26" s="110"/>
      <c r="C26" s="111"/>
      <c r="D26" s="69"/>
      <c r="AO26" s="79"/>
      <c r="AP26" s="79"/>
      <c r="AQ26" s="79"/>
      <c r="AR26" s="79"/>
      <c r="AS26" s="79"/>
    </row>
    <row r="27" spans="1:45" ht="15" customHeight="1" x14ac:dyDescent="0.25">
      <c r="A27" s="109"/>
      <c r="B27" s="110"/>
      <c r="C27" s="111"/>
      <c r="D27" s="69"/>
      <c r="AO27" s="79"/>
      <c r="AP27" s="79"/>
      <c r="AQ27" s="79"/>
      <c r="AR27" s="79"/>
      <c r="AS27" s="79"/>
    </row>
    <row r="28" spans="1:45" ht="15" customHeight="1" x14ac:dyDescent="0.25">
      <c r="A28" s="109"/>
      <c r="B28" s="110"/>
      <c r="C28" s="111"/>
      <c r="D28" s="69"/>
      <c r="AO28" s="79"/>
      <c r="AP28" s="79"/>
      <c r="AQ28" s="79"/>
      <c r="AR28" s="79"/>
      <c r="AS28" s="79"/>
    </row>
    <row r="29" spans="1:45" ht="15" customHeight="1" x14ac:dyDescent="0.25">
      <c r="A29" s="109"/>
      <c r="B29" s="110"/>
      <c r="C29" s="111"/>
      <c r="D29" s="69"/>
      <c r="AO29" s="79"/>
      <c r="AP29" s="79"/>
      <c r="AQ29" s="79"/>
      <c r="AR29" s="79"/>
      <c r="AS29" s="79"/>
    </row>
    <row r="30" spans="1:45" ht="15" customHeight="1" x14ac:dyDescent="0.25">
      <c r="A30" s="109"/>
      <c r="B30" s="110"/>
      <c r="C30" s="111"/>
      <c r="D30" s="69"/>
      <c r="AO30" s="79"/>
      <c r="AP30" s="79"/>
      <c r="AQ30" s="79"/>
      <c r="AR30" s="79"/>
      <c r="AS30" s="79"/>
    </row>
    <row r="31" spans="1:45" ht="15" customHeight="1" x14ac:dyDescent="0.25">
      <c r="A31" s="109"/>
      <c r="B31" s="110"/>
      <c r="C31" s="111"/>
      <c r="D31" s="69"/>
      <c r="AO31" s="79"/>
      <c r="AP31" s="79"/>
      <c r="AQ31" s="79"/>
      <c r="AR31" s="79"/>
      <c r="AS31" s="79"/>
    </row>
    <row r="32" spans="1:45" ht="15" customHeight="1" x14ac:dyDescent="0.25">
      <c r="A32" s="109"/>
      <c r="B32" s="110"/>
      <c r="C32" s="111"/>
      <c r="D32" s="69"/>
      <c r="AO32" s="79"/>
      <c r="AP32" s="79"/>
      <c r="AQ32" s="79"/>
      <c r="AR32" s="79"/>
      <c r="AS32" s="79"/>
    </row>
    <row r="33" spans="1:45" ht="15" customHeight="1" x14ac:dyDescent="0.25">
      <c r="A33" s="109"/>
      <c r="B33" s="110"/>
      <c r="C33" s="111"/>
      <c r="D33" s="69"/>
      <c r="AO33" s="79"/>
      <c r="AP33" s="79"/>
      <c r="AQ33" s="79"/>
      <c r="AR33" s="79"/>
      <c r="AS33" s="79"/>
    </row>
    <row r="34" spans="1:45" x14ac:dyDescent="0.25">
      <c r="A34" s="69"/>
      <c r="B34" s="69"/>
      <c r="C34" s="111"/>
      <c r="D34" s="69"/>
      <c r="AO34" s="79"/>
      <c r="AP34" s="99"/>
      <c r="AQ34" s="79"/>
      <c r="AR34" s="79"/>
      <c r="AS34" s="79"/>
    </row>
    <row r="35" spans="1:45" x14ac:dyDescent="0.25">
      <c r="A35" s="69"/>
      <c r="B35" s="69"/>
      <c r="C35" s="96"/>
      <c r="D35" s="69"/>
      <c r="P35" s="92"/>
      <c r="Q35" s="23"/>
      <c r="AO35" s="79"/>
      <c r="AP35" s="98"/>
      <c r="AQ35" s="79"/>
      <c r="AR35" s="96"/>
      <c r="AS35" s="79"/>
    </row>
    <row r="36" spans="1:45" x14ac:dyDescent="0.25">
      <c r="A36" s="69"/>
      <c r="B36" s="69"/>
      <c r="C36" s="69"/>
      <c r="D36" s="69"/>
    </row>
    <row r="37" spans="1:45" x14ac:dyDescent="0.25">
      <c r="A37" s="69"/>
      <c r="B37" s="69"/>
      <c r="C37" s="69"/>
      <c r="D37" s="69"/>
    </row>
    <row r="38" spans="1:45" x14ac:dyDescent="0.25">
      <c r="A38" s="69"/>
      <c r="B38" s="69"/>
      <c r="C38" s="69"/>
      <c r="D38" s="69"/>
    </row>
    <row r="39" spans="1:45" x14ac:dyDescent="0.25">
      <c r="A39" s="69"/>
      <c r="B39" s="69"/>
      <c r="C39" s="69"/>
      <c r="D39" s="69"/>
    </row>
    <row r="40" spans="1:45" x14ac:dyDescent="0.25">
      <c r="A40" s="69"/>
      <c r="B40" s="69"/>
      <c r="C40" s="69"/>
      <c r="D40" s="69"/>
    </row>
    <row r="41" spans="1:45" x14ac:dyDescent="0.25">
      <c r="A41" s="69"/>
      <c r="B41" s="69"/>
      <c r="C41" s="69"/>
      <c r="D41" s="69"/>
    </row>
    <row r="42" spans="1:45" x14ac:dyDescent="0.25">
      <c r="A42" s="69"/>
      <c r="B42" s="69"/>
      <c r="C42" s="69"/>
      <c r="D42" s="69"/>
    </row>
    <row r="43" spans="1:45" x14ac:dyDescent="0.25">
      <c r="A43" s="69"/>
      <c r="B43" s="69"/>
      <c r="C43" s="69"/>
      <c r="D43" s="69"/>
    </row>
    <row r="44" spans="1:45" x14ac:dyDescent="0.25">
      <c r="A44" s="69"/>
      <c r="B44" s="69"/>
      <c r="C44" s="69"/>
      <c r="D44" s="69"/>
    </row>
    <row r="45" spans="1:45" x14ac:dyDescent="0.25">
      <c r="A45" s="69"/>
      <c r="B45" s="69"/>
      <c r="C45" s="69"/>
      <c r="D45" s="69"/>
    </row>
    <row r="46" spans="1:45" x14ac:dyDescent="0.25">
      <c r="A46" s="69"/>
      <c r="B46" s="69"/>
      <c r="C46" s="69"/>
      <c r="D46" s="69"/>
    </row>
    <row r="47" spans="1:45" x14ac:dyDescent="0.25">
      <c r="A47" s="69"/>
      <c r="B47" s="69"/>
      <c r="C47" s="69"/>
      <c r="D47" s="69"/>
    </row>
    <row r="48" spans="1:45" x14ac:dyDescent="0.25">
      <c r="A48" s="69"/>
      <c r="B48" s="69"/>
      <c r="C48" s="69"/>
      <c r="D48" s="69"/>
    </row>
    <row r="49" spans="1:4" x14ac:dyDescent="0.25">
      <c r="A49" s="69"/>
      <c r="B49" s="69"/>
      <c r="C49" s="69"/>
      <c r="D49" s="69"/>
    </row>
    <row r="50" spans="1:4" x14ac:dyDescent="0.25">
      <c r="A50" s="69"/>
      <c r="B50" s="69"/>
      <c r="C50" s="69"/>
      <c r="D50" s="69"/>
    </row>
    <row r="51" spans="1:4" x14ac:dyDescent="0.25">
      <c r="A51" s="69"/>
      <c r="B51" s="69"/>
      <c r="C51" s="69"/>
      <c r="D51" s="69"/>
    </row>
    <row r="52" spans="1:4" x14ac:dyDescent="0.25">
      <c r="A52" s="69"/>
      <c r="B52" s="69"/>
      <c r="C52" s="69"/>
      <c r="D52" s="69"/>
    </row>
    <row r="53" spans="1:4" x14ac:dyDescent="0.25">
      <c r="A53" s="69"/>
      <c r="B53" s="69"/>
      <c r="C53" s="69"/>
      <c r="D53" s="69"/>
    </row>
    <row r="54" spans="1:4" x14ac:dyDescent="0.25">
      <c r="A54" s="69"/>
      <c r="B54" s="69"/>
      <c r="C54" s="69"/>
      <c r="D54" s="69"/>
    </row>
    <row r="55" spans="1:4" x14ac:dyDescent="0.25">
      <c r="A55" s="69"/>
      <c r="B55" s="69"/>
      <c r="C55" s="69"/>
      <c r="D55" s="69"/>
    </row>
    <row r="56" spans="1:4" x14ac:dyDescent="0.25">
      <c r="A56" s="69"/>
      <c r="B56" s="69"/>
      <c r="C56" s="69"/>
      <c r="D56" s="69"/>
    </row>
    <row r="57" spans="1:4" x14ac:dyDescent="0.25">
      <c r="A57" s="69"/>
      <c r="B57" s="69"/>
      <c r="C57" s="69"/>
      <c r="D57" s="69"/>
    </row>
    <row r="58" spans="1:4" x14ac:dyDescent="0.25">
      <c r="A58" s="69"/>
      <c r="B58" s="69"/>
      <c r="C58" s="69"/>
      <c r="D58" s="69"/>
    </row>
    <row r="59" spans="1:4" x14ac:dyDescent="0.25">
      <c r="A59" s="69"/>
      <c r="B59" s="69"/>
      <c r="C59" s="69"/>
      <c r="D59" s="69"/>
    </row>
    <row r="60" spans="1:4" x14ac:dyDescent="0.25">
      <c r="A60" s="69"/>
      <c r="B60" s="69"/>
      <c r="C60" s="69"/>
      <c r="D60" s="69"/>
    </row>
    <row r="61" spans="1:4" x14ac:dyDescent="0.25">
      <c r="A61" s="69"/>
      <c r="B61" s="69"/>
      <c r="C61" s="69"/>
      <c r="D61" s="69"/>
    </row>
    <row r="62" spans="1:4" x14ac:dyDescent="0.25">
      <c r="A62" s="69"/>
      <c r="B62" s="69"/>
      <c r="C62" s="69"/>
      <c r="D62" s="69"/>
    </row>
    <row r="63" spans="1:4" x14ac:dyDescent="0.25">
      <c r="A63" s="69"/>
      <c r="B63" s="69"/>
      <c r="C63" s="69"/>
      <c r="D63" s="69"/>
    </row>
    <row r="64" spans="1:4" x14ac:dyDescent="0.25">
      <c r="A64" s="69"/>
      <c r="B64" s="69"/>
      <c r="C64" s="69"/>
      <c r="D64" s="69"/>
    </row>
    <row r="65" spans="1:4" x14ac:dyDescent="0.25">
      <c r="A65" s="69"/>
      <c r="B65" s="69"/>
      <c r="C65" s="69"/>
      <c r="D65" s="69"/>
    </row>
    <row r="66" spans="1:4" x14ac:dyDescent="0.25">
      <c r="A66" s="69"/>
      <c r="B66" s="69"/>
      <c r="C66" s="69"/>
      <c r="D66" s="69"/>
    </row>
    <row r="67" spans="1:4" x14ac:dyDescent="0.25">
      <c r="A67" s="69"/>
      <c r="B67" s="69"/>
      <c r="C67" s="69"/>
      <c r="D67" s="69"/>
    </row>
    <row r="68" spans="1:4" x14ac:dyDescent="0.25">
      <c r="A68" s="69"/>
      <c r="B68" s="69"/>
      <c r="C68" s="69"/>
      <c r="D68" s="69"/>
    </row>
    <row r="69" spans="1:4" x14ac:dyDescent="0.25">
      <c r="A69" s="69"/>
      <c r="B69" s="69"/>
      <c r="C69" s="69"/>
      <c r="D69" s="69"/>
    </row>
    <row r="70" spans="1:4" x14ac:dyDescent="0.25">
      <c r="A70" s="69"/>
      <c r="B70" s="69"/>
      <c r="C70" s="69"/>
      <c r="D70" s="69"/>
    </row>
    <row r="71" spans="1:4" x14ac:dyDescent="0.25">
      <c r="A71" s="69"/>
      <c r="B71" s="69"/>
      <c r="C71" s="69"/>
      <c r="D71" s="69"/>
    </row>
    <row r="72" spans="1:4" x14ac:dyDescent="0.25">
      <c r="A72" s="69"/>
      <c r="B72" s="69"/>
      <c r="C72" s="69"/>
      <c r="D72" s="69"/>
    </row>
    <row r="73" spans="1:4" x14ac:dyDescent="0.25">
      <c r="A73" s="69"/>
      <c r="B73" s="69"/>
      <c r="C73" s="69"/>
      <c r="D73" s="69"/>
    </row>
    <row r="1048576" spans="16384:16384" ht="17.25" customHeight="1" x14ac:dyDescent="0.25">
      <c r="XFD1048576">
        <v>1048576</v>
      </c>
    </row>
  </sheetData>
  <mergeCells count="14">
    <mergeCell ref="A3:C3"/>
    <mergeCell ref="AO17:AP17"/>
    <mergeCell ref="AO11:AP11"/>
    <mergeCell ref="AO12:AP12"/>
    <mergeCell ref="AO13:AP13"/>
    <mergeCell ref="AO14:AP14"/>
    <mergeCell ref="AO15:AP15"/>
    <mergeCell ref="AO16:AP16"/>
    <mergeCell ref="AO6:AP6"/>
    <mergeCell ref="AO7:AP7"/>
    <mergeCell ref="AO8:AP8"/>
    <mergeCell ref="AO9:AP9"/>
    <mergeCell ref="AO10:AP10"/>
    <mergeCell ref="C4:C8"/>
  </mergeCells>
  <conditionalFormatting sqref="C4">
    <cfRule type="expression" dxfId="9" priority="15">
      <formula>$E$2="Not Pay"</formula>
    </cfRule>
    <cfRule type="expression" dxfId="8" priority="16">
      <formula>$E$2="Pay"</formula>
    </cfRule>
  </conditionalFormatting>
  <conditionalFormatting sqref="B5">
    <cfRule type="expression" dxfId="7" priority="1">
      <formula>$E$2="Not Pay"</formula>
    </cfRule>
    <cfRule type="expression" dxfId="6" priority="2">
      <formula>$E$2="Pay"</formula>
    </cfRule>
  </conditionalFormatting>
  <dataValidations count="1">
    <dataValidation type="list" allowBlank="1" showInputMessage="1" showErrorMessage="1" sqref="E2">
      <formula1>$AP$32:$AP$33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>
      <selection activeCell="B6" sqref="B6"/>
    </sheetView>
  </sheetViews>
  <sheetFormatPr defaultRowHeight="15" x14ac:dyDescent="0.25"/>
  <cols>
    <col min="1" max="1" width="12.28515625" customWidth="1"/>
    <col min="2" max="2" width="12.42578125" customWidth="1"/>
    <col min="4" max="4" width="12.42578125" customWidth="1"/>
    <col min="5" max="5" width="10.5703125" bestFit="1" customWidth="1"/>
    <col min="7" max="7" width="9.140625" hidden="1" customWidth="1"/>
    <col min="8" max="8" width="9.140625" customWidth="1"/>
  </cols>
  <sheetData>
    <row r="1" spans="1:7" x14ac:dyDescent="0.25">
      <c r="A1" s="91" t="s">
        <v>60</v>
      </c>
      <c r="B1" s="91" t="s">
        <v>61</v>
      </c>
      <c r="C1" s="91" t="s">
        <v>62</v>
      </c>
      <c r="D1" s="13" t="s">
        <v>67</v>
      </c>
      <c r="E1" s="13" t="s">
        <v>65</v>
      </c>
      <c r="F1" s="115" t="s">
        <v>68</v>
      </c>
    </row>
    <row r="2" spans="1:7" x14ac:dyDescent="0.25">
      <c r="A2" s="86">
        <v>19</v>
      </c>
      <c r="B2" s="86">
        <v>2</v>
      </c>
      <c r="C2" s="87">
        <v>2021</v>
      </c>
      <c r="D2" s="106">
        <v>10000</v>
      </c>
      <c r="E2" s="118">
        <v>7899</v>
      </c>
      <c r="F2" s="86" t="s">
        <v>71</v>
      </c>
    </row>
    <row r="3" spans="1:7" ht="46.5" x14ac:dyDescent="0.7">
      <c r="A3" s="149" t="s">
        <v>70</v>
      </c>
      <c r="B3" s="149"/>
      <c r="C3" s="149"/>
      <c r="D3" s="79"/>
      <c r="E3" s="113"/>
    </row>
    <row r="4" spans="1:7" x14ac:dyDescent="0.25">
      <c r="A4" s="100" t="s">
        <v>63</v>
      </c>
      <c r="B4" s="102">
        <f>DATE(C2,B2,A2)</f>
        <v>44246</v>
      </c>
      <c r="C4" s="148"/>
      <c r="E4" s="94"/>
    </row>
    <row r="5" spans="1:7" ht="13.5" customHeight="1" x14ac:dyDescent="0.25">
      <c r="A5" s="57" t="s">
        <v>64</v>
      </c>
      <c r="B5" s="103">
        <f>B6-3</f>
        <v>44252</v>
      </c>
      <c r="C5" s="148"/>
      <c r="E5" s="75"/>
      <c r="G5" t="s">
        <v>65</v>
      </c>
    </row>
    <row r="6" spans="1:7" x14ac:dyDescent="0.25">
      <c r="A6" s="101" t="s">
        <v>47</v>
      </c>
      <c r="B6" s="103">
        <f>EOMONTH(B4,0)</f>
        <v>44255</v>
      </c>
      <c r="C6" s="148"/>
      <c r="D6" s="114"/>
      <c r="G6" t="s">
        <v>71</v>
      </c>
    </row>
    <row r="7" spans="1:7" x14ac:dyDescent="0.25">
      <c r="A7" s="101" t="s">
        <v>68</v>
      </c>
      <c r="B7" s="112" t="str">
        <f>F2</f>
        <v>Half Pay</v>
      </c>
      <c r="C7" s="148"/>
      <c r="G7" t="s">
        <v>66</v>
      </c>
    </row>
    <row r="8" spans="1:7" x14ac:dyDescent="0.25">
      <c r="A8" s="101" t="s">
        <v>65</v>
      </c>
      <c r="B8" s="117">
        <f>IF(F2="Half Pay",E2,"")</f>
        <v>7899</v>
      </c>
      <c r="C8" s="148"/>
    </row>
    <row r="9" spans="1:7" s="69" customFormat="1" ht="17.25" x14ac:dyDescent="0.25">
      <c r="A9" s="100" t="s">
        <v>69</v>
      </c>
      <c r="B9" s="116">
        <f>IF(F2="Pay",D2-D2,IF(F2="Not Pay",D2,IF(F2="Half Pay",D2-B8,D2-D2)))</f>
        <v>2101</v>
      </c>
      <c r="C9" s="148"/>
    </row>
    <row r="10" spans="1:7" s="69" customFormat="1" x14ac:dyDescent="0.25">
      <c r="A10" s="109"/>
      <c r="B10" s="110"/>
      <c r="C10" s="111"/>
    </row>
    <row r="11" spans="1:7" s="69" customFormat="1" x14ac:dyDescent="0.25">
      <c r="A11" s="109"/>
      <c r="B11" s="110"/>
      <c r="C11" s="111"/>
    </row>
    <row r="12" spans="1:7" s="69" customFormat="1" x14ac:dyDescent="0.25">
      <c r="A12" s="109"/>
      <c r="B12" s="110"/>
      <c r="C12" s="111"/>
    </row>
    <row r="13" spans="1:7" s="69" customFormat="1" x14ac:dyDescent="0.25">
      <c r="A13" s="109"/>
      <c r="B13" s="110"/>
      <c r="C13" s="111"/>
    </row>
    <row r="14" spans="1:7" s="69" customFormat="1" x14ac:dyDescent="0.25">
      <c r="A14" s="109"/>
      <c r="B14" s="110"/>
      <c r="C14" s="111"/>
    </row>
    <row r="15" spans="1:7" s="69" customFormat="1" x14ac:dyDescent="0.25">
      <c r="A15" s="109"/>
      <c r="B15" s="110"/>
      <c r="C15" s="111"/>
    </row>
    <row r="16" spans="1:7" s="69" customFormat="1" x14ac:dyDescent="0.25">
      <c r="A16" s="109"/>
      <c r="B16" s="110"/>
      <c r="C16" s="111"/>
    </row>
    <row r="17" spans="1:5" s="69" customFormat="1" x14ac:dyDescent="0.25">
      <c r="A17" s="109"/>
      <c r="B17" s="110"/>
      <c r="C17" s="111"/>
    </row>
    <row r="18" spans="1:5" s="69" customFormat="1" x14ac:dyDescent="0.25">
      <c r="C18" s="111"/>
      <c r="D18" s="95"/>
      <c r="E18" s="95"/>
    </row>
    <row r="19" spans="1:5" s="69" customFormat="1" x14ac:dyDescent="0.25">
      <c r="C19" s="111"/>
    </row>
    <row r="20" spans="1:5" s="69" customFormat="1" x14ac:dyDescent="0.25">
      <c r="A20" s="109"/>
      <c r="B20" s="110"/>
      <c r="C20" s="111"/>
    </row>
    <row r="21" spans="1:5" s="69" customFormat="1" x14ac:dyDescent="0.25">
      <c r="A21" s="109"/>
      <c r="B21" s="110"/>
      <c r="C21" s="111"/>
    </row>
    <row r="22" spans="1:5" s="69" customFormat="1" x14ac:dyDescent="0.25">
      <c r="A22" s="109"/>
      <c r="B22" s="110"/>
      <c r="C22" s="111"/>
    </row>
    <row r="23" spans="1:5" s="69" customFormat="1" x14ac:dyDescent="0.25">
      <c r="A23" s="109"/>
      <c r="B23" s="110"/>
      <c r="C23" s="111"/>
    </row>
    <row r="24" spans="1:5" s="69" customFormat="1" x14ac:dyDescent="0.25">
      <c r="A24" s="109"/>
      <c r="B24" s="110"/>
      <c r="C24" s="111"/>
    </row>
    <row r="25" spans="1:5" s="69" customFormat="1" x14ac:dyDescent="0.25">
      <c r="A25" s="109"/>
      <c r="B25" s="110"/>
      <c r="C25" s="111"/>
    </row>
    <row r="26" spans="1:5" s="69" customFormat="1" x14ac:dyDescent="0.25">
      <c r="A26" s="109"/>
      <c r="B26" s="110"/>
      <c r="C26" s="111"/>
    </row>
    <row r="27" spans="1:5" s="69" customFormat="1" x14ac:dyDescent="0.25">
      <c r="A27" s="109"/>
      <c r="B27" s="110"/>
      <c r="C27" s="111"/>
    </row>
    <row r="28" spans="1:5" s="69" customFormat="1" x14ac:dyDescent="0.25">
      <c r="A28" s="109"/>
      <c r="B28" s="110"/>
      <c r="C28" s="111"/>
    </row>
    <row r="29" spans="1:5" s="69" customFormat="1" x14ac:dyDescent="0.25">
      <c r="A29" s="109"/>
      <c r="B29" s="110"/>
      <c r="C29" s="111"/>
    </row>
    <row r="30" spans="1:5" s="69" customFormat="1" x14ac:dyDescent="0.25">
      <c r="A30" s="109"/>
      <c r="B30" s="110"/>
      <c r="C30" s="111"/>
    </row>
    <row r="31" spans="1:5" s="69" customFormat="1" x14ac:dyDescent="0.25">
      <c r="A31" s="109"/>
      <c r="B31" s="110"/>
      <c r="C31" s="111"/>
    </row>
    <row r="32" spans="1:5" s="69" customFormat="1" x14ac:dyDescent="0.25">
      <c r="A32" s="109"/>
      <c r="B32" s="110"/>
      <c r="C32" s="111"/>
    </row>
    <row r="33" spans="1:3" s="69" customFormat="1" x14ac:dyDescent="0.25">
      <c r="A33" s="109"/>
      <c r="B33" s="110"/>
      <c r="C33" s="111"/>
    </row>
    <row r="34" spans="1:3" s="69" customFormat="1" x14ac:dyDescent="0.25">
      <c r="C34" s="111"/>
    </row>
    <row r="35" spans="1:3" s="69" customFormat="1" x14ac:dyDescent="0.25"/>
  </sheetData>
  <mergeCells count="2">
    <mergeCell ref="A3:C3"/>
    <mergeCell ref="C4:C9"/>
  </mergeCells>
  <conditionalFormatting sqref="C4 B5">
    <cfRule type="expression" dxfId="5" priority="1">
      <formula>$F$2="Not Pay"</formula>
    </cfRule>
    <cfRule type="expression" dxfId="4" priority="2">
      <formula>$F$2="Half Pay"</formula>
    </cfRule>
    <cfRule type="expression" dxfId="3" priority="3">
      <formula>$F$2="Pay"</formula>
    </cfRule>
  </conditionalFormatting>
  <dataValidations disablePrompts="1" count="1">
    <dataValidation type="list" allowBlank="1" showInputMessage="1" showErrorMessage="1" sqref="F2">
      <formula1>$G$5:$G$7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workbookViewId="0">
      <selection activeCell="J15" sqref="J14:J15"/>
    </sheetView>
  </sheetViews>
  <sheetFormatPr defaultRowHeight="15" x14ac:dyDescent="0.25"/>
  <cols>
    <col min="2" max="3" width="9.140625" style="123"/>
    <col min="4" max="4" width="19.140625" style="123" customWidth="1"/>
    <col min="9" max="9" width="10.42578125" bestFit="1" customWidth="1"/>
  </cols>
  <sheetData>
    <row r="3" spans="2:9" x14ac:dyDescent="0.25">
      <c r="B3" s="16" t="s">
        <v>83</v>
      </c>
      <c r="C3" s="16" t="s">
        <v>84</v>
      </c>
      <c r="D3" s="16" t="s">
        <v>85</v>
      </c>
    </row>
    <row r="4" spans="2:9" x14ac:dyDescent="0.25">
      <c r="B4" s="16">
        <v>1</v>
      </c>
      <c r="C4" s="16" t="s">
        <v>72</v>
      </c>
      <c r="D4" s="16" t="s">
        <v>82</v>
      </c>
    </row>
    <row r="5" spans="2:9" x14ac:dyDescent="0.25">
      <c r="B5" s="16">
        <v>2</v>
      </c>
      <c r="C5" s="16" t="s">
        <v>73</v>
      </c>
      <c r="D5" s="16"/>
    </row>
    <row r="6" spans="2:9" x14ac:dyDescent="0.25">
      <c r="B6" s="16">
        <v>3</v>
      </c>
      <c r="C6" s="16" t="s">
        <v>74</v>
      </c>
      <c r="D6" s="16" t="s">
        <v>82</v>
      </c>
    </row>
    <row r="7" spans="2:9" x14ac:dyDescent="0.25">
      <c r="B7" s="16">
        <v>4</v>
      </c>
      <c r="C7" s="16" t="s">
        <v>75</v>
      </c>
      <c r="D7" s="16" t="s">
        <v>82</v>
      </c>
    </row>
    <row r="8" spans="2:9" x14ac:dyDescent="0.25">
      <c r="B8" s="16">
        <v>5</v>
      </c>
      <c r="C8" s="16" t="s">
        <v>76</v>
      </c>
      <c r="D8" s="16" t="s">
        <v>82</v>
      </c>
    </row>
    <row r="9" spans="2:9" x14ac:dyDescent="0.25">
      <c r="B9" s="16">
        <v>6</v>
      </c>
      <c r="C9" s="16" t="s">
        <v>77</v>
      </c>
      <c r="D9" s="16"/>
    </row>
    <row r="10" spans="2:9" x14ac:dyDescent="0.25">
      <c r="B10" s="16">
        <v>7</v>
      </c>
      <c r="C10" s="16" t="s">
        <v>78</v>
      </c>
      <c r="D10" s="16"/>
    </row>
    <row r="11" spans="2:9" x14ac:dyDescent="0.25">
      <c r="B11" s="16">
        <v>8</v>
      </c>
      <c r="C11" s="16" t="s">
        <v>79</v>
      </c>
      <c r="D11" s="16" t="s">
        <v>82</v>
      </c>
    </row>
    <row r="12" spans="2:9" x14ac:dyDescent="0.25">
      <c r="B12" s="16">
        <v>9</v>
      </c>
      <c r="C12" s="16" t="s">
        <v>80</v>
      </c>
      <c r="D12" s="16"/>
    </row>
    <row r="13" spans="2:9" x14ac:dyDescent="0.25">
      <c r="B13" s="16">
        <v>10</v>
      </c>
      <c r="C13" s="16" t="s">
        <v>81</v>
      </c>
      <c r="D13" s="16" t="s">
        <v>82</v>
      </c>
    </row>
    <row r="14" spans="2:9" x14ac:dyDescent="0.25">
      <c r="I14" s="126" t="s">
        <v>41</v>
      </c>
    </row>
    <row r="17" spans="2:4" x14ac:dyDescent="0.25">
      <c r="B17" s="16" t="s">
        <v>83</v>
      </c>
      <c r="C17" s="16" t="s">
        <v>84</v>
      </c>
      <c r="D17" s="16" t="s">
        <v>85</v>
      </c>
    </row>
    <row r="18" spans="2:4" x14ac:dyDescent="0.25">
      <c r="B18" s="16">
        <v>1</v>
      </c>
      <c r="C18" s="16" t="s">
        <v>72</v>
      </c>
      <c r="D18" s="16" t="s">
        <v>82</v>
      </c>
    </row>
    <row r="19" spans="2:4" x14ac:dyDescent="0.25">
      <c r="B19" s="16">
        <v>2</v>
      </c>
      <c r="C19" s="16" t="s">
        <v>73</v>
      </c>
      <c r="D19" s="125"/>
    </row>
    <row r="20" spans="2:4" x14ac:dyDescent="0.25">
      <c r="B20" s="16">
        <v>3</v>
      </c>
      <c r="C20" s="16" t="s">
        <v>74</v>
      </c>
      <c r="D20" s="16" t="s">
        <v>82</v>
      </c>
    </row>
    <row r="21" spans="2:4" x14ac:dyDescent="0.25">
      <c r="B21" s="16">
        <v>4</v>
      </c>
      <c r="C21" s="16" t="s">
        <v>75</v>
      </c>
      <c r="D21" s="16" t="s">
        <v>82</v>
      </c>
    </row>
    <row r="22" spans="2:4" x14ac:dyDescent="0.25">
      <c r="B22" s="16">
        <v>5</v>
      </c>
      <c r="C22" s="16" t="s">
        <v>76</v>
      </c>
      <c r="D22" s="16" t="s">
        <v>82</v>
      </c>
    </row>
    <row r="23" spans="2:4" x14ac:dyDescent="0.25">
      <c r="B23" s="16">
        <v>6</v>
      </c>
      <c r="C23" s="16" t="s">
        <v>77</v>
      </c>
      <c r="D23" s="125"/>
    </row>
    <row r="24" spans="2:4" x14ac:dyDescent="0.25">
      <c r="B24" s="16">
        <v>7</v>
      </c>
      <c r="C24" s="16" t="s">
        <v>78</v>
      </c>
      <c r="D24" s="125"/>
    </row>
    <row r="25" spans="2:4" x14ac:dyDescent="0.25">
      <c r="B25" s="16">
        <v>8</v>
      </c>
      <c r="C25" s="16" t="s">
        <v>79</v>
      </c>
      <c r="D25" s="16" t="s">
        <v>82</v>
      </c>
    </row>
    <row r="26" spans="2:4" x14ac:dyDescent="0.25">
      <c r="B26" s="16">
        <v>9</v>
      </c>
      <c r="C26" s="16" t="s">
        <v>80</v>
      </c>
      <c r="D26" s="125"/>
    </row>
    <row r="27" spans="2:4" ht="15.75" customHeight="1" x14ac:dyDescent="0.25">
      <c r="B27" s="16">
        <v>10</v>
      </c>
      <c r="C27" s="16" t="s">
        <v>81</v>
      </c>
      <c r="D27" s="16" t="s">
        <v>82</v>
      </c>
    </row>
    <row r="28" spans="2:4" x14ac:dyDescent="0.25">
      <c r="B28" s="123" t="s">
        <v>87</v>
      </c>
    </row>
    <row r="30" spans="2:4" x14ac:dyDescent="0.25">
      <c r="D30" s="123" t="s">
        <v>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topLeftCell="A7" workbookViewId="0">
      <selection activeCell="G21" sqref="G21"/>
    </sheetView>
  </sheetViews>
  <sheetFormatPr defaultRowHeight="15" x14ac:dyDescent="0.25"/>
  <cols>
    <col min="1" max="1" width="4.140625" bestFit="1" customWidth="1"/>
    <col min="2" max="2" width="9.5703125" customWidth="1"/>
    <col min="3" max="7" width="8.28515625" customWidth="1"/>
    <col min="8" max="10" width="6.85546875" customWidth="1"/>
    <col min="11" max="11" width="8.7109375" customWidth="1"/>
    <col min="12" max="12" width="6.85546875" customWidth="1"/>
    <col min="13" max="45" width="9.28515625" customWidth="1"/>
    <col min="47" max="47" width="9.140625" customWidth="1"/>
  </cols>
  <sheetData>
    <row r="1" spans="1:29" ht="17.25" customHeight="1" x14ac:dyDescent="0.25">
      <c r="A1" s="150" t="s">
        <v>102</v>
      </c>
      <c r="B1" s="150" t="s">
        <v>0</v>
      </c>
      <c r="C1" s="150" t="s">
        <v>103</v>
      </c>
      <c r="D1" s="119" t="s">
        <v>104</v>
      </c>
      <c r="E1" s="119" t="s">
        <v>98</v>
      </c>
      <c r="F1" s="119" t="s">
        <v>99</v>
      </c>
      <c r="G1" s="119" t="s">
        <v>100</v>
      </c>
      <c r="H1" s="119" t="s">
        <v>101</v>
      </c>
      <c r="I1" s="150" t="s">
        <v>107</v>
      </c>
      <c r="J1" s="119" t="s">
        <v>105</v>
      </c>
      <c r="K1" s="119" t="s">
        <v>106</v>
      </c>
      <c r="L1" s="174" t="s">
        <v>108</v>
      </c>
    </row>
    <row r="2" spans="1:29" ht="33.75" customHeight="1" x14ac:dyDescent="0.25">
      <c r="A2" s="151"/>
      <c r="B2" s="151"/>
      <c r="C2" s="151"/>
      <c r="D2" s="134">
        <v>40</v>
      </c>
      <c r="E2" s="134">
        <v>15</v>
      </c>
      <c r="F2" s="134">
        <v>15</v>
      </c>
      <c r="G2" s="134">
        <v>15</v>
      </c>
      <c r="H2" s="134">
        <v>15</v>
      </c>
      <c r="I2" s="151"/>
      <c r="J2" s="134">
        <v>12</v>
      </c>
      <c r="K2" s="134">
        <v>1.37</v>
      </c>
      <c r="L2" s="175"/>
    </row>
    <row r="3" spans="1:29" x14ac:dyDescent="0.25">
      <c r="A3" s="124">
        <v>1</v>
      </c>
      <c r="B3" s="58" t="s">
        <v>88</v>
      </c>
      <c r="C3" s="58">
        <v>100</v>
      </c>
      <c r="D3" s="128">
        <f>C3*$D$2/100</f>
        <v>40</v>
      </c>
      <c r="E3" s="128">
        <f t="shared" ref="E3:E12" si="0">C3*$E$2/100</f>
        <v>15</v>
      </c>
      <c r="F3" s="128">
        <f t="shared" ref="F3:F12" si="1">C3*$F$2/100</f>
        <v>15</v>
      </c>
      <c r="G3" s="128">
        <f t="shared" ref="G3:G12" si="2">C3*$G$2/100</f>
        <v>15</v>
      </c>
      <c r="H3" s="128">
        <f t="shared" ref="H3:H12" si="3">C3*$H$2/100</f>
        <v>15</v>
      </c>
      <c r="I3" s="128">
        <f t="shared" ref="I3:I12" si="4">SUM(D3:H3)</f>
        <v>100</v>
      </c>
      <c r="J3" s="173">
        <f>D3*$J$2/100</f>
        <v>4.8</v>
      </c>
      <c r="K3" s="173">
        <f t="shared" ref="K3:K12" si="5">I3*$K$2/100</f>
        <v>1.37</v>
      </c>
      <c r="L3" s="128">
        <f t="shared" ref="L3:L12" si="6">I3-J3-K3</f>
        <v>93.83</v>
      </c>
    </row>
    <row r="4" spans="1:29" x14ac:dyDescent="0.25">
      <c r="A4" s="124">
        <v>2</v>
      </c>
      <c r="B4" s="58" t="s">
        <v>89</v>
      </c>
      <c r="C4" s="58">
        <v>101</v>
      </c>
      <c r="D4" s="128">
        <f t="shared" ref="D4:D12" si="7">C4*$D$2/100</f>
        <v>40.4</v>
      </c>
      <c r="E4" s="128">
        <f t="shared" si="0"/>
        <v>15.15</v>
      </c>
      <c r="F4" s="128">
        <f t="shared" si="1"/>
        <v>15.15</v>
      </c>
      <c r="G4" s="128">
        <f t="shared" si="2"/>
        <v>15.15</v>
      </c>
      <c r="H4" s="128">
        <f t="shared" si="3"/>
        <v>15.15</v>
      </c>
      <c r="I4" s="128">
        <f t="shared" si="4"/>
        <v>101.00000000000001</v>
      </c>
      <c r="J4" s="173">
        <f t="shared" ref="J4:J12" si="8">D4*$J$2/100</f>
        <v>4.8479999999999999</v>
      </c>
      <c r="K4" s="173">
        <f t="shared" si="5"/>
        <v>1.3837000000000004</v>
      </c>
      <c r="L4" s="128">
        <f t="shared" si="6"/>
        <v>94.768300000000011</v>
      </c>
    </row>
    <row r="5" spans="1:29" x14ac:dyDescent="0.25">
      <c r="A5" s="124">
        <v>3</v>
      </c>
      <c r="B5" s="58" t="s">
        <v>90</v>
      </c>
      <c r="C5" s="58">
        <v>102</v>
      </c>
      <c r="D5" s="128">
        <f t="shared" si="7"/>
        <v>40.799999999999997</v>
      </c>
      <c r="E5" s="128">
        <f t="shared" si="0"/>
        <v>15.3</v>
      </c>
      <c r="F5" s="128">
        <f t="shared" si="1"/>
        <v>15.3</v>
      </c>
      <c r="G5" s="128">
        <f t="shared" si="2"/>
        <v>15.3</v>
      </c>
      <c r="H5" s="128">
        <f t="shared" si="3"/>
        <v>15.3</v>
      </c>
      <c r="I5" s="128">
        <f t="shared" si="4"/>
        <v>101.99999999999999</v>
      </c>
      <c r="J5" s="173">
        <f t="shared" si="8"/>
        <v>4.8959999999999999</v>
      </c>
      <c r="K5" s="173">
        <f t="shared" si="5"/>
        <v>1.3973999999999998</v>
      </c>
      <c r="L5" s="128">
        <f t="shared" si="6"/>
        <v>95.70659999999998</v>
      </c>
    </row>
    <row r="6" spans="1:29" x14ac:dyDescent="0.25">
      <c r="A6" s="124">
        <v>4</v>
      </c>
      <c r="B6" s="58" t="s">
        <v>91</v>
      </c>
      <c r="C6" s="58">
        <v>103</v>
      </c>
      <c r="D6" s="128">
        <f t="shared" si="7"/>
        <v>41.2</v>
      </c>
      <c r="E6" s="128">
        <f t="shared" si="0"/>
        <v>15.45</v>
      </c>
      <c r="F6" s="128">
        <f t="shared" si="1"/>
        <v>15.45</v>
      </c>
      <c r="G6" s="128">
        <f t="shared" si="2"/>
        <v>15.45</v>
      </c>
      <c r="H6" s="128">
        <f t="shared" si="3"/>
        <v>15.45</v>
      </c>
      <c r="I6" s="128">
        <f t="shared" si="4"/>
        <v>103.00000000000001</v>
      </c>
      <c r="J6" s="173">
        <f t="shared" si="8"/>
        <v>4.944</v>
      </c>
      <c r="K6" s="173">
        <f t="shared" si="5"/>
        <v>1.4111000000000005</v>
      </c>
      <c r="L6" s="128">
        <f t="shared" si="6"/>
        <v>96.644900000000007</v>
      </c>
    </row>
    <row r="7" spans="1:29" x14ac:dyDescent="0.25">
      <c r="A7" s="124">
        <v>5</v>
      </c>
      <c r="B7" s="58" t="s">
        <v>92</v>
      </c>
      <c r="C7" s="58">
        <v>104</v>
      </c>
      <c r="D7" s="128">
        <f t="shared" si="7"/>
        <v>41.6</v>
      </c>
      <c r="E7" s="128">
        <f t="shared" si="0"/>
        <v>15.6</v>
      </c>
      <c r="F7" s="128">
        <f t="shared" si="1"/>
        <v>15.6</v>
      </c>
      <c r="G7" s="128">
        <f t="shared" si="2"/>
        <v>15.6</v>
      </c>
      <c r="H7" s="128">
        <f t="shared" si="3"/>
        <v>15.6</v>
      </c>
      <c r="I7" s="128">
        <f t="shared" si="4"/>
        <v>103.99999999999999</v>
      </c>
      <c r="J7" s="173">
        <f t="shared" si="8"/>
        <v>4.9920000000000009</v>
      </c>
      <c r="K7" s="173">
        <f t="shared" si="5"/>
        <v>1.4247999999999998</v>
      </c>
      <c r="L7" s="128">
        <f t="shared" si="6"/>
        <v>97.583199999999977</v>
      </c>
    </row>
    <row r="8" spans="1:29" x14ac:dyDescent="0.25">
      <c r="A8" s="124">
        <v>6</v>
      </c>
      <c r="B8" s="58" t="s">
        <v>93</v>
      </c>
      <c r="C8" s="58">
        <v>105</v>
      </c>
      <c r="D8" s="128">
        <f t="shared" si="7"/>
        <v>42</v>
      </c>
      <c r="E8" s="128">
        <f t="shared" si="0"/>
        <v>15.75</v>
      </c>
      <c r="F8" s="128">
        <f t="shared" si="1"/>
        <v>15.75</v>
      </c>
      <c r="G8" s="128">
        <f t="shared" si="2"/>
        <v>15.75</v>
      </c>
      <c r="H8" s="128">
        <f t="shared" si="3"/>
        <v>15.75</v>
      </c>
      <c r="I8" s="128">
        <f t="shared" si="4"/>
        <v>105</v>
      </c>
      <c r="J8" s="173">
        <f t="shared" si="8"/>
        <v>5.04</v>
      </c>
      <c r="K8" s="173">
        <f t="shared" si="5"/>
        <v>1.4385000000000003</v>
      </c>
      <c r="L8" s="128">
        <f t="shared" si="6"/>
        <v>98.521499999999989</v>
      </c>
    </row>
    <row r="9" spans="1:29" x14ac:dyDescent="0.25">
      <c r="A9" s="124">
        <v>7</v>
      </c>
      <c r="B9" s="58" t="s">
        <v>94</v>
      </c>
      <c r="C9" s="58">
        <v>106</v>
      </c>
      <c r="D9" s="128">
        <f t="shared" si="7"/>
        <v>42.4</v>
      </c>
      <c r="E9" s="128">
        <f t="shared" si="0"/>
        <v>15.9</v>
      </c>
      <c r="F9" s="128">
        <f t="shared" si="1"/>
        <v>15.9</v>
      </c>
      <c r="G9" s="128">
        <f t="shared" si="2"/>
        <v>15.9</v>
      </c>
      <c r="H9" s="128">
        <f t="shared" si="3"/>
        <v>15.9</v>
      </c>
      <c r="I9" s="128">
        <f t="shared" si="4"/>
        <v>106.00000000000001</v>
      </c>
      <c r="J9" s="173">
        <f t="shared" si="8"/>
        <v>5.0879999999999992</v>
      </c>
      <c r="K9" s="173">
        <f t="shared" si="5"/>
        <v>1.4522000000000004</v>
      </c>
      <c r="L9" s="128">
        <f t="shared" si="6"/>
        <v>99.459800000000016</v>
      </c>
    </row>
    <row r="10" spans="1:29" x14ac:dyDescent="0.25">
      <c r="A10" s="124">
        <v>8</v>
      </c>
      <c r="B10" s="58" t="s">
        <v>89</v>
      </c>
      <c r="C10" s="58">
        <v>107</v>
      </c>
      <c r="D10" s="128">
        <f t="shared" si="7"/>
        <v>42.8</v>
      </c>
      <c r="E10" s="128">
        <f t="shared" si="0"/>
        <v>16.05</v>
      </c>
      <c r="F10" s="128">
        <f t="shared" si="1"/>
        <v>16.05</v>
      </c>
      <c r="G10" s="128">
        <f t="shared" si="2"/>
        <v>16.05</v>
      </c>
      <c r="H10" s="128">
        <f t="shared" si="3"/>
        <v>16.05</v>
      </c>
      <c r="I10" s="128">
        <f t="shared" si="4"/>
        <v>106.99999999999999</v>
      </c>
      <c r="J10" s="173">
        <f t="shared" si="8"/>
        <v>5.1359999999999992</v>
      </c>
      <c r="K10" s="173">
        <f t="shared" si="5"/>
        <v>1.4659</v>
      </c>
      <c r="L10" s="128">
        <f t="shared" si="6"/>
        <v>100.39809999999999</v>
      </c>
    </row>
    <row r="11" spans="1:29" x14ac:dyDescent="0.25">
      <c r="A11" s="124">
        <v>9</v>
      </c>
      <c r="B11" s="58" t="s">
        <v>95</v>
      </c>
      <c r="C11" s="58">
        <v>108</v>
      </c>
      <c r="D11" s="128">
        <f t="shared" si="7"/>
        <v>43.2</v>
      </c>
      <c r="E11" s="128">
        <f t="shared" si="0"/>
        <v>16.2</v>
      </c>
      <c r="F11" s="128">
        <f t="shared" si="1"/>
        <v>16.2</v>
      </c>
      <c r="G11" s="128">
        <f t="shared" si="2"/>
        <v>16.2</v>
      </c>
      <c r="H11" s="128">
        <f t="shared" si="3"/>
        <v>16.2</v>
      </c>
      <c r="I11" s="128">
        <f t="shared" si="4"/>
        <v>108.00000000000001</v>
      </c>
      <c r="J11" s="173">
        <f t="shared" si="8"/>
        <v>5.1840000000000011</v>
      </c>
      <c r="K11" s="173">
        <f t="shared" si="5"/>
        <v>1.4796000000000005</v>
      </c>
      <c r="L11" s="128">
        <f t="shared" si="6"/>
        <v>101.33640000000001</v>
      </c>
    </row>
    <row r="12" spans="1:29" x14ac:dyDescent="0.25">
      <c r="A12" s="124">
        <v>10</v>
      </c>
      <c r="B12" s="58" t="s">
        <v>96</v>
      </c>
      <c r="C12" s="58">
        <v>109</v>
      </c>
      <c r="D12" s="128">
        <f t="shared" si="7"/>
        <v>43.6</v>
      </c>
      <c r="E12" s="128">
        <f t="shared" si="0"/>
        <v>16.350000000000001</v>
      </c>
      <c r="F12" s="128">
        <f t="shared" si="1"/>
        <v>16.350000000000001</v>
      </c>
      <c r="G12" s="128">
        <f t="shared" si="2"/>
        <v>16.350000000000001</v>
      </c>
      <c r="H12" s="128">
        <f t="shared" si="3"/>
        <v>16.350000000000001</v>
      </c>
      <c r="I12" s="128">
        <f t="shared" si="4"/>
        <v>109</v>
      </c>
      <c r="J12" s="173">
        <f t="shared" si="8"/>
        <v>5.2320000000000002</v>
      </c>
      <c r="K12" s="173">
        <f t="shared" si="5"/>
        <v>1.4933000000000001</v>
      </c>
      <c r="L12" s="128">
        <f t="shared" si="6"/>
        <v>102.2747</v>
      </c>
    </row>
    <row r="13" spans="1:29" ht="14.25" customHeight="1" x14ac:dyDescent="0.25">
      <c r="J13" s="172">
        <f>SUM(J3:J12)</f>
        <v>50.16</v>
      </c>
      <c r="K13" s="172">
        <f>K3+K4+K5+K6+K7+K8+K9+K10+K11+K12</f>
        <v>14.3165</v>
      </c>
    </row>
    <row r="15" spans="1:29" x14ac:dyDescent="0.25">
      <c r="A15" s="141" t="s">
        <v>102</v>
      </c>
      <c r="B15" s="141" t="s">
        <v>0</v>
      </c>
      <c r="C15" s="141" t="s">
        <v>103</v>
      </c>
      <c r="D15" s="132" t="s">
        <v>104</v>
      </c>
      <c r="E15" s="132" t="s">
        <v>98</v>
      </c>
      <c r="F15" s="132" t="s">
        <v>99</v>
      </c>
      <c r="G15" s="132" t="s">
        <v>100</v>
      </c>
      <c r="H15" s="132" t="s">
        <v>101</v>
      </c>
      <c r="I15" s="150" t="s">
        <v>107</v>
      </c>
      <c r="J15" s="132" t="s">
        <v>105</v>
      </c>
      <c r="K15" s="132" t="s">
        <v>106</v>
      </c>
      <c r="L15" s="152" t="s">
        <v>108</v>
      </c>
      <c r="AC15" s="69"/>
    </row>
    <row r="16" spans="1:29" x14ac:dyDescent="0.25">
      <c r="A16" s="141"/>
      <c r="B16" s="141"/>
      <c r="C16" s="141"/>
      <c r="D16" s="134">
        <v>40</v>
      </c>
      <c r="E16" s="134">
        <v>15</v>
      </c>
      <c r="F16" s="134">
        <v>15</v>
      </c>
      <c r="G16" s="134">
        <v>15</v>
      </c>
      <c r="H16" s="134">
        <v>15</v>
      </c>
      <c r="I16" s="151"/>
      <c r="J16" s="134">
        <v>12</v>
      </c>
      <c r="K16" s="134">
        <v>1.37</v>
      </c>
      <c r="L16" s="152"/>
      <c r="AC16" s="69"/>
    </row>
    <row r="17" spans="1:29" x14ac:dyDescent="0.25">
      <c r="A17" s="124">
        <v>1</v>
      </c>
      <c r="B17" s="58" t="s">
        <v>88</v>
      </c>
      <c r="C17" s="58">
        <v>100</v>
      </c>
      <c r="D17" s="128">
        <f>C17*$D$2/100</f>
        <v>40</v>
      </c>
      <c r="E17" s="128">
        <f>C17*$E$2/100</f>
        <v>15</v>
      </c>
      <c r="F17" s="128">
        <f>C17*$F$2/100</f>
        <v>15</v>
      </c>
      <c r="G17" s="128">
        <f>C17*$G$2/100</f>
        <v>15</v>
      </c>
      <c r="H17" s="128">
        <f>C17*$H$2/100</f>
        <v>15</v>
      </c>
      <c r="I17" s="128">
        <f t="shared" ref="I17:I26" si="9">SUM(D17:H17)</f>
        <v>100</v>
      </c>
      <c r="J17" s="128">
        <f>ROUND(D17*12%,0)</f>
        <v>5</v>
      </c>
      <c r="K17" s="128">
        <f>ROUNDUP(I17*1.37%,0)</f>
        <v>2</v>
      </c>
      <c r="L17" s="128">
        <f t="shared" ref="L17:L26" si="10">I17-J17-K17</f>
        <v>93</v>
      </c>
      <c r="AC17" s="69"/>
    </row>
    <row r="18" spans="1:29" x14ac:dyDescent="0.25">
      <c r="A18" s="124">
        <v>2</v>
      </c>
      <c r="B18" s="58" t="s">
        <v>89</v>
      </c>
      <c r="C18" s="58">
        <v>101</v>
      </c>
      <c r="D18" s="128">
        <f>C18*$D$2/100</f>
        <v>40.4</v>
      </c>
      <c r="E18" s="128">
        <f>C18*$E$2/100</f>
        <v>15.15</v>
      </c>
      <c r="F18" s="128">
        <f>C18*$F$2/100</f>
        <v>15.15</v>
      </c>
      <c r="G18" s="128">
        <f>C18*$G$2/100</f>
        <v>15.15</v>
      </c>
      <c r="H18" s="128">
        <f>C18*$H$2/100</f>
        <v>15.15</v>
      </c>
      <c r="I18" s="128">
        <f t="shared" si="9"/>
        <v>101.00000000000001</v>
      </c>
      <c r="J18" s="128">
        <f t="shared" ref="J18:J26" si="11">ROUND(D18*12%,0)</f>
        <v>5</v>
      </c>
      <c r="K18" s="128">
        <f t="shared" ref="K18:K26" si="12">ROUNDUP(I18*1.37%,0)</f>
        <v>2</v>
      </c>
      <c r="L18" s="128">
        <f t="shared" si="10"/>
        <v>94.000000000000014</v>
      </c>
      <c r="AC18" s="69"/>
    </row>
    <row r="19" spans="1:29" x14ac:dyDescent="0.25">
      <c r="A19" s="124">
        <v>3</v>
      </c>
      <c r="B19" s="58" t="s">
        <v>90</v>
      </c>
      <c r="C19" s="58">
        <v>102</v>
      </c>
      <c r="D19" s="128">
        <f>C19*$D$2/100</f>
        <v>40.799999999999997</v>
      </c>
      <c r="E19" s="128">
        <f>C19*$E$2/100</f>
        <v>15.3</v>
      </c>
      <c r="F19" s="128">
        <f>C19*$F$2/100</f>
        <v>15.3</v>
      </c>
      <c r="G19" s="128">
        <f>C19*$G$2/100</f>
        <v>15.3</v>
      </c>
      <c r="H19" s="128">
        <f>C19*$H$2/100</f>
        <v>15.3</v>
      </c>
      <c r="I19" s="128">
        <f t="shared" si="9"/>
        <v>101.99999999999999</v>
      </c>
      <c r="J19" s="128">
        <f t="shared" si="11"/>
        <v>5</v>
      </c>
      <c r="K19" s="128">
        <f t="shared" si="12"/>
        <v>2</v>
      </c>
      <c r="L19" s="128">
        <f t="shared" si="10"/>
        <v>94.999999999999986</v>
      </c>
      <c r="AC19" s="69"/>
    </row>
    <row r="20" spans="1:29" x14ac:dyDescent="0.25">
      <c r="A20" s="124">
        <v>4</v>
      </c>
      <c r="B20" s="58" t="s">
        <v>91</v>
      </c>
      <c r="C20" s="58">
        <v>103</v>
      </c>
      <c r="D20" s="128">
        <f>C20*$D$2/100</f>
        <v>41.2</v>
      </c>
      <c r="E20" s="128">
        <f>C20*$E$2/100</f>
        <v>15.45</v>
      </c>
      <c r="F20" s="128">
        <f>C20*$F$2/100</f>
        <v>15.45</v>
      </c>
      <c r="G20" s="128">
        <f>C20*$G$2/100</f>
        <v>15.45</v>
      </c>
      <c r="H20" s="128">
        <f>C20*$H$2/100</f>
        <v>15.45</v>
      </c>
      <c r="I20" s="128">
        <f t="shared" si="9"/>
        <v>103.00000000000001</v>
      </c>
      <c r="J20" s="128">
        <f t="shared" si="11"/>
        <v>5</v>
      </c>
      <c r="K20" s="128">
        <f t="shared" si="12"/>
        <v>2</v>
      </c>
      <c r="L20" s="128">
        <f t="shared" si="10"/>
        <v>96.000000000000014</v>
      </c>
      <c r="AC20" s="69"/>
    </row>
    <row r="21" spans="1:29" x14ac:dyDescent="0.25">
      <c r="A21" s="124">
        <v>5</v>
      </c>
      <c r="B21" s="58" t="s">
        <v>92</v>
      </c>
      <c r="C21" s="58">
        <v>104</v>
      </c>
      <c r="D21" s="128">
        <f>C21*$D$2/100</f>
        <v>41.6</v>
      </c>
      <c r="E21" s="128">
        <f>C21*$E$2/100</f>
        <v>15.6</v>
      </c>
      <c r="F21" s="128">
        <f>C21*$F$2/100</f>
        <v>15.6</v>
      </c>
      <c r="G21" s="128">
        <f>C21*$G$2/100</f>
        <v>15.6</v>
      </c>
      <c r="H21" s="128">
        <f>C21*$H$2/100</f>
        <v>15.6</v>
      </c>
      <c r="I21" s="128">
        <f t="shared" si="9"/>
        <v>103.99999999999999</v>
      </c>
      <c r="J21" s="128">
        <f t="shared" si="11"/>
        <v>5</v>
      </c>
      <c r="K21" s="128">
        <f t="shared" si="12"/>
        <v>2</v>
      </c>
      <c r="L21" s="128">
        <f t="shared" si="10"/>
        <v>96.999999999999986</v>
      </c>
      <c r="AC21" s="69"/>
    </row>
    <row r="22" spans="1:29" x14ac:dyDescent="0.25">
      <c r="A22" s="124">
        <v>6</v>
      </c>
      <c r="B22" s="58" t="s">
        <v>93</v>
      </c>
      <c r="C22" s="58">
        <v>105</v>
      </c>
      <c r="D22" s="128">
        <f>C22*$D$2/100</f>
        <v>42</v>
      </c>
      <c r="E22" s="128">
        <f>C22*$E$2/100</f>
        <v>15.75</v>
      </c>
      <c r="F22" s="128">
        <f>C22*$F$2/100</f>
        <v>15.75</v>
      </c>
      <c r="G22" s="128">
        <f>C22*$G$2/100</f>
        <v>15.75</v>
      </c>
      <c r="H22" s="128">
        <f>C22*$H$2/100</f>
        <v>15.75</v>
      </c>
      <c r="I22" s="128">
        <f t="shared" si="9"/>
        <v>105</v>
      </c>
      <c r="J22" s="128">
        <f t="shared" si="11"/>
        <v>5</v>
      </c>
      <c r="K22" s="128">
        <f t="shared" si="12"/>
        <v>2</v>
      </c>
      <c r="L22" s="128">
        <f t="shared" si="10"/>
        <v>98</v>
      </c>
      <c r="AC22" s="69"/>
    </row>
    <row r="23" spans="1:29" x14ac:dyDescent="0.25">
      <c r="A23" s="124">
        <v>7</v>
      </c>
      <c r="B23" s="58" t="s">
        <v>94</v>
      </c>
      <c r="C23" s="58">
        <v>106</v>
      </c>
      <c r="D23" s="128">
        <f>C23*$D$2/100</f>
        <v>42.4</v>
      </c>
      <c r="E23" s="128">
        <f>C23*$E$2/100</f>
        <v>15.9</v>
      </c>
      <c r="F23" s="128">
        <f>C23*$F$2/100</f>
        <v>15.9</v>
      </c>
      <c r="G23" s="128">
        <f>C23*$G$2/100</f>
        <v>15.9</v>
      </c>
      <c r="H23" s="128">
        <f>C23*$H$2/100</f>
        <v>15.9</v>
      </c>
      <c r="I23" s="128">
        <f t="shared" si="9"/>
        <v>106.00000000000001</v>
      </c>
      <c r="J23" s="128">
        <f t="shared" si="11"/>
        <v>5</v>
      </c>
      <c r="K23" s="128">
        <f t="shared" si="12"/>
        <v>2</v>
      </c>
      <c r="L23" s="128">
        <f t="shared" si="10"/>
        <v>99.000000000000014</v>
      </c>
      <c r="AC23" s="69"/>
    </row>
    <row r="24" spans="1:29" x14ac:dyDescent="0.25">
      <c r="A24" s="124">
        <v>8</v>
      </c>
      <c r="B24" s="58" t="s">
        <v>89</v>
      </c>
      <c r="C24" s="58">
        <v>107</v>
      </c>
      <c r="D24" s="128">
        <f>C24*$D$2/100</f>
        <v>42.8</v>
      </c>
      <c r="E24" s="128">
        <f>C24*$E$2/100</f>
        <v>16.05</v>
      </c>
      <c r="F24" s="128">
        <f>C24*$F$2/100</f>
        <v>16.05</v>
      </c>
      <c r="G24" s="128">
        <f>C24*$G$2/100</f>
        <v>16.05</v>
      </c>
      <c r="H24" s="128">
        <f>C24*$H$2/100</f>
        <v>16.05</v>
      </c>
      <c r="I24" s="128">
        <f t="shared" si="9"/>
        <v>106.99999999999999</v>
      </c>
      <c r="J24" s="128">
        <f t="shared" si="11"/>
        <v>5</v>
      </c>
      <c r="K24" s="128">
        <f t="shared" si="12"/>
        <v>2</v>
      </c>
      <c r="L24" s="128">
        <f t="shared" si="10"/>
        <v>99.999999999999986</v>
      </c>
      <c r="AC24" s="69"/>
    </row>
    <row r="25" spans="1:29" x14ac:dyDescent="0.25">
      <c r="A25" s="124">
        <v>9</v>
      </c>
      <c r="B25" s="58" t="s">
        <v>95</v>
      </c>
      <c r="C25" s="58">
        <v>108</v>
      </c>
      <c r="D25" s="128">
        <f>C25*$D$2/100</f>
        <v>43.2</v>
      </c>
      <c r="E25" s="128">
        <f>C25*$E$2/100</f>
        <v>16.2</v>
      </c>
      <c r="F25" s="128">
        <f>C25*$F$2/100</f>
        <v>16.2</v>
      </c>
      <c r="G25" s="128">
        <f>C25*$G$2/100</f>
        <v>16.2</v>
      </c>
      <c r="H25" s="128">
        <f>C25*$H$2/100</f>
        <v>16.2</v>
      </c>
      <c r="I25" s="128">
        <f t="shared" si="9"/>
        <v>108.00000000000001</v>
      </c>
      <c r="J25" s="128">
        <f t="shared" si="11"/>
        <v>5</v>
      </c>
      <c r="K25" s="128">
        <f t="shared" si="12"/>
        <v>2</v>
      </c>
      <c r="L25" s="128">
        <f t="shared" si="10"/>
        <v>101.00000000000001</v>
      </c>
      <c r="AC25" s="69"/>
    </row>
    <row r="26" spans="1:29" x14ac:dyDescent="0.25">
      <c r="A26" s="124">
        <v>10</v>
      </c>
      <c r="B26" s="58" t="s">
        <v>96</v>
      </c>
      <c r="C26" s="58">
        <v>109</v>
      </c>
      <c r="D26" s="128">
        <f>C26*$D$2/100</f>
        <v>43.6</v>
      </c>
      <c r="E26" s="128">
        <f>C26*$E$2/100</f>
        <v>16.350000000000001</v>
      </c>
      <c r="F26" s="128">
        <f>C26*$F$2/100</f>
        <v>16.350000000000001</v>
      </c>
      <c r="G26" s="128">
        <f>C26*$G$2/100</f>
        <v>16.350000000000001</v>
      </c>
      <c r="H26" s="128">
        <f>C26*$H$2/100</f>
        <v>16.350000000000001</v>
      </c>
      <c r="I26" s="128">
        <f t="shared" si="9"/>
        <v>109</v>
      </c>
      <c r="J26" s="128">
        <f t="shared" si="11"/>
        <v>5</v>
      </c>
      <c r="K26" s="128">
        <f t="shared" si="12"/>
        <v>2</v>
      </c>
      <c r="L26" s="128">
        <f t="shared" si="10"/>
        <v>102</v>
      </c>
      <c r="AC26" s="69"/>
    </row>
    <row r="27" spans="1:29" x14ac:dyDescent="0.25">
      <c r="J27" s="172">
        <f>SUM(J17:J26)</f>
        <v>50</v>
      </c>
      <c r="K27" s="172">
        <f>K17+K18+K19+K20+K21+K22+K23+K24+K25+K26</f>
        <v>20</v>
      </c>
      <c r="AC27" s="69"/>
    </row>
    <row r="28" spans="1:29" x14ac:dyDescent="0.25">
      <c r="AC28" s="69"/>
    </row>
    <row r="29" spans="1:29" x14ac:dyDescent="0.25">
      <c r="AC29" s="69"/>
    </row>
    <row r="30" spans="1:29" x14ac:dyDescent="0.25">
      <c r="AC30" s="69"/>
    </row>
    <row r="31" spans="1:29" x14ac:dyDescent="0.25">
      <c r="AC31" s="69"/>
    </row>
    <row r="32" spans="1:29" x14ac:dyDescent="0.25">
      <c r="AC32" s="69"/>
    </row>
  </sheetData>
  <mergeCells count="10">
    <mergeCell ref="A15:A16"/>
    <mergeCell ref="B15:B16"/>
    <mergeCell ref="C15:C16"/>
    <mergeCell ref="I15:I16"/>
    <mergeCell ref="L15:L16"/>
    <mergeCell ref="I1:I2"/>
    <mergeCell ref="L1:L2"/>
    <mergeCell ref="A1:A2"/>
    <mergeCell ref="B1:B2"/>
    <mergeCell ref="C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workbookViewId="0">
      <selection activeCell="AF5" sqref="AF5"/>
    </sheetView>
  </sheetViews>
  <sheetFormatPr defaultRowHeight="15" x14ac:dyDescent="0.25"/>
  <cols>
    <col min="1" max="1" width="5.5703125" customWidth="1"/>
    <col min="2" max="2" width="4.7109375" customWidth="1"/>
    <col min="3" max="33" width="4.28515625" customWidth="1"/>
  </cols>
  <sheetData>
    <row r="1" spans="1:33" x14ac:dyDescent="0.25">
      <c r="H1" s="159" t="s">
        <v>109</v>
      </c>
      <c r="I1" s="159"/>
      <c r="J1" s="160"/>
      <c r="K1" s="161" t="s">
        <v>48</v>
      </c>
      <c r="L1" s="162"/>
      <c r="M1" s="154" t="s">
        <v>97</v>
      </c>
      <c r="N1" s="155"/>
      <c r="O1" s="155"/>
      <c r="P1" s="156"/>
      <c r="Q1" s="157">
        <f>DATEVALUE("1"&amp;K1)</f>
        <v>44197</v>
      </c>
      <c r="R1" s="158"/>
      <c r="S1" s="158"/>
      <c r="T1" s="158"/>
      <c r="X1" s="154" t="s">
        <v>47</v>
      </c>
      <c r="Y1" s="155"/>
      <c r="Z1" s="155"/>
      <c r="AA1" s="156"/>
      <c r="AB1" s="153">
        <f>EOMONTH(Q1,0)</f>
        <v>44227</v>
      </c>
      <c r="AC1" s="153"/>
      <c r="AD1" s="153"/>
      <c r="AE1" s="153"/>
    </row>
    <row r="2" spans="1:33" x14ac:dyDescent="0.25">
      <c r="H2" s="165"/>
      <c r="I2" s="165"/>
      <c r="J2" s="166"/>
      <c r="K2" s="163"/>
      <c r="L2" s="164"/>
      <c r="M2" s="167"/>
      <c r="N2" s="168"/>
      <c r="O2" s="168"/>
      <c r="P2" s="169"/>
      <c r="Q2" s="170"/>
      <c r="R2" s="171"/>
      <c r="S2" s="171"/>
      <c r="T2" s="171"/>
      <c r="X2" s="167"/>
      <c r="Y2" s="168"/>
      <c r="Z2" s="168"/>
      <c r="AA2" s="169"/>
      <c r="AB2" s="133"/>
      <c r="AC2" s="133"/>
      <c r="AD2" s="133"/>
      <c r="AE2" s="133"/>
    </row>
    <row r="3" spans="1:33" x14ac:dyDescent="0.25">
      <c r="A3" s="131">
        <f>Sheet7!Q1</f>
        <v>44197</v>
      </c>
      <c r="B3" s="131">
        <f>IF(A3&lt;Sheet7!$AB$1,A3+1,"")</f>
        <v>44198</v>
      </c>
      <c r="C3" s="131">
        <f>IF(B3&lt;Sheet7!$AB$1,B3+1,"")</f>
        <v>44199</v>
      </c>
      <c r="D3" s="131">
        <f>IF(C3&lt;Sheet7!$AB$1,C3+1,"")</f>
        <v>44200</v>
      </c>
      <c r="E3" s="131">
        <f>IF(D3&lt;Sheet7!$AB$1,D3+1,"")</f>
        <v>44201</v>
      </c>
      <c r="F3" s="131">
        <f>IF(E3&lt;Sheet7!$AB$1,E3+1,"")</f>
        <v>44202</v>
      </c>
      <c r="G3" s="131">
        <f>IF(F3&lt;Sheet7!$AB$1,F3+1,"")</f>
        <v>44203</v>
      </c>
      <c r="H3" s="131">
        <f>IF(G3&lt;Sheet7!$AB$1,G3+1,"")</f>
        <v>44204</v>
      </c>
      <c r="I3" s="131">
        <f>IF(H3&lt;Sheet7!$AB$1,H3+1,"")</f>
        <v>44205</v>
      </c>
      <c r="J3" s="131">
        <f>IF(I3&lt;Sheet7!$AB$1,I3+1,"")</f>
        <v>44206</v>
      </c>
      <c r="K3" s="131">
        <f>IF(J3&lt;Sheet7!$AB$1,J3+1,"")</f>
        <v>44207</v>
      </c>
      <c r="L3" s="131">
        <f>IF(K3&lt;Sheet7!$AB$1,K3+1,"")</f>
        <v>44208</v>
      </c>
      <c r="M3" s="131">
        <f>IF(L3&lt;Sheet7!$AB$1,L3+1,"")</f>
        <v>44209</v>
      </c>
      <c r="N3" s="131">
        <f>IF(M3&lt;Sheet7!$AB$1,M3+1,"")</f>
        <v>44210</v>
      </c>
      <c r="O3" s="131">
        <f>IF(N3&lt;Sheet7!$AB$1,N3+1,"")</f>
        <v>44211</v>
      </c>
      <c r="P3" s="131">
        <f>IF(O3&lt;Sheet7!$AB$1,O3+1,"")</f>
        <v>44212</v>
      </c>
      <c r="Q3" s="131">
        <f>IF(P3&lt;Sheet7!$AB$1,P3+1,"")</f>
        <v>44213</v>
      </c>
      <c r="R3" s="131">
        <f>IF(Q3&lt;Sheet7!$AB$1,Q3+1,"")</f>
        <v>44214</v>
      </c>
      <c r="S3" s="131">
        <f>IF(R3&lt;Sheet7!$AB$1,R3+1,"")</f>
        <v>44215</v>
      </c>
      <c r="T3" s="131">
        <f>IF(S3&lt;Sheet7!$AB$1,S3+1,"")</f>
        <v>44216</v>
      </c>
      <c r="U3" s="131">
        <f>IF(T3&lt;Sheet7!$AB$1,T3+1,"")</f>
        <v>44217</v>
      </c>
      <c r="V3" s="131">
        <f>IF(U3&lt;Sheet7!$AB$1,U3+1,"")</f>
        <v>44218</v>
      </c>
      <c r="W3" s="131">
        <f>IF(V3&lt;Sheet7!$AB$1,V3+1,"")</f>
        <v>44219</v>
      </c>
      <c r="X3" s="131">
        <f>IF(W3&lt;Sheet7!$AB$1,W3+1,"")</f>
        <v>44220</v>
      </c>
      <c r="Y3" s="131">
        <f>IF(X3&lt;Sheet7!$AB$1,X3+1,"")</f>
        <v>44221</v>
      </c>
      <c r="Z3" s="131">
        <f>IF(Y3&lt;Sheet7!$AB$1,Y3+1,"")</f>
        <v>44222</v>
      </c>
      <c r="AA3" s="131">
        <f>IF(Z3&lt;Sheet7!$AB$1,Z3+1,"")</f>
        <v>44223</v>
      </c>
      <c r="AB3" s="131">
        <f>IF(AA3&lt;Sheet7!$AB$1,AA3+1,"")</f>
        <v>44224</v>
      </c>
      <c r="AC3" s="131">
        <f>IF(AB3&lt;Sheet7!$AB$1,AB3+1,"")</f>
        <v>44225</v>
      </c>
      <c r="AD3" s="131">
        <f>IF(AC3&lt;Sheet7!$AB$1,AC3+1,"")</f>
        <v>44226</v>
      </c>
      <c r="AE3" s="131">
        <f>IF(AD3&lt;Sheet7!$AB$1,AD3+1,"")</f>
        <v>44227</v>
      </c>
    </row>
    <row r="4" spans="1:33" ht="45" customHeight="1" x14ac:dyDescent="0.25">
      <c r="A4" s="129" t="str">
        <f>TEXT(A3,"DDD")</f>
        <v>Fri</v>
      </c>
      <c r="B4" s="129" t="str">
        <f t="shared" ref="B4:AE4" si="0">TEXT(B3,"DDD")</f>
        <v>Sat</v>
      </c>
      <c r="C4" s="129" t="str">
        <f t="shared" si="0"/>
        <v>Sun</v>
      </c>
      <c r="D4" s="129" t="str">
        <f t="shared" si="0"/>
        <v>Mon</v>
      </c>
      <c r="E4" s="129" t="str">
        <f t="shared" si="0"/>
        <v>Tue</v>
      </c>
      <c r="F4" s="129" t="str">
        <f t="shared" si="0"/>
        <v>Wed</v>
      </c>
      <c r="G4" s="129" t="str">
        <f t="shared" si="0"/>
        <v>Thu</v>
      </c>
      <c r="H4" s="129" t="str">
        <f t="shared" si="0"/>
        <v>Fri</v>
      </c>
      <c r="I4" s="129" t="str">
        <f t="shared" si="0"/>
        <v>Sat</v>
      </c>
      <c r="J4" s="129" t="str">
        <f t="shared" si="0"/>
        <v>Sun</v>
      </c>
      <c r="K4" s="129" t="str">
        <f t="shared" si="0"/>
        <v>Mon</v>
      </c>
      <c r="L4" s="129" t="str">
        <f t="shared" si="0"/>
        <v>Tue</v>
      </c>
      <c r="M4" s="129" t="str">
        <f t="shared" si="0"/>
        <v>Wed</v>
      </c>
      <c r="N4" s="129" t="str">
        <f t="shared" si="0"/>
        <v>Thu</v>
      </c>
      <c r="O4" s="129" t="str">
        <f t="shared" si="0"/>
        <v>Fri</v>
      </c>
      <c r="P4" s="129" t="str">
        <f t="shared" si="0"/>
        <v>Sat</v>
      </c>
      <c r="Q4" s="129" t="str">
        <f t="shared" si="0"/>
        <v>Sun</v>
      </c>
      <c r="R4" s="129" t="str">
        <f t="shared" si="0"/>
        <v>Mon</v>
      </c>
      <c r="S4" s="129" t="str">
        <f t="shared" si="0"/>
        <v>Tue</v>
      </c>
      <c r="T4" s="129" t="str">
        <f t="shared" si="0"/>
        <v>Wed</v>
      </c>
      <c r="U4" s="129" t="str">
        <f t="shared" si="0"/>
        <v>Thu</v>
      </c>
      <c r="V4" s="129" t="str">
        <f t="shared" si="0"/>
        <v>Fri</v>
      </c>
      <c r="W4" s="129" t="str">
        <f t="shared" si="0"/>
        <v>Sat</v>
      </c>
      <c r="X4" s="129" t="str">
        <f t="shared" si="0"/>
        <v>Sun</v>
      </c>
      <c r="Y4" s="129" t="str">
        <f t="shared" si="0"/>
        <v>Mon</v>
      </c>
      <c r="Z4" s="129" t="str">
        <f t="shared" si="0"/>
        <v>Tue</v>
      </c>
      <c r="AA4" s="129" t="str">
        <f t="shared" si="0"/>
        <v>Wed</v>
      </c>
      <c r="AB4" s="129" t="str">
        <f t="shared" si="0"/>
        <v>Thu</v>
      </c>
      <c r="AC4" s="129" t="str">
        <f t="shared" si="0"/>
        <v>Fri</v>
      </c>
      <c r="AD4" s="129" t="str">
        <f t="shared" si="0"/>
        <v>Sat</v>
      </c>
      <c r="AE4" s="129" t="str">
        <f t="shared" si="0"/>
        <v>Sun</v>
      </c>
      <c r="AF4" s="130" t="s">
        <v>82</v>
      </c>
      <c r="AG4" s="83" t="s">
        <v>72</v>
      </c>
    </row>
    <row r="5" spans="1:33" x14ac:dyDescent="0.25">
      <c r="A5" s="120" t="s">
        <v>82</v>
      </c>
      <c r="B5" s="120"/>
      <c r="C5" s="121"/>
      <c r="D5" s="120" t="s">
        <v>82</v>
      </c>
      <c r="E5" s="120" t="s">
        <v>82</v>
      </c>
      <c r="F5" s="120" t="s">
        <v>82</v>
      </c>
      <c r="G5" s="120" t="s">
        <v>82</v>
      </c>
      <c r="H5" s="120" t="s">
        <v>82</v>
      </c>
      <c r="I5" s="120"/>
      <c r="J5" s="121"/>
      <c r="K5" s="120" t="s">
        <v>82</v>
      </c>
      <c r="L5" s="120" t="s">
        <v>82</v>
      </c>
      <c r="M5" s="120" t="s">
        <v>82</v>
      </c>
      <c r="N5" s="120" t="s">
        <v>82</v>
      </c>
      <c r="O5" s="120" t="s">
        <v>82</v>
      </c>
      <c r="P5" s="120"/>
      <c r="Q5" s="121"/>
      <c r="R5" s="120" t="s">
        <v>82</v>
      </c>
      <c r="S5" s="120" t="s">
        <v>82</v>
      </c>
      <c r="T5" s="120" t="s">
        <v>82</v>
      </c>
      <c r="U5" s="120" t="s">
        <v>82</v>
      </c>
      <c r="V5" s="120" t="s">
        <v>82</v>
      </c>
      <c r="W5" s="120"/>
      <c r="X5" s="120"/>
      <c r="Y5" s="120" t="s">
        <v>82</v>
      </c>
      <c r="Z5" s="120" t="s">
        <v>82</v>
      </c>
      <c r="AA5" s="120" t="s">
        <v>82</v>
      </c>
      <c r="AB5" s="120" t="s">
        <v>82</v>
      </c>
      <c r="AC5" s="120" t="s">
        <v>82</v>
      </c>
      <c r="AD5" s="120"/>
      <c r="AE5" s="127"/>
      <c r="AF5" s="14">
        <f t="shared" ref="AF5:AF14" si="1">COUNTIF(A5:AE5,"P")</f>
        <v>21</v>
      </c>
      <c r="AG5" s="14">
        <f t="shared" ref="AG5:AG14" si="2">COUNTIF(A5:AE5,"A")</f>
        <v>0</v>
      </c>
    </row>
    <row r="6" spans="1:33" x14ac:dyDescent="0.25">
      <c r="A6" s="120" t="s">
        <v>82</v>
      </c>
      <c r="B6" s="121"/>
      <c r="C6" s="121"/>
      <c r="D6" s="120" t="s">
        <v>82</v>
      </c>
      <c r="E6" s="120" t="s">
        <v>82</v>
      </c>
      <c r="F6" s="120" t="s">
        <v>82</v>
      </c>
      <c r="G6" s="120" t="s">
        <v>82</v>
      </c>
      <c r="H6" s="120" t="s">
        <v>82</v>
      </c>
      <c r="I6" s="121"/>
      <c r="J6" s="121"/>
      <c r="K6" s="120" t="s">
        <v>82</v>
      </c>
      <c r="L6" s="120" t="s">
        <v>82</v>
      </c>
      <c r="M6" s="120" t="s">
        <v>82</v>
      </c>
      <c r="N6" s="120" t="s">
        <v>82</v>
      </c>
      <c r="O6" s="120" t="s">
        <v>82</v>
      </c>
      <c r="P6" s="121"/>
      <c r="Q6" s="121"/>
      <c r="R6" s="120" t="s">
        <v>82</v>
      </c>
      <c r="S6" s="120" t="s">
        <v>82</v>
      </c>
      <c r="T6" s="120" t="s">
        <v>82</v>
      </c>
      <c r="U6" s="120" t="s">
        <v>82</v>
      </c>
      <c r="V6" s="120" t="s">
        <v>82</v>
      </c>
      <c r="W6" s="120"/>
      <c r="X6" s="120"/>
      <c r="Y6" s="120" t="s">
        <v>82</v>
      </c>
      <c r="Z6" s="120" t="s">
        <v>82</v>
      </c>
      <c r="AA6" s="120" t="s">
        <v>82</v>
      </c>
      <c r="AB6" s="120" t="s">
        <v>82</v>
      </c>
      <c r="AC6" s="120" t="s">
        <v>82</v>
      </c>
      <c r="AD6" s="120"/>
      <c r="AE6" s="127"/>
      <c r="AF6" s="14">
        <f t="shared" si="1"/>
        <v>21</v>
      </c>
      <c r="AG6" s="14">
        <f t="shared" si="2"/>
        <v>0</v>
      </c>
    </row>
    <row r="7" spans="1:33" x14ac:dyDescent="0.25">
      <c r="A7" s="120" t="s">
        <v>82</v>
      </c>
      <c r="B7" s="121"/>
      <c r="C7" s="121"/>
      <c r="D7" s="120" t="s">
        <v>82</v>
      </c>
      <c r="E7" s="120" t="s">
        <v>82</v>
      </c>
      <c r="F7" s="120" t="s">
        <v>82</v>
      </c>
      <c r="G7" s="120" t="s">
        <v>82</v>
      </c>
      <c r="H7" s="120" t="s">
        <v>82</v>
      </c>
      <c r="I7" s="121"/>
      <c r="J7" s="121"/>
      <c r="K7" s="120" t="s">
        <v>82</v>
      </c>
      <c r="L7" s="120" t="s">
        <v>82</v>
      </c>
      <c r="M7" s="120" t="s">
        <v>82</v>
      </c>
      <c r="N7" s="120" t="s">
        <v>82</v>
      </c>
      <c r="O7" s="120" t="s">
        <v>82</v>
      </c>
      <c r="P7" s="121"/>
      <c r="Q7" s="121"/>
      <c r="R7" s="120" t="s">
        <v>82</v>
      </c>
      <c r="S7" s="120" t="s">
        <v>72</v>
      </c>
      <c r="T7" s="120" t="s">
        <v>82</v>
      </c>
      <c r="U7" s="120" t="s">
        <v>82</v>
      </c>
      <c r="V7" s="120" t="s">
        <v>82</v>
      </c>
      <c r="W7" s="120"/>
      <c r="X7" s="120"/>
      <c r="Y7" s="120" t="s">
        <v>82</v>
      </c>
      <c r="Z7" s="120" t="s">
        <v>82</v>
      </c>
      <c r="AA7" s="120" t="s">
        <v>82</v>
      </c>
      <c r="AB7" s="120" t="s">
        <v>82</v>
      </c>
      <c r="AC7" s="120" t="s">
        <v>82</v>
      </c>
      <c r="AD7" s="120"/>
      <c r="AE7" s="127"/>
      <c r="AF7" s="14">
        <f t="shared" si="1"/>
        <v>20</v>
      </c>
      <c r="AG7" s="14">
        <f t="shared" si="2"/>
        <v>1</v>
      </c>
    </row>
    <row r="8" spans="1:33" x14ac:dyDescent="0.25">
      <c r="A8" s="120" t="s">
        <v>82</v>
      </c>
      <c r="B8" s="121"/>
      <c r="C8" s="121"/>
      <c r="D8" s="120" t="s">
        <v>82</v>
      </c>
      <c r="E8" s="120" t="s">
        <v>82</v>
      </c>
      <c r="F8" s="120" t="s">
        <v>82</v>
      </c>
      <c r="G8" s="120" t="s">
        <v>82</v>
      </c>
      <c r="H8" s="120" t="s">
        <v>82</v>
      </c>
      <c r="I8" s="121"/>
      <c r="J8" s="121"/>
      <c r="K8" s="120" t="s">
        <v>82</v>
      </c>
      <c r="L8" s="120" t="s">
        <v>82</v>
      </c>
      <c r="M8" s="120" t="s">
        <v>82</v>
      </c>
      <c r="N8" s="120" t="s">
        <v>82</v>
      </c>
      <c r="O8" s="120" t="s">
        <v>82</v>
      </c>
      <c r="P8" s="121"/>
      <c r="Q8" s="121"/>
      <c r="R8" s="120" t="s">
        <v>82</v>
      </c>
      <c r="S8" s="120" t="s">
        <v>82</v>
      </c>
      <c r="T8" s="120" t="s">
        <v>82</v>
      </c>
      <c r="U8" s="120" t="s">
        <v>72</v>
      </c>
      <c r="V8" s="120" t="s">
        <v>82</v>
      </c>
      <c r="W8" s="120"/>
      <c r="X8" s="120"/>
      <c r="Y8" s="120" t="s">
        <v>82</v>
      </c>
      <c r="Z8" s="120" t="s">
        <v>82</v>
      </c>
      <c r="AA8" s="120" t="s">
        <v>82</v>
      </c>
      <c r="AB8" s="120" t="s">
        <v>82</v>
      </c>
      <c r="AC8" s="120" t="s">
        <v>82</v>
      </c>
      <c r="AD8" s="120"/>
      <c r="AE8" s="127"/>
      <c r="AF8" s="14">
        <f t="shared" si="1"/>
        <v>20</v>
      </c>
      <c r="AG8" s="14">
        <f t="shared" si="2"/>
        <v>1</v>
      </c>
    </row>
    <row r="9" spans="1:33" x14ac:dyDescent="0.25">
      <c r="A9" s="120" t="s">
        <v>82</v>
      </c>
      <c r="B9" s="121"/>
      <c r="C9" s="121"/>
      <c r="D9" s="120" t="s">
        <v>82</v>
      </c>
      <c r="E9" s="120" t="s">
        <v>82</v>
      </c>
      <c r="F9" s="120" t="s">
        <v>82</v>
      </c>
      <c r="G9" s="120" t="s">
        <v>82</v>
      </c>
      <c r="H9" s="120" t="s">
        <v>82</v>
      </c>
      <c r="I9" s="121"/>
      <c r="J9" s="121"/>
      <c r="K9" s="120" t="s">
        <v>82</v>
      </c>
      <c r="L9" s="120" t="s">
        <v>82</v>
      </c>
      <c r="M9" s="120" t="s">
        <v>82</v>
      </c>
      <c r="N9" s="120" t="s">
        <v>82</v>
      </c>
      <c r="O9" s="120" t="s">
        <v>82</v>
      </c>
      <c r="P9" s="121"/>
      <c r="Q9" s="121"/>
      <c r="R9" s="120" t="s">
        <v>72</v>
      </c>
      <c r="S9" s="120" t="s">
        <v>82</v>
      </c>
      <c r="T9" s="120" t="s">
        <v>82</v>
      </c>
      <c r="U9" s="120" t="s">
        <v>82</v>
      </c>
      <c r="V9" s="120" t="s">
        <v>82</v>
      </c>
      <c r="W9" s="120"/>
      <c r="X9" s="120"/>
      <c r="Y9" s="120" t="s">
        <v>82</v>
      </c>
      <c r="Z9" s="120" t="s">
        <v>82</v>
      </c>
      <c r="AA9" s="120" t="s">
        <v>82</v>
      </c>
      <c r="AB9" s="120" t="s">
        <v>82</v>
      </c>
      <c r="AC9" s="120" t="s">
        <v>82</v>
      </c>
      <c r="AD9" s="120"/>
      <c r="AE9" s="127"/>
      <c r="AF9" s="14">
        <f t="shared" si="1"/>
        <v>20</v>
      </c>
      <c r="AG9" s="14">
        <f t="shared" si="2"/>
        <v>1</v>
      </c>
    </row>
    <row r="10" spans="1:33" x14ac:dyDescent="0.25">
      <c r="A10" s="120" t="s">
        <v>82</v>
      </c>
      <c r="B10" s="121"/>
      <c r="C10" s="121"/>
      <c r="D10" s="120" t="s">
        <v>82</v>
      </c>
      <c r="E10" s="120" t="s">
        <v>82</v>
      </c>
      <c r="F10" s="120" t="s">
        <v>82</v>
      </c>
      <c r="G10" s="120" t="s">
        <v>82</v>
      </c>
      <c r="H10" s="120" t="s">
        <v>82</v>
      </c>
      <c r="I10" s="121"/>
      <c r="J10" s="121"/>
      <c r="K10" s="120" t="s">
        <v>82</v>
      </c>
      <c r="L10" s="120" t="s">
        <v>82</v>
      </c>
      <c r="M10" s="120" t="s">
        <v>82</v>
      </c>
      <c r="N10" s="120" t="s">
        <v>82</v>
      </c>
      <c r="O10" s="120" t="s">
        <v>82</v>
      </c>
      <c r="P10" s="121"/>
      <c r="Q10" s="121"/>
      <c r="R10" s="120" t="s">
        <v>82</v>
      </c>
      <c r="S10" s="120" t="s">
        <v>82</v>
      </c>
      <c r="T10" s="120" t="s">
        <v>82</v>
      </c>
      <c r="U10" s="120" t="s">
        <v>72</v>
      </c>
      <c r="V10" s="120" t="s">
        <v>82</v>
      </c>
      <c r="W10" s="120"/>
      <c r="X10" s="120"/>
      <c r="Y10" s="120" t="s">
        <v>82</v>
      </c>
      <c r="Z10" s="120" t="s">
        <v>82</v>
      </c>
      <c r="AA10" s="120" t="s">
        <v>82</v>
      </c>
      <c r="AB10" s="120" t="s">
        <v>82</v>
      </c>
      <c r="AC10" s="120" t="s">
        <v>82</v>
      </c>
      <c r="AD10" s="120"/>
      <c r="AE10" s="127"/>
      <c r="AF10" s="14">
        <f t="shared" si="1"/>
        <v>20</v>
      </c>
      <c r="AG10" s="14">
        <f t="shared" si="2"/>
        <v>1</v>
      </c>
    </row>
    <row r="11" spans="1:33" x14ac:dyDescent="0.25">
      <c r="A11" s="120" t="s">
        <v>82</v>
      </c>
      <c r="B11" s="121"/>
      <c r="C11" s="121"/>
      <c r="D11" s="120" t="s">
        <v>82</v>
      </c>
      <c r="E11" s="120" t="s">
        <v>82</v>
      </c>
      <c r="F11" s="120" t="s">
        <v>82</v>
      </c>
      <c r="G11" s="120" t="s">
        <v>82</v>
      </c>
      <c r="H11" s="120" t="s">
        <v>82</v>
      </c>
      <c r="I11" s="121"/>
      <c r="J11" s="121"/>
      <c r="K11" s="120" t="s">
        <v>82</v>
      </c>
      <c r="L11" s="120" t="s">
        <v>82</v>
      </c>
      <c r="M11" s="120" t="s">
        <v>82</v>
      </c>
      <c r="N11" s="120" t="s">
        <v>82</v>
      </c>
      <c r="O11" s="120" t="s">
        <v>82</v>
      </c>
      <c r="P11" s="121"/>
      <c r="Q11" s="121"/>
      <c r="R11" s="120" t="s">
        <v>82</v>
      </c>
      <c r="S11" s="120" t="s">
        <v>82</v>
      </c>
      <c r="T11" s="120" t="s">
        <v>82</v>
      </c>
      <c r="U11" s="120" t="s">
        <v>82</v>
      </c>
      <c r="V11" s="120" t="s">
        <v>82</v>
      </c>
      <c r="W11" s="120"/>
      <c r="X11" s="120"/>
      <c r="Y11" s="120" t="s">
        <v>82</v>
      </c>
      <c r="Z11" s="120" t="s">
        <v>82</v>
      </c>
      <c r="AA11" s="120" t="s">
        <v>82</v>
      </c>
      <c r="AB11" s="120" t="s">
        <v>82</v>
      </c>
      <c r="AC11" s="120" t="s">
        <v>82</v>
      </c>
      <c r="AD11" s="120"/>
      <c r="AE11" s="127"/>
      <c r="AF11" s="14">
        <f t="shared" si="1"/>
        <v>21</v>
      </c>
      <c r="AG11" s="14">
        <f t="shared" si="2"/>
        <v>0</v>
      </c>
    </row>
    <row r="12" spans="1:33" x14ac:dyDescent="0.25">
      <c r="A12" s="120" t="s">
        <v>82</v>
      </c>
      <c r="B12" s="121"/>
      <c r="C12" s="121"/>
      <c r="D12" s="120" t="s">
        <v>82</v>
      </c>
      <c r="E12" s="120" t="s">
        <v>82</v>
      </c>
      <c r="F12" s="120" t="s">
        <v>82</v>
      </c>
      <c r="G12" s="120" t="s">
        <v>82</v>
      </c>
      <c r="H12" s="120" t="s">
        <v>82</v>
      </c>
      <c r="I12" s="121"/>
      <c r="J12" s="121"/>
      <c r="K12" s="120" t="s">
        <v>82</v>
      </c>
      <c r="L12" s="120" t="s">
        <v>82</v>
      </c>
      <c r="M12" s="120" t="s">
        <v>82</v>
      </c>
      <c r="N12" s="120" t="s">
        <v>82</v>
      </c>
      <c r="O12" s="120" t="s">
        <v>82</v>
      </c>
      <c r="P12" s="121"/>
      <c r="Q12" s="121"/>
      <c r="R12" s="120" t="s">
        <v>82</v>
      </c>
      <c r="S12" s="120" t="s">
        <v>82</v>
      </c>
      <c r="T12" s="120" t="s">
        <v>82</v>
      </c>
      <c r="U12" s="120" t="s">
        <v>82</v>
      </c>
      <c r="V12" s="120" t="s">
        <v>82</v>
      </c>
      <c r="W12" s="120"/>
      <c r="X12" s="120"/>
      <c r="Y12" s="120" t="s">
        <v>82</v>
      </c>
      <c r="Z12" s="120" t="s">
        <v>82</v>
      </c>
      <c r="AA12" s="120" t="s">
        <v>82</v>
      </c>
      <c r="AB12" s="120" t="s">
        <v>82</v>
      </c>
      <c r="AC12" s="120" t="s">
        <v>82</v>
      </c>
      <c r="AD12" s="120"/>
      <c r="AE12" s="127"/>
      <c r="AF12" s="14">
        <f t="shared" si="1"/>
        <v>21</v>
      </c>
      <c r="AG12" s="14">
        <f t="shared" si="2"/>
        <v>0</v>
      </c>
    </row>
    <row r="13" spans="1:33" x14ac:dyDescent="0.25">
      <c r="A13" s="120" t="s">
        <v>82</v>
      </c>
      <c r="B13" s="121"/>
      <c r="C13" s="121"/>
      <c r="D13" s="120" t="s">
        <v>82</v>
      </c>
      <c r="E13" s="120" t="s">
        <v>82</v>
      </c>
      <c r="F13" s="120" t="s">
        <v>82</v>
      </c>
      <c r="G13" s="120" t="s">
        <v>82</v>
      </c>
      <c r="H13" s="120" t="s">
        <v>82</v>
      </c>
      <c r="I13" s="121"/>
      <c r="J13" s="121"/>
      <c r="K13" s="120" t="s">
        <v>82</v>
      </c>
      <c r="L13" s="120" t="s">
        <v>82</v>
      </c>
      <c r="M13" s="120" t="s">
        <v>82</v>
      </c>
      <c r="N13" s="120" t="s">
        <v>82</v>
      </c>
      <c r="O13" s="120" t="s">
        <v>82</v>
      </c>
      <c r="P13" s="121"/>
      <c r="Q13" s="121"/>
      <c r="R13" s="120" t="s">
        <v>82</v>
      </c>
      <c r="S13" s="120" t="s">
        <v>82</v>
      </c>
      <c r="T13" s="120" t="s">
        <v>82</v>
      </c>
      <c r="U13" s="120" t="s">
        <v>82</v>
      </c>
      <c r="V13" s="120" t="s">
        <v>72</v>
      </c>
      <c r="W13" s="120"/>
      <c r="X13" s="120"/>
      <c r="Y13" s="120" t="s">
        <v>82</v>
      </c>
      <c r="Z13" s="120" t="s">
        <v>82</v>
      </c>
      <c r="AA13" s="120" t="s">
        <v>82</v>
      </c>
      <c r="AB13" s="120" t="s">
        <v>82</v>
      </c>
      <c r="AC13" s="120" t="s">
        <v>82</v>
      </c>
      <c r="AD13" s="120"/>
      <c r="AE13" s="127"/>
      <c r="AF13" s="14">
        <f t="shared" si="1"/>
        <v>20</v>
      </c>
      <c r="AG13" s="14">
        <f t="shared" si="2"/>
        <v>1</v>
      </c>
    </row>
    <row r="14" spans="1:33" x14ac:dyDescent="0.25">
      <c r="A14" s="120" t="s">
        <v>82</v>
      </c>
      <c r="B14" s="121"/>
      <c r="C14" s="121"/>
      <c r="D14" s="120" t="s">
        <v>82</v>
      </c>
      <c r="E14" s="120" t="s">
        <v>82</v>
      </c>
      <c r="F14" s="120" t="s">
        <v>82</v>
      </c>
      <c r="G14" s="120" t="s">
        <v>82</v>
      </c>
      <c r="H14" s="120" t="s">
        <v>82</v>
      </c>
      <c r="I14" s="121"/>
      <c r="J14" s="121"/>
      <c r="K14" s="120" t="s">
        <v>82</v>
      </c>
      <c r="L14" s="120" t="s">
        <v>82</v>
      </c>
      <c r="M14" s="120" t="s">
        <v>82</v>
      </c>
      <c r="N14" s="120" t="s">
        <v>82</v>
      </c>
      <c r="O14" s="120" t="s">
        <v>82</v>
      </c>
      <c r="P14" s="121"/>
      <c r="Q14" s="121"/>
      <c r="R14" s="120" t="s">
        <v>82</v>
      </c>
      <c r="S14" s="120" t="s">
        <v>82</v>
      </c>
      <c r="T14" s="120" t="s">
        <v>82</v>
      </c>
      <c r="U14" s="120" t="s">
        <v>82</v>
      </c>
      <c r="V14" s="120" t="s">
        <v>82</v>
      </c>
      <c r="W14" s="120"/>
      <c r="X14" s="120"/>
      <c r="Y14" s="120" t="s">
        <v>82</v>
      </c>
      <c r="Z14" s="120" t="s">
        <v>82</v>
      </c>
      <c r="AA14" s="120" t="s">
        <v>82</v>
      </c>
      <c r="AB14" s="120" t="s">
        <v>82</v>
      </c>
      <c r="AC14" s="120" t="s">
        <v>82</v>
      </c>
      <c r="AD14" s="120"/>
      <c r="AE14" s="127"/>
      <c r="AF14" s="14">
        <f t="shared" si="1"/>
        <v>21</v>
      </c>
      <c r="AG14" s="14">
        <f t="shared" si="2"/>
        <v>0</v>
      </c>
    </row>
    <row r="17" spans="1:2" hidden="1" x14ac:dyDescent="0.25">
      <c r="A17" s="122" t="s">
        <v>48</v>
      </c>
      <c r="B17" t="s">
        <v>82</v>
      </c>
    </row>
    <row r="18" spans="1:2" hidden="1" x14ac:dyDescent="0.25">
      <c r="A18" s="122" t="s">
        <v>49</v>
      </c>
      <c r="B18" t="s">
        <v>72</v>
      </c>
    </row>
    <row r="19" spans="1:2" hidden="1" x14ac:dyDescent="0.25">
      <c r="A19" s="122" t="s">
        <v>50</v>
      </c>
    </row>
    <row r="20" spans="1:2" hidden="1" x14ac:dyDescent="0.25">
      <c r="A20" s="122" t="s">
        <v>51</v>
      </c>
    </row>
    <row r="21" spans="1:2" hidden="1" x14ac:dyDescent="0.25">
      <c r="A21" s="122" t="s">
        <v>52</v>
      </c>
    </row>
    <row r="22" spans="1:2" hidden="1" x14ac:dyDescent="0.25">
      <c r="A22" s="122" t="s">
        <v>53</v>
      </c>
    </row>
    <row r="23" spans="1:2" hidden="1" x14ac:dyDescent="0.25">
      <c r="A23" s="122" t="s">
        <v>54</v>
      </c>
    </row>
    <row r="24" spans="1:2" hidden="1" x14ac:dyDescent="0.25">
      <c r="A24" s="122" t="s">
        <v>55</v>
      </c>
    </row>
    <row r="25" spans="1:2" hidden="1" x14ac:dyDescent="0.25">
      <c r="A25" s="122" t="s">
        <v>56</v>
      </c>
    </row>
    <row r="26" spans="1:2" hidden="1" x14ac:dyDescent="0.25">
      <c r="A26" s="122" t="s">
        <v>57</v>
      </c>
    </row>
    <row r="27" spans="1:2" hidden="1" x14ac:dyDescent="0.25">
      <c r="A27" s="122" t="s">
        <v>58</v>
      </c>
    </row>
    <row r="28" spans="1:2" hidden="1" x14ac:dyDescent="0.25">
      <c r="A28" s="122" t="s">
        <v>59</v>
      </c>
    </row>
    <row r="29" spans="1:2" x14ac:dyDescent="0.25">
      <c r="A29" s="122"/>
    </row>
    <row r="30" spans="1:2" x14ac:dyDescent="0.25">
      <c r="A30" s="122"/>
    </row>
    <row r="31" spans="1:2" x14ac:dyDescent="0.25">
      <c r="A31" s="122"/>
    </row>
    <row r="32" spans="1:2" x14ac:dyDescent="0.25">
      <c r="A32" s="122"/>
    </row>
    <row r="33" spans="1:1" x14ac:dyDescent="0.25">
      <c r="A33" s="122"/>
    </row>
    <row r="34" spans="1:1" x14ac:dyDescent="0.25">
      <c r="A34" s="122"/>
    </row>
    <row r="35" spans="1:1" x14ac:dyDescent="0.25">
      <c r="A35" s="122"/>
    </row>
    <row r="36" spans="1:1" x14ac:dyDescent="0.25">
      <c r="A36" s="122"/>
    </row>
    <row r="37" spans="1:1" x14ac:dyDescent="0.25">
      <c r="A37" s="122"/>
    </row>
    <row r="38" spans="1:1" x14ac:dyDescent="0.25">
      <c r="A38" s="122"/>
    </row>
    <row r="39" spans="1:1" x14ac:dyDescent="0.25">
      <c r="A39" s="122"/>
    </row>
    <row r="40" spans="1:1" x14ac:dyDescent="0.25">
      <c r="A40" s="122"/>
    </row>
  </sheetData>
  <mergeCells count="6">
    <mergeCell ref="H1:J1"/>
    <mergeCell ref="K1:L1"/>
    <mergeCell ref="AB1:AE1"/>
    <mergeCell ref="X1:AA1"/>
    <mergeCell ref="Q1:T1"/>
    <mergeCell ref="M1:P1"/>
  </mergeCells>
  <conditionalFormatting sqref="A4:AE14 A17:A40">
    <cfRule type="expression" dxfId="2" priority="2">
      <formula>$A$4="Sat"</formula>
    </cfRule>
    <cfRule type="expression" dxfId="1" priority="3">
      <formula>A$4="Sun"</formula>
    </cfRule>
  </conditionalFormatting>
  <conditionalFormatting sqref="A4:AE14">
    <cfRule type="expression" dxfId="0" priority="1">
      <formula>A$4="Sat"</formula>
    </cfRule>
  </conditionalFormatting>
  <dataValidations count="2">
    <dataValidation type="list" allowBlank="1" showInputMessage="1" showErrorMessage="1" sqref="K1:K2">
      <formula1>$A$17:$A$28</formula1>
    </dataValidation>
    <dataValidation type="list" allowBlank="1" showInputMessage="1" showErrorMessage="1" sqref="A5:AE14">
      <formula1>$B$17:$B$18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No Cost EMI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swastimisry2@gmail.com</dc:creator>
  <cp:lastModifiedBy>swastimisry2@gmail.com</cp:lastModifiedBy>
  <dcterms:created xsi:type="dcterms:W3CDTF">2021-01-31T05:50:09Z</dcterms:created>
  <dcterms:modified xsi:type="dcterms:W3CDTF">2021-02-28T13:36:39Z</dcterms:modified>
</cp:coreProperties>
</file>