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600" windowHeight="9780"/>
  </bookViews>
  <sheets>
    <sheet name="Giá trị phần mềm" sheetId="1" r:id="rId1"/>
    <sheet name="Phụ lục I" sheetId="2" r:id="rId2"/>
    <sheet name="Phụ lục II" sheetId="4" r:id="rId3"/>
    <sheet name="Phụ lục III" sheetId="5" r:id="rId4"/>
    <sheet name="Phụ lục IV" sheetId="6" r:id="rId5"/>
    <sheet name="Phụ lục V" sheetId="7" r:id="rId6"/>
    <sheet name="Phụ lục VI-1" sheetId="8" r:id="rId7"/>
    <sheet name="Phụlục VI-2" sheetId="9" r:id="rId8"/>
  </sheets>
  <definedNames>
    <definedName name="AUCP">'Giá trị phần mềm'!$D$37</definedName>
    <definedName name="E">'Giá trị phần mềm'!$D$26</definedName>
    <definedName name="EF">'Giá trị phần mềm'!$D$65</definedName>
    <definedName name="EFW">'Phụlục VI-2'!$E$5</definedName>
    <definedName name="P">'Phụlục VI-2'!$F$17</definedName>
    <definedName name="TAW">'Phụ lục III'!$E$8</definedName>
    <definedName name="TBF">'Phụ lục IV'!$D$17</definedName>
    <definedName name="TCF">'Giá trị phần mềm'!$D$56</definedName>
    <definedName name="TFW">'Phụ lục V'!$E$5</definedName>
    <definedName name="UUCP">'Giá trị phần mềm'!$D$47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9" l="1"/>
  <c r="E9" i="9"/>
  <c r="E11" i="9"/>
  <c r="E5" i="9"/>
  <c r="D63" i="1"/>
  <c r="D65" i="1"/>
  <c r="D56" i="1"/>
  <c r="D47" i="1"/>
  <c r="D33" i="1"/>
  <c r="D34" i="1"/>
  <c r="D35" i="1"/>
  <c r="D37" i="1"/>
  <c r="D24" i="1"/>
  <c r="D26" i="1"/>
  <c r="D10" i="1"/>
  <c r="F8" i="9"/>
  <c r="F9" i="9"/>
  <c r="F11" i="9"/>
  <c r="F16" i="9"/>
  <c r="F17" i="9"/>
  <c r="D11" i="1"/>
  <c r="D14" i="1"/>
  <c r="D17" i="1"/>
  <c r="E10" i="9"/>
  <c r="F10" i="9"/>
  <c r="E7" i="9"/>
  <c r="F7" i="9"/>
  <c r="E13" i="9"/>
  <c r="F13" i="9"/>
  <c r="E14" i="9"/>
  <c r="F14" i="9"/>
  <c r="E15" i="9"/>
  <c r="F15" i="9"/>
  <c r="E8" i="7"/>
  <c r="E9" i="7"/>
  <c r="E13" i="7"/>
  <c r="E14" i="7"/>
  <c r="E15" i="7"/>
  <c r="E16" i="7"/>
  <c r="E17" i="7"/>
  <c r="E18" i="7"/>
  <c r="E6" i="7"/>
  <c r="E10" i="7"/>
  <c r="E12" i="7"/>
  <c r="E7" i="7"/>
  <c r="E11" i="7"/>
  <c r="E5" i="7"/>
  <c r="D54" i="1"/>
  <c r="D6" i="6"/>
  <c r="D7" i="6"/>
  <c r="D5" i="6"/>
  <c r="D10" i="6"/>
  <c r="D9" i="6"/>
  <c r="D14" i="6"/>
  <c r="D13" i="6"/>
  <c r="D17" i="6"/>
  <c r="D45" i="1"/>
  <c r="E7" i="5"/>
  <c r="E5" i="5"/>
  <c r="E8" i="5"/>
  <c r="D44" i="1"/>
  <c r="D15" i="6"/>
  <c r="D16" i="6"/>
  <c r="D12" i="6"/>
  <c r="D11" i="6"/>
  <c r="D8" i="6"/>
  <c r="E6" i="5"/>
  <c r="E15" i="1"/>
</calcChain>
</file>

<file path=xl/sharedStrings.xml><?xml version="1.0" encoding="utf-8"?>
<sst xmlns="http://schemas.openxmlformats.org/spreadsheetml/2006/main" count="359" uniqueCount="244">
  <si>
    <t xml:space="preserve"> </t>
  </si>
  <si>
    <t>Người tạo</t>
  </si>
  <si>
    <t>Trần Lý Văn</t>
  </si>
  <si>
    <t>Developer</t>
  </si>
  <si>
    <t>lyvamax2018@gmail.com</t>
  </si>
  <si>
    <t>3364/BTTTT-UDCNTT</t>
  </si>
  <si>
    <t xml:space="preserve">Tên giá trị </t>
  </si>
  <si>
    <t>Kí hiệu</t>
  </si>
  <si>
    <t>Diễn giải</t>
  </si>
  <si>
    <t>Giá trị phần mềm (G)</t>
  </si>
  <si>
    <t>Mọi thắc mắc vui lòng liên hệ qua email:</t>
  </si>
  <si>
    <t>Giá trị tính toán</t>
  </si>
  <si>
    <t>Ngày tạo</t>
  </si>
  <si>
    <t>Thời gian làm việc 
cho mỗi đơn vị chức năng</t>
  </si>
  <si>
    <t>Mức lương lao động
bình quân</t>
  </si>
  <si>
    <t>E</t>
  </si>
  <si>
    <t>H</t>
  </si>
  <si>
    <t>P</t>
  </si>
  <si>
    <t>Giá trị nổ lực cho việc xây dựng, điều chỉnh và 
sửa lỗi góp phần tạo nên phần mềm hoàn chỉnh.</t>
  </si>
  <si>
    <t>Thời gian lao động để hoàn thành một use case
sau khi đã hoàn thành hiệu chỉnh.</t>
  </si>
  <si>
    <t>Tính theo mức lương bình quân đã 
được nhà nước quy định.</t>
  </si>
  <si>
    <t>Phụ cấp</t>
  </si>
  <si>
    <t>Giảm giá</t>
  </si>
  <si>
    <t>Tổng cộng</t>
  </si>
  <si>
    <t>Gía trị phần mềm G = 1.4 x E x H x P x 1.1</t>
  </si>
  <si>
    <t>Giá trị nỗ lực (E)</t>
  </si>
  <si>
    <t>AUCP</t>
  </si>
  <si>
    <t>Giá trị nỗ lực E = 10/6 x AUCP</t>
  </si>
  <si>
    <t>Giá trị nỗ lực thực tế</t>
  </si>
  <si>
    <t>Giá trị tổng các điểm chức năng (Usecase) sau khi đã hoàn thành và hiệu chỉnh.</t>
  </si>
  <si>
    <t>Điểm chức năng sau hiệu chỉnh AUCP = UUCP x TCF x EF</t>
  </si>
  <si>
    <t>Giá trị Use Case trước hiệu chỉnh</t>
  </si>
  <si>
    <t>Hệ số phức tạp
kỹ thuật công nghệ</t>
  </si>
  <si>
    <t>UUCP</t>
  </si>
  <si>
    <t>TCF</t>
  </si>
  <si>
    <t>EF</t>
  </si>
  <si>
    <t>Hệ số phức tạp
môi trường</t>
  </si>
  <si>
    <t>Điểm chức năng sau hiệu chỉnh (AUCP)</t>
  </si>
  <si>
    <t>Điểm chức năng trước hiệu chỉnh UUCP = TAW + TBF</t>
  </si>
  <si>
    <t>TAW</t>
  </si>
  <si>
    <t>TBF</t>
  </si>
  <si>
    <t>Giá trị Use Case đã hiệu chỉnh</t>
  </si>
  <si>
    <t>Giá trị điểm tác nhân</t>
  </si>
  <si>
    <t>Số điểm đánh giá độ phức tạp tương tác với tác nhân (người dùng) của phần mềm.</t>
  </si>
  <si>
    <t>Giá trị điểm usecase</t>
  </si>
  <si>
    <t>Số điểm đánh giá độ phức tạp của từng usecase trên phần mềm.</t>
  </si>
  <si>
    <t>Điểm chức năng trước hiệu chỉnh (UUCP)</t>
  </si>
  <si>
    <t>Hệ số kỹ thuật công nghệ.</t>
  </si>
  <si>
    <t>TFW</t>
  </si>
  <si>
    <t>Hệ số phức tạp ký thuật công nghệ (TCF)</t>
  </si>
  <si>
    <t>Hệ số phức tạp kỹ thuật công nghệ TCF = 0.6 + (0.01 x TFW)</t>
  </si>
  <si>
    <t>Hệ số phức tạp môi trường EF = 1.4 + (-0.03 x EFW)</t>
  </si>
  <si>
    <t>Hệ số tác động môi trường và nhóm làm việc</t>
  </si>
  <si>
    <t>EFW</t>
  </si>
  <si>
    <t>Hệ số phức tạp công nghệ sử dụng để xây dựng phần mềm.</t>
  </si>
  <si>
    <t>Hệ số phức tạp môi trường (EF)</t>
  </si>
  <si>
    <t>Hệ số phức tạp của môi trường làm việc xây dựng phần mềm.</t>
  </si>
  <si>
    <t>Công văn tính giá trị phần mềm</t>
  </si>
  <si>
    <t>TT</t>
  </si>
  <si>
    <t>Mô tả yêu cầu</t>
  </si>
  <si>
    <t>Phân loại</t>
  </si>
  <si>
    <t>Ghi chú</t>
  </si>
  <si>
    <t>BẢNG SẮP XẾP THỨ TỰ ƯU TIÊN CÁC YÊU CẦU 
CHỨC NĂNG CỦA PHẦN MỀM</t>
  </si>
  <si>
    <t>BẢNG CHUYỂN ĐỔI YÊU CẦU CHỨC NĂNG SANG TRƯỜNG HỢP SỬ DỤNG</t>
  </si>
  <si>
    <t>Tên Use-case</t>
  </si>
  <si>
    <t>Mô tả  trường hợp sử dụng</t>
  </si>
  <si>
    <t>Mức độ cần thiết</t>
  </si>
  <si>
    <t>Tên 
tác nhân chính</t>
  </si>
  <si>
    <t>Tên 
tác nhân phụ</t>
  </si>
  <si>
    <t>(Phụ lục III)</t>
  </si>
  <si>
    <t>(Phụ lục IV)</t>
  </si>
  <si>
    <t>BẢNG TÍNH TOÁN ĐIỂM CÁC TÁC NHÂN (ACTORS) TƯƠNG TÁC, TRAO ĐỔI THÔNG TIN VỚI PHẦN MỀM</t>
  </si>
  <si>
    <t>Loại Actor</t>
  </si>
  <si>
    <t>Mô tả</t>
  </si>
  <si>
    <t>Số tác nhân</t>
  </si>
  <si>
    <t>Điểm của từng loại tác nhân</t>
  </si>
  <si>
    <t xml:space="preserve">Đơn giản </t>
  </si>
  <si>
    <t>Thuộc loại giao diện của chương trình</t>
  </si>
  <si>
    <t xml:space="preserve">Trung bình </t>
  </si>
  <si>
    <t>Giao diện tương tác hoặc phục vụ một giao thức hoạt động</t>
  </si>
  <si>
    <t xml:space="preserve">Phức tạp </t>
  </si>
  <si>
    <t>Giao diện đồ họa</t>
  </si>
  <si>
    <t>Cộng (1+2+3)</t>
  </si>
  <si>
    <t>Trọng số</t>
  </si>
  <si>
    <t>BẢNG SẮP XẾP THỨ TỰ ƯU TIÊN CÁC YÊU CẦU BẢNG TÍNH TOÁN 
ĐIỂM CÁC TRƯỜNG HỢP SỬ DỤNG (USE-CASE)</t>
  </si>
  <si>
    <t>STT</t>
  </si>
  <si>
    <t>Loại</t>
  </si>
  <si>
    <t>Số trường hợp 
sử dụng</t>
  </si>
  <si>
    <t>Điểm của từng loại 
trường hợp sử dụng</t>
  </si>
  <si>
    <t>B</t>
  </si>
  <si>
    <t>Đơn giản</t>
  </si>
  <si>
    <t>Trung bình</t>
  </si>
  <si>
    <t>Phức tạp</t>
  </si>
  <si>
    <t>M</t>
  </si>
  <si>
    <t>T</t>
  </si>
  <si>
    <t>Cộng 1+2+3</t>
  </si>
  <si>
    <t>Loại trường hợp sử dụng</t>
  </si>
  <si>
    <t>Hệ số BMT</t>
  </si>
  <si>
    <t>BẢNG TÍNH TOÁN HỆ SỐ PHỨC TẠP KỸ THUẬT-CÔNG NGHỆ</t>
  </si>
  <si>
    <t>Các hệ số</t>
  </si>
  <si>
    <t>Giá trị xếp hạng</t>
  </si>
  <si>
    <t>Kết quả</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</si>
  <si>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</si>
  <si>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</si>
  <si>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</si>
  <si>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</si>
  <si>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</si>
  <si>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</si>
  <si>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</si>
  <si>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</si>
  <si>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</si>
  <si>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</si>
  <si>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</si>
  <si>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</si>
  <si>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</si>
  <si>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</si>
  <si>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</si>
  <si>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(Phụ lục V)</t>
  </si>
  <si>
    <t>Tên hệ số</t>
  </si>
  <si>
    <t>Hệ thống phân tán</t>
  </si>
  <si>
    <t xml:space="preserve">Kiến trúc của hệ thống là tập trung hay phân tán? Hệ thống được thiết kế theo mô hình nhiều lớp hay không? Trọng số càng cao tương ứng với hệ thống càng phức tạp. </t>
  </si>
  <si>
    <t>Tính chất đáp ứng tức thời hoặc yêu cầu đảm bảo thông lượng</t>
  </si>
  <si>
    <t>Thời gian đáp ứng yêu cầu của người sử dụng là nhanh hay chậm? Ví dụ, máy tìm kiếm được đánh trọng số về thời gian đáp ứng yêu cầu cao hơn hệ thống cập nhật tin tức hàng ngày. Trọng số càng cao tương ứng với yêu cầu đáp ứng càng nhanh.</t>
  </si>
  <si>
    <t>Hiệu quả sử dụng</t>
  </si>
  <si>
    <t>Hệ thống có được thiết kế hướng tới tăng hiệu quả làm việc của người sử dụng hay không? Trọng số càng cao tương ứng với hệ thống đòi hỏi hiệu quả sử dụng càng cao.</t>
  </si>
  <si>
    <t>Độ phức tạp của xử lý bên trong</t>
  </si>
  <si>
    <t>Hệ thống có sử dụng những thuật toán phức tạp trong xử lý hay không? Hoặc hệ thống được thiết kế để hỗ trợ những quy trình nghiệp vụ phức tạp hay không? Trọng số càng cao tương ứng với hệ thống đòi hỏi các thuật toán xử lý càng phức tạp.</t>
  </si>
  <si>
    <t>Khả năng tái sử dụng mã nguồn</t>
  </si>
  <si>
    <t>Có yêu cầu phải thiết kế và viết mã theo quy chuẩn để sau đó có thể tái sử dụng hay không? Sử dụng mã nguồn có thể tài sử dụng không những làm giảm thời gian triển khai một dự án còn làm tối ưu thời gian xác định lỗi của một phần mềm. Ví dụ, các chức năng sử dụng thư viện chia sẻ có thể tài sử dụng nhiều lần trong các dự án khác nhau. Trọng số càng cao tương ứng với mức độ yêu cầu về khả năng tái sử dụng mã nguồn càng cao.</t>
  </si>
  <si>
    <t>Dễ cài đặt</t>
  </si>
  <si>
    <t>Hệ thống có đòi hỏi những thủ tục cài đặt phức tạp hay không? Người sử dụng thông thường có thể tự cài đặt các thành phần của hệ thống phục vụ công việc hay không? Việc cập nhật các bản vá lỗi phần mềm có dễ dàng hay không? Trọng số càng cao tương ứng với mức độ yêu cầu về cài đặt càng dễ dàng.</t>
  </si>
  <si>
    <t>Dễ sử dụng</t>
  </si>
  <si>
    <t>Hệ thống có dễ sử dụng hay không? Người sử dụng có dễ dàng tiếp cận đối với các tính năng mà hệ thống cung cấp hay không? Tài liệu hướng dẫn sử dụng có dễ dàng tiếp cận hay không? Trọng số càng cao tương ứng với mức độ yêu cầu về sử dụng càng dễ dàng.</t>
  </si>
  <si>
    <t>Khả năng chuyển đổi</t>
  </si>
  <si>
    <t>Hệ thống có được thiết kế để có thể chạy trên nhiều nền tảng phần cứng hoặc hệ điều hành khác nhau hay không? Ví dụ các trình duyệt web thường được yêu cầu chạy trên nhiều thiết bị khác nhau, như máy tính cá nhân hay điện thoại, và nhiều hệ điều hành khác nhau, như Windows hay Linux. Trọng số càng cao tương ứng với càng nhiều nền tảng được yêu cầu hỗ trợ.</t>
  </si>
  <si>
    <t>Khả năng dễ thay đổi</t>
  </si>
  <si>
    <t>Hệ thống có được yêu cầu thiết kế có khả năng chỉnh sửa và thay đổi trong tương lai hay không? Trọng số càng cao tương ứng với càng nhiều yêu cầu về thay đổi/chỉnh sửa trong tương lai.</t>
  </si>
  <si>
    <t>Sử dụng đồng thời</t>
  </si>
  <si>
    <t>Hệ thống có được thiết kế để hỗ trợ nhiều người sử dụng tại cùng một thời điểm hay không? Trọng số càng cao tương ứng với mức độ yêu cầu sử dụng đồng thời càng cao.</t>
  </si>
  <si>
    <t>Có tính năng bảo mật</t>
  </si>
  <si>
    <t>Hệ thống có được thiết kế những tính năng bảo mật đặc biệt, sử dụng những phương thức bảo mật phức tạp hoặc tự phát triển đoạn mã phục vụ việc bảo mật hay không? Trọng số càng cao tương ứng với mức độ yêu cầu về tính năng bảo mật (cả về số lượng và chất lượng).</t>
  </si>
  <si>
    <t>Cung cấp truy nhập trực tiếp tới phần mềm của các hãng thứ ba</t>
  </si>
  <si>
    <t>Hệ thống có thể truy cập tới dịch vụ hoặc các giao diện lập trình ứng dụng của các ứng dụng do các nhà phát triển khác thực hiện hay không? Trọng số càng cao tương ứng với khối lượng mã nguồn sử dụng từ các nhà phát triển khác càng lớn (và yêu cầu về độ tin cậy đối với mã nguồn đó càng cao).</t>
  </si>
  <si>
    <t>Đào tạo người sử dụng</t>
  </si>
  <si>
    <t>Để triển khai hệ thống, có cần việc đào tạo người sử dụng hay không? Việc đào tạo người sử dụng có cần phải sử dụng các công cụ, phương tiện đặc biệt để đào tạo người sử dụng hay không? Trọng số càng cao tương ứng với mức độ yêu cầu đào tạo người sử dụng càng cao.</t>
  </si>
  <si>
    <t>Kỹ năng</t>
  </si>
  <si>
    <t>Điểm đánh giá</t>
  </si>
  <si>
    <t>Kỹ năng lập trình</t>
  </si>
  <si>
    <t>HTML</t>
  </si>
  <si>
    <t>PHP/MySQL</t>
  </si>
  <si>
    <t>Java</t>
  </si>
  <si>
    <t>Javascript</t>
  </si>
  <si>
    <t>VB</t>
  </si>
  <si>
    <t>VC++</t>
  </si>
  <si>
    <t>C/C++</t>
  </si>
  <si>
    <t>Microsoft.NET</t>
  </si>
  <si>
    <t>Kylix</t>
  </si>
  <si>
    <t>Perl</t>
  </si>
  <si>
    <t>C#</t>
  </si>
  <si>
    <t>Delphi</t>
  </si>
  <si>
    <t>...</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</si>
  <si>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</si>
  <si>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</si>
  <si>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</si>
  <si>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</si>
  <si>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</si>
  <si>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</si>
  <si>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</si>
  <si>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</si>
  <si>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</si>
  <si>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</si>
  <si>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</si>
  <si>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</si>
  <si>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</si>
  <si>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</si>
  <si>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</si>
  <si>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</si>
  <si>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</si>
  <si>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</si>
  <si>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</si>
  <si>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</si>
  <si>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</si>
  <si>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</si>
  <si>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</si>
  <si>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r>
      <t xml:space="preserve">Hiểu biết về qui trình và kinh nghiệm thực tế </t>
    </r>
    <r>
      <rPr>
        <sz val="13"/>
        <color rgb="FF000000"/>
        <rFont val="Times New Roman"/>
        <family val="1"/>
      </rPr>
      <t>(ghi rõ loại)</t>
    </r>
  </si>
  <si>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</si>
  <si>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</si>
  <si>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</si>
  <si>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</si>
  <si>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</si>
  <si>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r>
      <t xml:space="preserve">Loại khác </t>
    </r>
    <r>
      <rPr>
        <sz val="13"/>
        <color rgb="FF000000"/>
        <rFont val="Times New Roman"/>
        <family val="1"/>
      </rPr>
      <t>(ghi rõ loại)</t>
    </r>
  </si>
  <si>
    <t>Dự kiến trình độ và kinh nghiệm cần có của nhân công lao động</t>
  </si>
  <si>
    <t>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</si>
  <si>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</si>
  <si>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</si>
  <si>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</si>
  <si>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</si>
  <si>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</si>
  <si>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</si>
  <si>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</si>
  <si>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</si>
  <si>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</si>
  <si>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III</t>
  </si>
  <si>
    <t>Độ ổn định kinh nghiệm (ES)</t>
  </si>
  <si>
    <t>IV</t>
  </si>
  <si>
    <t>Nội suy thời gian lao động (P)</t>
  </si>
  <si>
    <t>Giá trị nội suy</t>
  </si>
  <si>
    <t>≤ 0</t>
  </si>
  <si>
    <t>&gt;0</t>
  </si>
  <si>
    <t>&gt;1</t>
  </si>
  <si>
    <t>&gt;2</t>
  </si>
  <si>
    <t>&gt;3</t>
  </si>
  <si>
    <t>ES</t>
  </si>
  <si>
    <t>Giá trị nội suy (P)</t>
  </si>
  <si>
    <t>&lt; 1</t>
  </si>
  <si>
    <t>≥ 1</t>
  </si>
  <si>
    <t>≥ 3</t>
  </si>
  <si>
    <r>
      <t xml:space="preserve"> </t>
    </r>
    <r>
      <rPr>
        <b/>
        <sz val="14"/>
        <color theme="0"/>
        <rFont val="Times New Roman"/>
        <family val="1"/>
      </rPr>
      <t>Kết quả</t>
    </r>
  </si>
  <si>
    <t>(Phụ lục VI-2)</t>
  </si>
  <si>
    <t>Đăng nhập</t>
  </si>
  <si>
    <t>Đăng xuất</t>
  </si>
  <si>
    <t>Cập nhật bản đồ trường học</t>
  </si>
  <si>
    <t>Đánh dấu cờ</t>
  </si>
  <si>
    <t>Cập nhật thông tin trường</t>
  </si>
  <si>
    <t>Thêm thông tin trường mới</t>
  </si>
  <si>
    <t>Xóa cờ</t>
  </si>
  <si>
    <t>Lấy vị trí hiện tại</t>
  </si>
  <si>
    <t>Tùy chỉnh hiển thị</t>
  </si>
  <si>
    <t>Quản lý thông tin cá nhân</t>
  </si>
  <si>
    <t>Cập nhật thông tin cá nhân</t>
  </si>
  <si>
    <t>Cập nhật ảnh đại diện</t>
  </si>
  <si>
    <t>Đổi mật khẩu</t>
  </si>
  <si>
    <t>Quản lý tài khoản</t>
  </si>
  <si>
    <t>Tạo tài khoản mới</t>
  </si>
  <si>
    <t>Xem thông tin cá nhân</t>
  </si>
  <si>
    <t>Cập nhật thông tin tài khoản</t>
  </si>
  <si>
    <t>Xóa tài khoản</t>
  </si>
  <si>
    <t>Tìm kiếm tài khoản</t>
  </si>
  <si>
    <t>Reset mật khẩu</t>
  </si>
  <si>
    <t>Quản trị viên</t>
  </si>
  <si>
    <t>Quản trị viên, 
NV tuyển sinh</t>
  </si>
  <si>
    <t>NV tuyển sinh</t>
  </si>
  <si>
    <t>Hiển thị cờ theo năm</t>
  </si>
  <si>
    <t>Xem nhật kí tương tác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</si>
</sst>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0.00\ [$VND]"/>
    <numFmt numFmtId="166" formatCode="#,##0\ [$VND/người/giờ]"/>
    <numFmt numFmtId="167" formatCode="0.00\ [$giờ]"/>
    <numFmt numFmtId="168" formatCode="0.000"/>
    <numFmt numFmtId="169" formatCode="#,##0\ [$VND]"/>
  </numFmts>
  <fonts count="16">
    <font>
      <sz val="11"/>
      <color theme="1"/>
      <name val="Franklin Gothic Book"/>
      <family val="2"/>
      <scheme val="minor"/>
    </font>
    <font>
      <sz val="12"/>
      <color theme="5"/>
      <name val="Constantia"/>
      <family val="2"/>
      <scheme val="major"/>
    </font>
    <font>
      <sz val="12"/>
      <color theme="5"/>
      <name val="Franklin Gothic Book"/>
      <family val="2"/>
      <scheme val="minor"/>
    </font>
    <font>
      <sz val="10"/>
      <color theme="1"/>
      <name val="Franklin Gothic Book"/>
      <family val="2"/>
      <scheme val="minor"/>
    </font>
    <font>
      <sz val="10"/>
      <color theme="0"/>
      <name val="Franklin Gothic Book"/>
      <family val="2"/>
      <scheme val="minor"/>
    </font>
    <font>
      <sz val="10"/>
      <color theme="5"/>
      <name val="Franklin Gothic Book"/>
      <family val="2"/>
      <scheme val="minor"/>
    </font>
    <font>
      <b/>
      <sz val="11"/>
      <color theme="0"/>
      <name val="Franklin Gothic Book"/>
      <family val="2"/>
      <scheme val="minor"/>
    </font>
    <font>
      <b/>
      <sz val="11"/>
      <color theme="1"/>
      <name val="Franklin Gothic Book"/>
      <family val="2"/>
      <scheme val="minor"/>
    </font>
    <font>
      <sz val="11"/>
      <color theme="1"/>
      <name val="Franklin Gothic Book"/>
      <family val="2"/>
      <scheme val="minor"/>
    </font>
    <font>
      <u/>
      <sz val="11"/>
      <color theme="10"/>
      <name val="Franklin Gothic Book"/>
      <family val="2"/>
      <scheme val="minor"/>
    </font>
    <font>
      <b/>
      <sz val="16"/>
      <color theme="1"/>
      <name val="Franklin Gothic Book"/>
      <scheme val="minor"/>
    </font>
    <font>
      <sz val="12"/>
      <color theme="1"/>
      <name val="Franklin Gothic Book"/>
      <family val="2"/>
      <scheme val="minor"/>
    </font>
    <font>
      <b/>
      <sz val="12"/>
      <color theme="0"/>
      <name val="Franklin Gothic Book"/>
      <family val="2"/>
      <scheme val="minor"/>
    </font>
    <font>
      <sz val="13"/>
      <color rgb="FF000000"/>
      <name val="Times New Roman"/>
      <family val="1"/>
    </font>
    <font>
      <b/>
      <sz val="14"/>
      <color theme="0"/>
      <name val="Times New Roman"/>
      <family val="1"/>
    </font>
    <font>
      <b/>
      <sz val="11"/>
      <color theme="1"/>
      <name val="Franklin Gothic Book"/>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s>
  <borders count="58">
    <border>
      <left/>
      <right/>
      <top/>
      <bottom/>
      <diagonal/>
    </border>
    <border>
      <left style="thin">
        <color theme="5" tint="0.59996337778862885"/>
      </left>
      <right/>
      <top/>
      <bottom/>
      <diagonal/>
    </border>
    <border>
      <left style="thin">
        <color theme="6" tint="0.59996337778862885"/>
      </left>
      <right/>
      <top style="thin">
        <color theme="6" tint="0.59996337778862885"/>
      </top>
      <bottom style="thick">
        <color theme="3"/>
      </bottom>
      <diagonal/>
    </border>
    <border>
      <left/>
      <right style="thin">
        <color theme="3"/>
      </right>
      <top style="thin">
        <color theme="6" tint="0.59996337778862885"/>
      </top>
      <bottom style="thick">
        <color theme="3"/>
      </bottom>
      <diagonal/>
    </border>
    <border>
      <left style="thin">
        <color theme="6" tint="0.59996337778862885"/>
      </left>
      <right/>
      <top style="thin">
        <color theme="6" tint="0.59996337778862885"/>
      </top>
      <bottom style="thin">
        <color theme="6" tint="0.59996337778862885"/>
      </bottom>
      <diagonal/>
    </border>
    <border>
      <left/>
      <right style="thin">
        <color theme="3"/>
      </right>
      <top style="thin">
        <color theme="6" tint="0.59996337778862885"/>
      </top>
      <bottom style="thin">
        <color theme="6" tint="0.59996337778862885"/>
      </bottom>
      <diagonal/>
    </border>
    <border>
      <left/>
      <right/>
      <top style="thin">
        <color theme="6" tint="0.59996337778862885"/>
      </top>
      <bottom style="thin">
        <color theme="6" tint="0.59996337778862885"/>
      </bottom>
      <diagonal/>
    </border>
    <border>
      <left/>
      <right/>
      <top style="thin">
        <color theme="6" tint="0.59996337778862885"/>
      </top>
      <bottom style="thick">
        <color theme="3"/>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right/>
      <top style="thin">
        <color theme="3"/>
      </top>
      <bottom/>
      <diagonal/>
    </border>
    <border>
      <left/>
      <right/>
      <top style="thick">
        <color theme="3"/>
      </top>
      <bottom/>
      <diagonal/>
    </border>
    <border>
      <left/>
      <right/>
      <top/>
      <bottom style="mediumDashed">
        <color theme="3" tint="0.59996337778862885"/>
      </bottom>
      <diagonal/>
    </border>
    <border>
      <left/>
      <right/>
      <top/>
      <bottom style="thick">
        <color theme="3" tint="-0.249977111117893"/>
      </bottom>
      <diagonal/>
    </border>
    <border>
      <left style="thin">
        <color theme="3" tint="-0.249977111117893"/>
      </left>
      <right/>
      <top/>
      <bottom style="thick">
        <color theme="3" tint="-0.249977111117893"/>
      </bottom>
      <diagonal/>
    </border>
    <border>
      <left/>
      <right/>
      <top/>
      <bottom style="thick">
        <color theme="3"/>
      </bottom>
      <diagonal/>
    </border>
    <border>
      <left style="thin">
        <color theme="3"/>
      </left>
      <right/>
      <top/>
      <bottom style="thick">
        <color theme="3"/>
      </bottom>
      <diagonal/>
    </border>
    <border>
      <left/>
      <right style="thin">
        <color theme="3"/>
      </right>
      <top/>
      <bottom style="thick">
        <color theme="3"/>
      </bottom>
      <diagonal/>
    </border>
    <border>
      <left style="thin">
        <color theme="3"/>
      </left>
      <right style="thin">
        <color theme="5" tint="0.59996337778862885"/>
      </right>
      <top style="thin">
        <color theme="3"/>
      </top>
      <bottom style="thin">
        <color theme="3"/>
      </bottom>
      <diagonal/>
    </border>
    <border>
      <left style="thin">
        <color theme="5" tint="0.59996337778862885"/>
      </left>
      <right style="thin">
        <color theme="5" tint="0.59996337778862885"/>
      </right>
      <top style="thin">
        <color theme="3"/>
      </top>
      <bottom style="thin">
        <color theme="3"/>
      </bottom>
      <diagonal/>
    </border>
    <border>
      <left style="thin">
        <color theme="5" tint="0.59996337778862885"/>
      </left>
      <right/>
      <top style="thin">
        <color theme="3"/>
      </top>
      <bottom style="thin">
        <color theme="3"/>
      </bottom>
      <diagonal/>
    </border>
    <border>
      <left style="thin">
        <color theme="0"/>
      </left>
      <right/>
      <top/>
      <bottom/>
      <diagonal/>
    </border>
    <border>
      <left style="thin">
        <color theme="3"/>
      </left>
      <right/>
      <top style="thin">
        <color theme="6" tint="0.59996337778862885"/>
      </top>
      <bottom style="thick">
        <color theme="3"/>
      </bottom>
      <diagonal/>
    </border>
    <border>
      <left/>
      <right style="thin">
        <color theme="6" tint="0.59996337778862885"/>
      </right>
      <top style="thin">
        <color theme="6" tint="0.59996337778862885"/>
      </top>
      <bottom style="thick">
        <color theme="3"/>
      </bottom>
      <diagonal/>
    </border>
    <border>
      <left style="thin">
        <color theme="6" tint="0.59996337778862885"/>
      </left>
      <right/>
      <top/>
      <bottom style="thick">
        <color theme="3"/>
      </bottom>
      <diagonal/>
    </border>
    <border>
      <left/>
      <right/>
      <top style="thin">
        <color theme="6" tint="0.59996337778862885"/>
      </top>
      <bottom style="thin">
        <color theme="3" tint="0.79998168889431442"/>
      </bottom>
      <diagonal/>
    </border>
    <border>
      <left/>
      <right style="thin">
        <color theme="3"/>
      </right>
      <top style="thin">
        <color theme="6" tint="0.59996337778862885"/>
      </top>
      <bottom style="thin">
        <color theme="3" tint="0.79998168889431442"/>
      </bottom>
      <diagonal/>
    </border>
    <border>
      <left/>
      <right/>
      <top/>
      <bottom style="thin">
        <color theme="3" tint="0.79998168889431442"/>
      </bottom>
      <diagonal/>
    </border>
    <border>
      <left/>
      <right style="thin">
        <color theme="3"/>
      </right>
      <top/>
      <bottom style="thin">
        <color theme="3" tint="0.79998168889431442"/>
      </bottom>
      <diagonal/>
    </border>
    <border>
      <left style="thin">
        <color theme="3" tint="0.79998168889431442"/>
      </left>
      <right style="thin">
        <color theme="3"/>
      </right>
      <top style="thin">
        <color theme="6" tint="0.59996337778862885"/>
      </top>
      <bottom style="thin">
        <color theme="3" tint="0.79998168889431442"/>
      </bottom>
      <diagonal/>
    </border>
    <border>
      <left style="thin">
        <color theme="3" tint="0.79998168889431442"/>
      </left>
      <right/>
      <top style="thin">
        <color theme="6" tint="0.59996337778862885"/>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right style="thin">
        <color theme="3"/>
      </right>
      <top style="thin">
        <color theme="3" tint="0.79998168889431442"/>
      </top>
      <bottom style="thin">
        <color theme="3" tint="0.79998168889431442"/>
      </bottom>
      <diagonal/>
    </border>
    <border>
      <left style="thin">
        <color theme="3" tint="0.79998168889431442"/>
      </left>
      <right/>
      <top/>
      <bottom style="thin">
        <color theme="3" tint="0.79998168889431442"/>
      </bottom>
      <diagonal/>
    </border>
    <border>
      <left style="thin">
        <color theme="3" tint="0.79998168889431442"/>
      </left>
      <right style="thin">
        <color theme="6" tint="0.59996337778862885"/>
      </right>
      <top style="thin">
        <color theme="6" tint="0.59996337778862885"/>
      </top>
      <bottom style="thick">
        <color theme="3"/>
      </bottom>
      <diagonal/>
    </border>
    <border>
      <left style="thin">
        <color theme="3"/>
      </left>
      <right/>
      <top style="thin">
        <color theme="6" tint="0.59996337778862885"/>
      </top>
      <bottom style="thin">
        <color theme="6" tint="0.59996337778862885"/>
      </bottom>
      <diagonal/>
    </border>
    <border>
      <left style="thin">
        <color theme="3" tint="0.79998168889431442"/>
      </left>
      <right style="thin">
        <color theme="6" tint="0.59996337778862885"/>
      </right>
      <top style="thin">
        <color theme="3"/>
      </top>
      <bottom style="thin">
        <color theme="6" tint="0.59996337778862885"/>
      </bottom>
      <diagonal/>
    </border>
    <border>
      <left style="thin">
        <color theme="3" tint="0.79998168889431442"/>
      </left>
      <right style="thin">
        <color theme="6" tint="0.59996337778862885"/>
      </right>
      <top style="thin">
        <color theme="6" tint="0.59996337778862885"/>
      </top>
      <bottom style="thin">
        <color theme="6" tint="0.59996337778862885"/>
      </bottom>
      <diagonal/>
    </border>
    <border>
      <left style="thin">
        <color theme="3" tint="0.79998168889431442"/>
      </left>
      <right/>
      <top style="thin">
        <color theme="6" tint="0.59996337778862885"/>
      </top>
      <bottom style="thick">
        <color theme="3"/>
      </bottom>
      <diagonal/>
    </border>
    <border>
      <left style="thin">
        <color theme="3" tint="0.79998168889431442"/>
      </left>
      <right style="thin">
        <color theme="3" tint="0.79998168889431442"/>
      </right>
      <top style="thin">
        <color theme="6" tint="0.59996337778862885"/>
      </top>
      <bottom style="thick">
        <color theme="3"/>
      </bottom>
      <diagonal/>
    </border>
    <border>
      <left style="thin">
        <color theme="3" tint="0.79998168889431442"/>
      </left>
      <right style="thin">
        <color theme="6" tint="0.59996337778862885"/>
      </right>
      <top/>
      <bottom style="thin">
        <color theme="6" tint="0.59996337778862885"/>
      </bottom>
      <diagonal/>
    </border>
    <border>
      <left style="thin">
        <color theme="3"/>
      </left>
      <right style="thin">
        <color theme="3" tint="0.79998168889431442"/>
      </right>
      <top style="thin">
        <color theme="6" tint="0.59996337778862885"/>
      </top>
      <bottom style="thick">
        <color theme="3"/>
      </bottom>
      <diagonal/>
    </border>
    <border>
      <left style="thin">
        <color theme="6" tint="0.59996337778862885"/>
      </left>
      <right/>
      <top style="thin">
        <color theme="3" tint="0.79998168889431442"/>
      </top>
      <bottom style="thick">
        <color theme="3"/>
      </bottom>
      <diagonal/>
    </border>
    <border>
      <left style="thin">
        <color theme="3" tint="0.79998168889431442"/>
      </left>
      <right/>
      <top style="thin">
        <color theme="3" tint="0.79998168889431442"/>
      </top>
      <bottom style="thick">
        <color theme="3"/>
      </bottom>
      <diagonal/>
    </border>
    <border>
      <left style="thin">
        <color theme="3" tint="0.79998168889431442"/>
      </left>
      <right/>
      <top style="thin">
        <color theme="6" tint="0.59996337778862885"/>
      </top>
      <bottom style="thin">
        <color theme="6" tint="0.59996337778862885"/>
      </bottom>
      <diagonal/>
    </border>
    <border>
      <left style="thick">
        <color theme="3"/>
      </left>
      <right style="thick">
        <color theme="3"/>
      </right>
      <top style="thin">
        <color theme="6" tint="0.59996337778862885"/>
      </top>
      <bottom style="thick">
        <color theme="3"/>
      </bottom>
      <diagonal/>
    </border>
    <border>
      <left style="thick">
        <color theme="3"/>
      </left>
      <right/>
      <top style="thin">
        <color theme="6" tint="0.59996337778862885"/>
      </top>
      <bottom style="thick">
        <color theme="3"/>
      </bottom>
      <diagonal/>
    </border>
    <border>
      <left/>
      <right style="thick">
        <color theme="3"/>
      </right>
      <top style="thin">
        <color theme="6" tint="0.59996337778862885"/>
      </top>
      <bottom style="thick">
        <color theme="3"/>
      </bottom>
      <diagonal/>
    </border>
    <border>
      <left style="thin">
        <color theme="0"/>
      </left>
      <right/>
      <top/>
      <bottom style="thin">
        <color theme="6" tint="0.59996337778862885"/>
      </bottom>
      <diagonal/>
    </border>
    <border>
      <left/>
      <right/>
      <top/>
      <bottom style="thin">
        <color theme="6" tint="0.59996337778862885"/>
      </bottom>
      <diagonal/>
    </border>
    <border>
      <left style="thin">
        <color theme="6" tint="0.59996337778862885"/>
      </left>
      <right/>
      <top/>
      <bottom/>
      <diagonal/>
    </border>
    <border>
      <left/>
      <right style="thin">
        <color theme="3"/>
      </right>
      <top/>
      <bottom/>
      <diagonal/>
    </border>
    <border>
      <left style="thin">
        <color theme="3"/>
      </left>
      <right/>
      <top/>
      <bottom/>
      <diagonal/>
    </border>
    <border>
      <left style="thin">
        <color theme="3" tint="0.79998168889431442"/>
      </left>
      <right style="thin">
        <color theme="3"/>
      </right>
      <top style="thin">
        <color theme="6" tint="0.59996337778862885"/>
      </top>
      <bottom style="thick">
        <color theme="3"/>
      </bottom>
      <diagonal/>
    </border>
    <border>
      <left style="thick">
        <color theme="3"/>
      </left>
      <right style="thick">
        <color theme="3"/>
      </right>
      <top style="thin">
        <color theme="6" tint="0.59996337778862885"/>
      </top>
      <bottom/>
      <diagonal/>
    </border>
    <border>
      <left style="thin">
        <color theme="3" tint="0.79998168889431442"/>
      </left>
      <right/>
      <top/>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199">
    <xf numFmtId="0" fontId="0" fillId="0" borderId="0" xfId="0"/>
    <xf numFmtId="0" fontId="3" fillId="0" borderId="0" xfId="0" applyFont="1" applyAlignment="1">
      <alignment vertical="center"/>
    </xf>
    <xf numFmtId="0" fontId="3" fillId="0" borderId="0" xfId="0" applyFont="1" applyAlignment="1"/>
    <xf numFmtId="0" fontId="3"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right" vertical="center" indent="1"/>
    </xf>
    <xf numFmtId="0" fontId="5" fillId="0" borderId="0" xfId="0" applyFont="1" applyAlignment="1">
      <alignment vertical="top"/>
    </xf>
    <xf numFmtId="0" fontId="3" fillId="0" borderId="0" xfId="0" applyFont="1"/>
    <xf numFmtId="0" fontId="7" fillId="0" borderId="0" xfId="0" applyFont="1" applyAlignment="1">
      <alignment horizontal="center" vertical="center"/>
    </xf>
    <xf numFmtId="164" fontId="3" fillId="0" borderId="0" xfId="0" applyNumberFormat="1" applyFont="1" applyAlignment="1">
      <alignment vertical="center"/>
    </xf>
    <xf numFmtId="0" fontId="9" fillId="0" borderId="0" xfId="2"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3" fillId="0" borderId="13" xfId="0" applyFont="1" applyBorder="1" applyAlignment="1">
      <alignment vertical="center"/>
    </xf>
    <xf numFmtId="0" fontId="9" fillId="0" borderId="0" xfId="2"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3" fillId="0" borderId="16" xfId="0" applyFont="1" applyBorder="1" applyAlignment="1">
      <alignment vertical="center"/>
    </xf>
    <xf numFmtId="0" fontId="3" fillId="0" borderId="0" xfId="0" applyFont="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3" fillId="0" borderId="0" xfId="0" applyFont="1" applyAlignment="1">
      <alignment horizontal="center" vertical="center"/>
    </xf>
    <xf numFmtId="0" fontId="6" fillId="2" borderId="22" xfId="0" applyFont="1" applyFill="1" applyBorder="1" applyAlignment="1">
      <alignment horizontal="center" vertical="center"/>
    </xf>
    <xf numFmtId="0" fontId="3" fillId="0" borderId="4" xfId="0" applyFont="1" applyBorder="1" applyAlignment="1">
      <alignment horizontal="left" vertical="center" wrapText="1" inden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24"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0" fillId="0" borderId="0" xfId="0" applyAlignment="1">
      <alignment horizontal="center"/>
    </xf>
    <xf numFmtId="0" fontId="3" fillId="0" borderId="37" xfId="0" applyFont="1" applyBorder="1" applyAlignment="1">
      <alignment horizontal="center" vertical="center" wrapText="1"/>
    </xf>
    <xf numFmtId="0" fontId="3" fillId="0" borderId="43" xfId="0" applyFont="1" applyBorder="1" applyAlignment="1">
      <alignment horizontal="center" vertical="center" wrapText="1"/>
    </xf>
    <xf numFmtId="0" fontId="6" fillId="2" borderId="20" xfId="0" applyFont="1" applyFill="1" applyBorder="1" applyAlignment="1">
      <alignment horizontal="center" vertical="center" wrapText="1"/>
    </xf>
    <xf numFmtId="0" fontId="3" fillId="0" borderId="26" xfId="0" applyFont="1" applyBorder="1" applyAlignment="1">
      <alignment vertical="center"/>
    </xf>
    <xf numFmtId="0" fontId="3" fillId="0" borderId="31" xfId="0" applyFont="1" applyBorder="1" applyAlignment="1">
      <alignment horizontal="center"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0" xfId="0" applyFont="1" applyBorder="1" applyAlignment="1">
      <alignment vertical="center"/>
    </xf>
    <xf numFmtId="0" fontId="3" fillId="0" borderId="4" xfId="0" applyFont="1" applyBorder="1" applyAlignment="1">
      <alignment horizontal="center" vertical="center" wrapText="1"/>
    </xf>
    <xf numFmtId="0" fontId="3" fillId="0" borderId="30" xfId="0" applyFont="1" applyBorder="1" applyAlignment="1">
      <alignment horizontal="center" vertical="center"/>
    </xf>
    <xf numFmtId="0" fontId="3" fillId="0" borderId="0" xfId="0" applyFont="1" applyBorder="1" applyAlignment="1">
      <alignment horizontal="center" vertical="center" wrapText="1"/>
    </xf>
    <xf numFmtId="0" fontId="3" fillId="0" borderId="4" xfId="0" applyFont="1" applyBorder="1" applyAlignment="1">
      <alignment horizontal="left" vertical="center" wrapText="1"/>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3" fillId="0" borderId="24" xfId="0" applyFont="1" applyBorder="1" applyAlignment="1">
      <alignment horizontal="center" vertical="center" wrapText="1"/>
    </xf>
    <xf numFmtId="0" fontId="3" fillId="0" borderId="18" xfId="0" applyFont="1" applyBorder="1" applyAlignment="1">
      <alignment horizontal="center" vertical="center"/>
    </xf>
    <xf numFmtId="0" fontId="3" fillId="0" borderId="18" xfId="0" applyFont="1" applyBorder="1" applyAlignment="1">
      <alignment horizontal="left" vertical="center"/>
    </xf>
    <xf numFmtId="0" fontId="6" fillId="2" borderId="21" xfId="0" applyFont="1" applyFill="1" applyBorder="1" applyAlignment="1">
      <alignment horizontal="center" vertical="center" wrapText="1"/>
    </xf>
    <xf numFmtId="0" fontId="0" fillId="0" borderId="37" xfId="0" applyFont="1" applyBorder="1" applyAlignment="1">
      <alignment horizontal="center" vertical="center" wrapText="1"/>
    </xf>
    <xf numFmtId="0" fontId="0" fillId="0" borderId="42" xfId="0" applyFont="1" applyBorder="1" applyAlignment="1">
      <alignment horizontal="left" vertical="center" wrapText="1"/>
    </xf>
    <xf numFmtId="0" fontId="0" fillId="0" borderId="43" xfId="0" applyFont="1" applyBorder="1" applyAlignment="1">
      <alignment horizontal="center" vertical="center" wrapText="1"/>
    </xf>
    <xf numFmtId="0" fontId="0" fillId="0" borderId="41" xfId="0" applyFont="1" applyBorder="1" applyAlignment="1">
      <alignment horizontal="left" vertical="center" wrapText="1"/>
    </xf>
    <xf numFmtId="0" fontId="0" fillId="0" borderId="24" xfId="0" applyFont="1" applyBorder="1" applyAlignment="1">
      <alignment horizontal="center" vertical="center" wrapText="1"/>
    </xf>
    <xf numFmtId="0" fontId="0" fillId="0" borderId="4" xfId="0" applyFont="1" applyBorder="1" applyAlignment="1">
      <alignment horizontal="left" vertical="center" wrapText="1" indent="1"/>
    </xf>
    <xf numFmtId="0" fontId="0" fillId="0" borderId="24" xfId="0" applyFont="1" applyBorder="1" applyAlignment="1">
      <alignment horizontal="left" vertical="center" wrapText="1"/>
    </xf>
    <xf numFmtId="0" fontId="0" fillId="0" borderId="4" xfId="0" applyFont="1" applyBorder="1" applyAlignment="1">
      <alignment horizontal="center" vertical="center" wrapText="1"/>
    </xf>
    <xf numFmtId="0" fontId="0" fillId="0" borderId="27" xfId="0" applyFont="1" applyBorder="1" applyAlignment="1">
      <alignment horizontal="center" vertical="center"/>
    </xf>
    <xf numFmtId="0" fontId="0" fillId="0" borderId="18" xfId="0" applyFont="1" applyBorder="1" applyAlignment="1">
      <alignment horizontal="center" vertical="center"/>
    </xf>
    <xf numFmtId="0" fontId="0" fillId="4" borderId="37" xfId="0" applyFont="1" applyFill="1" applyBorder="1" applyAlignment="1">
      <alignment horizontal="center" vertical="center" wrapText="1"/>
    </xf>
    <xf numFmtId="0" fontId="0" fillId="4" borderId="38"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0" fillId="4" borderId="42" xfId="0" applyFont="1" applyFill="1" applyBorder="1" applyAlignment="1">
      <alignment horizontal="left" vertical="center" wrapText="1"/>
    </xf>
    <xf numFmtId="0" fontId="3" fillId="0" borderId="47" xfId="0" applyFont="1" applyBorder="1" applyAlignment="1">
      <alignment horizontal="center" vertical="center"/>
    </xf>
    <xf numFmtId="0" fontId="6" fillId="2" borderId="50" xfId="0" applyFont="1" applyFill="1" applyBorder="1" applyAlignment="1">
      <alignment horizontal="center" vertical="center" wrapText="1"/>
    </xf>
    <xf numFmtId="0" fontId="6" fillId="2" borderId="51" xfId="0" applyFont="1" applyFill="1" applyBorder="1" applyAlignment="1">
      <alignment horizontal="center" vertical="center" wrapText="1"/>
    </xf>
    <xf numFmtId="0" fontId="3" fillId="0" borderId="27" xfId="0" applyFont="1" applyBorder="1" applyAlignment="1">
      <alignment horizontal="left" vertical="center"/>
    </xf>
    <xf numFmtId="0" fontId="0" fillId="0" borderId="2"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43" xfId="0" applyFont="1" applyBorder="1" applyAlignment="1">
      <alignment horizontal="center" vertical="center" wrapText="1"/>
    </xf>
    <xf numFmtId="0" fontId="12" fillId="2" borderId="19" xfId="0" applyFont="1" applyFill="1" applyBorder="1" applyAlignment="1">
      <alignment horizontal="center" vertical="center"/>
    </xf>
    <xf numFmtId="0" fontId="0" fillId="0" borderId="23" xfId="0" applyFont="1" applyBorder="1" applyAlignment="1">
      <alignment horizontal="center" vertical="center" wrapText="1"/>
    </xf>
    <xf numFmtId="0" fontId="0" fillId="0" borderId="36" xfId="0" applyFont="1" applyBorder="1" applyAlignment="1">
      <alignment horizontal="left" vertical="center" wrapText="1"/>
    </xf>
    <xf numFmtId="0" fontId="3" fillId="0" borderId="40" xfId="0" applyFont="1" applyBorder="1" applyAlignment="1">
      <alignment horizontal="center" vertical="center"/>
    </xf>
    <xf numFmtId="0" fontId="3" fillId="0" borderId="3" xfId="0" applyFont="1" applyBorder="1" applyAlignment="1">
      <alignment horizontal="left" vertical="center"/>
    </xf>
    <xf numFmtId="0" fontId="0" fillId="0" borderId="0" xfId="0" applyAlignment="1">
      <alignment horizontal="left"/>
    </xf>
    <xf numFmtId="0" fontId="3" fillId="4" borderId="37" xfId="0" applyFont="1" applyFill="1" applyBorder="1" applyAlignment="1">
      <alignment horizontal="center" vertical="center" wrapText="1"/>
    </xf>
    <xf numFmtId="0" fontId="3" fillId="4" borderId="30" xfId="0" applyFont="1" applyFill="1" applyBorder="1" applyAlignment="1">
      <alignment horizontal="center" vertical="center"/>
    </xf>
    <xf numFmtId="0" fontId="3" fillId="4" borderId="4"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55" xfId="0" applyFont="1" applyBorder="1" applyAlignment="1">
      <alignment horizontal="center" vertical="center"/>
    </xf>
    <xf numFmtId="0" fontId="0" fillId="0" borderId="4" xfId="0" applyFont="1" applyBorder="1" applyAlignment="1">
      <alignment horizontal="left" vertical="center" wrapText="1"/>
    </xf>
    <xf numFmtId="0" fontId="15" fillId="0" borderId="4" xfId="0" applyFont="1" applyBorder="1" applyAlignment="1">
      <alignment horizontal="left" vertical="center" wrapText="1"/>
    </xf>
    <xf numFmtId="0" fontId="15" fillId="0" borderId="24" xfId="0" applyFont="1" applyBorder="1" applyAlignment="1">
      <alignment horizontal="left" vertical="center" wrapText="1"/>
    </xf>
    <xf numFmtId="0" fontId="15" fillId="0" borderId="37" xfId="0" applyFont="1" applyBorder="1" applyAlignment="1">
      <alignment horizontal="center" vertical="center" wrapText="1"/>
    </xf>
    <xf numFmtId="0" fontId="15" fillId="0" borderId="2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6" xfId="0" applyFont="1" applyBorder="1" applyAlignment="1">
      <alignment horizontal="center" vertical="center" wrapText="1"/>
    </xf>
    <xf numFmtId="0" fontId="0" fillId="0" borderId="47" xfId="0" applyFont="1" applyBorder="1" applyAlignment="1">
      <alignment horizontal="center" vertical="center" wrapText="1"/>
    </xf>
    <xf numFmtId="0" fontId="3" fillId="0" borderId="0" xfId="0" applyFont="1" applyFill="1" applyBorder="1" applyAlignment="1">
      <alignment horizontal="center" vertical="center"/>
    </xf>
    <xf numFmtId="0" fontId="6" fillId="2" borderId="22" xfId="0" applyFont="1" applyFill="1" applyBorder="1" applyAlignment="1">
      <alignment horizontal="center" vertical="center"/>
    </xf>
    <xf numFmtId="0" fontId="0" fillId="0" borderId="38" xfId="0" applyFont="1" applyBorder="1" applyAlignment="1">
      <alignment horizontal="left" vertical="center" wrapText="1"/>
    </xf>
    <xf numFmtId="0" fontId="0" fillId="0" borderId="26" xfId="0" applyFont="1" applyBorder="1" applyAlignment="1">
      <alignment vertical="center"/>
    </xf>
    <xf numFmtId="0" fontId="0" fillId="0" borderId="0" xfId="0" applyFont="1"/>
    <xf numFmtId="0" fontId="0" fillId="0" borderId="0" xfId="0" applyFont="1" applyBorder="1" applyAlignment="1">
      <alignment horizontal="left" vertical="center" wrapText="1" indent="1"/>
    </xf>
    <xf numFmtId="0" fontId="0" fillId="0" borderId="0" xfId="0" applyFont="1" applyBorder="1" applyAlignment="1">
      <alignment vertical="center"/>
    </xf>
    <xf numFmtId="0" fontId="0" fillId="0" borderId="35" xfId="0" applyFont="1" applyBorder="1" applyAlignment="1">
      <alignment horizontal="left" vertical="center"/>
    </xf>
    <xf numFmtId="0" fontId="0" fillId="0" borderId="28" xfId="0" applyFont="1" applyBorder="1" applyAlignment="1">
      <alignment horizontal="left" vertical="center"/>
    </xf>
    <xf numFmtId="0" fontId="0" fillId="0" borderId="44" xfId="0" applyFont="1" applyBorder="1" applyAlignment="1">
      <alignment horizontal="left" vertical="center"/>
    </xf>
    <xf numFmtId="0" fontId="0" fillId="0" borderId="45" xfId="0" applyFont="1" applyBorder="1" applyAlignment="1">
      <alignment horizontal="left" vertical="center"/>
    </xf>
    <xf numFmtId="0" fontId="3" fillId="0" borderId="13" xfId="0" applyFont="1" applyBorder="1" applyAlignment="1">
      <alignment horizontal="left" vertical="center"/>
    </xf>
    <xf numFmtId="0" fontId="0" fillId="0" borderId="30" xfId="0" applyFont="1" applyBorder="1" applyAlignment="1">
      <alignment horizontal="center" vertical="center"/>
    </xf>
    <xf numFmtId="0" fontId="3" fillId="0" borderId="13" xfId="0" applyFont="1" applyBorder="1" applyAlignment="1">
      <alignment horizontal="center" vertical="center"/>
    </xf>
    <xf numFmtId="0" fontId="0" fillId="0" borderId="0" xfId="0" applyFont="1" applyFill="1" applyBorder="1" applyAlignment="1">
      <alignment horizontal="left" vertical="center" wrapText="1"/>
    </xf>
    <xf numFmtId="0" fontId="0" fillId="0" borderId="57" xfId="0" applyFont="1" applyBorder="1" applyAlignment="1">
      <alignment horizontal="left" vertical="center" wrapText="1"/>
    </xf>
    <xf numFmtId="0" fontId="0" fillId="0" borderId="0" xfId="0" applyFont="1" applyBorder="1" applyAlignment="1">
      <alignment horizontal="left" vertical="center"/>
    </xf>
    <xf numFmtId="2" fontId="3" fillId="0" borderId="7" xfId="0" applyNumberFormat="1" applyFont="1" applyBorder="1" applyAlignment="1">
      <alignment horizontal="center" vertical="center"/>
    </xf>
    <xf numFmtId="0" fontId="3" fillId="0" borderId="18" xfId="0" applyFont="1" applyBorder="1" applyAlignment="1">
      <alignment horizontal="center" vertical="center"/>
    </xf>
    <xf numFmtId="2" fontId="3" fillId="0" borderId="26" xfId="0" applyNumberFormat="1" applyFont="1" applyBorder="1" applyAlignment="1">
      <alignment horizontal="center" vertical="center"/>
    </xf>
    <xf numFmtId="0" fontId="0" fillId="0" borderId="0" xfId="0" applyFont="1" applyFill="1" applyBorder="1" applyAlignment="1">
      <alignment vertical="center"/>
    </xf>
    <xf numFmtId="0" fontId="0" fillId="4" borderId="4" xfId="0" applyFont="1" applyFill="1" applyBorder="1" applyAlignment="1">
      <alignment horizontal="left" vertical="center" wrapText="1"/>
    </xf>
    <xf numFmtId="0" fontId="0" fillId="4" borderId="4" xfId="0" applyFont="1" applyFill="1" applyBorder="1" applyAlignment="1">
      <alignment horizontal="center" vertical="center" wrapText="1"/>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2" fontId="3" fillId="0" borderId="5" xfId="0" applyNumberFormat="1" applyFont="1" applyBorder="1" applyAlignment="1">
      <alignment horizontal="center" vertical="center"/>
    </xf>
    <xf numFmtId="0" fontId="3" fillId="0" borderId="12" xfId="0" applyFont="1" applyBorder="1" applyAlignment="1">
      <alignment horizontal="center" vertical="center"/>
    </xf>
    <xf numFmtId="2" fontId="3" fillId="0" borderId="17"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8" xfId="1" applyNumberFormat="1" applyFont="1" applyBorder="1" applyAlignment="1">
      <alignment horizontal="center" vertical="center"/>
    </xf>
    <xf numFmtId="168" fontId="3" fillId="0" borderId="17" xfId="1" applyNumberFormat="1" applyFont="1" applyBorder="1" applyAlignment="1">
      <alignment horizontal="center" vertical="center"/>
    </xf>
    <xf numFmtId="168" fontId="3" fillId="0" borderId="16" xfId="1" applyNumberFormat="1" applyFont="1" applyBorder="1" applyAlignment="1">
      <alignment horizontal="center" vertical="center"/>
    </xf>
    <xf numFmtId="168" fontId="3" fillId="0" borderId="18" xfId="1" applyNumberFormat="1" applyFont="1" applyBorder="1" applyAlignment="1">
      <alignment horizontal="center" vertical="center"/>
    </xf>
    <xf numFmtId="0" fontId="10" fillId="0" borderId="15" xfId="0" applyFont="1" applyBorder="1" applyAlignment="1">
      <alignment horizontal="center" vertical="center"/>
    </xf>
    <xf numFmtId="0" fontId="10" fillId="0" borderId="14" xfId="0" applyFont="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168" fontId="3" fillId="0" borderId="2" xfId="0" applyNumberFormat="1" applyFont="1" applyBorder="1" applyAlignment="1">
      <alignment horizontal="center" vertical="center"/>
    </xf>
    <xf numFmtId="168" fontId="3" fillId="0" borderId="7" xfId="0" applyNumberFormat="1" applyFont="1" applyBorder="1" applyAlignment="1">
      <alignment horizontal="center" vertical="center"/>
    </xf>
    <xf numFmtId="168" fontId="3" fillId="0" borderId="3"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3" xfId="0" applyNumberFormat="1" applyFont="1" applyBorder="1" applyAlignment="1">
      <alignment horizontal="center" vertical="center"/>
    </xf>
    <xf numFmtId="2" fontId="3" fillId="3" borderId="4" xfId="0" applyNumberFormat="1" applyFont="1" applyFill="1" applyBorder="1" applyAlignment="1">
      <alignment horizontal="center" vertical="center"/>
    </xf>
    <xf numFmtId="2" fontId="3" fillId="3" borderId="6"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0" fontId="10" fillId="0" borderId="15" xfId="0" applyFont="1" applyBorder="1" applyAlignment="1">
      <alignment horizontal="left" vertical="center"/>
    </xf>
    <xf numFmtId="0" fontId="10" fillId="0" borderId="14" xfId="0" applyFont="1" applyBorder="1" applyAlignment="1">
      <alignment horizontal="left" vertical="center"/>
    </xf>
    <xf numFmtId="0" fontId="3" fillId="0" borderId="0" xfId="0" applyFont="1" applyAlignment="1">
      <alignment horizontal="center" vertical="center"/>
    </xf>
    <xf numFmtId="14" fontId="3" fillId="0" borderId="0" xfId="0" applyNumberFormat="1" applyFont="1" applyAlignment="1">
      <alignment horizontal="left" vertical="center"/>
    </xf>
    <xf numFmtId="167" fontId="3" fillId="3" borderId="4" xfId="0" applyNumberFormat="1" applyFont="1" applyFill="1" applyBorder="1" applyAlignment="1">
      <alignment horizontal="center" vertical="center"/>
    </xf>
    <xf numFmtId="167" fontId="3" fillId="3" borderId="6" xfId="0" applyNumberFormat="1" applyFont="1" applyFill="1" applyBorder="1" applyAlignment="1">
      <alignment horizontal="center" vertical="center"/>
    </xf>
    <xf numFmtId="167" fontId="3" fillId="3" borderId="5" xfId="0" applyNumberFormat="1" applyFont="1" applyFill="1" applyBorder="1" applyAlignment="1">
      <alignment horizontal="center" vertical="center"/>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166" fontId="3" fillId="0" borderId="10" xfId="1" applyNumberFormat="1" applyFont="1" applyBorder="1" applyAlignment="1">
      <alignment horizontal="center" vertical="center"/>
    </xf>
    <xf numFmtId="169" fontId="3" fillId="0" borderId="8" xfId="1" applyNumberFormat="1" applyFont="1" applyBorder="1" applyAlignment="1">
      <alignment horizontal="center" vertical="center"/>
    </xf>
    <xf numFmtId="169" fontId="3" fillId="0" borderId="9" xfId="1" applyNumberFormat="1" applyFont="1" applyBorder="1" applyAlignment="1">
      <alignment horizontal="center" vertical="center"/>
    </xf>
    <xf numFmtId="169" fontId="3" fillId="0" borderId="10" xfId="1" applyNumberFormat="1" applyFont="1" applyBorder="1" applyAlignment="1">
      <alignment horizontal="center" vertical="center"/>
    </xf>
    <xf numFmtId="165" fontId="3" fillId="0" borderId="8" xfId="1" applyNumberFormat="1" applyFont="1" applyBorder="1" applyAlignment="1">
      <alignment horizontal="center" vertical="center"/>
    </xf>
    <xf numFmtId="165" fontId="3" fillId="0" borderId="9" xfId="1" applyNumberFormat="1" applyFont="1" applyBorder="1" applyAlignment="1">
      <alignment horizontal="center" vertical="center"/>
    </xf>
    <xf numFmtId="165" fontId="3" fillId="0" borderId="10" xfId="1" applyNumberFormat="1" applyFont="1" applyBorder="1" applyAlignment="1">
      <alignment horizontal="center" vertical="center"/>
    </xf>
    <xf numFmtId="9" fontId="3" fillId="0" borderId="8" xfId="1" applyNumberFormat="1" applyFont="1" applyBorder="1" applyAlignment="1">
      <alignment horizontal="center" vertical="center"/>
    </xf>
    <xf numFmtId="9" fontId="3" fillId="0" borderId="9" xfId="1" applyNumberFormat="1" applyFont="1" applyBorder="1" applyAlignment="1">
      <alignment horizontal="center" vertical="center"/>
    </xf>
    <xf numFmtId="9" fontId="3" fillId="0" borderId="10" xfId="1" applyNumberFormat="1" applyFont="1" applyBorder="1" applyAlignment="1">
      <alignment horizontal="center" vertical="center"/>
    </xf>
    <xf numFmtId="169" fontId="4" fillId="2" borderId="11" xfId="0" applyNumberFormat="1" applyFont="1" applyFill="1" applyBorder="1" applyAlignment="1">
      <alignment horizontal="center" vertical="center"/>
    </xf>
    <xf numFmtId="0" fontId="6" fillId="2" borderId="22" xfId="0" applyFont="1" applyFill="1" applyBorder="1" applyAlignment="1">
      <alignment horizontal="center" vertical="center"/>
    </xf>
    <xf numFmtId="0" fontId="3" fillId="0" borderId="31"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10" fillId="0" borderId="15" xfId="0" applyFont="1" applyBorder="1" applyAlignment="1">
      <alignment horizontal="left" vertical="center" wrapText="1"/>
    </xf>
    <xf numFmtId="2" fontId="3" fillId="0" borderId="48" xfId="0" applyNumberFormat="1" applyFont="1" applyBorder="1" applyAlignment="1">
      <alignment horizontal="center" vertical="center"/>
    </xf>
    <xf numFmtId="2" fontId="3" fillId="0" borderId="49" xfId="0" applyNumberFormat="1" applyFont="1" applyBorder="1" applyAlignment="1">
      <alignment horizontal="center" vertical="center"/>
    </xf>
    <xf numFmtId="2" fontId="3" fillId="4" borderId="31" xfId="0" applyNumberFormat="1" applyFont="1" applyFill="1" applyBorder="1" applyAlignment="1">
      <alignment horizontal="center" vertical="center"/>
    </xf>
    <xf numFmtId="2" fontId="3" fillId="4" borderId="26" xfId="0" applyNumberFormat="1" applyFont="1" applyFill="1" applyBorder="1" applyAlignment="1">
      <alignment horizontal="center" vertical="center"/>
    </xf>
    <xf numFmtId="2" fontId="3" fillId="4" borderId="27" xfId="0" applyNumberFormat="1" applyFont="1" applyFill="1" applyBorder="1" applyAlignment="1">
      <alignment horizontal="center" vertical="center"/>
    </xf>
    <xf numFmtId="0" fontId="10" fillId="0" borderId="14" xfId="0" applyFont="1" applyBorder="1" applyAlignment="1">
      <alignment horizontal="left" vertical="center" wrapText="1"/>
    </xf>
    <xf numFmtId="0" fontId="6" fillId="2" borderId="22" xfId="0" applyFont="1" applyFill="1" applyBorder="1" applyAlignment="1">
      <alignment horizontal="center" vertical="center" wrapText="1"/>
    </xf>
    <xf numFmtId="2" fontId="3" fillId="4" borderId="46" xfId="0" applyNumberFormat="1" applyFont="1" applyFill="1" applyBorder="1" applyAlignment="1">
      <alignment horizontal="center" vertical="center"/>
    </xf>
    <xf numFmtId="2" fontId="3" fillId="4" borderId="6" xfId="0" applyNumberFormat="1" applyFont="1" applyFill="1" applyBorder="1" applyAlignment="1">
      <alignment horizontal="center" vertical="center"/>
    </xf>
    <xf numFmtId="2" fontId="3" fillId="4" borderId="5" xfId="0" applyNumberFormat="1" applyFont="1" applyFill="1" applyBorder="1" applyAlignment="1">
      <alignment horizontal="center" vertical="center"/>
    </xf>
    <xf numFmtId="0" fontId="11" fillId="0" borderId="5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2" fillId="2" borderId="54" xfId="0" applyFont="1" applyFill="1" applyBorder="1" applyAlignment="1">
      <alignment horizontal="center" vertical="center"/>
    </xf>
    <xf numFmtId="0" fontId="12" fillId="2" borderId="0"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Fill="1" applyBorder="1" applyAlignment="1">
      <alignment horizontal="left" vertical="center" wrapText="1"/>
    </xf>
    <xf numFmtId="0" fontId="10" fillId="0" borderId="14" xfId="0" applyFont="1" applyFill="1" applyBorder="1" applyAlignment="1">
      <alignment horizontal="left" vertical="center" wrapText="1"/>
    </xf>
  </cellXfs>
  <cellStyles count="3">
    <cellStyle name="Hyperlink" xfId="2" builtinId="8"/>
    <cellStyle name="Normal" xfId="0" builtinId="0"/>
    <cellStyle name="Percent" xfId="1" builtinId="5"/>
  </cellStyles>
  <dxfs count="33">
    <dxf>
      <font>
        <strike val="0"/>
        <outline val="0"/>
        <shadow val="0"/>
        <u val="none"/>
        <vertAlign val="baseline"/>
        <sz val="10"/>
        <name val="Franklin Gothic Book"/>
      </font>
      <alignment horizontal="left" vertical="center" textRotation="0" wrapText="1"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2"/>
      <tableStyleElement type="headerRow"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1</xdr:rowOff>
    </xdr:from>
    <xdr:to>
      <xdr:col>5</xdr:col>
      <xdr:colOff>304799</xdr:colOff>
      <xdr:row>1</xdr:row>
      <xdr:rowOff>678</xdr:rowOff>
    </xdr:to>
    <xdr:pic>
      <xdr:nvPicPr>
        <xdr:cNvPr id="6" name="Picture 5" descr="Abstract Image" title="Banner 1">
          <a:extLst>
            <a:ext uri="{FF2B5EF4-FFF2-40B4-BE49-F238E27FC236}">
              <a16:creationId xmlns="" xmlns:a16="http://schemas.microsoft.com/office/drawing/2014/main" id="{63FC21FF-CA95-46EB-A920-3C0D718BE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 y="1"/>
          <a:ext cx="7248525" cy="1343702"/>
        </a:xfrm>
        <a:prstGeom prst="rect">
          <a:avLst/>
        </a:prstGeom>
      </xdr:spPr>
    </xdr:pic>
    <xdr:clientData/>
  </xdr:twoCellAnchor>
  <xdr:twoCellAnchor>
    <xdr:from>
      <xdr:col>2</xdr:col>
      <xdr:colOff>1152525</xdr:colOff>
      <xdr:row>0</xdr:row>
      <xdr:rowOff>0</xdr:rowOff>
    </xdr:from>
    <xdr:to>
      <xdr:col>5</xdr:col>
      <xdr:colOff>295276</xdr:colOff>
      <xdr:row>0</xdr:row>
      <xdr:rowOff>505503</xdr:rowOff>
    </xdr:to>
    <xdr:sp macro="" textlink="">
      <xdr:nvSpPr>
        <xdr:cNvPr id="8" name="TextBox 1" descr="Sales Receipt" title="Title 1">
          <a:extLst>
            <a:ext uri="{FF2B5EF4-FFF2-40B4-BE49-F238E27FC236}">
              <a16:creationId xmlns="" xmlns:a16="http://schemas.microsoft.com/office/drawing/2014/main" id="{1AC2A7CC-8F12-414F-B76E-CBE4CCE99AAC}"/>
            </a:ext>
          </a:extLst>
        </xdr:cNvPr>
        <xdr:cNvSpPr txBox="1"/>
      </xdr:nvSpPr>
      <xdr:spPr>
        <a:xfrm>
          <a:off x="3400425" y="0"/>
          <a:ext cx="3848101" cy="505503"/>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algn="r"/>
          <a:r>
            <a:rPr lang="en-US" sz="2400">
              <a:solidFill>
                <a:schemeClr val="bg1"/>
              </a:solidFill>
              <a:latin typeface="+mj-lt"/>
            </a:rPr>
            <a:t>Bảng tính </a:t>
          </a:r>
          <a:r>
            <a:rPr lang="en-US" sz="2400" baseline="0">
              <a:solidFill>
                <a:schemeClr val="bg1"/>
              </a:solidFill>
              <a:latin typeface="+mj-lt"/>
            </a:rPr>
            <a:t>giá trị phần mềm</a:t>
          </a:r>
          <a:endParaRPr lang="en-US" sz="2400">
            <a:solidFill>
              <a:schemeClr val="bg1"/>
            </a:solidFill>
            <a:latin typeface="+mj-lt"/>
          </a:endParaRPr>
        </a:p>
      </xdr:txBody>
    </xdr:sp>
    <xdr:clientData/>
  </xdr:twoCellAnchor>
  <xdr:twoCellAnchor>
    <xdr:from>
      <xdr:col>0</xdr:col>
      <xdr:colOff>0</xdr:colOff>
      <xdr:row>0</xdr:row>
      <xdr:rowOff>1000803</xdr:rowOff>
    </xdr:from>
    <xdr:to>
      <xdr:col>6</xdr:col>
      <xdr:colOff>152400</xdr:colOff>
      <xdr:row>1</xdr:row>
      <xdr:rowOff>678</xdr:rowOff>
    </xdr:to>
    <xdr:sp macro="" textlink="">
      <xdr:nvSpPr>
        <xdr:cNvPr id="9" name="TextBox 8" descr="Company Slogan" title="Title 3">
          <a:extLst>
            <a:ext uri="{FF2B5EF4-FFF2-40B4-BE49-F238E27FC236}">
              <a16:creationId xmlns="" xmlns:a16="http://schemas.microsoft.com/office/drawing/2014/main" id="{EFAF2BFD-D500-4AA7-9B34-C8624A8E9FD9}"/>
            </a:ext>
          </a:extLst>
        </xdr:cNvPr>
        <xdr:cNvSpPr txBox="1"/>
      </xdr:nvSpPr>
      <xdr:spPr>
        <a:xfrm>
          <a:off x="142875" y="1000803"/>
          <a:ext cx="6810375" cy="3429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000">
              <a:solidFill>
                <a:schemeClr val="bg1"/>
              </a:solidFill>
              <a:latin typeface="+mn-lt"/>
            </a:rPr>
            <a:t>Tính</a:t>
          </a:r>
          <a:r>
            <a:rPr lang="en-US" sz="1000" baseline="0">
              <a:solidFill>
                <a:schemeClr val="bg1"/>
              </a:solidFill>
              <a:latin typeface="+mn-lt"/>
            </a:rPr>
            <a:t> giá trị phần mềm tự động dựa trên công văn 3364/BTTT-UDCNTT.</a:t>
          </a:r>
        </a:p>
      </xdr:txBody>
    </xdr:sp>
    <xdr:clientData/>
  </xdr:twoCellAnchor>
  <xdr:twoCellAnchor>
    <xdr:from>
      <xdr:col>0</xdr:col>
      <xdr:colOff>0</xdr:colOff>
      <xdr:row>0</xdr:row>
      <xdr:rowOff>0</xdr:rowOff>
    </xdr:from>
    <xdr:to>
      <xdr:col>2</xdr:col>
      <xdr:colOff>552450</xdr:colOff>
      <xdr:row>0</xdr:row>
      <xdr:rowOff>869834</xdr:rowOff>
    </xdr:to>
    <xdr:sp macro="" textlink="">
      <xdr:nvSpPr>
        <xdr:cNvPr id="10" name="TextBox 2" descr="Company Name" title="Title 2">
          <a:extLst>
            <a:ext uri="{FF2B5EF4-FFF2-40B4-BE49-F238E27FC236}">
              <a16:creationId xmlns="" xmlns:a16="http://schemas.microsoft.com/office/drawing/2014/main" id="{6734F8B5-6D8A-4FF7-91D7-88784131B17C}"/>
            </a:ext>
          </a:extLst>
        </xdr:cNvPr>
        <xdr:cNvSpPr txBox="1"/>
      </xdr:nvSpPr>
      <xdr:spPr>
        <a:xfrm>
          <a:off x="152400" y="0"/>
          <a:ext cx="2533650" cy="869834"/>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|Trần</a:t>
          </a:r>
          <a:r>
            <a:rPr lang="en-US" sz="2000" baseline="0">
              <a:solidFill>
                <a:schemeClr val="bg1"/>
              </a:solidFill>
              <a:latin typeface="+mj-lt"/>
            </a:rPr>
            <a:t> Lý Văn</a:t>
          </a:r>
          <a:endParaRPr lang="en-US" sz="2000">
            <a:solidFill>
              <a:schemeClr val="bg1"/>
            </a:solidFill>
            <a:latin typeface="+mj-lt"/>
          </a:endParaRPr>
        </a:p>
      </xdr:txBody>
    </xdr:sp>
    <xdr:clientData/>
  </xdr:twoCellAnchor>
</xdr:wsDr>
</file>

<file path=xl/tables/table1.xml><?xml version="1.0" encoding="utf-8"?>
<table xmlns="http://schemas.openxmlformats.org/spreadsheetml/2006/main" id="2" name="Table_SalesReceiptDetails" displayName="Table_SalesReceiptDetails" ref="A9:C12" totalsRowShown="0" headerRowDxfId="29" dataDxfId="28">
  <tableColumns count="3">
    <tableColumn id="1" name="Tên giá trị " dataDxfId="27"/>
    <tableColumn id="2" name="Kí hiệu" dataDxfId="26"/>
    <tableColumn id="3" name="Diễn giải" dataDxfId="25"/>
  </tableColumns>
  <tableStyleInfo name="Business Table" showFirstColumn="0" showLastColumn="0" showRowStripes="1" showColumnStripes="0"/>
</table>
</file>

<file path=xl/tables/table2.xml><?xml version="1.0" encoding="utf-8"?>
<table xmlns="http://schemas.openxmlformats.org/spreadsheetml/2006/main" id="3" name="Table_SalesReceiptDetails4" displayName="Table_SalesReceiptDetails4" ref="A23:C24" totalsRowShown="0" headerRowDxfId="24" dataDxfId="23">
  <tableColumns count="3">
    <tableColumn id="1" name="Tên giá trị " dataDxfId="22"/>
    <tableColumn id="2" name="Kí hiệu" dataDxfId="21" dataCellStyle="Hyperlink"/>
    <tableColumn id="3" name="Diễn giải" dataDxfId="20"/>
  </tableColumns>
  <tableStyleInfo name="Business Table" showFirstColumn="0" showLastColumn="0" showRowStripes="1" showColumnStripes="0"/>
</table>
</file>

<file path=xl/tables/table3.xml><?xml version="1.0" encoding="utf-8"?>
<table xmlns="http://schemas.openxmlformats.org/spreadsheetml/2006/main" id="4" name="Table_SalesReceiptDetails5" displayName="Table_SalesReceiptDetails5" ref="A32:C35" totalsRowShown="0" headerRowDxfId="19" dataDxfId="18">
  <tableColumns count="3">
    <tableColumn id="1" name="Tên giá trị " dataDxfId="17"/>
    <tableColumn id="2" name="Kí hiệu" dataDxfId="16"/>
    <tableColumn id="3" name="Diễn giải" dataDxfId="15"/>
  </tableColumns>
  <tableStyleInfo name="Business Table" showFirstColumn="0" showLastColumn="0" showRowStripes="1" showColumnStripes="0"/>
</table>
</file>

<file path=xl/tables/table4.xml><?xml version="1.0" encoding="utf-8"?>
<table xmlns="http://schemas.openxmlformats.org/spreadsheetml/2006/main" id="5" name="Table_SalesReceiptDetails56" displayName="Table_SalesReceiptDetails56" ref="A43:C45" totalsRowShown="0" headerRowDxfId="14" dataDxfId="13">
  <tableColumns count="3">
    <tableColumn id="1" name="Tên giá trị " dataDxfId="12"/>
    <tableColumn id="2" name="Kí hiệu" dataDxfId="11"/>
    <tableColumn id="3" name="Diễn giải" dataDxfId="10"/>
  </tableColumns>
  <tableStyleInfo name="Business Table" showFirstColumn="0" showLastColumn="0" showRowStripes="1" showColumnStripes="0"/>
</table>
</file>

<file path=xl/tables/table5.xml><?xml version="1.0" encoding="utf-8"?>
<table xmlns="http://schemas.openxmlformats.org/spreadsheetml/2006/main" id="6" name="Table_SalesReceiptDetails47" displayName="Table_SalesReceiptDetails47" ref="A53:C54" totalsRowShown="0" headerRowDxfId="9" dataDxfId="8">
  <tableColumns count="3">
    <tableColumn id="1" name="Tên giá trị " dataDxfId="7"/>
    <tableColumn id="2" name="Kí hiệu" dataDxfId="6" dataCellStyle="Hyperlink"/>
    <tableColumn id="3" name="Diễn giải" dataDxfId="5"/>
  </tableColumns>
  <tableStyleInfo name="Business Table" showFirstColumn="0" showLastColumn="0" showRowStripes="1" showColumnStripes="0"/>
</table>
</file>

<file path=xl/tables/table6.xml><?xml version="1.0" encoding="utf-8"?>
<table xmlns="http://schemas.openxmlformats.org/spreadsheetml/2006/main" id="7" name="Table_SalesReceiptDetails478" displayName="Table_SalesReceiptDetails478" ref="A62:C63" totalsRowShown="0" headerRowDxfId="4" dataDxfId="3">
  <tableColumns count="3">
    <tableColumn id="1" name="Tên giá trị " dataDxfId="2"/>
    <tableColumn id="2" name="Kí hiệu" dataDxfId="1" dataCellStyle="Hyperlink"/>
    <tableColumn id="3" name="Diễn giải"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mailto:lyvamax2018@gmail.com" TargetMode="External"/><Relationship Id="rId1" Type="http://schemas.openxmlformats.org/officeDocument/2006/relationships/hyperlink" Target="mailto:lyvamax2018@gmail.com"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tabSelected="1" topLeftCell="A10" zoomScaleNormal="100" workbookViewId="0">
      <selection activeCell="D17" sqref="D17:F17"/>
    </sheetView>
  </sheetViews>
  <sheetFormatPr defaultColWidth="8.875" defaultRowHeight="20.100000000000001" customHeight="1"/>
  <cols>
    <col min="1" max="1" width="17.625" style="1" customWidth="1"/>
    <col min="2" max="2" width="11.875" style="1" customWidth="1"/>
    <col min="3" max="3" width="38" style="1" customWidth="1"/>
    <col min="4" max="5" width="11.875" style="1" customWidth="1"/>
    <col min="6" max="6" width="4.125" style="1" customWidth="1"/>
    <col min="7" max="16384" width="8.875" style="1"/>
  </cols>
  <sheetData>
    <row r="1" spans="1:8" ht="106.15" customHeight="1">
      <c r="F1" s="1" t="s">
        <v>0</v>
      </c>
    </row>
    <row r="2" spans="1:8" s="2" customFormat="1" ht="17.100000000000001" customHeight="1">
      <c r="A2" s="5" t="s">
        <v>1</v>
      </c>
      <c r="B2" s="1" t="s">
        <v>2</v>
      </c>
      <c r="D2" s="4" t="s">
        <v>57</v>
      </c>
      <c r="E2" s="145" t="s">
        <v>5</v>
      </c>
      <c r="F2" s="145"/>
    </row>
    <row r="3" spans="1:8" ht="17.100000000000001" customHeight="1">
      <c r="B3" s="1" t="s">
        <v>3</v>
      </c>
      <c r="D3" s="4" t="s">
        <v>12</v>
      </c>
      <c r="E3" s="146">
        <v>43413</v>
      </c>
      <c r="F3" s="146"/>
    </row>
    <row r="4" spans="1:8" ht="17.100000000000001" customHeight="1">
      <c r="B4" s="12" t="s">
        <v>4</v>
      </c>
    </row>
    <row r="5" spans="1:8" ht="17.100000000000001" customHeight="1"/>
    <row r="6" spans="1:8" ht="17.100000000000001" customHeight="1">
      <c r="B6" s="12"/>
    </row>
    <row r="7" spans="1:8" ht="20.25" customHeight="1" thickBot="1">
      <c r="B7" s="143" t="s">
        <v>24</v>
      </c>
      <c r="C7" s="144"/>
      <c r="D7" s="144"/>
    </row>
    <row r="8" spans="1:8" ht="20.100000000000001" customHeight="1" thickTop="1"/>
    <row r="9" spans="1:8" ht="30" customHeight="1">
      <c r="A9" s="10" t="s">
        <v>6</v>
      </c>
      <c r="B9" s="10" t="s">
        <v>7</v>
      </c>
      <c r="C9" s="10" t="s">
        <v>8</v>
      </c>
      <c r="D9" s="132" t="s">
        <v>11</v>
      </c>
      <c r="E9" s="133"/>
      <c r="F9" s="133"/>
    </row>
    <row r="10" spans="1:8" ht="45.75" customHeight="1">
      <c r="A10" s="14" t="s">
        <v>28</v>
      </c>
      <c r="B10" s="18" t="s">
        <v>15</v>
      </c>
      <c r="C10" s="16" t="s">
        <v>18</v>
      </c>
      <c r="D10" s="120">
        <f>E</f>
        <v>171.19666666666663</v>
      </c>
      <c r="E10" s="121"/>
      <c r="F10" s="122"/>
    </row>
    <row r="11" spans="1:8" ht="45.75" customHeight="1">
      <c r="A11" s="15" t="s">
        <v>13</v>
      </c>
      <c r="B11" s="18" t="s">
        <v>17</v>
      </c>
      <c r="C11" s="16" t="s">
        <v>19</v>
      </c>
      <c r="D11" s="147">
        <f>'Phụlục VI-2'!F17</f>
        <v>32</v>
      </c>
      <c r="E11" s="148"/>
      <c r="F11" s="149"/>
    </row>
    <row r="12" spans="1:8" ht="45.75" customHeight="1" thickBot="1">
      <c r="A12" s="15" t="s">
        <v>14</v>
      </c>
      <c r="B12" s="6" t="s">
        <v>16</v>
      </c>
      <c r="C12" s="16" t="s">
        <v>20</v>
      </c>
      <c r="D12" s="150">
        <v>20000</v>
      </c>
      <c r="E12" s="151"/>
      <c r="F12" s="152"/>
    </row>
    <row r="13" spans="1:8" ht="20.100000000000001" customHeight="1" thickTop="1">
      <c r="A13" s="6"/>
      <c r="B13" s="6"/>
      <c r="C13" s="3"/>
      <c r="D13" s="123"/>
      <c r="E13" s="123"/>
      <c r="F13" s="123"/>
    </row>
    <row r="14" spans="1:8" ht="24" customHeight="1">
      <c r="C14" s="7" t="s">
        <v>9</v>
      </c>
      <c r="D14" s="153">
        <f xml:space="preserve"> 1.4 * D10 * D11 * D12 * 1.1</f>
        <v>168731434.66666663</v>
      </c>
      <c r="E14" s="154"/>
      <c r="F14" s="155"/>
    </row>
    <row r="15" spans="1:8" ht="24" customHeight="1">
      <c r="A15" s="9" t="s">
        <v>10</v>
      </c>
      <c r="C15" s="7" t="s">
        <v>21</v>
      </c>
      <c r="D15" s="156">
        <v>-4000000</v>
      </c>
      <c r="E15" s="157" t="e">
        <f>SUM(#REF!)</f>
        <v>#REF!</v>
      </c>
      <c r="F15" s="158"/>
      <c r="H15" s="11"/>
    </row>
    <row r="16" spans="1:8" ht="24" customHeight="1">
      <c r="A16" s="12" t="s">
        <v>4</v>
      </c>
      <c r="C16" s="7" t="s">
        <v>22</v>
      </c>
      <c r="D16" s="159">
        <v>0.1</v>
      </c>
      <c r="E16" s="160">
        <v>0</v>
      </c>
      <c r="F16" s="161"/>
      <c r="H16" s="11"/>
    </row>
    <row r="17" spans="1:6" ht="24" customHeight="1">
      <c r="C17" s="7" t="s">
        <v>23</v>
      </c>
      <c r="D17" s="162">
        <f>(D14+D15)*(1-D16)</f>
        <v>148258291.19999996</v>
      </c>
      <c r="E17" s="162"/>
      <c r="F17" s="162"/>
    </row>
    <row r="18" spans="1:6" ht="20.100000000000001" customHeight="1">
      <c r="A18" s="8"/>
    </row>
    <row r="19" spans="1:6" ht="20.100000000000001" customHeight="1" thickBot="1">
      <c r="A19" s="17"/>
      <c r="B19" s="17"/>
      <c r="C19" s="17"/>
      <c r="D19" s="17"/>
      <c r="E19" s="17"/>
      <c r="F19" s="17"/>
    </row>
    <row r="21" spans="1:6" ht="20.25" customHeight="1" thickBot="1">
      <c r="B21" s="143" t="s">
        <v>27</v>
      </c>
      <c r="C21" s="144"/>
      <c r="D21" s="144"/>
    </row>
    <row r="22" spans="1:6" ht="20.100000000000001" customHeight="1" thickTop="1"/>
    <row r="23" spans="1:6" ht="30" customHeight="1">
      <c r="A23" s="10" t="s">
        <v>6</v>
      </c>
      <c r="B23" s="10" t="s">
        <v>7</v>
      </c>
      <c r="C23" s="10" t="s">
        <v>8</v>
      </c>
      <c r="D23" s="132" t="s">
        <v>11</v>
      </c>
      <c r="E23" s="133"/>
      <c r="F23" s="133"/>
    </row>
    <row r="24" spans="1:6" ht="45.75" customHeight="1" thickBot="1">
      <c r="A24" s="15" t="s">
        <v>41</v>
      </c>
      <c r="B24" s="18" t="s">
        <v>26</v>
      </c>
      <c r="C24" s="16" t="s">
        <v>29</v>
      </c>
      <c r="D24" s="120">
        <f>AUCP</f>
        <v>102.71799999999998</v>
      </c>
      <c r="E24" s="121"/>
      <c r="F24" s="122"/>
    </row>
    <row r="25" spans="1:6" ht="20.100000000000001" customHeight="1" thickTop="1">
      <c r="A25" s="13"/>
      <c r="B25" s="13"/>
      <c r="C25" s="3"/>
      <c r="D25" s="123"/>
      <c r="E25" s="123"/>
      <c r="F25" s="123"/>
    </row>
    <row r="26" spans="1:6" ht="24" customHeight="1" thickBot="1">
      <c r="C26" s="7" t="s">
        <v>25</v>
      </c>
      <c r="D26" s="124">
        <f>10 / 6 * D24</f>
        <v>171.19666666666663</v>
      </c>
      <c r="E26" s="125"/>
      <c r="F26" s="126"/>
    </row>
    <row r="27" spans="1:6" ht="20.100000000000001" customHeight="1" thickTop="1"/>
    <row r="28" spans="1:6" ht="20.100000000000001" customHeight="1" thickBot="1">
      <c r="A28" s="17"/>
      <c r="B28" s="17"/>
      <c r="C28" s="17"/>
      <c r="D28" s="17"/>
      <c r="E28" s="17"/>
      <c r="F28" s="17"/>
    </row>
    <row r="30" spans="1:6" ht="20.25" customHeight="1" thickBot="1">
      <c r="B30" s="19" t="s">
        <v>30</v>
      </c>
      <c r="C30" s="20"/>
      <c r="D30" s="20"/>
      <c r="E30" s="21"/>
      <c r="F30" s="21"/>
    </row>
    <row r="31" spans="1:6" ht="20.100000000000001" customHeight="1" thickTop="1"/>
    <row r="32" spans="1:6" ht="30" customHeight="1">
      <c r="A32" s="10" t="s">
        <v>6</v>
      </c>
      <c r="B32" s="10" t="s">
        <v>7</v>
      </c>
      <c r="C32" s="10" t="s">
        <v>8</v>
      </c>
      <c r="D32" s="132" t="s">
        <v>11</v>
      </c>
      <c r="E32" s="133"/>
      <c r="F32" s="133"/>
    </row>
    <row r="33" spans="1:7" ht="45.75" customHeight="1">
      <c r="A33" s="15" t="s">
        <v>31</v>
      </c>
      <c r="B33" s="18" t="s">
        <v>33</v>
      </c>
      <c r="C33" s="16"/>
      <c r="D33" s="120">
        <f>UUCP</f>
        <v>116</v>
      </c>
      <c r="E33" s="121"/>
      <c r="F33" s="122"/>
    </row>
    <row r="34" spans="1:7" ht="45.75" customHeight="1">
      <c r="A34" s="15" t="s">
        <v>32</v>
      </c>
      <c r="B34" s="18" t="s">
        <v>34</v>
      </c>
      <c r="C34" s="16"/>
      <c r="D34" s="140">
        <f>TCF</f>
        <v>0.7</v>
      </c>
      <c r="E34" s="141"/>
      <c r="F34" s="142"/>
    </row>
    <row r="35" spans="1:7" ht="45.75" customHeight="1" thickBot="1">
      <c r="A35" s="15" t="s">
        <v>36</v>
      </c>
      <c r="B35" s="18" t="s">
        <v>35</v>
      </c>
      <c r="C35" s="16"/>
      <c r="D35" s="137">
        <f>EF</f>
        <v>1.2649999999999999</v>
      </c>
      <c r="E35" s="138"/>
      <c r="F35" s="139"/>
    </row>
    <row r="36" spans="1:7" ht="20.100000000000001" customHeight="1" thickTop="1">
      <c r="A36" s="13"/>
      <c r="B36" s="13"/>
      <c r="C36" s="3"/>
      <c r="D36" s="123"/>
      <c r="E36" s="123"/>
      <c r="F36" s="123"/>
    </row>
    <row r="37" spans="1:7" ht="24" customHeight="1" thickBot="1">
      <c r="C37" s="7" t="s">
        <v>37</v>
      </c>
      <c r="D37" s="124">
        <f xml:space="preserve"> D33 * D34 * D35</f>
        <v>102.71799999999998</v>
      </c>
      <c r="E37" s="125"/>
      <c r="F37" s="126"/>
    </row>
    <row r="38" spans="1:7" ht="20.100000000000001" customHeight="1" thickTop="1"/>
    <row r="39" spans="1:7" ht="20.100000000000001" customHeight="1" thickBot="1">
      <c r="A39" s="17"/>
      <c r="B39" s="17"/>
      <c r="C39" s="17"/>
      <c r="D39" s="17"/>
      <c r="E39" s="17"/>
      <c r="F39" s="17"/>
    </row>
    <row r="41" spans="1:7" ht="20.25" customHeight="1" thickBot="1">
      <c r="B41" s="19" t="s">
        <v>38</v>
      </c>
      <c r="C41" s="20"/>
      <c r="D41" s="20"/>
      <c r="E41" s="21"/>
      <c r="F41" s="21"/>
    </row>
    <row r="42" spans="1:7" ht="20.100000000000001" customHeight="1" thickTop="1"/>
    <row r="43" spans="1:7" ht="30" customHeight="1">
      <c r="A43" s="10" t="s">
        <v>6</v>
      </c>
      <c r="B43" s="10" t="s">
        <v>7</v>
      </c>
      <c r="C43" s="10" t="s">
        <v>8</v>
      </c>
      <c r="D43" s="132" t="s">
        <v>11</v>
      </c>
      <c r="E43" s="133"/>
      <c r="F43" s="133"/>
    </row>
    <row r="44" spans="1:7" ht="45.75" customHeight="1">
      <c r="A44" s="15" t="s">
        <v>42</v>
      </c>
      <c r="B44" s="18" t="s">
        <v>39</v>
      </c>
      <c r="C44" s="16" t="s">
        <v>43</v>
      </c>
      <c r="D44" s="120">
        <f>'Phụ lục III'!E8</f>
        <v>6</v>
      </c>
      <c r="E44" s="121"/>
      <c r="F44" s="122"/>
      <c r="G44" s="1" t="s">
        <v>69</v>
      </c>
    </row>
    <row r="45" spans="1:7" ht="45.75" customHeight="1" thickBot="1">
      <c r="A45" s="15" t="s">
        <v>44</v>
      </c>
      <c r="B45" s="18" t="s">
        <v>40</v>
      </c>
      <c r="C45" s="16" t="s">
        <v>45</v>
      </c>
      <c r="D45" s="134">
        <f>'Phụ lục IV'!D17:F17</f>
        <v>110</v>
      </c>
      <c r="E45" s="135"/>
      <c r="F45" s="136"/>
      <c r="G45" s="1" t="s">
        <v>70</v>
      </c>
    </row>
    <row r="46" spans="1:7" ht="20.100000000000001" customHeight="1" thickTop="1">
      <c r="A46" s="13"/>
      <c r="B46" s="13"/>
      <c r="C46" s="3"/>
      <c r="D46" s="123"/>
      <c r="E46" s="123"/>
      <c r="F46" s="123"/>
    </row>
    <row r="47" spans="1:7" ht="24" customHeight="1" thickBot="1">
      <c r="C47" s="7" t="s">
        <v>46</v>
      </c>
      <c r="D47" s="124">
        <f xml:space="preserve"> D44 + D45</f>
        <v>116</v>
      </c>
      <c r="E47" s="125"/>
      <c r="F47" s="126"/>
    </row>
    <row r="48" spans="1:7" ht="20.100000000000001" customHeight="1" thickTop="1"/>
    <row r="49" spans="1:7" ht="20.100000000000001" customHeight="1" thickBot="1">
      <c r="A49" s="17"/>
      <c r="B49" s="17"/>
      <c r="C49" s="17"/>
      <c r="D49" s="17"/>
      <c r="E49" s="17"/>
      <c r="F49" s="17"/>
    </row>
    <row r="51" spans="1:7" ht="20.25" customHeight="1" thickBot="1">
      <c r="B51" s="130" t="s">
        <v>50</v>
      </c>
      <c r="C51" s="131"/>
      <c r="D51" s="131"/>
      <c r="E51" s="131"/>
      <c r="F51" s="131"/>
    </row>
    <row r="52" spans="1:7" ht="20.100000000000001" customHeight="1" thickTop="1"/>
    <row r="53" spans="1:7" ht="30" customHeight="1">
      <c r="A53" s="10" t="s">
        <v>6</v>
      </c>
      <c r="B53" s="10" t="s">
        <v>7</v>
      </c>
      <c r="C53" s="10" t="s">
        <v>8</v>
      </c>
      <c r="D53" s="132" t="s">
        <v>11</v>
      </c>
      <c r="E53" s="133"/>
      <c r="F53" s="133"/>
    </row>
    <row r="54" spans="1:7" ht="45.75" customHeight="1" thickBot="1">
      <c r="A54" s="15" t="s">
        <v>47</v>
      </c>
      <c r="B54" s="18" t="s">
        <v>48</v>
      </c>
      <c r="C54" s="16" t="s">
        <v>54</v>
      </c>
      <c r="D54" s="120">
        <f>'Phụ lục V'!E5</f>
        <v>10</v>
      </c>
      <c r="E54" s="121"/>
      <c r="F54" s="122"/>
      <c r="G54" s="1" t="s">
        <v>117</v>
      </c>
    </row>
    <row r="55" spans="1:7" ht="20.100000000000001" customHeight="1" thickTop="1">
      <c r="A55" s="13"/>
      <c r="B55" s="13"/>
      <c r="C55" s="3"/>
      <c r="D55" s="123"/>
      <c r="E55" s="123"/>
      <c r="F55" s="123"/>
    </row>
    <row r="56" spans="1:7" ht="24" customHeight="1" thickBot="1">
      <c r="C56" s="7" t="s">
        <v>49</v>
      </c>
      <c r="D56" s="127">
        <f>0.6 + (0.01 * D54)</f>
        <v>0.7</v>
      </c>
      <c r="E56" s="128"/>
      <c r="F56" s="129"/>
    </row>
    <row r="57" spans="1:7" ht="20.100000000000001" customHeight="1" thickTop="1"/>
    <row r="58" spans="1:7" ht="20.100000000000001" customHeight="1" thickBot="1">
      <c r="A58" s="17"/>
      <c r="B58" s="17"/>
      <c r="C58" s="17"/>
      <c r="D58" s="17"/>
      <c r="E58" s="17"/>
      <c r="F58" s="17"/>
    </row>
    <row r="60" spans="1:7" ht="20.25" customHeight="1" thickBot="1">
      <c r="B60" s="130" t="s">
        <v>51</v>
      </c>
      <c r="C60" s="131"/>
      <c r="D60" s="131"/>
      <c r="E60" s="131"/>
      <c r="F60" s="131"/>
    </row>
    <row r="61" spans="1:7" ht="20.100000000000001" customHeight="1" thickTop="1"/>
    <row r="62" spans="1:7" ht="30" customHeight="1">
      <c r="A62" s="10" t="s">
        <v>6</v>
      </c>
      <c r="B62" s="10" t="s">
        <v>7</v>
      </c>
      <c r="C62" s="10" t="s">
        <v>8</v>
      </c>
      <c r="D62" s="132" t="s">
        <v>11</v>
      </c>
      <c r="E62" s="133"/>
      <c r="F62" s="133"/>
    </row>
    <row r="63" spans="1:7" ht="45.75" customHeight="1" thickBot="1">
      <c r="A63" s="15" t="s">
        <v>52</v>
      </c>
      <c r="B63" s="18" t="s">
        <v>53</v>
      </c>
      <c r="C63" s="16" t="s">
        <v>56</v>
      </c>
      <c r="D63" s="120">
        <f>'Phụlục VI-2'!E5</f>
        <v>4.5</v>
      </c>
      <c r="E63" s="121"/>
      <c r="F63" s="122"/>
      <c r="G63" s="1" t="s">
        <v>218</v>
      </c>
    </row>
    <row r="64" spans="1:7" ht="20.100000000000001" customHeight="1" thickTop="1">
      <c r="A64" s="13"/>
      <c r="B64" s="13"/>
      <c r="C64" s="3"/>
      <c r="D64" s="123"/>
      <c r="E64" s="123"/>
      <c r="F64" s="123"/>
    </row>
    <row r="65" spans="3:6" ht="24" customHeight="1" thickBot="1">
      <c r="C65" s="7" t="s">
        <v>55</v>
      </c>
      <c r="D65" s="124">
        <f>1.4 + (-0.03 * D63)</f>
        <v>1.2649999999999999</v>
      </c>
      <c r="E65" s="125"/>
      <c r="F65" s="126"/>
    </row>
    <row r="66" spans="3:6" ht="20.100000000000001" customHeight="1" thickTop="1"/>
  </sheetData>
  <mergeCells count="38">
    <mergeCell ref="B7:D7"/>
    <mergeCell ref="B21:D21"/>
    <mergeCell ref="D23:F23"/>
    <mergeCell ref="D24:F24"/>
    <mergeCell ref="E2:F2"/>
    <mergeCell ref="E3:F3"/>
    <mergeCell ref="D9:F9"/>
    <mergeCell ref="D10:F10"/>
    <mergeCell ref="D11:F11"/>
    <mergeCell ref="D12:F12"/>
    <mergeCell ref="D14:F14"/>
    <mergeCell ref="D15:F15"/>
    <mergeCell ref="D16:F16"/>
    <mergeCell ref="D17:F17"/>
    <mergeCell ref="D13:F13"/>
    <mergeCell ref="D32:F32"/>
    <mergeCell ref="D33:F33"/>
    <mergeCell ref="D34:F34"/>
    <mergeCell ref="D25:F25"/>
    <mergeCell ref="D26:F26"/>
    <mergeCell ref="D43:F43"/>
    <mergeCell ref="D44:F44"/>
    <mergeCell ref="D45:F45"/>
    <mergeCell ref="D35:F35"/>
    <mergeCell ref="D36:F36"/>
    <mergeCell ref="D37:F37"/>
    <mergeCell ref="B51:F51"/>
    <mergeCell ref="B60:F60"/>
    <mergeCell ref="D62:F62"/>
    <mergeCell ref="D46:F46"/>
    <mergeCell ref="D47:F47"/>
    <mergeCell ref="D53:F53"/>
    <mergeCell ref="D54:F54"/>
    <mergeCell ref="D63:F63"/>
    <mergeCell ref="D64:F64"/>
    <mergeCell ref="D65:F65"/>
    <mergeCell ref="D55:F55"/>
    <mergeCell ref="D56:F56"/>
  </mergeCells>
  <dataValidations count="13">
    <dataValidation allowBlank="1" showInputMessage="1" showErrorMessage="1" prompt="Enter Customer Information to the right section" sqref="A2"/>
    <dataValidation allowBlank="1" showInputMessage="1" showErrorMessage="1" prompt="Enter Customer's Name in this cell" sqref="B2"/>
    <dataValidation allowBlank="1" showInputMessage="1" showErrorMessage="1" prompt="Enter Customer's Address in this cell" sqref="A16 B3:B4 B6"/>
    <dataValidation allowBlank="1" showInputMessage="1" showErrorMessage="1" prompt="Enter Invoice Number in this cell" sqref="E2"/>
    <dataValidation allowBlank="1" showInputMessage="1" showErrorMessage="1" prompt="Enter Invoice Date in this cell" sqref="E3"/>
    <dataValidation allowBlank="1" showInputMessage="1" showErrorMessage="1" prompt="Enter Quantity in this column" sqref="A9 A23 A32 A43 A53 A62"/>
    <dataValidation allowBlank="1" showInputMessage="1" showErrorMessage="1" prompt="Enter Item Number in this column" sqref="B9 B23 B32 B43 B53 B62"/>
    <dataValidation allowBlank="1" showInputMessage="1" showErrorMessage="1" prompt="Enter Item Description in this column" sqref="C9 C23 C32 C43 C53 C62"/>
    <dataValidation allowBlank="1" showInputMessage="1" showErrorMessage="1" prompt="Enter Unit Price in this column" sqref="D9 D23 D32 D43 D53 D62"/>
    <dataValidation allowBlank="1" showInputMessage="1" showErrorMessage="1" prompt="Subtotal is automatically calculated in this cell" sqref="E15"/>
    <dataValidation allowBlank="1" showInputMessage="1" showErrorMessage="1" prompt="Total Discount is automatically calculated in this cell" sqref="D14 D26 D37 D47 D56 D65"/>
    <dataValidation allowBlank="1" showInputMessage="1" showErrorMessage="1" prompt="Enter Sales Tax in this cell" sqref="E16"/>
    <dataValidation allowBlank="1" showInputMessage="1" showErrorMessage="1" prompt="Total is automatically calculated in this cell" sqref="D17"/>
  </dataValidations>
  <hyperlinks>
    <hyperlink ref="B4" r:id="rId1"/>
    <hyperlink ref="A16" r:id="rId2"/>
    <hyperlink ref="B10" location="E" display="E"/>
    <hyperlink ref="B24" location="AUCP" display="AUCP"/>
    <hyperlink ref="B33" location="UUCP" display="UUCP"/>
    <hyperlink ref="B34" location="TCF" display="TCF"/>
    <hyperlink ref="B35" location="EF" display="EF"/>
    <hyperlink ref="B44" location="TAW" display="TAW"/>
    <hyperlink ref="B45" location="TBF" display="TBF"/>
    <hyperlink ref="B54" location="TFW" display="TFW"/>
    <hyperlink ref="B63" location="EFW" display="EFW"/>
    <hyperlink ref="B11" location="P" display="P"/>
  </hyperlinks>
  <printOptions horizontalCentered="1"/>
  <pageMargins left="0.25" right="0.25" top="0.75" bottom="0.75" header="0.3" footer="0.3"/>
  <pageSetup orientation="portrait" r:id="rId3"/>
  <drawing r:id="rId4"/>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showGridLines="0" workbookViewId="0">
      <selection activeCell="D22" sqref="D22:F22"/>
    </sheetView>
  </sheetViews>
  <sheetFormatPr defaultRowHeight="14.25"/>
  <cols>
    <col min="1" max="1" width="5.625" style="38" customWidth="1"/>
    <col min="2" max="2" width="49.625" customWidth="1"/>
    <col min="3" max="3" width="11.625" customWidth="1"/>
    <col min="4" max="4" width="23.75" customWidth="1"/>
  </cols>
  <sheetData>
    <row r="2" spans="1:12" s="1" customFormat="1" ht="20.25" customHeight="1" thickBot="1">
      <c r="A2" s="22"/>
      <c r="B2" s="19" t="s">
        <v>62</v>
      </c>
      <c r="C2" s="20"/>
      <c r="D2" s="20"/>
      <c r="E2" s="21"/>
      <c r="F2" s="21"/>
      <c r="G2"/>
      <c r="H2"/>
      <c r="I2"/>
      <c r="J2"/>
      <c r="K2"/>
      <c r="L2"/>
    </row>
    <row r="3" spans="1:12" ht="15" thickTop="1"/>
    <row r="4" spans="1:12" s="1" customFormat="1" ht="30" customHeight="1">
      <c r="A4" s="23" t="s">
        <v>85</v>
      </c>
      <c r="B4" s="24" t="s">
        <v>59</v>
      </c>
      <c r="C4" s="25" t="s">
        <v>60</v>
      </c>
      <c r="D4" s="163" t="s">
        <v>61</v>
      </c>
      <c r="E4" s="133"/>
      <c r="F4" s="133"/>
    </row>
    <row r="5" spans="1:12" ht="39.75" customHeight="1">
      <c r="A5" s="39">
        <v>1</v>
      </c>
      <c r="B5" s="30"/>
      <c r="C5" s="29"/>
      <c r="D5" s="164"/>
      <c r="E5" s="165"/>
      <c r="F5" s="166"/>
    </row>
    <row r="6" spans="1:12" ht="39.75" customHeight="1">
      <c r="A6" s="39">
        <v>2</v>
      </c>
      <c r="B6" s="34"/>
      <c r="C6" s="29"/>
      <c r="D6" s="35"/>
      <c r="E6" s="36"/>
      <c r="F6" s="37"/>
    </row>
    <row r="7" spans="1:12" ht="39.75" customHeight="1">
      <c r="A7" s="39">
        <v>3</v>
      </c>
      <c r="B7" s="34"/>
      <c r="C7" s="29"/>
      <c r="D7" s="35"/>
      <c r="E7" s="36"/>
      <c r="F7" s="37"/>
    </row>
    <row r="8" spans="1:12" ht="39.75" customHeight="1">
      <c r="A8" s="39">
        <v>4</v>
      </c>
      <c r="B8" s="34"/>
      <c r="C8" s="29"/>
      <c r="D8" s="35"/>
      <c r="E8" s="36"/>
      <c r="F8" s="37"/>
    </row>
    <row r="9" spans="1:12" ht="39.75" customHeight="1">
      <c r="A9" s="39">
        <v>5</v>
      </c>
      <c r="B9" s="34"/>
      <c r="C9" s="29"/>
      <c r="D9" s="35"/>
      <c r="E9" s="36"/>
      <c r="F9" s="37"/>
    </row>
    <row r="10" spans="1:12" ht="39.75" customHeight="1">
      <c r="A10" s="39">
        <v>6</v>
      </c>
      <c r="B10" s="34"/>
      <c r="C10" s="29"/>
      <c r="D10" s="35"/>
      <c r="E10" s="36"/>
      <c r="F10" s="37"/>
    </row>
    <row r="11" spans="1:12" ht="39.75" customHeight="1">
      <c r="A11" s="39">
        <v>7</v>
      </c>
      <c r="B11" s="34"/>
      <c r="C11" s="29"/>
      <c r="D11" s="35"/>
      <c r="E11" s="36"/>
      <c r="F11" s="37"/>
    </row>
    <row r="12" spans="1:12" ht="39.75" customHeight="1">
      <c r="A12" s="39">
        <v>8</v>
      </c>
      <c r="B12" s="34"/>
      <c r="C12" s="29"/>
      <c r="D12" s="35"/>
      <c r="E12" s="36"/>
      <c r="F12" s="37"/>
    </row>
    <row r="13" spans="1:12" ht="39.75" customHeight="1">
      <c r="A13" s="39">
        <v>9</v>
      </c>
      <c r="B13" s="34"/>
      <c r="C13" s="29"/>
      <c r="D13" s="35"/>
      <c r="E13" s="36"/>
      <c r="F13" s="37"/>
    </row>
    <row r="14" spans="1:12" ht="39.75" customHeight="1">
      <c r="A14" s="39">
        <v>10</v>
      </c>
      <c r="B14" s="34"/>
      <c r="C14" s="29"/>
      <c r="D14" s="35"/>
      <c r="E14" s="36"/>
      <c r="F14" s="37"/>
    </row>
    <row r="15" spans="1:12" ht="39.75" customHeight="1">
      <c r="A15" s="39">
        <v>11</v>
      </c>
      <c r="B15" s="34"/>
      <c r="C15" s="29"/>
      <c r="D15" s="35"/>
      <c r="E15" s="36"/>
      <c r="F15" s="37"/>
    </row>
    <row r="16" spans="1:12" ht="39.75" customHeight="1">
      <c r="A16" s="39">
        <v>12</v>
      </c>
      <c r="B16" s="34"/>
      <c r="C16" s="29"/>
      <c r="D16" s="35"/>
      <c r="E16" s="36"/>
      <c r="F16" s="37"/>
    </row>
    <row r="17" spans="1:6" ht="39.75" customHeight="1">
      <c r="A17" s="39">
        <v>13</v>
      </c>
      <c r="B17" s="34"/>
      <c r="C17" s="29"/>
      <c r="D17" s="35"/>
      <c r="E17" s="36"/>
      <c r="F17" s="37"/>
    </row>
    <row r="18" spans="1:6" ht="39.75" customHeight="1">
      <c r="A18" s="39">
        <v>14</v>
      </c>
      <c r="B18" s="34"/>
      <c r="C18" s="29"/>
      <c r="D18" s="35"/>
      <c r="E18" s="36"/>
      <c r="F18" s="37"/>
    </row>
    <row r="19" spans="1:6" ht="39.75" customHeight="1">
      <c r="A19" s="39">
        <v>15</v>
      </c>
      <c r="B19" s="34"/>
      <c r="C19" s="29"/>
      <c r="D19" s="35"/>
      <c r="E19" s="36"/>
      <c r="F19" s="37"/>
    </row>
    <row r="20" spans="1:6" ht="39.75" customHeight="1">
      <c r="A20" s="39">
        <v>16</v>
      </c>
      <c r="B20" s="31"/>
      <c r="C20" s="29"/>
      <c r="D20" s="167"/>
      <c r="E20" s="168"/>
      <c r="F20" s="169"/>
    </row>
    <row r="21" spans="1:6" ht="39.75" customHeight="1">
      <c r="A21" s="39">
        <v>17</v>
      </c>
      <c r="B21" s="31"/>
      <c r="C21" s="29"/>
      <c r="D21" s="170"/>
      <c r="E21" s="171"/>
      <c r="F21" s="172"/>
    </row>
    <row r="22" spans="1:6" ht="39.75" customHeight="1" thickBot="1">
      <c r="A22" s="40">
        <v>18</v>
      </c>
      <c r="B22" s="33"/>
      <c r="C22" s="32"/>
      <c r="D22" s="173"/>
      <c r="E22" s="174"/>
      <c r="F22" s="175"/>
    </row>
    <row r="23" spans="1:6" ht="15" thickTop="1"/>
    <row r="24" spans="1:6" s="1" customFormat="1" ht="20.100000000000001" customHeight="1" thickBot="1">
      <c r="A24" s="17"/>
      <c r="B24" s="17"/>
      <c r="C24" s="17"/>
      <c r="D24" s="17"/>
      <c r="E24" s="17"/>
      <c r="F24" s="17"/>
    </row>
    <row r="25" spans="1:6" s="1" customFormat="1" ht="20.100000000000001" customHeight="1"/>
  </sheetData>
  <mergeCells count="5">
    <mergeCell ref="D4:F4"/>
    <mergeCell ref="D5:F5"/>
    <mergeCell ref="D20:F20"/>
    <mergeCell ref="D21:F21"/>
    <mergeCell ref="D22:F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8"/>
  <sheetViews>
    <sheetView topLeftCell="A25" workbookViewId="0">
      <selection activeCell="F17" sqref="F17"/>
    </sheetView>
  </sheetViews>
  <sheetFormatPr defaultRowHeight="14.25"/>
  <cols>
    <col min="1" max="1" width="7.125" customWidth="1"/>
    <col min="2" max="2" width="25.5" style="83" customWidth="1"/>
    <col min="3" max="4" width="16.75" style="83" customWidth="1"/>
    <col min="5" max="5" width="37.25" style="83" customWidth="1"/>
    <col min="6" max="6" width="17.875" style="38" customWidth="1"/>
  </cols>
  <sheetData>
    <row r="2" spans="1:7" s="1" customFormat="1" ht="20.25" customHeight="1" thickBot="1">
      <c r="B2" s="176" t="s">
        <v>63</v>
      </c>
      <c r="C2" s="144"/>
      <c r="D2" s="144"/>
      <c r="E2" s="144"/>
      <c r="F2" s="144"/>
    </row>
    <row r="3" spans="1:7" ht="15" thickTop="1">
      <c r="A3" s="38"/>
    </row>
    <row r="4" spans="1:7" s="38" customFormat="1" ht="46.5" customHeight="1">
      <c r="A4" s="23" t="s">
        <v>85</v>
      </c>
      <c r="B4" s="24" t="s">
        <v>64</v>
      </c>
      <c r="C4" s="41" t="s">
        <v>67</v>
      </c>
      <c r="D4" s="41" t="s">
        <v>68</v>
      </c>
      <c r="E4" s="41" t="s">
        <v>65</v>
      </c>
      <c r="F4" s="98" t="s">
        <v>66</v>
      </c>
    </row>
    <row r="5" spans="1:7" s="101" customFormat="1" ht="39.75" customHeight="1">
      <c r="A5" s="57">
        <v>1</v>
      </c>
      <c r="B5" s="99" t="s">
        <v>219</v>
      </c>
      <c r="C5" s="62" t="s">
        <v>240</v>
      </c>
      <c r="D5" s="62"/>
      <c r="E5" s="62"/>
      <c r="F5" s="109" t="s">
        <v>89</v>
      </c>
      <c r="G5" s="100"/>
    </row>
    <row r="6" spans="1:7" s="101" customFormat="1" ht="39.75" customHeight="1">
      <c r="A6" s="57">
        <v>2</v>
      </c>
      <c r="B6" s="58" t="s">
        <v>220</v>
      </c>
      <c r="C6" s="62" t="s">
        <v>240</v>
      </c>
      <c r="D6" s="102"/>
      <c r="E6" s="102"/>
      <c r="F6" s="109" t="s">
        <v>89</v>
      </c>
      <c r="G6" s="103"/>
    </row>
    <row r="7" spans="1:7" s="101" customFormat="1" ht="39.75" customHeight="1">
      <c r="A7" s="57">
        <v>3</v>
      </c>
      <c r="B7" s="58" t="s">
        <v>221</v>
      </c>
      <c r="C7" s="62" t="s">
        <v>239</v>
      </c>
      <c r="D7" s="102" t="s">
        <v>241</v>
      </c>
      <c r="E7" s="102"/>
      <c r="F7" s="109" t="s">
        <v>89</v>
      </c>
      <c r="G7" s="103"/>
    </row>
    <row r="8" spans="1:7" s="101" customFormat="1" ht="39.75" customHeight="1">
      <c r="A8" s="57">
        <v>4</v>
      </c>
      <c r="B8" s="58" t="s">
        <v>222</v>
      </c>
      <c r="C8" s="62" t="s">
        <v>239</v>
      </c>
      <c r="D8" s="102" t="s">
        <v>241</v>
      </c>
      <c r="E8" s="102"/>
      <c r="F8" s="109" t="s">
        <v>89</v>
      </c>
      <c r="G8" s="103"/>
    </row>
    <row r="9" spans="1:7" s="101" customFormat="1" ht="39.75" customHeight="1">
      <c r="A9" s="57">
        <v>5</v>
      </c>
      <c r="B9" s="111" t="s">
        <v>224</v>
      </c>
      <c r="C9" s="62" t="s">
        <v>239</v>
      </c>
      <c r="D9" s="102" t="s">
        <v>241</v>
      </c>
      <c r="E9" s="102"/>
      <c r="F9" s="109" t="s">
        <v>89</v>
      </c>
      <c r="G9" s="103"/>
    </row>
    <row r="10" spans="1:7" s="101" customFormat="1" ht="39.75" customHeight="1">
      <c r="A10" s="57">
        <v>6</v>
      </c>
      <c r="B10" s="58" t="s">
        <v>223</v>
      </c>
      <c r="C10" s="62" t="s">
        <v>239</v>
      </c>
      <c r="D10" s="102" t="s">
        <v>241</v>
      </c>
      <c r="E10" s="102"/>
      <c r="F10" s="109" t="s">
        <v>89</v>
      </c>
      <c r="G10" s="103"/>
    </row>
    <row r="11" spans="1:7" s="101" customFormat="1" ht="39.75" customHeight="1">
      <c r="A11" s="57">
        <v>7</v>
      </c>
      <c r="B11" s="58" t="s">
        <v>225</v>
      </c>
      <c r="C11" s="62" t="s">
        <v>239</v>
      </c>
      <c r="D11" s="102" t="s">
        <v>241</v>
      </c>
      <c r="E11" s="102"/>
      <c r="F11" s="109" t="s">
        <v>89</v>
      </c>
      <c r="G11" s="103"/>
    </row>
    <row r="12" spans="1:7" s="101" customFormat="1" ht="39.75" customHeight="1">
      <c r="A12" s="57">
        <v>8</v>
      </c>
      <c r="B12" s="58" t="s">
        <v>226</v>
      </c>
      <c r="C12" s="62" t="s">
        <v>239</v>
      </c>
      <c r="D12" s="102" t="s">
        <v>241</v>
      </c>
      <c r="E12" s="102"/>
      <c r="F12" s="109" t="s">
        <v>89</v>
      </c>
      <c r="G12" s="103"/>
    </row>
    <row r="13" spans="1:7" s="101" customFormat="1" ht="39.75" customHeight="1">
      <c r="A13" s="57">
        <v>9</v>
      </c>
      <c r="B13" s="58" t="s">
        <v>227</v>
      </c>
      <c r="C13" s="62" t="s">
        <v>239</v>
      </c>
      <c r="D13" s="102" t="s">
        <v>241</v>
      </c>
      <c r="E13" s="102"/>
      <c r="F13" s="109" t="s">
        <v>89</v>
      </c>
      <c r="G13" s="103"/>
    </row>
    <row r="14" spans="1:7" s="101" customFormat="1" ht="39.75" customHeight="1">
      <c r="A14" s="57">
        <v>10</v>
      </c>
      <c r="B14" s="58" t="s">
        <v>242</v>
      </c>
      <c r="C14" s="62" t="s">
        <v>240</v>
      </c>
      <c r="D14" s="102"/>
      <c r="E14" s="102"/>
      <c r="F14" s="109" t="s">
        <v>89</v>
      </c>
      <c r="G14" s="103"/>
    </row>
    <row r="15" spans="1:7" s="101" customFormat="1" ht="39.75" customHeight="1">
      <c r="A15" s="57">
        <v>11</v>
      </c>
      <c r="B15" s="58" t="s">
        <v>228</v>
      </c>
      <c r="C15" s="62" t="s">
        <v>240</v>
      </c>
      <c r="D15" s="102"/>
      <c r="E15" s="102"/>
      <c r="F15" s="109" t="s">
        <v>89</v>
      </c>
      <c r="G15" s="103"/>
    </row>
    <row r="16" spans="1:7" s="101" customFormat="1" ht="39.75" customHeight="1">
      <c r="A16" s="57">
        <v>12</v>
      </c>
      <c r="B16" s="58" t="s">
        <v>243</v>
      </c>
      <c r="C16" s="62" t="s">
        <v>240</v>
      </c>
      <c r="D16" s="102"/>
      <c r="E16" s="102"/>
      <c r="F16" s="109" t="s">
        <v>89</v>
      </c>
      <c r="G16" s="103"/>
    </row>
    <row r="17" spans="1:7" s="101" customFormat="1" ht="39.75" customHeight="1">
      <c r="A17" s="57">
        <v>13</v>
      </c>
      <c r="B17" s="58" t="s">
        <v>229</v>
      </c>
      <c r="C17" s="62" t="s">
        <v>240</v>
      </c>
      <c r="D17" s="102"/>
      <c r="E17" s="102"/>
      <c r="F17" s="109" t="s">
        <v>89</v>
      </c>
      <c r="G17" s="103"/>
    </row>
    <row r="18" spans="1:7" s="101" customFormat="1" ht="39.75" customHeight="1">
      <c r="A18" s="57">
        <v>14</v>
      </c>
      <c r="B18" s="58" t="s">
        <v>230</v>
      </c>
      <c r="C18" s="62" t="s">
        <v>240</v>
      </c>
      <c r="D18" s="102"/>
      <c r="E18" s="102"/>
      <c r="F18" s="109" t="s">
        <v>89</v>
      </c>
      <c r="G18" s="103"/>
    </row>
    <row r="19" spans="1:7" s="101" customFormat="1" ht="39.75" customHeight="1">
      <c r="A19" s="57">
        <v>15</v>
      </c>
      <c r="B19" s="58" t="s">
        <v>231</v>
      </c>
      <c r="C19" s="62" t="s">
        <v>240</v>
      </c>
      <c r="D19" s="102"/>
      <c r="E19" s="102"/>
      <c r="F19" s="109" t="s">
        <v>89</v>
      </c>
      <c r="G19" s="103"/>
    </row>
    <row r="20" spans="1:7" s="101" customFormat="1" ht="39.75" customHeight="1">
      <c r="A20" s="57">
        <v>16</v>
      </c>
      <c r="B20" s="58" t="s">
        <v>232</v>
      </c>
      <c r="C20" s="62" t="s">
        <v>239</v>
      </c>
      <c r="D20" s="102"/>
      <c r="E20" s="102"/>
      <c r="F20" s="109" t="s">
        <v>89</v>
      </c>
      <c r="G20" s="103"/>
    </row>
    <row r="21" spans="1:7" s="101" customFormat="1" ht="39.75" customHeight="1">
      <c r="A21" s="57">
        <v>17</v>
      </c>
      <c r="B21" s="58" t="s">
        <v>233</v>
      </c>
      <c r="C21" s="62" t="s">
        <v>239</v>
      </c>
      <c r="D21" s="102"/>
      <c r="E21" s="102"/>
      <c r="F21" s="109" t="s">
        <v>89</v>
      </c>
      <c r="G21" s="103"/>
    </row>
    <row r="22" spans="1:7" s="101" customFormat="1" ht="39.75" customHeight="1">
      <c r="A22" s="57">
        <v>18</v>
      </c>
      <c r="B22" s="58" t="s">
        <v>234</v>
      </c>
      <c r="C22" s="62" t="s">
        <v>239</v>
      </c>
      <c r="D22" s="104"/>
      <c r="E22" s="105"/>
      <c r="F22" s="109" t="s">
        <v>89</v>
      </c>
      <c r="G22" s="117"/>
    </row>
    <row r="23" spans="1:7" s="101" customFormat="1" ht="39.75" customHeight="1">
      <c r="A23" s="57">
        <v>19</v>
      </c>
      <c r="B23" s="58" t="s">
        <v>235</v>
      </c>
      <c r="C23" s="62" t="s">
        <v>239</v>
      </c>
      <c r="D23" s="104"/>
      <c r="E23" s="105"/>
      <c r="F23" s="109" t="s">
        <v>89</v>
      </c>
      <c r="G23" s="117"/>
    </row>
    <row r="24" spans="1:7" s="101" customFormat="1" ht="39.75" customHeight="1">
      <c r="A24" s="57">
        <v>20</v>
      </c>
      <c r="B24" s="58" t="s">
        <v>236</v>
      </c>
      <c r="C24" s="62" t="s">
        <v>239</v>
      </c>
      <c r="D24" s="104"/>
      <c r="E24" s="105"/>
      <c r="F24" s="109" t="s">
        <v>89</v>
      </c>
      <c r="G24" s="117"/>
    </row>
    <row r="25" spans="1:7" s="101" customFormat="1" ht="39.75" customHeight="1">
      <c r="A25" s="57">
        <v>21</v>
      </c>
      <c r="B25" s="112" t="s">
        <v>237</v>
      </c>
      <c r="C25" s="62" t="s">
        <v>239</v>
      </c>
      <c r="D25" s="113"/>
      <c r="E25" s="113"/>
      <c r="F25" s="109" t="s">
        <v>89</v>
      </c>
      <c r="G25" s="117"/>
    </row>
    <row r="26" spans="1:7" s="101" customFormat="1" ht="39.75" customHeight="1" thickBot="1">
      <c r="A26" s="57">
        <v>22</v>
      </c>
      <c r="B26" s="60" t="s">
        <v>238</v>
      </c>
      <c r="C26" s="106" t="s">
        <v>239</v>
      </c>
      <c r="D26" s="106"/>
      <c r="E26" s="107"/>
      <c r="F26" s="115" t="s">
        <v>89</v>
      </c>
      <c r="G26" s="117"/>
    </row>
    <row r="27" spans="1:7" ht="15" thickTop="1"/>
    <row r="28" spans="1:7" s="1" customFormat="1" ht="20.100000000000001" customHeight="1" thickBot="1">
      <c r="A28" s="17"/>
      <c r="B28" s="108"/>
      <c r="C28" s="108"/>
      <c r="D28" s="108"/>
      <c r="E28" s="108"/>
      <c r="F28" s="110"/>
    </row>
  </sheetData>
  <mergeCells count="1">
    <mergeCell ref="B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workbookViewId="0">
      <selection activeCell="D5" sqref="D5"/>
    </sheetView>
  </sheetViews>
  <sheetFormatPr defaultRowHeight="14.25"/>
  <cols>
    <col min="1" max="1" width="7.125" customWidth="1"/>
    <col min="2" max="2" width="16.125" customWidth="1"/>
    <col min="3" max="3" width="23.375" customWidth="1"/>
    <col min="4" max="4" width="16.75" customWidth="1"/>
    <col min="5" max="5" width="22.25" customWidth="1"/>
    <col min="6" max="6" width="17.875" customWidth="1"/>
    <col min="9" max="9" width="24.5" customWidth="1"/>
    <col min="10" max="10" width="10.875" customWidth="1"/>
  </cols>
  <sheetData>
    <row r="2" spans="1:10" s="1" customFormat="1" ht="48.75" customHeight="1" thickBot="1">
      <c r="B2" s="176" t="s">
        <v>71</v>
      </c>
      <c r="C2" s="144"/>
      <c r="D2" s="144"/>
      <c r="E2" s="144"/>
      <c r="F2" s="144"/>
    </row>
    <row r="3" spans="1:10" ht="15" thickTop="1">
      <c r="A3" s="38"/>
    </row>
    <row r="4" spans="1:10" s="38" customFormat="1" ht="46.5" customHeight="1">
      <c r="A4" s="23" t="s">
        <v>85</v>
      </c>
      <c r="B4" s="24" t="s">
        <v>72</v>
      </c>
      <c r="C4" s="41" t="s">
        <v>73</v>
      </c>
      <c r="D4" s="41" t="s">
        <v>74</v>
      </c>
      <c r="E4" s="41" t="s">
        <v>75</v>
      </c>
      <c r="F4" s="26" t="s">
        <v>61</v>
      </c>
      <c r="H4" s="23" t="s">
        <v>85</v>
      </c>
      <c r="I4" s="41" t="s">
        <v>72</v>
      </c>
      <c r="J4" s="26" t="s">
        <v>83</v>
      </c>
    </row>
    <row r="5" spans="1:10" ht="39.75" customHeight="1">
      <c r="A5" s="39">
        <v>1</v>
      </c>
      <c r="B5" s="30" t="s">
        <v>76</v>
      </c>
      <c r="C5" s="50" t="s">
        <v>77</v>
      </c>
      <c r="D5" s="47">
        <v>0</v>
      </c>
      <c r="E5" s="47">
        <f>D5 * J5</f>
        <v>0</v>
      </c>
      <c r="F5" s="51"/>
      <c r="G5" s="42"/>
      <c r="H5" s="39">
        <v>1</v>
      </c>
      <c r="I5" s="47" t="s">
        <v>76</v>
      </c>
      <c r="J5" s="48">
        <v>1</v>
      </c>
    </row>
    <row r="6" spans="1:10" ht="39.75" customHeight="1">
      <c r="A6" s="39">
        <v>2</v>
      </c>
      <c r="B6" s="34" t="s">
        <v>78</v>
      </c>
      <c r="C6" s="50" t="s">
        <v>79</v>
      </c>
      <c r="D6" s="49">
        <v>0</v>
      </c>
      <c r="E6" s="47">
        <f>D6 * J6</f>
        <v>0</v>
      </c>
      <c r="F6" s="52"/>
      <c r="G6" s="46"/>
      <c r="H6" s="39">
        <v>2</v>
      </c>
      <c r="I6" s="47" t="s">
        <v>78</v>
      </c>
      <c r="J6" s="48">
        <v>2</v>
      </c>
    </row>
    <row r="7" spans="1:10" ht="39.75" customHeight="1" thickBot="1">
      <c r="A7" s="39">
        <v>3</v>
      </c>
      <c r="B7" s="34" t="s">
        <v>80</v>
      </c>
      <c r="C7" s="50" t="s">
        <v>81</v>
      </c>
      <c r="D7" s="49">
        <v>2</v>
      </c>
      <c r="E7" s="47">
        <f>D7 * J7</f>
        <v>6</v>
      </c>
      <c r="F7" s="52"/>
      <c r="G7" s="46"/>
      <c r="H7" s="40">
        <v>3</v>
      </c>
      <c r="I7" s="45" t="s">
        <v>80</v>
      </c>
      <c r="J7" s="54">
        <v>3</v>
      </c>
    </row>
    <row r="8" spans="1:10" ht="39.75" customHeight="1" thickTop="1" thickBot="1">
      <c r="A8" s="40"/>
      <c r="B8" s="33" t="s">
        <v>82</v>
      </c>
      <c r="C8" s="53" t="s">
        <v>39</v>
      </c>
      <c r="D8" s="44"/>
      <c r="E8" s="71">
        <f>E5 + E6 + E7</f>
        <v>6</v>
      </c>
      <c r="F8" s="55"/>
    </row>
    <row r="9" spans="1:10" ht="15" thickTop="1"/>
    <row r="10" spans="1:10" s="1" customFormat="1" ht="20.100000000000001" customHeight="1" thickBot="1">
      <c r="A10" s="17"/>
      <c r="B10" s="17"/>
      <c r="C10" s="17"/>
      <c r="D10" s="17"/>
      <c r="E10" s="17"/>
      <c r="F10" s="17"/>
      <c r="G10" s="17"/>
      <c r="H10" s="17"/>
      <c r="I10" s="17"/>
      <c r="J10" s="17"/>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topLeftCell="A10" workbookViewId="0">
      <selection activeCell="D17" sqref="D17:F17"/>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47.25" customHeight="1" thickBot="1">
      <c r="A2" s="22"/>
      <c r="B2" s="176" t="s">
        <v>84</v>
      </c>
      <c r="C2" s="182"/>
      <c r="D2" s="182"/>
      <c r="E2" s="182"/>
      <c r="F2" s="182"/>
      <c r="G2" s="182"/>
      <c r="H2" s="182"/>
      <c r="I2" s="182"/>
      <c r="J2" s="182"/>
      <c r="K2" s="182"/>
      <c r="L2"/>
    </row>
    <row r="3" spans="1:12" ht="15" thickTop="1"/>
    <row r="4" spans="1:12" s="1" customFormat="1" ht="30" customHeight="1">
      <c r="A4" s="23" t="s">
        <v>85</v>
      </c>
      <c r="B4" s="24" t="s">
        <v>86</v>
      </c>
      <c r="C4" s="56" t="s">
        <v>87</v>
      </c>
      <c r="D4" s="183" t="s">
        <v>88</v>
      </c>
      <c r="E4" s="133"/>
      <c r="F4" s="133"/>
      <c r="H4" s="23" t="s">
        <v>58</v>
      </c>
      <c r="I4" s="56" t="s">
        <v>96</v>
      </c>
      <c r="J4" s="56" t="s">
        <v>83</v>
      </c>
      <c r="K4" s="56" t="s">
        <v>97</v>
      </c>
    </row>
    <row r="5" spans="1:12" ht="39.75" customHeight="1">
      <c r="A5" s="67">
        <v>1</v>
      </c>
      <c r="B5" s="68" t="s">
        <v>89</v>
      </c>
      <c r="C5" s="69"/>
      <c r="D5" s="184">
        <f>SUM(D6:F8)</f>
        <v>110</v>
      </c>
      <c r="E5" s="185"/>
      <c r="F5" s="186"/>
      <c r="H5" s="57">
        <v>1</v>
      </c>
      <c r="I5" s="62" t="s">
        <v>89</v>
      </c>
      <c r="J5" s="64"/>
      <c r="K5" s="65"/>
    </row>
    <row r="6" spans="1:12" ht="39.75" customHeight="1">
      <c r="A6" s="57"/>
      <c r="B6" s="58" t="s">
        <v>90</v>
      </c>
      <c r="C6" s="47">
        <v>22</v>
      </c>
      <c r="D6" s="164">
        <f>C6 * J6 * K6</f>
        <v>110</v>
      </c>
      <c r="E6" s="165"/>
      <c r="F6" s="166"/>
      <c r="H6" s="57"/>
      <c r="I6" s="62" t="s">
        <v>90</v>
      </c>
      <c r="J6" s="64">
        <v>5</v>
      </c>
      <c r="K6" s="65">
        <v>1</v>
      </c>
    </row>
    <row r="7" spans="1:12" ht="39.75" customHeight="1">
      <c r="A7" s="57"/>
      <c r="B7" s="58" t="s">
        <v>91</v>
      </c>
      <c r="C7" s="47">
        <v>0</v>
      </c>
      <c r="D7" s="164">
        <f>C7 * J7 * K7</f>
        <v>0</v>
      </c>
      <c r="E7" s="165"/>
      <c r="F7" s="166"/>
      <c r="H7" s="57"/>
      <c r="I7" s="62" t="s">
        <v>91</v>
      </c>
      <c r="J7" s="64">
        <v>10</v>
      </c>
      <c r="K7" s="65">
        <v>1</v>
      </c>
    </row>
    <row r="8" spans="1:12" ht="39.75" customHeight="1">
      <c r="A8" s="57"/>
      <c r="B8" s="58" t="s">
        <v>92</v>
      </c>
      <c r="C8" s="47">
        <v>0</v>
      </c>
      <c r="D8" s="164">
        <f>C8 * J8 * K8</f>
        <v>0</v>
      </c>
      <c r="E8" s="165"/>
      <c r="F8" s="166"/>
      <c r="H8" s="57"/>
      <c r="I8" s="62" t="s">
        <v>92</v>
      </c>
      <c r="J8" s="64">
        <v>15</v>
      </c>
      <c r="K8" s="65">
        <v>1</v>
      </c>
    </row>
    <row r="9" spans="1:12" ht="39.75" customHeight="1">
      <c r="A9" s="67">
        <v>2</v>
      </c>
      <c r="B9" s="70" t="s">
        <v>93</v>
      </c>
      <c r="C9" s="69"/>
      <c r="D9" s="179">
        <f>SUM(D10:F12)</f>
        <v>0</v>
      </c>
      <c r="E9" s="180"/>
      <c r="F9" s="181"/>
      <c r="H9" s="57">
        <v>2</v>
      </c>
      <c r="I9" s="62" t="s">
        <v>93</v>
      </c>
      <c r="J9" s="64"/>
      <c r="K9" s="65"/>
    </row>
    <row r="10" spans="1:12" ht="39.75" customHeight="1">
      <c r="A10" s="57"/>
      <c r="B10" s="58" t="s">
        <v>90</v>
      </c>
      <c r="C10" s="47">
        <v>0</v>
      </c>
      <c r="D10" s="164">
        <f>C10 * J10 * K10</f>
        <v>0</v>
      </c>
      <c r="E10" s="165"/>
      <c r="F10" s="166"/>
      <c r="H10" s="57"/>
      <c r="I10" s="62" t="s">
        <v>90</v>
      </c>
      <c r="J10" s="64">
        <v>5</v>
      </c>
      <c r="K10" s="65">
        <v>1.2</v>
      </c>
    </row>
    <row r="11" spans="1:12" ht="39.75" customHeight="1">
      <c r="A11" s="57"/>
      <c r="B11" s="58" t="s">
        <v>91</v>
      </c>
      <c r="C11" s="47">
        <v>0</v>
      </c>
      <c r="D11" s="164">
        <f>C11 * J11 * K11</f>
        <v>0</v>
      </c>
      <c r="E11" s="165"/>
      <c r="F11" s="166"/>
      <c r="H11" s="57"/>
      <c r="I11" s="62" t="s">
        <v>91</v>
      </c>
      <c r="J11" s="64">
        <v>10</v>
      </c>
      <c r="K11" s="65">
        <v>1.2</v>
      </c>
    </row>
    <row r="12" spans="1:12" ht="39.75" customHeight="1">
      <c r="A12" s="57"/>
      <c r="B12" s="58" t="s">
        <v>92</v>
      </c>
      <c r="C12" s="47">
        <v>0</v>
      </c>
      <c r="D12" s="164">
        <f>C12 * J12 * K12</f>
        <v>0</v>
      </c>
      <c r="E12" s="165"/>
      <c r="F12" s="166"/>
      <c r="H12" s="57"/>
      <c r="I12" s="62" t="s">
        <v>92</v>
      </c>
      <c r="J12" s="64">
        <v>15</v>
      </c>
      <c r="K12" s="65">
        <v>1.2</v>
      </c>
    </row>
    <row r="13" spans="1:12" ht="39.75" customHeight="1">
      <c r="A13" s="67">
        <v>3</v>
      </c>
      <c r="B13" s="70" t="s">
        <v>94</v>
      </c>
      <c r="C13" s="69"/>
      <c r="D13" s="179">
        <f>SUM(D14:F16)</f>
        <v>0</v>
      </c>
      <c r="E13" s="180"/>
      <c r="F13" s="181"/>
      <c r="H13" s="57">
        <v>3</v>
      </c>
      <c r="I13" s="62" t="s">
        <v>94</v>
      </c>
      <c r="J13" s="64"/>
      <c r="K13" s="65"/>
    </row>
    <row r="14" spans="1:12" ht="39.75" customHeight="1">
      <c r="A14" s="57"/>
      <c r="B14" s="58" t="s">
        <v>90</v>
      </c>
      <c r="C14" s="47">
        <v>0</v>
      </c>
      <c r="D14" s="164">
        <f>C14 * J14 * K14</f>
        <v>0</v>
      </c>
      <c r="E14" s="165"/>
      <c r="F14" s="166"/>
      <c r="H14" s="57"/>
      <c r="I14" s="62" t="s">
        <v>90</v>
      </c>
      <c r="J14" s="64">
        <v>5</v>
      </c>
      <c r="K14" s="65">
        <v>1.5</v>
      </c>
    </row>
    <row r="15" spans="1:12" ht="39.75" customHeight="1">
      <c r="A15" s="57"/>
      <c r="B15" s="58" t="s">
        <v>91</v>
      </c>
      <c r="C15" s="47">
        <v>0</v>
      </c>
      <c r="D15" s="164">
        <f>C15 * J15 * K15</f>
        <v>0</v>
      </c>
      <c r="E15" s="165"/>
      <c r="F15" s="166"/>
      <c r="H15" s="57"/>
      <c r="I15" s="62" t="s">
        <v>91</v>
      </c>
      <c r="J15" s="64">
        <v>10</v>
      </c>
      <c r="K15" s="65">
        <v>1.5</v>
      </c>
    </row>
    <row r="16" spans="1:12" ht="39.75" customHeight="1" thickBot="1">
      <c r="A16" s="57"/>
      <c r="B16" s="58" t="s">
        <v>92</v>
      </c>
      <c r="C16" s="47">
        <v>0</v>
      </c>
      <c r="D16" s="164">
        <f>C16 * J16 * K16</f>
        <v>0</v>
      </c>
      <c r="E16" s="165"/>
      <c r="F16" s="166"/>
      <c r="H16" s="59"/>
      <c r="I16" s="63" t="s">
        <v>92</v>
      </c>
      <c r="J16" s="61">
        <v>15</v>
      </c>
      <c r="K16" s="66">
        <v>1.5</v>
      </c>
    </row>
    <row r="17" spans="1:11" ht="39.75" customHeight="1" thickTop="1" thickBot="1">
      <c r="A17" s="59">
        <v>18</v>
      </c>
      <c r="B17" s="60" t="s">
        <v>95</v>
      </c>
      <c r="C17" s="61" t="s">
        <v>40</v>
      </c>
      <c r="D17" s="177">
        <f xml:space="preserve"> D5 + D9 + D13</f>
        <v>110</v>
      </c>
      <c r="E17" s="138"/>
      <c r="F17" s="178"/>
    </row>
    <row r="18" spans="1:11" ht="15" thickTop="1"/>
    <row r="19" spans="1:11" s="1" customFormat="1" ht="20.100000000000001" customHeight="1" thickBot="1">
      <c r="A19" s="17"/>
      <c r="B19" s="17"/>
      <c r="C19" s="17"/>
      <c r="D19" s="17"/>
      <c r="E19" s="17"/>
      <c r="F19" s="17"/>
      <c r="G19" s="17"/>
      <c r="H19" s="17"/>
      <c r="I19" s="17"/>
      <c r="J19" s="17"/>
      <c r="K19" s="17"/>
    </row>
    <row r="20" spans="1:11" s="1" customFormat="1" ht="20.100000000000001" customHeight="1"/>
  </sheetData>
  <mergeCells count="15">
    <mergeCell ref="B2:K2"/>
    <mergeCell ref="D16:F16"/>
    <mergeCell ref="D10:F10"/>
    <mergeCell ref="D11:F11"/>
    <mergeCell ref="D12:F12"/>
    <mergeCell ref="D13:F13"/>
    <mergeCell ref="D14:F14"/>
    <mergeCell ref="D15:F15"/>
    <mergeCell ref="D4:F4"/>
    <mergeCell ref="D5:F5"/>
    <mergeCell ref="D17:F17"/>
    <mergeCell ref="D6:F6"/>
    <mergeCell ref="D7:F7"/>
    <mergeCell ref="D8:F8"/>
    <mergeCell ref="D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topLeftCell="A10" zoomScaleNormal="100" workbookViewId="0">
      <selection activeCell="D18" sqref="D18"/>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27" customHeight="1" thickBot="1">
      <c r="A2" s="22"/>
      <c r="B2" s="176" t="s">
        <v>98</v>
      </c>
      <c r="C2" s="182"/>
      <c r="D2" s="182"/>
      <c r="E2" s="182"/>
      <c r="F2" s="182"/>
      <c r="G2"/>
      <c r="H2"/>
      <c r="I2"/>
      <c r="J2"/>
      <c r="K2"/>
      <c r="L2"/>
    </row>
    <row r="3" spans="1:12" ht="15" thickTop="1"/>
    <row r="4" spans="1:12" s="1" customFormat="1" ht="30" customHeight="1">
      <c r="A4" s="23" t="s">
        <v>58</v>
      </c>
      <c r="B4" s="24" t="s">
        <v>99</v>
      </c>
      <c r="C4" s="56" t="s">
        <v>83</v>
      </c>
      <c r="D4" s="72" t="s">
        <v>100</v>
      </c>
      <c r="E4" s="73" t="s">
        <v>101</v>
      </c>
      <c r="F4" s="73" t="s">
        <v>61</v>
      </c>
      <c r="H4"/>
      <c r="I4"/>
      <c r="J4"/>
      <c r="K4"/>
    </row>
    <row r="5" spans="1:12" ht="39.75" customHeight="1">
      <c r="A5" s="57" t="s">
        <v>102</v>
      </c>
      <c r="B5" s="58" t="s">
        <v>103</v>
      </c>
      <c r="C5" s="64"/>
      <c r="D5" s="43"/>
      <c r="E5" s="116">
        <f xml:space="preserve"> SUM(E6:E18)</f>
        <v>10</v>
      </c>
      <c r="F5" s="74"/>
    </row>
    <row r="6" spans="1:12" ht="39.75" customHeight="1">
      <c r="A6" s="57">
        <v>1</v>
      </c>
      <c r="B6" s="58" t="s">
        <v>104</v>
      </c>
      <c r="C6" s="64">
        <v>2</v>
      </c>
      <c r="D6" s="43">
        <v>0</v>
      </c>
      <c r="E6" s="116">
        <f t="shared" ref="E6:E18" si="0">D6 * C6</f>
        <v>0</v>
      </c>
      <c r="F6" s="74"/>
    </row>
    <row r="7" spans="1:12" ht="39.75" customHeight="1">
      <c r="A7" s="57">
        <v>2</v>
      </c>
      <c r="B7" s="58" t="s">
        <v>105</v>
      </c>
      <c r="C7" s="64">
        <v>1</v>
      </c>
      <c r="D7" s="43">
        <v>0</v>
      </c>
      <c r="E7" s="116">
        <f t="shared" si="0"/>
        <v>0</v>
      </c>
      <c r="F7" s="74"/>
    </row>
    <row r="8" spans="1:12" ht="39.75" customHeight="1">
      <c r="A8" s="57">
        <v>3</v>
      </c>
      <c r="B8" s="58" t="s">
        <v>106</v>
      </c>
      <c r="C8" s="64">
        <v>1</v>
      </c>
      <c r="D8" s="43">
        <v>2</v>
      </c>
      <c r="E8" s="116">
        <f t="shared" si="0"/>
        <v>2</v>
      </c>
      <c r="F8" s="74"/>
    </row>
    <row r="9" spans="1:12" ht="39.75" customHeight="1">
      <c r="A9" s="57">
        <v>4</v>
      </c>
      <c r="B9" s="58" t="s">
        <v>107</v>
      </c>
      <c r="C9" s="64">
        <v>1</v>
      </c>
      <c r="D9" s="43">
        <v>1</v>
      </c>
      <c r="E9" s="116">
        <f t="shared" si="0"/>
        <v>1</v>
      </c>
      <c r="F9" s="74"/>
    </row>
    <row r="10" spans="1:12" ht="39.75" customHeight="1">
      <c r="A10" s="57">
        <v>5</v>
      </c>
      <c r="B10" s="58" t="s">
        <v>108</v>
      </c>
      <c r="C10" s="64">
        <v>1</v>
      </c>
      <c r="D10" s="43">
        <v>1</v>
      </c>
      <c r="E10" s="116">
        <f t="shared" si="0"/>
        <v>1</v>
      </c>
      <c r="F10" s="74"/>
    </row>
    <row r="11" spans="1:12" ht="39.75" customHeight="1">
      <c r="A11" s="57">
        <v>6</v>
      </c>
      <c r="B11" s="58" t="s">
        <v>109</v>
      </c>
      <c r="C11" s="64">
        <v>0.5</v>
      </c>
      <c r="D11" s="43">
        <v>0</v>
      </c>
      <c r="E11" s="116">
        <f t="shared" si="0"/>
        <v>0</v>
      </c>
      <c r="F11" s="74"/>
    </row>
    <row r="12" spans="1:12" ht="39.75" customHeight="1">
      <c r="A12" s="57">
        <v>7</v>
      </c>
      <c r="B12" s="58" t="s">
        <v>110</v>
      </c>
      <c r="C12" s="64">
        <v>0.5</v>
      </c>
      <c r="D12" s="43">
        <v>2</v>
      </c>
      <c r="E12" s="116">
        <f t="shared" si="0"/>
        <v>1</v>
      </c>
      <c r="F12" s="74"/>
    </row>
    <row r="13" spans="1:12" ht="39.75" customHeight="1">
      <c r="A13" s="57">
        <v>8</v>
      </c>
      <c r="B13" s="58" t="s">
        <v>111</v>
      </c>
      <c r="C13" s="64">
        <v>2</v>
      </c>
      <c r="D13" s="43">
        <v>0</v>
      </c>
      <c r="E13" s="116">
        <f t="shared" si="0"/>
        <v>0</v>
      </c>
      <c r="F13" s="74"/>
    </row>
    <row r="14" spans="1:12" ht="39.75" customHeight="1">
      <c r="A14" s="57">
        <v>9</v>
      </c>
      <c r="B14" s="58" t="s">
        <v>112</v>
      </c>
      <c r="C14" s="64">
        <v>1</v>
      </c>
      <c r="D14" s="43">
        <v>0</v>
      </c>
      <c r="E14" s="116">
        <f t="shared" si="0"/>
        <v>0</v>
      </c>
      <c r="F14" s="74"/>
    </row>
    <row r="15" spans="1:12" ht="39.75" customHeight="1">
      <c r="A15" s="57">
        <v>10</v>
      </c>
      <c r="B15" s="58" t="s">
        <v>113</v>
      </c>
      <c r="C15" s="64">
        <v>1</v>
      </c>
      <c r="D15" s="43">
        <v>0</v>
      </c>
      <c r="E15" s="116">
        <f t="shared" si="0"/>
        <v>0</v>
      </c>
      <c r="F15" s="74"/>
    </row>
    <row r="16" spans="1:12" ht="39.75" customHeight="1">
      <c r="A16" s="57">
        <v>11</v>
      </c>
      <c r="B16" s="58" t="s">
        <v>114</v>
      </c>
      <c r="C16" s="64">
        <v>1</v>
      </c>
      <c r="D16" s="43">
        <v>1</v>
      </c>
      <c r="E16" s="116">
        <f t="shared" si="0"/>
        <v>1</v>
      </c>
      <c r="F16" s="74"/>
    </row>
    <row r="17" spans="1:11" ht="39.75" customHeight="1">
      <c r="A17" s="57">
        <v>12</v>
      </c>
      <c r="B17" s="58" t="s">
        <v>115</v>
      </c>
      <c r="C17" s="64">
        <v>1</v>
      </c>
      <c r="D17" s="43">
        <v>3</v>
      </c>
      <c r="E17" s="116">
        <f t="shared" si="0"/>
        <v>3</v>
      </c>
      <c r="F17" s="74"/>
    </row>
    <row r="18" spans="1:11" ht="39.75" customHeight="1" thickBot="1">
      <c r="A18" s="79">
        <v>13</v>
      </c>
      <c r="B18" s="80" t="s">
        <v>116</v>
      </c>
      <c r="C18" s="75">
        <v>1</v>
      </c>
      <c r="D18" s="81">
        <v>1</v>
      </c>
      <c r="E18" s="114">
        <f t="shared" si="0"/>
        <v>1</v>
      </c>
      <c r="F18" s="82"/>
    </row>
    <row r="19" spans="1:11" ht="15" thickTop="1"/>
    <row r="20" spans="1:11" s="1" customFormat="1" ht="20.100000000000001" customHeight="1" thickBot="1">
      <c r="A20" s="17"/>
      <c r="B20" s="17"/>
      <c r="C20" s="17"/>
      <c r="D20" s="17"/>
      <c r="E20" s="17"/>
      <c r="F20" s="17"/>
      <c r="G20" s="17"/>
      <c r="H20" s="17"/>
      <c r="I20" s="17"/>
      <c r="J20" s="17"/>
      <c r="K20" s="17"/>
    </row>
    <row r="21" spans="1:11" s="1" customFormat="1" ht="20.100000000000001" customHeight="1"/>
    <row r="22" spans="1:11" ht="29.25" customHeight="1">
      <c r="A22" s="78" t="s">
        <v>85</v>
      </c>
      <c r="B22" s="78" t="s">
        <v>118</v>
      </c>
      <c r="C22" s="193" t="s">
        <v>73</v>
      </c>
      <c r="D22" s="194"/>
      <c r="E22" s="194"/>
      <c r="F22" s="194"/>
      <c r="G22" s="194"/>
      <c r="H22" s="194"/>
      <c r="I22" s="194"/>
      <c r="J22" s="194"/>
      <c r="K22" s="194"/>
    </row>
    <row r="23" spans="1:11" ht="99.75" customHeight="1">
      <c r="A23" s="76">
        <v>1</v>
      </c>
      <c r="B23" s="76" t="s">
        <v>119</v>
      </c>
      <c r="C23" s="187" t="s">
        <v>120</v>
      </c>
      <c r="D23" s="188"/>
      <c r="E23" s="188"/>
      <c r="F23" s="188"/>
      <c r="G23" s="188"/>
      <c r="H23" s="188"/>
      <c r="I23" s="188"/>
      <c r="J23" s="188"/>
      <c r="K23" s="189"/>
    </row>
    <row r="24" spans="1:11" ht="142.5" customHeight="1">
      <c r="A24" s="76">
        <v>2</v>
      </c>
      <c r="B24" s="76" t="s">
        <v>121</v>
      </c>
      <c r="C24" s="187" t="s">
        <v>122</v>
      </c>
      <c r="D24" s="188"/>
      <c r="E24" s="188"/>
      <c r="F24" s="188"/>
      <c r="G24" s="188"/>
      <c r="H24" s="188"/>
      <c r="I24" s="188"/>
      <c r="J24" s="188"/>
      <c r="K24" s="189"/>
    </row>
    <row r="25" spans="1:11" ht="99.75" customHeight="1">
      <c r="A25" s="76">
        <v>3</v>
      </c>
      <c r="B25" s="76" t="s">
        <v>123</v>
      </c>
      <c r="C25" s="187" t="s">
        <v>124</v>
      </c>
      <c r="D25" s="188"/>
      <c r="E25" s="188"/>
      <c r="F25" s="188"/>
      <c r="G25" s="188"/>
      <c r="H25" s="188"/>
      <c r="I25" s="188"/>
      <c r="J25" s="188"/>
      <c r="K25" s="189"/>
    </row>
    <row r="26" spans="1:11" ht="142.5" customHeight="1">
      <c r="A26" s="76">
        <v>4</v>
      </c>
      <c r="B26" s="76" t="s">
        <v>125</v>
      </c>
      <c r="C26" s="187" t="s">
        <v>126</v>
      </c>
      <c r="D26" s="188"/>
      <c r="E26" s="188"/>
      <c r="F26" s="188"/>
      <c r="G26" s="188"/>
      <c r="H26" s="188"/>
      <c r="I26" s="188"/>
      <c r="J26" s="188"/>
      <c r="K26" s="189"/>
    </row>
    <row r="27" spans="1:11" ht="256.5" customHeight="1">
      <c r="A27" s="76">
        <v>5</v>
      </c>
      <c r="B27" s="76" t="s">
        <v>127</v>
      </c>
      <c r="C27" s="187" t="s">
        <v>128</v>
      </c>
      <c r="D27" s="188"/>
      <c r="E27" s="188"/>
      <c r="F27" s="188"/>
      <c r="G27" s="188"/>
      <c r="H27" s="188"/>
      <c r="I27" s="188"/>
      <c r="J27" s="188"/>
      <c r="K27" s="189"/>
    </row>
    <row r="28" spans="1:11" ht="185.25" customHeight="1">
      <c r="A28" s="76">
        <v>6</v>
      </c>
      <c r="B28" s="76" t="s">
        <v>129</v>
      </c>
      <c r="C28" s="187" t="s">
        <v>130</v>
      </c>
      <c r="D28" s="188"/>
      <c r="E28" s="188"/>
      <c r="F28" s="188"/>
      <c r="G28" s="188"/>
      <c r="H28" s="188"/>
      <c r="I28" s="188"/>
      <c r="J28" s="188"/>
      <c r="K28" s="189"/>
    </row>
    <row r="29" spans="1:11" ht="156.75" customHeight="1">
      <c r="A29" s="76">
        <v>7</v>
      </c>
      <c r="B29" s="76" t="s">
        <v>131</v>
      </c>
      <c r="C29" s="187" t="s">
        <v>132</v>
      </c>
      <c r="D29" s="188"/>
      <c r="E29" s="188"/>
      <c r="F29" s="188"/>
      <c r="G29" s="188"/>
      <c r="H29" s="188"/>
      <c r="I29" s="188"/>
      <c r="J29" s="188"/>
      <c r="K29" s="189"/>
    </row>
    <row r="30" spans="1:11" ht="213.75" customHeight="1">
      <c r="A30" s="76">
        <v>8</v>
      </c>
      <c r="B30" s="76" t="s">
        <v>133</v>
      </c>
      <c r="C30" s="187" t="s">
        <v>134</v>
      </c>
      <c r="D30" s="188"/>
      <c r="E30" s="188"/>
      <c r="F30" s="188"/>
      <c r="G30" s="188"/>
      <c r="H30" s="188"/>
      <c r="I30" s="188"/>
      <c r="J30" s="188"/>
      <c r="K30" s="189"/>
    </row>
    <row r="31" spans="1:11" ht="114" customHeight="1">
      <c r="A31" s="76">
        <v>9</v>
      </c>
      <c r="B31" s="76" t="s">
        <v>135</v>
      </c>
      <c r="C31" s="187" t="s">
        <v>136</v>
      </c>
      <c r="D31" s="188"/>
      <c r="E31" s="188"/>
      <c r="F31" s="188"/>
      <c r="G31" s="188"/>
      <c r="H31" s="188"/>
      <c r="I31" s="188"/>
      <c r="J31" s="188"/>
      <c r="K31" s="189"/>
    </row>
    <row r="32" spans="1:11" ht="99.75" customHeight="1">
      <c r="A32" s="76">
        <v>10</v>
      </c>
      <c r="B32" s="76" t="s">
        <v>137</v>
      </c>
      <c r="C32" s="187" t="s">
        <v>138</v>
      </c>
      <c r="D32" s="188"/>
      <c r="E32" s="188"/>
      <c r="F32" s="188"/>
      <c r="G32" s="188"/>
      <c r="H32" s="188"/>
      <c r="I32" s="188"/>
      <c r="J32" s="188"/>
      <c r="K32" s="189"/>
    </row>
    <row r="33" spans="1:11" ht="171" customHeight="1">
      <c r="A33" s="76">
        <v>11</v>
      </c>
      <c r="B33" s="76" t="s">
        <v>139</v>
      </c>
      <c r="C33" s="187" t="s">
        <v>140</v>
      </c>
      <c r="D33" s="188"/>
      <c r="E33" s="188"/>
      <c r="F33" s="188"/>
      <c r="G33" s="188"/>
      <c r="H33" s="188"/>
      <c r="I33" s="188"/>
      <c r="J33" s="188"/>
      <c r="K33" s="189"/>
    </row>
    <row r="34" spans="1:11" ht="171" customHeight="1">
      <c r="A34" s="76">
        <v>12</v>
      </c>
      <c r="B34" s="76" t="s">
        <v>141</v>
      </c>
      <c r="C34" s="187" t="s">
        <v>142</v>
      </c>
      <c r="D34" s="188"/>
      <c r="E34" s="188"/>
      <c r="F34" s="188"/>
      <c r="G34" s="188"/>
      <c r="H34" s="188"/>
      <c r="I34" s="188"/>
      <c r="J34" s="188"/>
      <c r="K34" s="189"/>
    </row>
    <row r="35" spans="1:11" ht="111.75" customHeight="1" thickBot="1">
      <c r="A35" s="77">
        <v>13</v>
      </c>
      <c r="B35" s="77" t="s">
        <v>143</v>
      </c>
      <c r="C35" s="190" t="s">
        <v>144</v>
      </c>
      <c r="D35" s="191"/>
      <c r="E35" s="191"/>
      <c r="F35" s="191"/>
      <c r="G35" s="191"/>
      <c r="H35" s="191"/>
      <c r="I35" s="191"/>
      <c r="J35" s="191"/>
      <c r="K35" s="192"/>
    </row>
    <row r="36" spans="1:11" ht="15" thickTop="1"/>
  </sheetData>
  <mergeCells count="15">
    <mergeCell ref="B2:F2"/>
    <mergeCell ref="C23:K23"/>
    <mergeCell ref="C24:K24"/>
    <mergeCell ref="C34:K34"/>
    <mergeCell ref="C35:K35"/>
    <mergeCell ref="C22:K22"/>
    <mergeCell ref="C25:K25"/>
    <mergeCell ref="C26:K26"/>
    <mergeCell ref="C27:K27"/>
    <mergeCell ref="C28:K28"/>
    <mergeCell ref="C29:K29"/>
    <mergeCell ref="C30:K30"/>
    <mergeCell ref="C31:K31"/>
    <mergeCell ref="C32:K32"/>
    <mergeCell ref="C33:K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9"/>
  <sheetViews>
    <sheetView topLeftCell="A30" workbookViewId="0">
      <selection activeCell="C44" sqref="C44:C48"/>
    </sheetView>
  </sheetViews>
  <sheetFormatPr defaultRowHeight="14.25"/>
  <cols>
    <col min="2" max="2" width="54.875" bestFit="1" customWidth="1"/>
    <col min="3" max="3" width="13.625" customWidth="1"/>
  </cols>
  <sheetData>
    <row r="2" spans="1:12" s="1" customFormat="1" ht="22.5" customHeight="1" thickBot="1">
      <c r="A2" s="27"/>
      <c r="B2" s="195" t="s">
        <v>191</v>
      </c>
      <c r="C2" s="196"/>
      <c r="D2" s="196"/>
      <c r="E2" s="196"/>
      <c r="F2"/>
      <c r="G2"/>
      <c r="H2"/>
      <c r="I2"/>
      <c r="J2"/>
      <c r="K2"/>
      <c r="L2"/>
    </row>
    <row r="3" spans="1:12" ht="15" thickTop="1"/>
    <row r="4" spans="1:12" ht="53.25" customHeight="1">
      <c r="A4" s="23" t="s">
        <v>85</v>
      </c>
      <c r="B4" s="41" t="s">
        <v>145</v>
      </c>
      <c r="C4" s="28" t="s">
        <v>146</v>
      </c>
      <c r="D4" s="83"/>
    </row>
    <row r="5" spans="1:12">
      <c r="A5" s="84">
        <v>1</v>
      </c>
      <c r="B5" s="86" t="s">
        <v>147</v>
      </c>
      <c r="C5" s="85"/>
    </row>
    <row r="6" spans="1:12">
      <c r="A6" s="39"/>
      <c r="B6" s="50" t="s">
        <v>148</v>
      </c>
      <c r="C6" s="48">
        <v>4</v>
      </c>
    </row>
    <row r="7" spans="1:12">
      <c r="A7" s="39"/>
      <c r="B7" s="50" t="s">
        <v>149</v>
      </c>
      <c r="C7" s="48">
        <v>4</v>
      </c>
    </row>
    <row r="8" spans="1:12">
      <c r="A8" s="39"/>
      <c r="B8" s="50" t="s">
        <v>150</v>
      </c>
      <c r="C8" s="48">
        <v>3</v>
      </c>
    </row>
    <row r="9" spans="1:12">
      <c r="A9" s="39"/>
      <c r="B9" s="50" t="s">
        <v>151</v>
      </c>
      <c r="C9" s="48">
        <v>5</v>
      </c>
    </row>
    <row r="10" spans="1:12">
      <c r="A10" s="39"/>
      <c r="B10" s="50" t="s">
        <v>152</v>
      </c>
      <c r="C10" s="48">
        <v>1</v>
      </c>
    </row>
    <row r="11" spans="1:12">
      <c r="A11" s="39"/>
      <c r="B11" s="50" t="s">
        <v>153</v>
      </c>
      <c r="C11" s="48">
        <v>1</v>
      </c>
    </row>
    <row r="12" spans="1:12">
      <c r="A12" s="39"/>
      <c r="B12" s="50" t="s">
        <v>154</v>
      </c>
      <c r="C12" s="48">
        <v>4</v>
      </c>
    </row>
    <row r="13" spans="1:12">
      <c r="A13" s="39"/>
      <c r="B13" s="50" t="s">
        <v>155</v>
      </c>
      <c r="C13" s="48">
        <v>3</v>
      </c>
    </row>
    <row r="14" spans="1:12">
      <c r="A14" s="39"/>
      <c r="B14" s="50" t="s">
        <v>156</v>
      </c>
      <c r="C14" s="48">
        <v>1</v>
      </c>
    </row>
    <row r="15" spans="1:12">
      <c r="A15" s="39"/>
      <c r="B15" s="50" t="s">
        <v>157</v>
      </c>
      <c r="C15" s="48">
        <v>1</v>
      </c>
    </row>
    <row r="16" spans="1:12">
      <c r="A16" s="39"/>
      <c r="B16" s="50" t="s">
        <v>158</v>
      </c>
      <c r="C16" s="48">
        <v>3</v>
      </c>
    </row>
    <row r="17" spans="1:3">
      <c r="A17" s="39"/>
      <c r="B17" s="50" t="s">
        <v>159</v>
      </c>
      <c r="C17" s="48">
        <v>1</v>
      </c>
    </row>
    <row r="18" spans="1:3">
      <c r="A18" s="39"/>
      <c r="B18" s="50" t="s">
        <v>160</v>
      </c>
      <c r="C18" s="48"/>
    </row>
    <row r="19" spans="1:3">
      <c r="A19" s="84">
        <v>2</v>
      </c>
      <c r="B19" s="86" t="s">
        <v>161</v>
      </c>
      <c r="C19" s="85"/>
    </row>
    <row r="20" spans="1:3">
      <c r="A20" s="39"/>
      <c r="B20" s="50" t="s">
        <v>162</v>
      </c>
      <c r="C20" s="48">
        <v>1</v>
      </c>
    </row>
    <row r="21" spans="1:3">
      <c r="A21" s="39"/>
      <c r="B21" s="50" t="s">
        <v>163</v>
      </c>
      <c r="C21" s="48">
        <v>1</v>
      </c>
    </row>
    <row r="22" spans="1:3">
      <c r="A22" s="39"/>
      <c r="B22" s="50" t="s">
        <v>164</v>
      </c>
      <c r="C22" s="48">
        <v>1</v>
      </c>
    </row>
    <row r="23" spans="1:3">
      <c r="A23" s="39"/>
      <c r="B23" s="50" t="s">
        <v>165</v>
      </c>
      <c r="C23" s="48">
        <v>1</v>
      </c>
    </row>
    <row r="24" spans="1:3">
      <c r="A24" s="39"/>
      <c r="B24" s="50" t="s">
        <v>166</v>
      </c>
      <c r="C24" s="48">
        <v>3</v>
      </c>
    </row>
    <row r="25" spans="1:3">
      <c r="A25" s="39"/>
      <c r="B25" s="50" t="s">
        <v>167</v>
      </c>
      <c r="C25" s="48">
        <v>2</v>
      </c>
    </row>
    <row r="26" spans="1:3">
      <c r="A26" s="39"/>
      <c r="B26" s="50" t="s">
        <v>168</v>
      </c>
      <c r="C26" s="48">
        <v>2</v>
      </c>
    </row>
    <row r="27" spans="1:3">
      <c r="A27" s="39"/>
      <c r="B27" s="50" t="s">
        <v>169</v>
      </c>
      <c r="C27" s="48">
        <v>1</v>
      </c>
    </row>
    <row r="28" spans="1:3">
      <c r="A28" s="39"/>
      <c r="B28" s="50" t="s">
        <v>170</v>
      </c>
      <c r="C28" s="48">
        <v>5</v>
      </c>
    </row>
    <row r="29" spans="1:3">
      <c r="A29" s="39"/>
      <c r="B29" s="50" t="s">
        <v>171</v>
      </c>
      <c r="C29" s="48">
        <v>5</v>
      </c>
    </row>
    <row r="30" spans="1:3">
      <c r="A30" s="39"/>
      <c r="B30" s="50" t="s">
        <v>172</v>
      </c>
      <c r="C30" s="48">
        <v>1</v>
      </c>
    </row>
    <row r="31" spans="1:3">
      <c r="A31" s="39"/>
      <c r="B31" s="50" t="s">
        <v>173</v>
      </c>
      <c r="C31" s="48">
        <v>3</v>
      </c>
    </row>
    <row r="32" spans="1:3">
      <c r="A32" s="39"/>
      <c r="B32" s="50" t="s">
        <v>174</v>
      </c>
      <c r="C32" s="48">
        <v>4</v>
      </c>
    </row>
    <row r="33" spans="1:3">
      <c r="A33" s="39"/>
      <c r="B33" s="50" t="s">
        <v>175</v>
      </c>
      <c r="C33" s="48">
        <v>1</v>
      </c>
    </row>
    <row r="34" spans="1:3">
      <c r="A34" s="39"/>
      <c r="B34" s="50" t="s">
        <v>176</v>
      </c>
      <c r="C34" s="48">
        <v>4</v>
      </c>
    </row>
    <row r="35" spans="1:3">
      <c r="A35" s="39"/>
      <c r="B35" s="50" t="s">
        <v>177</v>
      </c>
      <c r="C35" s="48">
        <v>1</v>
      </c>
    </row>
    <row r="36" spans="1:3">
      <c r="A36" s="39"/>
      <c r="B36" s="50" t="s">
        <v>178</v>
      </c>
      <c r="C36" s="48">
        <v>1</v>
      </c>
    </row>
    <row r="37" spans="1:3">
      <c r="A37" s="39"/>
      <c r="B37" s="50" t="s">
        <v>179</v>
      </c>
      <c r="C37" s="48">
        <v>1</v>
      </c>
    </row>
    <row r="38" spans="1:3">
      <c r="A38" s="39"/>
      <c r="B38" s="50" t="s">
        <v>180</v>
      </c>
      <c r="C38" s="48">
        <v>4</v>
      </c>
    </row>
    <row r="39" spans="1:3">
      <c r="A39" s="39"/>
      <c r="B39" s="50" t="s">
        <v>181</v>
      </c>
      <c r="C39" s="48">
        <v>4</v>
      </c>
    </row>
    <row r="40" spans="1:3">
      <c r="A40" s="39"/>
      <c r="B40" s="50" t="s">
        <v>182</v>
      </c>
      <c r="C40" s="48">
        <v>4</v>
      </c>
    </row>
    <row r="41" spans="1:3">
      <c r="A41" s="39"/>
      <c r="B41" s="50" t="s">
        <v>183</v>
      </c>
      <c r="C41" s="48">
        <v>2</v>
      </c>
    </row>
    <row r="42" spans="1:3">
      <c r="A42" s="39"/>
      <c r="B42" s="50" t="s">
        <v>160</v>
      </c>
      <c r="C42" s="48"/>
    </row>
    <row r="43" spans="1:3" ht="16.5">
      <c r="A43" s="84">
        <v>3</v>
      </c>
      <c r="B43" s="86" t="s">
        <v>184</v>
      </c>
      <c r="C43" s="85"/>
    </row>
    <row r="44" spans="1:3" ht="25.5">
      <c r="A44" s="39"/>
      <c r="B44" s="50" t="s">
        <v>185</v>
      </c>
      <c r="C44" s="48">
        <v>1</v>
      </c>
    </row>
    <row r="45" spans="1:3">
      <c r="A45" s="39"/>
      <c r="B45" s="50" t="s">
        <v>186</v>
      </c>
      <c r="C45" s="48">
        <v>3</v>
      </c>
    </row>
    <row r="46" spans="1:3">
      <c r="A46" s="39"/>
      <c r="B46" s="50" t="s">
        <v>187</v>
      </c>
      <c r="C46" s="48">
        <v>4</v>
      </c>
    </row>
    <row r="47" spans="1:3">
      <c r="A47" s="39"/>
      <c r="B47" s="50" t="s">
        <v>188</v>
      </c>
      <c r="C47" s="48">
        <v>1</v>
      </c>
    </row>
    <row r="48" spans="1:3">
      <c r="A48" s="39"/>
      <c r="B48" s="50" t="s">
        <v>189</v>
      </c>
      <c r="C48" s="48">
        <v>4</v>
      </c>
    </row>
    <row r="49" spans="1:3" ht="16.5">
      <c r="A49" s="84">
        <v>4</v>
      </c>
      <c r="B49" s="86" t="s">
        <v>190</v>
      </c>
      <c r="C49" s="85"/>
    </row>
  </sheetData>
  <mergeCells count="1">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topLeftCell="A3" workbookViewId="0">
      <selection activeCell="D12" sqref="D12"/>
    </sheetView>
  </sheetViews>
  <sheetFormatPr defaultRowHeight="14.25"/>
  <cols>
    <col min="2" max="2" width="37" customWidth="1"/>
    <col min="3" max="3" width="11.25" customWidth="1"/>
    <col min="4" max="4" width="15.375" customWidth="1"/>
    <col min="5" max="5" width="10.625" customWidth="1"/>
    <col min="6" max="6" width="22.125" bestFit="1" customWidth="1"/>
    <col min="8" max="8" width="9.375" bestFit="1" customWidth="1"/>
    <col min="9" max="9" width="13.125" bestFit="1" customWidth="1"/>
    <col min="12" max="12" width="16.125" bestFit="1" customWidth="1"/>
  </cols>
  <sheetData>
    <row r="2" spans="1:15" s="1" customFormat="1" ht="48.75" customHeight="1" thickBot="1">
      <c r="B2" s="197" t="s">
        <v>192</v>
      </c>
      <c r="C2" s="198"/>
      <c r="D2" s="198"/>
      <c r="E2" s="198"/>
      <c r="F2" s="198"/>
      <c r="G2" s="198"/>
      <c r="H2" s="198"/>
      <c r="I2" s="198"/>
      <c r="J2" s="198"/>
      <c r="K2" s="198"/>
      <c r="L2" s="198"/>
      <c r="M2" s="198"/>
      <c r="N2" s="198"/>
      <c r="O2" s="198"/>
    </row>
    <row r="3" spans="1:15" ht="15" thickTop="1"/>
    <row r="4" spans="1:15" ht="36" customHeight="1">
      <c r="A4" s="23" t="s">
        <v>85</v>
      </c>
      <c r="B4" s="24" t="s">
        <v>193</v>
      </c>
      <c r="C4" s="41" t="s">
        <v>83</v>
      </c>
      <c r="D4" s="41" t="s">
        <v>100</v>
      </c>
      <c r="E4" s="41" t="s">
        <v>101</v>
      </c>
      <c r="F4" s="28" t="s">
        <v>194</v>
      </c>
    </row>
    <row r="5" spans="1:15" ht="28.5">
      <c r="A5" s="57" t="s">
        <v>102</v>
      </c>
      <c r="B5" s="89" t="s">
        <v>195</v>
      </c>
      <c r="C5" s="64"/>
      <c r="D5" s="64"/>
      <c r="E5" s="64">
        <f>SUM(E7:E15)</f>
        <v>4.5</v>
      </c>
      <c r="F5" s="48"/>
    </row>
    <row r="6" spans="1:15" ht="18.75">
      <c r="A6" s="67"/>
      <c r="B6" s="118" t="s">
        <v>196</v>
      </c>
      <c r="C6" s="119"/>
      <c r="D6" s="119"/>
      <c r="E6" s="119"/>
      <c r="F6" s="85"/>
      <c r="H6" s="23" t="s">
        <v>217</v>
      </c>
      <c r="I6" s="28" t="s">
        <v>206</v>
      </c>
      <c r="K6" s="23" t="s">
        <v>212</v>
      </c>
      <c r="L6" s="28" t="s">
        <v>213</v>
      </c>
    </row>
    <row r="7" spans="1:15" ht="57">
      <c r="A7" s="57">
        <v>1</v>
      </c>
      <c r="B7" s="89" t="s">
        <v>185</v>
      </c>
      <c r="C7" s="64">
        <v>1.5</v>
      </c>
      <c r="D7" s="64">
        <v>3</v>
      </c>
      <c r="E7" s="64">
        <f xml:space="preserve"> C7 * D7</f>
        <v>4.5</v>
      </c>
      <c r="F7" s="48">
        <f>IF(E7&lt;=0,0,IF(E7&lt;=1,0.05,IF(E7&lt;=2,0.1,IF(E7&lt;=3,0.6,1))))</f>
        <v>1</v>
      </c>
      <c r="H7" s="39" t="s">
        <v>207</v>
      </c>
      <c r="I7" s="48">
        <v>0</v>
      </c>
      <c r="K7" s="39" t="s">
        <v>214</v>
      </c>
      <c r="L7" s="48">
        <v>48</v>
      </c>
    </row>
    <row r="8" spans="1:15">
      <c r="A8" s="57">
        <v>2</v>
      </c>
      <c r="B8" s="89" t="s">
        <v>186</v>
      </c>
      <c r="C8" s="64">
        <v>0.5</v>
      </c>
      <c r="D8" s="64">
        <v>1</v>
      </c>
      <c r="E8" s="64">
        <f t="shared" ref="E8:E15" si="0" xml:space="preserve"> C8 * D8</f>
        <v>0.5</v>
      </c>
      <c r="F8" s="48">
        <f t="shared" ref="F8:F15" si="1">IF(E8&lt;=0,0,IF(E8&lt;=1,0.05,IF(E8&lt;=2,0.1,IF(E8&lt;=3,0.6,1))))</f>
        <v>0.05</v>
      </c>
      <c r="H8" s="39" t="s">
        <v>208</v>
      </c>
      <c r="I8" s="48">
        <v>0.05</v>
      </c>
      <c r="K8" s="39" t="s">
        <v>215</v>
      </c>
      <c r="L8" s="48">
        <v>32</v>
      </c>
    </row>
    <row r="9" spans="1:15" ht="15" thickBot="1">
      <c r="A9" s="57">
        <v>3</v>
      </c>
      <c r="B9" s="89" t="s">
        <v>187</v>
      </c>
      <c r="C9" s="64">
        <v>1</v>
      </c>
      <c r="D9" s="64">
        <v>1</v>
      </c>
      <c r="E9" s="64">
        <f t="shared" si="0"/>
        <v>1</v>
      </c>
      <c r="F9" s="48">
        <f t="shared" si="1"/>
        <v>0.05</v>
      </c>
      <c r="H9" s="39" t="s">
        <v>209</v>
      </c>
      <c r="I9" s="48">
        <v>0.1</v>
      </c>
      <c r="K9" s="87" t="s">
        <v>216</v>
      </c>
      <c r="L9" s="88">
        <v>20</v>
      </c>
    </row>
    <row r="10" spans="1:15" ht="15" thickTop="1">
      <c r="A10" s="57">
        <v>4</v>
      </c>
      <c r="B10" s="89" t="s">
        <v>188</v>
      </c>
      <c r="C10" s="64">
        <v>0.5</v>
      </c>
      <c r="D10" s="64">
        <v>1</v>
      </c>
      <c r="E10" s="64">
        <f xml:space="preserve"> C10 * D10</f>
        <v>0.5</v>
      </c>
      <c r="F10" s="48">
        <f t="shared" si="1"/>
        <v>0.05</v>
      </c>
      <c r="H10" s="39" t="s">
        <v>210</v>
      </c>
      <c r="I10" s="48">
        <v>0.6</v>
      </c>
    </row>
    <row r="11" spans="1:15" ht="15" thickBot="1">
      <c r="A11" s="57">
        <v>5</v>
      </c>
      <c r="B11" s="89" t="s">
        <v>197</v>
      </c>
      <c r="C11" s="64">
        <v>1</v>
      </c>
      <c r="D11" s="64">
        <v>1</v>
      </c>
      <c r="E11" s="64">
        <f t="shared" si="0"/>
        <v>1</v>
      </c>
      <c r="F11" s="48">
        <f>IF(E11&lt;=0,0,IF(E11&lt;=1,0.05,IF(E11&lt;=2,0.1,IF(E11&lt;=3,0.6,1))))</f>
        <v>0.05</v>
      </c>
      <c r="H11" s="87" t="s">
        <v>211</v>
      </c>
      <c r="I11" s="88">
        <v>1</v>
      </c>
    </row>
    <row r="12" spans="1:15" ht="15" thickTop="1">
      <c r="A12" s="67"/>
      <c r="B12" s="118" t="s">
        <v>198</v>
      </c>
      <c r="C12" s="119"/>
      <c r="D12" s="119"/>
      <c r="E12" s="119"/>
      <c r="F12" s="85"/>
    </row>
    <row r="13" spans="1:15">
      <c r="A13" s="57">
        <v>6</v>
      </c>
      <c r="B13" s="89" t="s">
        <v>199</v>
      </c>
      <c r="C13" s="64">
        <v>2</v>
      </c>
      <c r="D13" s="64">
        <v>2</v>
      </c>
      <c r="E13" s="64">
        <f t="shared" si="0"/>
        <v>4</v>
      </c>
      <c r="F13" s="48">
        <f t="shared" si="1"/>
        <v>1</v>
      </c>
    </row>
    <row r="14" spans="1:15">
      <c r="A14" s="57">
        <v>7</v>
      </c>
      <c r="B14" s="89" t="s">
        <v>200</v>
      </c>
      <c r="C14" s="64">
        <v>-1</v>
      </c>
      <c r="D14" s="64">
        <v>5</v>
      </c>
      <c r="E14" s="64">
        <f t="shared" si="0"/>
        <v>-5</v>
      </c>
      <c r="F14" s="48">
        <f>IF(E14&lt;=0,0,IF(E14&lt;=1,0.05,IF(E14&lt;=2,0.1,IF(E14&lt;=3,0.6,1))))</f>
        <v>0</v>
      </c>
      <c r="I14" s="97"/>
    </row>
    <row r="15" spans="1:15">
      <c r="A15" s="57">
        <v>8</v>
      </c>
      <c r="B15" s="89" t="s">
        <v>201</v>
      </c>
      <c r="C15" s="64">
        <v>-1</v>
      </c>
      <c r="D15" s="64">
        <v>2</v>
      </c>
      <c r="E15" s="64">
        <f t="shared" si="0"/>
        <v>-2</v>
      </c>
      <c r="F15" s="48">
        <f t="shared" si="1"/>
        <v>0</v>
      </c>
      <c r="I15" s="97"/>
    </row>
    <row r="16" spans="1:15" ht="15">
      <c r="A16" s="92" t="s">
        <v>202</v>
      </c>
      <c r="B16" s="90" t="s">
        <v>203</v>
      </c>
      <c r="C16" s="64"/>
      <c r="D16" s="64"/>
      <c r="E16" s="64"/>
      <c r="F16" s="95">
        <f>SUM(F7:F15)</f>
        <v>2.2000000000000002</v>
      </c>
      <c r="I16" s="97"/>
    </row>
    <row r="17" spans="1:9" ht="15.75" thickBot="1">
      <c r="A17" s="93" t="s">
        <v>204</v>
      </c>
      <c r="B17" s="91" t="s">
        <v>205</v>
      </c>
      <c r="C17" s="61"/>
      <c r="D17" s="61"/>
      <c r="E17" s="94"/>
      <c r="F17" s="96">
        <f>IF(F16&lt;1,48,IF(F16&lt;3,32,20))</f>
        <v>32</v>
      </c>
    </row>
    <row r="18" spans="1:9" ht="15" thickTop="1">
      <c r="I18" s="97"/>
    </row>
  </sheetData>
  <mergeCells count="1">
    <mergeCell ref="B2: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8" ma:contentTypeDescription="Create a new document." ma:contentTypeScope="" ma:versionID="0f12cf464957118729b6c32269c3bef6">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3cd9a7ce2c5f9b2e78bd9172391e82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4330F1-64B3-4F0E-BB4B-6A27A48AF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4905DF-9CBA-43C2-8859-CF2BE00A6E2F}">
  <ds:schemaRefs>
    <ds:schemaRef ds:uri="http://schemas.microsoft.com/sharepoint/v3/contenttype/forms"/>
  </ds:schemaRefs>
</ds:datastoreItem>
</file>

<file path=customXml/itemProps3.xml><?xml version="1.0" encoding="utf-8"?>
<ds:datastoreItem xmlns:ds="http://schemas.openxmlformats.org/officeDocument/2006/customXml" ds:itemID="{83ECEE42-EE99-4ABB-9150-2CE624452AEC}">
  <ds:schemaRefs>
    <ds:schemaRef ds:uri="http://purl.org/dc/elements/1.1/"/>
    <ds:schemaRef ds:uri="http://purl.org/dc/dcmitype/"/>
    <ds:schemaRef ds:uri="http://www.w3.org/XML/1998/namespace"/>
    <ds:schemaRef ds:uri="71af3243-3dd4-4a8d-8c0d-dd76da1f02a5"/>
    <ds:schemaRef ds:uri="http://schemas.microsoft.com/office/2006/metadata/propertie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16c05727-aa75-4e4a-9b5f-8a80a11658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Giá trị phần mềm</vt:lpstr>
      <vt:lpstr>Phụ lục I</vt:lpstr>
      <vt:lpstr>Phụ lục II</vt:lpstr>
      <vt:lpstr>Phụ lục III</vt:lpstr>
      <vt:lpstr>Phụ lục IV</vt:lpstr>
      <vt:lpstr>Phụ lục V</vt:lpstr>
      <vt:lpstr>Phụ lục VI-1</vt:lpstr>
      <vt:lpstr>Phụlục VI-2</vt:lpstr>
      <vt:lpstr>AUCP</vt:lpstr>
      <vt:lpstr>E</vt:lpstr>
      <vt:lpstr>EF</vt:lpstr>
      <vt:lpstr>EFW</vt:lpstr>
      <vt:lpstr>P</vt:lpstr>
      <vt:lpstr>TAW</vt:lpstr>
      <vt:lpstr>TBF</vt:lpstr>
      <vt:lpstr>TCF</vt:lpstr>
      <vt:lpstr>TFW</vt:lpstr>
      <vt:lpstr>UUCP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2018-08-24T17:15:42Z</dcterms:created>
  <dcterms:modified xsi:type="dcterms:W3CDTF">2018-12-17T08:03:22Z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