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tables/table2.xml" ContentType="application/vnd.openxmlformats-officedocument.spreadsheetml.table+xml"/>
  <Override PartName="/xl/comments2.xml" ContentType="application/vnd.openxmlformats-officedocument.spreadsheetml.comments+xml"/>
  <Override PartName="/xl/drawings/drawing4.xml" ContentType="application/vnd.openxmlformats-officedocument.drawing+xml"/>
  <Override PartName="/xl/charts/chart1.xml" ContentType="application/vnd.openxmlformats-officedocument.drawingml.chart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omments3.xml" ContentType="application/vnd.openxmlformats-officedocument.spreadsheetml.comments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/>
  <mc:AlternateContent xmlns:mc="http://schemas.openxmlformats.org/markup-compatibility/2006">
    <mc:Choice Requires="x15">
      <x15ac:absPath xmlns:x15ac="http://schemas.microsoft.com/office/spreadsheetml/2010/11/ac" url="C:\Users\Thomas\Desktop\"/>
    </mc:Choice>
  </mc:AlternateContent>
  <xr:revisionPtr revIDLastSave="0" documentId="13_ncr:1_{6D7F2BF5-ABCF-40F4-835A-F4F1DB042032}" xr6:coauthVersionLast="45" xr6:coauthVersionMax="45" xr10:uidLastSave="{00000000-0000-0000-0000-000000000000}"/>
  <bookViews>
    <workbookView xWindow="-120" yWindow="-120" windowWidth="24240" windowHeight="13140" tabRatio="702" xr2:uid="{00000000-000D-0000-FFFF-FFFF00000000}"/>
  </bookViews>
  <sheets>
    <sheet name="Dashboard" sheetId="24" r:id="rId1"/>
    <sheet name="Übungsübersicht" sheetId="7" r:id="rId2"/>
    <sheet name="Maximalkraftwerte" sheetId="1" r:id="rId3"/>
    <sheet name="Zyklus" sheetId="2" r:id="rId4"/>
    <sheet name="WarmUps" sheetId="5" r:id="rId5"/>
    <sheet name="Ziele Mesozyklus" sheetId="6" r:id="rId6"/>
    <sheet name="Gewichts- Calculator" sheetId="22" r:id="rId7"/>
    <sheet name="Strength Calculator" sheetId="10" r:id="rId8"/>
    <sheet name="Rechner" sheetId="3" r:id="rId9"/>
    <sheet name="TopSets" sheetId="4" r:id="rId10"/>
    <sheet name="Funktions-Tabelle" sheetId="23" r:id="rId11"/>
    <sheet name="Übungsauswahl" sheetId="8" state="hidden" r:id="rId12"/>
    <sheet name="Tabelle1" sheetId="9" state="hidden" r:id="rId13"/>
  </sheets>
  <definedNames>
    <definedName name="_xlnm._FilterDatabase" localSheetId="7" hidden="1">'Strength Calculator'!$I$24:$K$24</definedName>
    <definedName name="_xlnm._FilterDatabase" localSheetId="3" hidden="1">Zyklus!$P$90:$T$98</definedName>
    <definedName name="a">Rechner!$L$12</definedName>
    <definedName name="Daten">Übungsübersicht!$E$7:$G$41</definedName>
    <definedName name="Volumen">Zyklus!$P$97:$P$97</definedName>
    <definedName name="w">Rechner!$K$12</definedName>
    <definedName name="x">Rechner!$L$13</definedName>
    <definedName name="y">Rechner!$K$16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R15" i="2" l="1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14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D122" i="22"/>
  <c r="B122" i="22"/>
  <c r="A114" i="22" l="1"/>
  <c r="H105" i="22"/>
  <c r="H99" i="22"/>
  <c r="H93" i="22"/>
  <c r="H102" i="22"/>
  <c r="F123" i="22" s="1"/>
  <c r="G102" i="22"/>
  <c r="F122" i="22" s="1"/>
  <c r="H90" i="22"/>
  <c r="B123" i="22" s="1"/>
  <c r="G90" i="22"/>
  <c r="H96" i="22"/>
  <c r="D123" i="22" s="1"/>
  <c r="G96" i="22"/>
  <c r="D103" i="22"/>
  <c r="D100" i="22"/>
  <c r="D97" i="22"/>
  <c r="D94" i="22"/>
  <c r="D88" i="22"/>
  <c r="D91" i="22"/>
  <c r="XFA104" i="22"/>
  <c r="XEW104" i="22"/>
  <c r="XES104" i="22"/>
  <c r="XEO104" i="22"/>
  <c r="XEK104" i="22"/>
  <c r="XEG104" i="22"/>
  <c r="XEC104" i="22"/>
  <c r="XDY104" i="22"/>
  <c r="XDU104" i="22"/>
  <c r="XDQ104" i="22"/>
  <c r="XDM104" i="22"/>
  <c r="XDI104" i="22"/>
  <c r="XDE104" i="22"/>
  <c r="XDA104" i="22"/>
  <c r="XCW104" i="22"/>
  <c r="XCS104" i="22"/>
  <c r="XCO104" i="22"/>
  <c r="XCK104" i="22"/>
  <c r="XCG104" i="22"/>
  <c r="XCC104" i="22"/>
  <c r="XBY104" i="22"/>
  <c r="XBU104" i="22"/>
  <c r="XBQ104" i="22"/>
  <c r="XBM104" i="22"/>
  <c r="XBI104" i="22"/>
  <c r="XBE104" i="22"/>
  <c r="XBA104" i="22"/>
  <c r="XAW104" i="22"/>
  <c r="XAS104" i="22"/>
  <c r="XAO104" i="22"/>
  <c r="XAK104" i="22"/>
  <c r="XAG104" i="22"/>
  <c r="XAC104" i="22"/>
  <c r="WZY104" i="22"/>
  <c r="WZU104" i="22"/>
  <c r="WZQ104" i="22"/>
  <c r="WZM104" i="22"/>
  <c r="WZI104" i="22"/>
  <c r="WZE104" i="22"/>
  <c r="WZA104" i="22"/>
  <c r="WYW104" i="22"/>
  <c r="WYS104" i="22"/>
  <c r="WYO104" i="22"/>
  <c r="WYK104" i="22"/>
  <c r="WYG104" i="22"/>
  <c r="WYC104" i="22"/>
  <c r="WXY104" i="22"/>
  <c r="WXU104" i="22"/>
  <c r="WXQ104" i="22"/>
  <c r="WXM104" i="22"/>
  <c r="WXI104" i="22"/>
  <c r="WXE104" i="22"/>
  <c r="WXA104" i="22"/>
  <c r="WWW104" i="22"/>
  <c r="WWS104" i="22"/>
  <c r="WWO104" i="22"/>
  <c r="WWK104" i="22"/>
  <c r="WWG104" i="22"/>
  <c r="WWC104" i="22"/>
  <c r="WVY104" i="22"/>
  <c r="WVU104" i="22"/>
  <c r="WVQ104" i="22"/>
  <c r="WVM104" i="22"/>
  <c r="WVI104" i="22"/>
  <c r="WVE104" i="22"/>
  <c r="WVA104" i="22"/>
  <c r="WUW104" i="22"/>
  <c r="WUS104" i="22"/>
  <c r="WUO104" i="22"/>
  <c r="WUK104" i="22"/>
  <c r="WUG104" i="22"/>
  <c r="WUC104" i="22"/>
  <c r="WTY104" i="22"/>
  <c r="WTU104" i="22"/>
  <c r="WTQ104" i="22"/>
  <c r="WTM104" i="22"/>
  <c r="WTI104" i="22"/>
  <c r="WTE104" i="22"/>
  <c r="WTA104" i="22"/>
  <c r="WSW104" i="22"/>
  <c r="WSS104" i="22"/>
  <c r="WSO104" i="22"/>
  <c r="WSK104" i="22"/>
  <c r="WSG104" i="22"/>
  <c r="WSC104" i="22"/>
  <c r="WRY104" i="22"/>
  <c r="WRU104" i="22"/>
  <c r="WRQ104" i="22"/>
  <c r="WRM104" i="22"/>
  <c r="WRI104" i="22"/>
  <c r="WRE104" i="22"/>
  <c r="WRA104" i="22"/>
  <c r="WQW104" i="22"/>
  <c r="WQS104" i="22"/>
  <c r="WQO104" i="22"/>
  <c r="WQK104" i="22"/>
  <c r="WQG104" i="22"/>
  <c r="WQC104" i="22"/>
  <c r="WPY104" i="22"/>
  <c r="WPU104" i="22"/>
  <c r="WPQ104" i="22"/>
  <c r="WPM104" i="22"/>
  <c r="WPI104" i="22"/>
  <c r="WPE104" i="22"/>
  <c r="WPA104" i="22"/>
  <c r="WOW104" i="22"/>
  <c r="WOS104" i="22"/>
  <c r="WOO104" i="22"/>
  <c r="WOK104" i="22"/>
  <c r="WOG104" i="22"/>
  <c r="WOC104" i="22"/>
  <c r="WNY104" i="22"/>
  <c r="WNU104" i="22"/>
  <c r="WNQ104" i="22"/>
  <c r="WNM104" i="22"/>
  <c r="WNI104" i="22"/>
  <c r="WNE104" i="22"/>
  <c r="WNA104" i="22"/>
  <c r="WMW104" i="22"/>
  <c r="WMS104" i="22"/>
  <c r="WMO104" i="22"/>
  <c r="WMK104" i="22"/>
  <c r="WMG104" i="22"/>
  <c r="WMC104" i="22"/>
  <c r="WLY104" i="22"/>
  <c r="WLU104" i="22"/>
  <c r="WLQ104" i="22"/>
  <c r="WLM104" i="22"/>
  <c r="WLI104" i="22"/>
  <c r="WLE104" i="22"/>
  <c r="WLA104" i="22"/>
  <c r="WKW104" i="22"/>
  <c r="WKS104" i="22"/>
  <c r="WKO104" i="22"/>
  <c r="WKK104" i="22"/>
  <c r="WKG104" i="22"/>
  <c r="WKC104" i="22"/>
  <c r="WJY104" i="22"/>
  <c r="WJU104" i="22"/>
  <c r="WJQ104" i="22"/>
  <c r="WJM104" i="22"/>
  <c r="WJI104" i="22"/>
  <c r="WJE104" i="22"/>
  <c r="WJA104" i="22"/>
  <c r="WIW104" i="22"/>
  <c r="WIS104" i="22"/>
  <c r="WIO104" i="22"/>
  <c r="WIK104" i="22"/>
  <c r="WIG104" i="22"/>
  <c r="WIC104" i="22"/>
  <c r="WHY104" i="22"/>
  <c r="WHU104" i="22"/>
  <c r="WHQ104" i="22"/>
  <c r="WHM104" i="22"/>
  <c r="WHI104" i="22"/>
  <c r="WHE104" i="22"/>
  <c r="WHA104" i="22"/>
  <c r="WGW104" i="22"/>
  <c r="WGS104" i="22"/>
  <c r="WGO104" i="22"/>
  <c r="WGK104" i="22"/>
  <c r="WGG104" i="22"/>
  <c r="WGC104" i="22"/>
  <c r="WFY104" i="22"/>
  <c r="WFU104" i="22"/>
  <c r="WFQ104" i="22"/>
  <c r="WFM104" i="22"/>
  <c r="WFI104" i="22"/>
  <c r="WFE104" i="22"/>
  <c r="WFA104" i="22"/>
  <c r="WEW104" i="22"/>
  <c r="WES104" i="22"/>
  <c r="WEO104" i="22"/>
  <c r="WEK104" i="22"/>
  <c r="WEG104" i="22"/>
  <c r="WEC104" i="22"/>
  <c r="WDY104" i="22"/>
  <c r="WDU104" i="22"/>
  <c r="WDQ104" i="22"/>
  <c r="WDM104" i="22"/>
  <c r="WDI104" i="22"/>
  <c r="WDE104" i="22"/>
  <c r="WDA104" i="22"/>
  <c r="WCW104" i="22"/>
  <c r="WCS104" i="22"/>
  <c r="WCO104" i="22"/>
  <c r="WCK104" i="22"/>
  <c r="WCG104" i="22"/>
  <c r="WCC104" i="22"/>
  <c r="WBY104" i="22"/>
  <c r="WBU104" i="22"/>
  <c r="WBQ104" i="22"/>
  <c r="WBM104" i="22"/>
  <c r="WBI104" i="22"/>
  <c r="WBE104" i="22"/>
  <c r="WBA104" i="22"/>
  <c r="WAW104" i="22"/>
  <c r="WAS104" i="22"/>
  <c r="WAO104" i="22"/>
  <c r="WAK104" i="22"/>
  <c r="WAG104" i="22"/>
  <c r="WAC104" i="22"/>
  <c r="VZY104" i="22"/>
  <c r="VZU104" i="22"/>
  <c r="VZQ104" i="22"/>
  <c r="VZM104" i="22"/>
  <c r="VZI104" i="22"/>
  <c r="VZE104" i="22"/>
  <c r="VZA104" i="22"/>
  <c r="VYW104" i="22"/>
  <c r="VYS104" i="22"/>
  <c r="VYO104" i="22"/>
  <c r="VYK104" i="22"/>
  <c r="VYG104" i="22"/>
  <c r="VYC104" i="22"/>
  <c r="VXY104" i="22"/>
  <c r="VXU104" i="22"/>
  <c r="VXQ104" i="22"/>
  <c r="VXM104" i="22"/>
  <c r="VXI104" i="22"/>
  <c r="VXE104" i="22"/>
  <c r="VXA104" i="22"/>
  <c r="VWW104" i="22"/>
  <c r="VWS104" i="22"/>
  <c r="VWO104" i="22"/>
  <c r="VWK104" i="22"/>
  <c r="VWG104" i="22"/>
  <c r="VWC104" i="22"/>
  <c r="VVY104" i="22"/>
  <c r="VVU104" i="22"/>
  <c r="VVQ104" i="22"/>
  <c r="VVM104" i="22"/>
  <c r="VVI104" i="22"/>
  <c r="VVE104" i="22"/>
  <c r="VVA104" i="22"/>
  <c r="VUW104" i="22"/>
  <c r="VUS104" i="22"/>
  <c r="VUO104" i="22"/>
  <c r="VUK104" i="22"/>
  <c r="VUG104" i="22"/>
  <c r="VUC104" i="22"/>
  <c r="VTY104" i="22"/>
  <c r="VTU104" i="22"/>
  <c r="VTQ104" i="22"/>
  <c r="VTM104" i="22"/>
  <c r="VTI104" i="22"/>
  <c r="VTE104" i="22"/>
  <c r="VTA104" i="22"/>
  <c r="VSW104" i="22"/>
  <c r="VSS104" i="22"/>
  <c r="VSO104" i="22"/>
  <c r="VSK104" i="22"/>
  <c r="VSG104" i="22"/>
  <c r="VSC104" i="22"/>
  <c r="VRY104" i="22"/>
  <c r="VRU104" i="22"/>
  <c r="VRQ104" i="22"/>
  <c r="VRM104" i="22"/>
  <c r="VRI104" i="22"/>
  <c r="VRE104" i="22"/>
  <c r="VRA104" i="22"/>
  <c r="VQW104" i="22"/>
  <c r="VQS104" i="22"/>
  <c r="VQO104" i="22"/>
  <c r="VQK104" i="22"/>
  <c r="VQG104" i="22"/>
  <c r="VQC104" i="22"/>
  <c r="VPY104" i="22"/>
  <c r="VPU104" i="22"/>
  <c r="VPQ104" i="22"/>
  <c r="VPM104" i="22"/>
  <c r="VPI104" i="22"/>
  <c r="VPE104" i="22"/>
  <c r="VPA104" i="22"/>
  <c r="VOW104" i="22"/>
  <c r="VOS104" i="22"/>
  <c r="VOO104" i="22"/>
  <c r="VOK104" i="22"/>
  <c r="VOG104" i="22"/>
  <c r="VOC104" i="22"/>
  <c r="VNY104" i="22"/>
  <c r="VNU104" i="22"/>
  <c r="VNQ104" i="22"/>
  <c r="VNM104" i="22"/>
  <c r="VNI104" i="22"/>
  <c r="VNE104" i="22"/>
  <c r="VNA104" i="22"/>
  <c r="VMW104" i="22"/>
  <c r="VMS104" i="22"/>
  <c r="VMO104" i="22"/>
  <c r="VMK104" i="22"/>
  <c r="VMG104" i="22"/>
  <c r="VMC104" i="22"/>
  <c r="VLY104" i="22"/>
  <c r="VLU104" i="22"/>
  <c r="VLQ104" i="22"/>
  <c r="VLM104" i="22"/>
  <c r="VLI104" i="22"/>
  <c r="VLE104" i="22"/>
  <c r="VLA104" i="22"/>
  <c r="VKW104" i="22"/>
  <c r="VKS104" i="22"/>
  <c r="VKO104" i="22"/>
  <c r="VKK104" i="22"/>
  <c r="VKG104" i="22"/>
  <c r="VKC104" i="22"/>
  <c r="VJY104" i="22"/>
  <c r="VJU104" i="22"/>
  <c r="VJQ104" i="22"/>
  <c r="VJM104" i="22"/>
  <c r="VJI104" i="22"/>
  <c r="VJE104" i="22"/>
  <c r="VJA104" i="22"/>
  <c r="VIW104" i="22"/>
  <c r="VIS104" i="22"/>
  <c r="VIO104" i="22"/>
  <c r="VIK104" i="22"/>
  <c r="VIG104" i="22"/>
  <c r="VIC104" i="22"/>
  <c r="VHY104" i="22"/>
  <c r="VHU104" i="22"/>
  <c r="VHQ104" i="22"/>
  <c r="VHM104" i="22"/>
  <c r="VHI104" i="22"/>
  <c r="VHE104" i="22"/>
  <c r="VHA104" i="22"/>
  <c r="VGW104" i="22"/>
  <c r="VGS104" i="22"/>
  <c r="VGO104" i="22"/>
  <c r="VGK104" i="22"/>
  <c r="VGG104" i="22"/>
  <c r="VGC104" i="22"/>
  <c r="VFY104" i="22"/>
  <c r="VFU104" i="22"/>
  <c r="VFQ104" i="22"/>
  <c r="VFM104" i="22"/>
  <c r="VFI104" i="22"/>
  <c r="VFE104" i="22"/>
  <c r="VFA104" i="22"/>
  <c r="VEW104" i="22"/>
  <c r="VES104" i="22"/>
  <c r="VEO104" i="22"/>
  <c r="VEK104" i="22"/>
  <c r="VEG104" i="22"/>
  <c r="VEC104" i="22"/>
  <c r="VDY104" i="22"/>
  <c r="VDU104" i="22"/>
  <c r="VDQ104" i="22"/>
  <c r="VDM104" i="22"/>
  <c r="VDI104" i="22"/>
  <c r="VDE104" i="22"/>
  <c r="VDA104" i="22"/>
  <c r="VCW104" i="22"/>
  <c r="VCS104" i="22"/>
  <c r="VCO104" i="22"/>
  <c r="VCK104" i="22"/>
  <c r="VCG104" i="22"/>
  <c r="VCC104" i="22"/>
  <c r="VBY104" i="22"/>
  <c r="VBU104" i="22"/>
  <c r="VBQ104" i="22"/>
  <c r="VBM104" i="22"/>
  <c r="VBI104" i="22"/>
  <c r="VBE104" i="22"/>
  <c r="VBA104" i="22"/>
  <c r="VAW104" i="22"/>
  <c r="VAS104" i="22"/>
  <c r="VAO104" i="22"/>
  <c r="VAK104" i="22"/>
  <c r="VAG104" i="22"/>
  <c r="VAC104" i="22"/>
  <c r="UZY104" i="22"/>
  <c r="UZU104" i="22"/>
  <c r="UZQ104" i="22"/>
  <c r="UZM104" i="22"/>
  <c r="UZI104" i="22"/>
  <c r="UZE104" i="22"/>
  <c r="UZA104" i="22"/>
  <c r="UYW104" i="22"/>
  <c r="UYS104" i="22"/>
  <c r="UYO104" i="22"/>
  <c r="UYK104" i="22"/>
  <c r="UYG104" i="22"/>
  <c r="UYC104" i="22"/>
  <c r="UXY104" i="22"/>
  <c r="UXU104" i="22"/>
  <c r="UXQ104" i="22"/>
  <c r="UXM104" i="22"/>
  <c r="UXI104" i="22"/>
  <c r="UXE104" i="22"/>
  <c r="UXA104" i="22"/>
  <c r="UWW104" i="22"/>
  <c r="UWS104" i="22"/>
  <c r="UWO104" i="22"/>
  <c r="UWK104" i="22"/>
  <c r="UWG104" i="22"/>
  <c r="UWC104" i="22"/>
  <c r="UVY104" i="22"/>
  <c r="UVU104" i="22"/>
  <c r="UVQ104" i="22"/>
  <c r="UVM104" i="22"/>
  <c r="UVI104" i="22"/>
  <c r="UVE104" i="22"/>
  <c r="UVA104" i="22"/>
  <c r="UUW104" i="22"/>
  <c r="UUS104" i="22"/>
  <c r="UUO104" i="22"/>
  <c r="UUK104" i="22"/>
  <c r="UUG104" i="22"/>
  <c r="UUC104" i="22"/>
  <c r="UTY104" i="22"/>
  <c r="UTU104" i="22"/>
  <c r="UTQ104" i="22"/>
  <c r="UTM104" i="22"/>
  <c r="UTI104" i="22"/>
  <c r="UTE104" i="22"/>
  <c r="UTA104" i="22"/>
  <c r="USW104" i="22"/>
  <c r="USS104" i="22"/>
  <c r="USO104" i="22"/>
  <c r="USK104" i="22"/>
  <c r="USG104" i="22"/>
  <c r="USC104" i="22"/>
  <c r="URY104" i="22"/>
  <c r="URU104" i="22"/>
  <c r="URQ104" i="22"/>
  <c r="URM104" i="22"/>
  <c r="URI104" i="22"/>
  <c r="URE104" i="22"/>
  <c r="URA104" i="22"/>
  <c r="UQW104" i="22"/>
  <c r="UQS104" i="22"/>
  <c r="UQO104" i="22"/>
  <c r="UQK104" i="22"/>
  <c r="UQG104" i="22"/>
  <c r="UQC104" i="22"/>
  <c r="UPY104" i="22"/>
  <c r="UPU104" i="22"/>
  <c r="UPQ104" i="22"/>
  <c r="UPM104" i="22"/>
  <c r="UPI104" i="22"/>
  <c r="UPE104" i="22"/>
  <c r="UPA104" i="22"/>
  <c r="UOW104" i="22"/>
  <c r="UOS104" i="22"/>
  <c r="UOO104" i="22"/>
  <c r="UOK104" i="22"/>
  <c r="UOG104" i="22"/>
  <c r="UOC104" i="22"/>
  <c r="UNY104" i="22"/>
  <c r="UNU104" i="22"/>
  <c r="UNQ104" i="22"/>
  <c r="UNM104" i="22"/>
  <c r="UNI104" i="22"/>
  <c r="UNE104" i="22"/>
  <c r="UNA104" i="22"/>
  <c r="UMW104" i="22"/>
  <c r="UMS104" i="22"/>
  <c r="UMO104" i="22"/>
  <c r="UMK104" i="22"/>
  <c r="UMG104" i="22"/>
  <c r="UMC104" i="22"/>
  <c r="ULY104" i="22"/>
  <c r="ULU104" i="22"/>
  <c r="ULQ104" i="22"/>
  <c r="ULM104" i="22"/>
  <c r="ULI104" i="22"/>
  <c r="ULE104" i="22"/>
  <c r="ULA104" i="22"/>
  <c r="UKW104" i="22"/>
  <c r="UKS104" i="22"/>
  <c r="UKO104" i="22"/>
  <c r="UKK104" i="22"/>
  <c r="UKG104" i="22"/>
  <c r="UKC104" i="22"/>
  <c r="UJY104" i="22"/>
  <c r="UJU104" i="22"/>
  <c r="UJQ104" i="22"/>
  <c r="UJM104" i="22"/>
  <c r="UJI104" i="22"/>
  <c r="UJE104" i="22"/>
  <c r="UJA104" i="22"/>
  <c r="UIW104" i="22"/>
  <c r="UIS104" i="22"/>
  <c r="UIO104" i="22"/>
  <c r="UIK104" i="22"/>
  <c r="UIG104" i="22"/>
  <c r="UIC104" i="22"/>
  <c r="UHY104" i="22"/>
  <c r="UHU104" i="22"/>
  <c r="UHQ104" i="22"/>
  <c r="UHM104" i="22"/>
  <c r="UHI104" i="22"/>
  <c r="UHE104" i="22"/>
  <c r="UHA104" i="22"/>
  <c r="UGW104" i="22"/>
  <c r="UGS104" i="22"/>
  <c r="UGO104" i="22"/>
  <c r="UGK104" i="22"/>
  <c r="UGG104" i="22"/>
  <c r="UGC104" i="22"/>
  <c r="UFY104" i="22"/>
  <c r="UFU104" i="22"/>
  <c r="UFQ104" i="22"/>
  <c r="UFM104" i="22"/>
  <c r="UFI104" i="22"/>
  <c r="UFE104" i="22"/>
  <c r="UFA104" i="22"/>
  <c r="UEW104" i="22"/>
  <c r="UES104" i="22"/>
  <c r="UEO104" i="22"/>
  <c r="UEK104" i="22"/>
  <c r="UEG104" i="22"/>
  <c r="UEC104" i="22"/>
  <c r="UDY104" i="22"/>
  <c r="UDU104" i="22"/>
  <c r="UDQ104" i="22"/>
  <c r="UDM104" i="22"/>
  <c r="UDI104" i="22"/>
  <c r="UDE104" i="22"/>
  <c r="UDA104" i="22"/>
  <c r="UCW104" i="22"/>
  <c r="UCS104" i="22"/>
  <c r="UCO104" i="22"/>
  <c r="UCK104" i="22"/>
  <c r="UCG104" i="22"/>
  <c r="UCC104" i="22"/>
  <c r="UBY104" i="22"/>
  <c r="UBU104" i="22"/>
  <c r="UBQ104" i="22"/>
  <c r="UBM104" i="22"/>
  <c r="UBI104" i="22"/>
  <c r="UBE104" i="22"/>
  <c r="UBA104" i="22"/>
  <c r="UAW104" i="22"/>
  <c r="UAS104" i="22"/>
  <c r="UAO104" i="22"/>
  <c r="UAK104" i="22"/>
  <c r="UAG104" i="22"/>
  <c r="UAC104" i="22"/>
  <c r="TZY104" i="22"/>
  <c r="TZU104" i="22"/>
  <c r="TZQ104" i="22"/>
  <c r="TZM104" i="22"/>
  <c r="TZI104" i="22"/>
  <c r="TZE104" i="22"/>
  <c r="TZA104" i="22"/>
  <c r="TYW104" i="22"/>
  <c r="TYS104" i="22"/>
  <c r="TYO104" i="22"/>
  <c r="TYK104" i="22"/>
  <c r="TYG104" i="22"/>
  <c r="TYC104" i="22"/>
  <c r="TXY104" i="22"/>
  <c r="TXU104" i="22"/>
  <c r="TXQ104" i="22"/>
  <c r="TXM104" i="22"/>
  <c r="TXI104" i="22"/>
  <c r="TXE104" i="22"/>
  <c r="TXA104" i="22"/>
  <c r="TWW104" i="22"/>
  <c r="TWS104" i="22"/>
  <c r="TWO104" i="22"/>
  <c r="TWK104" i="22"/>
  <c r="TWG104" i="22"/>
  <c r="TWC104" i="22"/>
  <c r="TVY104" i="22"/>
  <c r="TVU104" i="22"/>
  <c r="TVQ104" i="22"/>
  <c r="TVM104" i="22"/>
  <c r="TVI104" i="22"/>
  <c r="TVE104" i="22"/>
  <c r="TVA104" i="22"/>
  <c r="TUW104" i="22"/>
  <c r="TUS104" i="22"/>
  <c r="TUO104" i="22"/>
  <c r="TUK104" i="22"/>
  <c r="TUG104" i="22"/>
  <c r="TUC104" i="22"/>
  <c r="TTY104" i="22"/>
  <c r="TTU104" i="22"/>
  <c r="TTQ104" i="22"/>
  <c r="TTM104" i="22"/>
  <c r="TTI104" i="22"/>
  <c r="TTE104" i="22"/>
  <c r="TTA104" i="22"/>
  <c r="TSW104" i="22"/>
  <c r="TSS104" i="22"/>
  <c r="TSO104" i="22"/>
  <c r="TSK104" i="22"/>
  <c r="TSG104" i="22"/>
  <c r="TSC104" i="22"/>
  <c r="TRY104" i="22"/>
  <c r="TRU104" i="22"/>
  <c r="TRQ104" i="22"/>
  <c r="TRM104" i="22"/>
  <c r="TRI104" i="22"/>
  <c r="TRE104" i="22"/>
  <c r="TRA104" i="22"/>
  <c r="TQW104" i="22"/>
  <c r="TQS104" i="22"/>
  <c r="TQO104" i="22"/>
  <c r="TQK104" i="22"/>
  <c r="TQG104" i="22"/>
  <c r="TQC104" i="22"/>
  <c r="TPY104" i="22"/>
  <c r="TPU104" i="22"/>
  <c r="TPQ104" i="22"/>
  <c r="TPM104" i="22"/>
  <c r="TPI104" i="22"/>
  <c r="TPE104" i="22"/>
  <c r="TPA104" i="22"/>
  <c r="TOW104" i="22"/>
  <c r="TOS104" i="22"/>
  <c r="TOO104" i="22"/>
  <c r="TOK104" i="22"/>
  <c r="TOG104" i="22"/>
  <c r="TOC104" i="22"/>
  <c r="TNY104" i="22"/>
  <c r="TNU104" i="22"/>
  <c r="TNQ104" i="22"/>
  <c r="TNM104" i="22"/>
  <c r="TNI104" i="22"/>
  <c r="TNE104" i="22"/>
  <c r="TNA104" i="22"/>
  <c r="TMW104" i="22"/>
  <c r="TMS104" i="22"/>
  <c r="TMO104" i="22"/>
  <c r="TMK104" i="22"/>
  <c r="TMG104" i="22"/>
  <c r="TMC104" i="22"/>
  <c r="TLY104" i="22"/>
  <c r="TLU104" i="22"/>
  <c r="TLQ104" i="22"/>
  <c r="TLM104" i="22"/>
  <c r="TLI104" i="22"/>
  <c r="TLE104" i="22"/>
  <c r="TLA104" i="22"/>
  <c r="TKW104" i="22"/>
  <c r="TKS104" i="22"/>
  <c r="TKO104" i="22"/>
  <c r="TKK104" i="22"/>
  <c r="TKG104" i="22"/>
  <c r="TKC104" i="22"/>
  <c r="TJY104" i="22"/>
  <c r="TJU104" i="22"/>
  <c r="TJQ104" i="22"/>
  <c r="TJM104" i="22"/>
  <c r="TJI104" i="22"/>
  <c r="TJE104" i="22"/>
  <c r="TJA104" i="22"/>
  <c r="TIW104" i="22"/>
  <c r="TIS104" i="22"/>
  <c r="TIO104" i="22"/>
  <c r="TIK104" i="22"/>
  <c r="TIG104" i="22"/>
  <c r="TIC104" i="22"/>
  <c r="THY104" i="22"/>
  <c r="THU104" i="22"/>
  <c r="THQ104" i="22"/>
  <c r="THM104" i="22"/>
  <c r="THI104" i="22"/>
  <c r="THE104" i="22"/>
  <c r="THA104" i="22"/>
  <c r="TGW104" i="22"/>
  <c r="TGS104" i="22"/>
  <c r="TGO104" i="22"/>
  <c r="TGK104" i="22"/>
  <c r="TGG104" i="22"/>
  <c r="TGC104" i="22"/>
  <c r="TFY104" i="22"/>
  <c r="TFU104" i="22"/>
  <c r="TFQ104" i="22"/>
  <c r="TFM104" i="22"/>
  <c r="TFI104" i="22"/>
  <c r="TFE104" i="22"/>
  <c r="TFA104" i="22"/>
  <c r="TEW104" i="22"/>
  <c r="TES104" i="22"/>
  <c r="TEO104" i="22"/>
  <c r="TEK104" i="22"/>
  <c r="TEG104" i="22"/>
  <c r="TEC104" i="22"/>
  <c r="TDY104" i="22"/>
  <c r="TDU104" i="22"/>
  <c r="TDQ104" i="22"/>
  <c r="TDM104" i="22"/>
  <c r="TDI104" i="22"/>
  <c r="TDE104" i="22"/>
  <c r="TDA104" i="22"/>
  <c r="TCW104" i="22"/>
  <c r="TCS104" i="22"/>
  <c r="TCO104" i="22"/>
  <c r="TCK104" i="22"/>
  <c r="TCG104" i="22"/>
  <c r="TCC104" i="22"/>
  <c r="TBY104" i="22"/>
  <c r="TBU104" i="22"/>
  <c r="TBQ104" i="22"/>
  <c r="TBM104" i="22"/>
  <c r="TBI104" i="22"/>
  <c r="TBE104" i="22"/>
  <c r="TBA104" i="22"/>
  <c r="TAW104" i="22"/>
  <c r="TAS104" i="22"/>
  <c r="TAO104" i="22"/>
  <c r="TAK104" i="22"/>
  <c r="TAG104" i="22"/>
  <c r="TAC104" i="22"/>
  <c r="SZY104" i="22"/>
  <c r="SZU104" i="22"/>
  <c r="SZQ104" i="22"/>
  <c r="SZM104" i="22"/>
  <c r="SZI104" i="22"/>
  <c r="SZE104" i="22"/>
  <c r="SZA104" i="22"/>
  <c r="SYW104" i="22"/>
  <c r="SYS104" i="22"/>
  <c r="SYO104" i="22"/>
  <c r="SYK104" i="22"/>
  <c r="SYG104" i="22"/>
  <c r="SYC104" i="22"/>
  <c r="SXY104" i="22"/>
  <c r="SXU104" i="22"/>
  <c r="SXQ104" i="22"/>
  <c r="SXM104" i="22"/>
  <c r="SXI104" i="22"/>
  <c r="SXE104" i="22"/>
  <c r="SXA104" i="22"/>
  <c r="SWW104" i="22"/>
  <c r="SWS104" i="22"/>
  <c r="SWO104" i="22"/>
  <c r="SWK104" i="22"/>
  <c r="SWG104" i="22"/>
  <c r="SWC104" i="22"/>
  <c r="SVY104" i="22"/>
  <c r="SVU104" i="22"/>
  <c r="SVQ104" i="22"/>
  <c r="SVM104" i="22"/>
  <c r="SVI104" i="22"/>
  <c r="SVE104" i="22"/>
  <c r="SVA104" i="22"/>
  <c r="SUW104" i="22"/>
  <c r="SUS104" i="22"/>
  <c r="SUO104" i="22"/>
  <c r="SUK104" i="22"/>
  <c r="SUG104" i="22"/>
  <c r="SUC104" i="22"/>
  <c r="STY104" i="22"/>
  <c r="STU104" i="22"/>
  <c r="STQ104" i="22"/>
  <c r="STM104" i="22"/>
  <c r="STI104" i="22"/>
  <c r="STE104" i="22"/>
  <c r="STA104" i="22"/>
  <c r="SSW104" i="22"/>
  <c r="SSS104" i="22"/>
  <c r="SSO104" i="22"/>
  <c r="SSK104" i="22"/>
  <c r="SSG104" i="22"/>
  <c r="SSC104" i="22"/>
  <c r="SRY104" i="22"/>
  <c r="SRU104" i="22"/>
  <c r="SRQ104" i="22"/>
  <c r="SRM104" i="22"/>
  <c r="SRI104" i="22"/>
  <c r="SRE104" i="22"/>
  <c r="SRA104" i="22"/>
  <c r="SQW104" i="22"/>
  <c r="SQS104" i="22"/>
  <c r="SQO104" i="22"/>
  <c r="SQK104" i="22"/>
  <c r="SQG104" i="22"/>
  <c r="SQC104" i="22"/>
  <c r="SPY104" i="22"/>
  <c r="SPU104" i="22"/>
  <c r="SPQ104" i="22"/>
  <c r="SPM104" i="22"/>
  <c r="SPI104" i="22"/>
  <c r="SPE104" i="22"/>
  <c r="SPA104" i="22"/>
  <c r="SOW104" i="22"/>
  <c r="SOS104" i="22"/>
  <c r="SOO104" i="22"/>
  <c r="SOK104" i="22"/>
  <c r="SOG104" i="22"/>
  <c r="SOC104" i="22"/>
  <c r="SNY104" i="22"/>
  <c r="SNU104" i="22"/>
  <c r="SNQ104" i="22"/>
  <c r="SNM104" i="22"/>
  <c r="SNI104" i="22"/>
  <c r="SNE104" i="22"/>
  <c r="SNA104" i="22"/>
  <c r="SMW104" i="22"/>
  <c r="SMS104" i="22"/>
  <c r="SMO104" i="22"/>
  <c r="SMK104" i="22"/>
  <c r="SMG104" i="22"/>
  <c r="SMC104" i="22"/>
  <c r="SLY104" i="22"/>
  <c r="SLU104" i="22"/>
  <c r="SLQ104" i="22"/>
  <c r="SLM104" i="22"/>
  <c r="SLI104" i="22"/>
  <c r="SLE104" i="22"/>
  <c r="SLA104" i="22"/>
  <c r="SKW104" i="22"/>
  <c r="SKS104" i="22"/>
  <c r="SKO104" i="22"/>
  <c r="SKK104" i="22"/>
  <c r="SKG104" i="22"/>
  <c r="SKC104" i="22"/>
  <c r="SJY104" i="22"/>
  <c r="SJU104" i="22"/>
  <c r="SJQ104" i="22"/>
  <c r="SJM104" i="22"/>
  <c r="SJI104" i="22"/>
  <c r="SJE104" i="22"/>
  <c r="SJA104" i="22"/>
  <c r="SIW104" i="22"/>
  <c r="SIS104" i="22"/>
  <c r="SIO104" i="22"/>
  <c r="SIK104" i="22"/>
  <c r="SIG104" i="22"/>
  <c r="SIC104" i="22"/>
  <c r="SHY104" i="22"/>
  <c r="SHU104" i="22"/>
  <c r="SHQ104" i="22"/>
  <c r="SHM104" i="22"/>
  <c r="SHI104" i="22"/>
  <c r="SHE104" i="22"/>
  <c r="SHA104" i="22"/>
  <c r="SGW104" i="22"/>
  <c r="SGS104" i="22"/>
  <c r="SGO104" i="22"/>
  <c r="SGK104" i="22"/>
  <c r="SGG104" i="22"/>
  <c r="SGC104" i="22"/>
  <c r="SFY104" i="22"/>
  <c r="SFU104" i="22"/>
  <c r="SFQ104" i="22"/>
  <c r="SFM104" i="22"/>
  <c r="SFI104" i="22"/>
  <c r="SFE104" i="22"/>
  <c r="SFA104" i="22"/>
  <c r="SEW104" i="22"/>
  <c r="SES104" i="22"/>
  <c r="SEO104" i="22"/>
  <c r="SEK104" i="22"/>
  <c r="SEG104" i="22"/>
  <c r="SEC104" i="22"/>
  <c r="SDY104" i="22"/>
  <c r="SDU104" i="22"/>
  <c r="SDQ104" i="22"/>
  <c r="SDM104" i="22"/>
  <c r="SDI104" i="22"/>
  <c r="SDE104" i="22"/>
  <c r="SDA104" i="22"/>
  <c r="SCW104" i="22"/>
  <c r="SCS104" i="22"/>
  <c r="SCO104" i="22"/>
  <c r="SCK104" i="22"/>
  <c r="SCG104" i="22"/>
  <c r="SCC104" i="22"/>
  <c r="SBY104" i="22"/>
  <c r="SBU104" i="22"/>
  <c r="SBQ104" i="22"/>
  <c r="SBM104" i="22"/>
  <c r="SBI104" i="22"/>
  <c r="SBE104" i="22"/>
  <c r="SBA104" i="22"/>
  <c r="SAW104" i="22"/>
  <c r="SAS104" i="22"/>
  <c r="SAO104" i="22"/>
  <c r="SAK104" i="22"/>
  <c r="SAG104" i="22"/>
  <c r="SAC104" i="22"/>
  <c r="RZY104" i="22"/>
  <c r="RZU104" i="22"/>
  <c r="RZQ104" i="22"/>
  <c r="RZM104" i="22"/>
  <c r="RZI104" i="22"/>
  <c r="RZE104" i="22"/>
  <c r="RZA104" i="22"/>
  <c r="RYW104" i="22"/>
  <c r="RYS104" i="22"/>
  <c r="RYO104" i="22"/>
  <c r="RYK104" i="22"/>
  <c r="RYG104" i="22"/>
  <c r="RYC104" i="22"/>
  <c r="RXY104" i="22"/>
  <c r="RXU104" i="22"/>
  <c r="RXQ104" i="22"/>
  <c r="RXM104" i="22"/>
  <c r="RXI104" i="22"/>
  <c r="RXE104" i="22"/>
  <c r="RXA104" i="22"/>
  <c r="RWW104" i="22"/>
  <c r="RWS104" i="22"/>
  <c r="RWO104" i="22"/>
  <c r="RWK104" i="22"/>
  <c r="RWG104" i="22"/>
  <c r="RWC104" i="22"/>
  <c r="RVY104" i="22"/>
  <c r="RVU104" i="22"/>
  <c r="RVQ104" i="22"/>
  <c r="RVM104" i="22"/>
  <c r="RVI104" i="22"/>
  <c r="RVE104" i="22"/>
  <c r="RVA104" i="22"/>
  <c r="RUW104" i="22"/>
  <c r="RUS104" i="22"/>
  <c r="RUO104" i="22"/>
  <c r="RUK104" i="22"/>
  <c r="RUG104" i="22"/>
  <c r="RUC104" i="22"/>
  <c r="RTY104" i="22"/>
  <c r="RTU104" i="22"/>
  <c r="RTQ104" i="22"/>
  <c r="RTM104" i="22"/>
  <c r="RTI104" i="22"/>
  <c r="RTE104" i="22"/>
  <c r="RTA104" i="22"/>
  <c r="RSW104" i="22"/>
  <c r="RSS104" i="22"/>
  <c r="RSO104" i="22"/>
  <c r="RSK104" i="22"/>
  <c r="RSG104" i="22"/>
  <c r="RSC104" i="22"/>
  <c r="RRY104" i="22"/>
  <c r="RRU104" i="22"/>
  <c r="RRQ104" i="22"/>
  <c r="RRM104" i="22"/>
  <c r="RRI104" i="22"/>
  <c r="RRE104" i="22"/>
  <c r="RRA104" i="22"/>
  <c r="RQW104" i="22"/>
  <c r="RQS104" i="22"/>
  <c r="RQO104" i="22"/>
  <c r="RQK104" i="22"/>
  <c r="RQG104" i="22"/>
  <c r="RQC104" i="22"/>
  <c r="RPY104" i="22"/>
  <c r="RPU104" i="22"/>
  <c r="RPQ104" i="22"/>
  <c r="RPM104" i="22"/>
  <c r="RPI104" i="22"/>
  <c r="RPE104" i="22"/>
  <c r="RPA104" i="22"/>
  <c r="ROW104" i="22"/>
  <c r="ROS104" i="22"/>
  <c r="ROO104" i="22"/>
  <c r="ROK104" i="22"/>
  <c r="ROG104" i="22"/>
  <c r="ROC104" i="22"/>
  <c r="RNY104" i="22"/>
  <c r="RNU104" i="22"/>
  <c r="RNQ104" i="22"/>
  <c r="RNM104" i="22"/>
  <c r="RNI104" i="22"/>
  <c r="RNE104" i="22"/>
  <c r="RNA104" i="22"/>
  <c r="RMW104" i="22"/>
  <c r="RMS104" i="22"/>
  <c r="RMO104" i="22"/>
  <c r="RMK104" i="22"/>
  <c r="RMG104" i="22"/>
  <c r="RMC104" i="22"/>
  <c r="RLY104" i="22"/>
  <c r="RLU104" i="22"/>
  <c r="RLQ104" i="22"/>
  <c r="RLM104" i="22"/>
  <c r="RLI104" i="22"/>
  <c r="RLE104" i="22"/>
  <c r="RLA104" i="22"/>
  <c r="RKW104" i="22"/>
  <c r="RKS104" i="22"/>
  <c r="RKO104" i="22"/>
  <c r="RKK104" i="22"/>
  <c r="RKG104" i="22"/>
  <c r="RKC104" i="22"/>
  <c r="RJY104" i="22"/>
  <c r="RJU104" i="22"/>
  <c r="RJQ104" i="22"/>
  <c r="RJM104" i="22"/>
  <c r="RJI104" i="22"/>
  <c r="RJE104" i="22"/>
  <c r="RJA104" i="22"/>
  <c r="RIW104" i="22"/>
  <c r="RIS104" i="22"/>
  <c r="RIO104" i="22"/>
  <c r="RIK104" i="22"/>
  <c r="RIG104" i="22"/>
  <c r="RIC104" i="22"/>
  <c r="RHY104" i="22"/>
  <c r="RHU104" i="22"/>
  <c r="RHQ104" i="22"/>
  <c r="RHM104" i="22"/>
  <c r="RHI104" i="22"/>
  <c r="RHE104" i="22"/>
  <c r="RHA104" i="22"/>
  <c r="RGW104" i="22"/>
  <c r="RGS104" i="22"/>
  <c r="RGO104" i="22"/>
  <c r="RGK104" i="22"/>
  <c r="RGG104" i="22"/>
  <c r="RGC104" i="22"/>
  <c r="RFY104" i="22"/>
  <c r="RFU104" i="22"/>
  <c r="RFQ104" i="22"/>
  <c r="RFM104" i="22"/>
  <c r="RFI104" i="22"/>
  <c r="RFE104" i="22"/>
  <c r="RFA104" i="22"/>
  <c r="REW104" i="22"/>
  <c r="RES104" i="22"/>
  <c r="REO104" i="22"/>
  <c r="REK104" i="22"/>
  <c r="REG104" i="22"/>
  <c r="REC104" i="22"/>
  <c r="RDY104" i="22"/>
  <c r="RDU104" i="22"/>
  <c r="RDQ104" i="22"/>
  <c r="RDM104" i="22"/>
  <c r="RDI104" i="22"/>
  <c r="RDE104" i="22"/>
  <c r="RDA104" i="22"/>
  <c r="RCW104" i="22"/>
  <c r="RCS104" i="22"/>
  <c r="RCO104" i="22"/>
  <c r="RCK104" i="22"/>
  <c r="RCG104" i="22"/>
  <c r="RCC104" i="22"/>
  <c r="RBY104" i="22"/>
  <c r="RBU104" i="22"/>
  <c r="RBQ104" i="22"/>
  <c r="RBM104" i="22"/>
  <c r="RBI104" i="22"/>
  <c r="RBE104" i="22"/>
  <c r="RBA104" i="22"/>
  <c r="RAW104" i="22"/>
  <c r="RAS104" i="22"/>
  <c r="RAO104" i="22"/>
  <c r="RAK104" i="22"/>
  <c r="RAG104" i="22"/>
  <c r="RAC104" i="22"/>
  <c r="QZY104" i="22"/>
  <c r="QZU104" i="22"/>
  <c r="QZQ104" i="22"/>
  <c r="QZM104" i="22"/>
  <c r="QZI104" i="22"/>
  <c r="QZE104" i="22"/>
  <c r="QZA104" i="22"/>
  <c r="QYW104" i="22"/>
  <c r="QYS104" i="22"/>
  <c r="QYO104" i="22"/>
  <c r="QYK104" i="22"/>
  <c r="QYG104" i="22"/>
  <c r="QYC104" i="22"/>
  <c r="QXY104" i="22"/>
  <c r="QXU104" i="22"/>
  <c r="QXQ104" i="22"/>
  <c r="QXM104" i="22"/>
  <c r="QXI104" i="22"/>
  <c r="QXE104" i="22"/>
  <c r="QXA104" i="22"/>
  <c r="QWW104" i="22"/>
  <c r="QWS104" i="22"/>
  <c r="QWO104" i="22"/>
  <c r="QWK104" i="22"/>
  <c r="QWG104" i="22"/>
  <c r="QWC104" i="22"/>
  <c r="QVY104" i="22"/>
  <c r="QVU104" i="22"/>
  <c r="QVQ104" i="22"/>
  <c r="QVM104" i="22"/>
  <c r="QVI104" i="22"/>
  <c r="QVE104" i="22"/>
  <c r="QVA104" i="22"/>
  <c r="QUW104" i="22"/>
  <c r="QUS104" i="22"/>
  <c r="QUO104" i="22"/>
  <c r="QUK104" i="22"/>
  <c r="QUG104" i="22"/>
  <c r="QUC104" i="22"/>
  <c r="QTY104" i="22"/>
  <c r="QTU104" i="22"/>
  <c r="QTQ104" i="22"/>
  <c r="QTM104" i="22"/>
  <c r="QTI104" i="22"/>
  <c r="QTE104" i="22"/>
  <c r="QTA104" i="22"/>
  <c r="QSW104" i="22"/>
  <c r="QSS104" i="22"/>
  <c r="QSO104" i="22"/>
  <c r="QSK104" i="22"/>
  <c r="QSG104" i="22"/>
  <c r="QSC104" i="22"/>
  <c r="QRY104" i="22"/>
  <c r="QRU104" i="22"/>
  <c r="QRQ104" i="22"/>
  <c r="QRM104" i="22"/>
  <c r="QRI104" i="22"/>
  <c r="QRE104" i="22"/>
  <c r="QRA104" i="22"/>
  <c r="QQW104" i="22"/>
  <c r="QQS104" i="22"/>
  <c r="QQO104" i="22"/>
  <c r="QQK104" i="22"/>
  <c r="QQG104" i="22"/>
  <c r="QQC104" i="22"/>
  <c r="QPY104" i="22"/>
  <c r="QPU104" i="22"/>
  <c r="QPQ104" i="22"/>
  <c r="QPM104" i="22"/>
  <c r="QPI104" i="22"/>
  <c r="QPE104" i="22"/>
  <c r="QPA104" i="22"/>
  <c r="QOW104" i="22"/>
  <c r="QOS104" i="22"/>
  <c r="QOO104" i="22"/>
  <c r="QOK104" i="22"/>
  <c r="QOG104" i="22"/>
  <c r="QOC104" i="22"/>
  <c r="QNY104" i="22"/>
  <c r="QNU104" i="22"/>
  <c r="QNQ104" i="22"/>
  <c r="QNM104" i="22"/>
  <c r="QNI104" i="22"/>
  <c r="QNE104" i="22"/>
  <c r="QNA104" i="22"/>
  <c r="QMW104" i="22"/>
  <c r="QMS104" i="22"/>
  <c r="QMO104" i="22"/>
  <c r="QMK104" i="22"/>
  <c r="QMG104" i="22"/>
  <c r="QMC104" i="22"/>
  <c r="QLY104" i="22"/>
  <c r="QLU104" i="22"/>
  <c r="QLQ104" i="22"/>
  <c r="QLM104" i="22"/>
  <c r="QLI104" i="22"/>
  <c r="QLE104" i="22"/>
  <c r="QLA104" i="22"/>
  <c r="QKW104" i="22"/>
  <c r="QKS104" i="22"/>
  <c r="QKO104" i="22"/>
  <c r="QKK104" i="22"/>
  <c r="QKG104" i="22"/>
  <c r="QKC104" i="22"/>
  <c r="QJY104" i="22"/>
  <c r="QJU104" i="22"/>
  <c r="QJQ104" i="22"/>
  <c r="QJM104" i="22"/>
  <c r="QJI104" i="22"/>
  <c r="QJE104" i="22"/>
  <c r="QJA104" i="22"/>
  <c r="QIW104" i="22"/>
  <c r="QIS104" i="22"/>
  <c r="QIO104" i="22"/>
  <c r="QIK104" i="22"/>
  <c r="QIG104" i="22"/>
  <c r="QIC104" i="22"/>
  <c r="QHY104" i="22"/>
  <c r="QHU104" i="22"/>
  <c r="QHQ104" i="22"/>
  <c r="QHM104" i="22"/>
  <c r="QHI104" i="22"/>
  <c r="QHE104" i="22"/>
  <c r="QHA104" i="22"/>
  <c r="QGW104" i="22"/>
  <c r="QGS104" i="22"/>
  <c r="QGO104" i="22"/>
  <c r="QGK104" i="22"/>
  <c r="QGG104" i="22"/>
  <c r="QGC104" i="22"/>
  <c r="QFY104" i="22"/>
  <c r="QFU104" i="22"/>
  <c r="QFQ104" i="22"/>
  <c r="QFM104" i="22"/>
  <c r="QFI104" i="22"/>
  <c r="QFE104" i="22"/>
  <c r="QFA104" i="22"/>
  <c r="QEW104" i="22"/>
  <c r="QES104" i="22"/>
  <c r="QEO104" i="22"/>
  <c r="QEK104" i="22"/>
  <c r="QEG104" i="22"/>
  <c r="QEC104" i="22"/>
  <c r="QDY104" i="22"/>
  <c r="QDU104" i="22"/>
  <c r="QDQ104" i="22"/>
  <c r="QDM104" i="22"/>
  <c r="QDI104" i="22"/>
  <c r="QDE104" i="22"/>
  <c r="QDA104" i="22"/>
  <c r="QCW104" i="22"/>
  <c r="QCS104" i="22"/>
  <c r="QCO104" i="22"/>
  <c r="QCK104" i="22"/>
  <c r="QCG104" i="22"/>
  <c r="QCC104" i="22"/>
  <c r="QBY104" i="22"/>
  <c r="QBU104" i="22"/>
  <c r="QBQ104" i="22"/>
  <c r="QBM104" i="22"/>
  <c r="QBI104" i="22"/>
  <c r="QBE104" i="22"/>
  <c r="QBA104" i="22"/>
  <c r="QAW104" i="22"/>
  <c r="QAS104" i="22"/>
  <c r="QAO104" i="22"/>
  <c r="QAK104" i="22"/>
  <c r="QAG104" i="22"/>
  <c r="QAC104" i="22"/>
  <c r="PZY104" i="22"/>
  <c r="PZU104" i="22"/>
  <c r="PZQ104" i="22"/>
  <c r="PZM104" i="22"/>
  <c r="PZI104" i="22"/>
  <c r="PZE104" i="22"/>
  <c r="PZA104" i="22"/>
  <c r="PYW104" i="22"/>
  <c r="PYS104" i="22"/>
  <c r="PYO104" i="22"/>
  <c r="PYK104" i="22"/>
  <c r="PYG104" i="22"/>
  <c r="PYC104" i="22"/>
  <c r="PXY104" i="22"/>
  <c r="PXU104" i="22"/>
  <c r="PXQ104" i="22"/>
  <c r="PXM104" i="22"/>
  <c r="PXI104" i="22"/>
  <c r="PXE104" i="22"/>
  <c r="PXA104" i="22"/>
  <c r="PWW104" i="22"/>
  <c r="PWS104" i="22"/>
  <c r="PWO104" i="22"/>
  <c r="PWK104" i="22"/>
  <c r="PWG104" i="22"/>
  <c r="PWC104" i="22"/>
  <c r="PVY104" i="22"/>
  <c r="PVU104" i="22"/>
  <c r="PVQ104" i="22"/>
  <c r="PVM104" i="22"/>
  <c r="PVI104" i="22"/>
  <c r="PVE104" i="22"/>
  <c r="PVA104" i="22"/>
  <c r="PUW104" i="22"/>
  <c r="PUS104" i="22"/>
  <c r="PUO104" i="22"/>
  <c r="PUK104" i="22"/>
  <c r="PUG104" i="22"/>
  <c r="PUC104" i="22"/>
  <c r="PTY104" i="22"/>
  <c r="PTU104" i="22"/>
  <c r="PTQ104" i="22"/>
  <c r="PTM104" i="22"/>
  <c r="PTI104" i="22"/>
  <c r="PTE104" i="22"/>
  <c r="PTA104" i="22"/>
  <c r="PSW104" i="22"/>
  <c r="PSS104" i="22"/>
  <c r="PSO104" i="22"/>
  <c r="PSK104" i="22"/>
  <c r="PSG104" i="22"/>
  <c r="PSC104" i="22"/>
  <c r="PRY104" i="22"/>
  <c r="PRU104" i="22"/>
  <c r="PRQ104" i="22"/>
  <c r="PRM104" i="22"/>
  <c r="PRI104" i="22"/>
  <c r="PRE104" i="22"/>
  <c r="PRA104" i="22"/>
  <c r="PQW104" i="22"/>
  <c r="PQS104" i="22"/>
  <c r="PQO104" i="22"/>
  <c r="PQK104" i="22"/>
  <c r="PQG104" i="22"/>
  <c r="PQC104" i="22"/>
  <c r="PPY104" i="22"/>
  <c r="PPU104" i="22"/>
  <c r="PPQ104" i="22"/>
  <c r="PPM104" i="22"/>
  <c r="PPI104" i="22"/>
  <c r="PPE104" i="22"/>
  <c r="PPA104" i="22"/>
  <c r="POW104" i="22"/>
  <c r="POS104" i="22"/>
  <c r="POO104" i="22"/>
  <c r="POK104" i="22"/>
  <c r="POG104" i="22"/>
  <c r="POC104" i="22"/>
  <c r="PNY104" i="22"/>
  <c r="PNU104" i="22"/>
  <c r="PNQ104" i="22"/>
  <c r="PNM104" i="22"/>
  <c r="PNI104" i="22"/>
  <c r="PNE104" i="22"/>
  <c r="PNA104" i="22"/>
  <c r="PMW104" i="22"/>
  <c r="PMS104" i="22"/>
  <c r="PMO104" i="22"/>
  <c r="PMK104" i="22"/>
  <c r="PMG104" i="22"/>
  <c r="PMC104" i="22"/>
  <c r="PLY104" i="22"/>
  <c r="PLU104" i="22"/>
  <c r="PLQ104" i="22"/>
  <c r="PLM104" i="22"/>
  <c r="PLI104" i="22"/>
  <c r="PLE104" i="22"/>
  <c r="PLA104" i="22"/>
  <c r="PKW104" i="22"/>
  <c r="PKS104" i="22"/>
  <c r="PKO104" i="22"/>
  <c r="PKK104" i="22"/>
  <c r="PKG104" i="22"/>
  <c r="PKC104" i="22"/>
  <c r="PJY104" i="22"/>
  <c r="PJU104" i="22"/>
  <c r="PJQ104" i="22"/>
  <c r="PJM104" i="22"/>
  <c r="PJI104" i="22"/>
  <c r="PJE104" i="22"/>
  <c r="PJA104" i="22"/>
  <c r="PIW104" i="22"/>
  <c r="PIS104" i="22"/>
  <c r="PIO104" i="22"/>
  <c r="PIK104" i="22"/>
  <c r="PIG104" i="22"/>
  <c r="PIC104" i="22"/>
  <c r="PHY104" i="22"/>
  <c r="PHU104" i="22"/>
  <c r="PHQ104" i="22"/>
  <c r="PHM104" i="22"/>
  <c r="PHI104" i="22"/>
  <c r="PHE104" i="22"/>
  <c r="PHA104" i="22"/>
  <c r="PGW104" i="22"/>
  <c r="PGS104" i="22"/>
  <c r="PGO104" i="22"/>
  <c r="PGK104" i="22"/>
  <c r="PGG104" i="22"/>
  <c r="PGC104" i="22"/>
  <c r="PFY104" i="22"/>
  <c r="PFU104" i="22"/>
  <c r="PFQ104" i="22"/>
  <c r="PFM104" i="22"/>
  <c r="PFI104" i="22"/>
  <c r="PFE104" i="22"/>
  <c r="PFA104" i="22"/>
  <c r="PEW104" i="22"/>
  <c r="PES104" i="22"/>
  <c r="PEO104" i="22"/>
  <c r="PEK104" i="22"/>
  <c r="PEG104" i="22"/>
  <c r="PEC104" i="22"/>
  <c r="PDY104" i="22"/>
  <c r="PDU104" i="22"/>
  <c r="PDQ104" i="22"/>
  <c r="PDM104" i="22"/>
  <c r="PDI104" i="22"/>
  <c r="PDE104" i="22"/>
  <c r="PDA104" i="22"/>
  <c r="PCW104" i="22"/>
  <c r="PCS104" i="22"/>
  <c r="PCO104" i="22"/>
  <c r="PCK104" i="22"/>
  <c r="PCG104" i="22"/>
  <c r="PCC104" i="22"/>
  <c r="PBY104" i="22"/>
  <c r="PBU104" i="22"/>
  <c r="PBQ104" i="22"/>
  <c r="PBM104" i="22"/>
  <c r="PBI104" i="22"/>
  <c r="PBE104" i="22"/>
  <c r="PBA104" i="22"/>
  <c r="PAW104" i="22"/>
  <c r="PAS104" i="22"/>
  <c r="PAO104" i="22"/>
  <c r="PAK104" i="22"/>
  <c r="PAG104" i="22"/>
  <c r="PAC104" i="22"/>
  <c r="OZY104" i="22"/>
  <c r="OZU104" i="22"/>
  <c r="OZQ104" i="22"/>
  <c r="OZM104" i="22"/>
  <c r="OZI104" i="22"/>
  <c r="OZE104" i="22"/>
  <c r="OZA104" i="22"/>
  <c r="OYW104" i="22"/>
  <c r="OYS104" i="22"/>
  <c r="OYO104" i="22"/>
  <c r="OYK104" i="22"/>
  <c r="OYG104" i="22"/>
  <c r="OYC104" i="22"/>
  <c r="OXY104" i="22"/>
  <c r="OXU104" i="22"/>
  <c r="OXQ104" i="22"/>
  <c r="OXM104" i="22"/>
  <c r="OXI104" i="22"/>
  <c r="OXE104" i="22"/>
  <c r="OXA104" i="22"/>
  <c r="OWW104" i="22"/>
  <c r="OWS104" i="22"/>
  <c r="OWO104" i="22"/>
  <c r="OWK104" i="22"/>
  <c r="OWG104" i="22"/>
  <c r="OWC104" i="22"/>
  <c r="OVY104" i="22"/>
  <c r="OVU104" i="22"/>
  <c r="OVQ104" i="22"/>
  <c r="OVM104" i="22"/>
  <c r="OVI104" i="22"/>
  <c r="OVE104" i="22"/>
  <c r="OVA104" i="22"/>
  <c r="OUW104" i="22"/>
  <c r="OUS104" i="22"/>
  <c r="OUO104" i="22"/>
  <c r="OUK104" i="22"/>
  <c r="OUG104" i="22"/>
  <c r="OUC104" i="22"/>
  <c r="OTY104" i="22"/>
  <c r="OTU104" i="22"/>
  <c r="OTQ104" i="22"/>
  <c r="OTM104" i="22"/>
  <c r="OTI104" i="22"/>
  <c r="OTE104" i="22"/>
  <c r="OTA104" i="22"/>
  <c r="OSW104" i="22"/>
  <c r="OSS104" i="22"/>
  <c r="OSO104" i="22"/>
  <c r="OSK104" i="22"/>
  <c r="OSG104" i="22"/>
  <c r="OSC104" i="22"/>
  <c r="ORY104" i="22"/>
  <c r="ORU104" i="22"/>
  <c r="ORQ104" i="22"/>
  <c r="ORM104" i="22"/>
  <c r="ORI104" i="22"/>
  <c r="ORE104" i="22"/>
  <c r="ORA104" i="22"/>
  <c r="OQW104" i="22"/>
  <c r="OQS104" i="22"/>
  <c r="OQO104" i="22"/>
  <c r="OQK104" i="22"/>
  <c r="OQG104" i="22"/>
  <c r="OQC104" i="22"/>
  <c r="OPY104" i="22"/>
  <c r="OPU104" i="22"/>
  <c r="OPQ104" i="22"/>
  <c r="OPM104" i="22"/>
  <c r="OPI104" i="22"/>
  <c r="OPE104" i="22"/>
  <c r="OPA104" i="22"/>
  <c r="OOW104" i="22"/>
  <c r="OOS104" i="22"/>
  <c r="OOO104" i="22"/>
  <c r="OOK104" i="22"/>
  <c r="OOG104" i="22"/>
  <c r="OOC104" i="22"/>
  <c r="ONY104" i="22"/>
  <c r="ONU104" i="22"/>
  <c r="ONQ104" i="22"/>
  <c r="ONM104" i="22"/>
  <c r="ONI104" i="22"/>
  <c r="ONE104" i="22"/>
  <c r="ONA104" i="22"/>
  <c r="OMW104" i="22"/>
  <c r="OMS104" i="22"/>
  <c r="OMO104" i="22"/>
  <c r="OMK104" i="22"/>
  <c r="OMG104" i="22"/>
  <c r="OMC104" i="22"/>
  <c r="OLY104" i="22"/>
  <c r="OLU104" i="22"/>
  <c r="OLQ104" i="22"/>
  <c r="OLM104" i="22"/>
  <c r="OLI104" i="22"/>
  <c r="OLE104" i="22"/>
  <c r="OLA104" i="22"/>
  <c r="OKW104" i="22"/>
  <c r="OKS104" i="22"/>
  <c r="OKO104" i="22"/>
  <c r="OKK104" i="22"/>
  <c r="OKG104" i="22"/>
  <c r="OKC104" i="22"/>
  <c r="OJY104" i="22"/>
  <c r="OJU104" i="22"/>
  <c r="OJQ104" i="22"/>
  <c r="OJM104" i="22"/>
  <c r="OJI104" i="22"/>
  <c r="OJE104" i="22"/>
  <c r="OJA104" i="22"/>
  <c r="OIW104" i="22"/>
  <c r="OIS104" i="22"/>
  <c r="OIO104" i="22"/>
  <c r="OIK104" i="22"/>
  <c r="OIG104" i="22"/>
  <c r="OIC104" i="22"/>
  <c r="OHY104" i="22"/>
  <c r="OHU104" i="22"/>
  <c r="OHQ104" i="22"/>
  <c r="OHM104" i="22"/>
  <c r="OHI104" i="22"/>
  <c r="OHE104" i="22"/>
  <c r="OHA104" i="22"/>
  <c r="OGW104" i="22"/>
  <c r="OGS104" i="22"/>
  <c r="OGO104" i="22"/>
  <c r="OGK104" i="22"/>
  <c r="OGG104" i="22"/>
  <c r="OGC104" i="22"/>
  <c r="OFY104" i="22"/>
  <c r="OFU104" i="22"/>
  <c r="OFQ104" i="22"/>
  <c r="OFM104" i="22"/>
  <c r="OFI104" i="22"/>
  <c r="OFE104" i="22"/>
  <c r="OFA104" i="22"/>
  <c r="OEW104" i="22"/>
  <c r="OES104" i="22"/>
  <c r="OEO104" i="22"/>
  <c r="OEK104" i="22"/>
  <c r="OEG104" i="22"/>
  <c r="OEC104" i="22"/>
  <c r="ODY104" i="22"/>
  <c r="ODU104" i="22"/>
  <c r="ODQ104" i="22"/>
  <c r="ODM104" i="22"/>
  <c r="ODI104" i="22"/>
  <c r="ODE104" i="22"/>
  <c r="ODA104" i="22"/>
  <c r="OCW104" i="22"/>
  <c r="OCS104" i="22"/>
  <c r="OCO104" i="22"/>
  <c r="OCK104" i="22"/>
  <c r="OCG104" i="22"/>
  <c r="OCC104" i="22"/>
  <c r="OBY104" i="22"/>
  <c r="OBU104" i="22"/>
  <c r="OBQ104" i="22"/>
  <c r="OBM104" i="22"/>
  <c r="OBI104" i="22"/>
  <c r="OBE104" i="22"/>
  <c r="OBA104" i="22"/>
  <c r="OAW104" i="22"/>
  <c r="OAS104" i="22"/>
  <c r="OAO104" i="22"/>
  <c r="OAK104" i="22"/>
  <c r="OAG104" i="22"/>
  <c r="OAC104" i="22"/>
  <c r="NZY104" i="22"/>
  <c r="NZU104" i="22"/>
  <c r="NZQ104" i="22"/>
  <c r="NZM104" i="22"/>
  <c r="NZI104" i="22"/>
  <c r="NZE104" i="22"/>
  <c r="NZA104" i="22"/>
  <c r="NYW104" i="22"/>
  <c r="NYS104" i="22"/>
  <c r="NYO104" i="22"/>
  <c r="NYK104" i="22"/>
  <c r="NYG104" i="22"/>
  <c r="NYC104" i="22"/>
  <c r="NXY104" i="22"/>
  <c r="NXU104" i="22"/>
  <c r="NXQ104" i="22"/>
  <c r="NXM104" i="22"/>
  <c r="NXI104" i="22"/>
  <c r="NXE104" i="22"/>
  <c r="NXA104" i="22"/>
  <c r="NWW104" i="22"/>
  <c r="NWS104" i="22"/>
  <c r="NWO104" i="22"/>
  <c r="NWK104" i="22"/>
  <c r="NWG104" i="22"/>
  <c r="NWC104" i="22"/>
  <c r="NVY104" i="22"/>
  <c r="NVU104" i="22"/>
  <c r="NVQ104" i="22"/>
  <c r="NVM104" i="22"/>
  <c r="NVI104" i="22"/>
  <c r="NVE104" i="22"/>
  <c r="NVA104" i="22"/>
  <c r="NUW104" i="22"/>
  <c r="NUS104" i="22"/>
  <c r="NUO104" i="22"/>
  <c r="NUK104" i="22"/>
  <c r="NUG104" i="22"/>
  <c r="NUC104" i="22"/>
  <c r="NTY104" i="22"/>
  <c r="NTU104" i="22"/>
  <c r="NTQ104" i="22"/>
  <c r="NTM104" i="22"/>
  <c r="NTI104" i="22"/>
  <c r="NTE104" i="22"/>
  <c r="NTA104" i="22"/>
  <c r="NSW104" i="22"/>
  <c r="NSS104" i="22"/>
  <c r="NSO104" i="22"/>
  <c r="NSK104" i="22"/>
  <c r="NSG104" i="22"/>
  <c r="NSC104" i="22"/>
  <c r="NRY104" i="22"/>
  <c r="NRU104" i="22"/>
  <c r="NRQ104" i="22"/>
  <c r="NRM104" i="22"/>
  <c r="NRI104" i="22"/>
  <c r="NRE104" i="22"/>
  <c r="NRA104" i="22"/>
  <c r="NQW104" i="22"/>
  <c r="NQS104" i="22"/>
  <c r="NQO104" i="22"/>
  <c r="NQK104" i="22"/>
  <c r="NQG104" i="22"/>
  <c r="NQC104" i="22"/>
  <c r="NPY104" i="22"/>
  <c r="NPU104" i="22"/>
  <c r="NPQ104" i="22"/>
  <c r="NPM104" i="22"/>
  <c r="NPI104" i="22"/>
  <c r="NPE104" i="22"/>
  <c r="NPA104" i="22"/>
  <c r="NOW104" i="22"/>
  <c r="NOS104" i="22"/>
  <c r="NOO104" i="22"/>
  <c r="NOK104" i="22"/>
  <c r="NOG104" i="22"/>
  <c r="NOC104" i="22"/>
  <c r="NNY104" i="22"/>
  <c r="NNU104" i="22"/>
  <c r="NNQ104" i="22"/>
  <c r="NNM104" i="22"/>
  <c r="NNI104" i="22"/>
  <c r="NNE104" i="22"/>
  <c r="NNA104" i="22"/>
  <c r="NMW104" i="22"/>
  <c r="NMS104" i="22"/>
  <c r="NMO104" i="22"/>
  <c r="NMK104" i="22"/>
  <c r="NMG104" i="22"/>
  <c r="NMC104" i="22"/>
  <c r="NLY104" i="22"/>
  <c r="NLU104" i="22"/>
  <c r="NLQ104" i="22"/>
  <c r="NLM104" i="22"/>
  <c r="NLI104" i="22"/>
  <c r="NLE104" i="22"/>
  <c r="NLA104" i="22"/>
  <c r="NKW104" i="22"/>
  <c r="NKS104" i="22"/>
  <c r="NKO104" i="22"/>
  <c r="NKK104" i="22"/>
  <c r="NKG104" i="22"/>
  <c r="NKC104" i="22"/>
  <c r="NJY104" i="22"/>
  <c r="NJU104" i="22"/>
  <c r="NJQ104" i="22"/>
  <c r="NJM104" i="22"/>
  <c r="NJI104" i="22"/>
  <c r="NJE104" i="22"/>
  <c r="NJA104" i="22"/>
  <c r="NIW104" i="22"/>
  <c r="NIS104" i="22"/>
  <c r="NIO104" i="22"/>
  <c r="NIK104" i="22"/>
  <c r="NIG104" i="22"/>
  <c r="NIC104" i="22"/>
  <c r="NHY104" i="22"/>
  <c r="NHU104" i="22"/>
  <c r="NHQ104" i="22"/>
  <c r="NHM104" i="22"/>
  <c r="NHI104" i="22"/>
  <c r="NHE104" i="22"/>
  <c r="NHA104" i="22"/>
  <c r="NGW104" i="22"/>
  <c r="NGS104" i="22"/>
  <c r="NGO104" i="22"/>
  <c r="NGK104" i="22"/>
  <c r="NGG104" i="22"/>
  <c r="NGC104" i="22"/>
  <c r="NFY104" i="22"/>
  <c r="NFU104" i="22"/>
  <c r="NFQ104" i="22"/>
  <c r="NFM104" i="22"/>
  <c r="NFI104" i="22"/>
  <c r="NFE104" i="22"/>
  <c r="NFA104" i="22"/>
  <c r="NEW104" i="22"/>
  <c r="NES104" i="22"/>
  <c r="NEO104" i="22"/>
  <c r="NEK104" i="22"/>
  <c r="NEG104" i="22"/>
  <c r="NEC104" i="22"/>
  <c r="NDY104" i="22"/>
  <c r="NDU104" i="22"/>
  <c r="NDQ104" i="22"/>
  <c r="NDM104" i="22"/>
  <c r="NDI104" i="22"/>
  <c r="NDE104" i="22"/>
  <c r="NDA104" i="22"/>
  <c r="NCW104" i="22"/>
  <c r="NCS104" i="22"/>
  <c r="NCO104" i="22"/>
  <c r="NCK104" i="22"/>
  <c r="NCG104" i="22"/>
  <c r="NCC104" i="22"/>
  <c r="NBY104" i="22"/>
  <c r="NBU104" i="22"/>
  <c r="NBQ104" i="22"/>
  <c r="NBM104" i="22"/>
  <c r="NBI104" i="22"/>
  <c r="NBE104" i="22"/>
  <c r="NBA104" i="22"/>
  <c r="NAW104" i="22"/>
  <c r="NAS104" i="22"/>
  <c r="NAO104" i="22"/>
  <c r="NAK104" i="22"/>
  <c r="NAG104" i="22"/>
  <c r="NAC104" i="22"/>
  <c r="MZY104" i="22"/>
  <c r="MZU104" i="22"/>
  <c r="MZQ104" i="22"/>
  <c r="MZM104" i="22"/>
  <c r="MZI104" i="22"/>
  <c r="MZE104" i="22"/>
  <c r="MZA104" i="22"/>
  <c r="MYW104" i="22"/>
  <c r="MYS104" i="22"/>
  <c r="MYO104" i="22"/>
  <c r="MYK104" i="22"/>
  <c r="MYG104" i="22"/>
  <c r="MYC104" i="22"/>
  <c r="MXY104" i="22"/>
  <c r="MXU104" i="22"/>
  <c r="MXQ104" i="22"/>
  <c r="MXM104" i="22"/>
  <c r="MXI104" i="22"/>
  <c r="MXE104" i="22"/>
  <c r="MXA104" i="22"/>
  <c r="MWW104" i="22"/>
  <c r="MWS104" i="22"/>
  <c r="MWO104" i="22"/>
  <c r="MWK104" i="22"/>
  <c r="MWG104" i="22"/>
  <c r="MWC104" i="22"/>
  <c r="MVY104" i="22"/>
  <c r="MVU104" i="22"/>
  <c r="MVQ104" i="22"/>
  <c r="MVM104" i="22"/>
  <c r="MVI104" i="22"/>
  <c r="MVE104" i="22"/>
  <c r="MVA104" i="22"/>
  <c r="MUW104" i="22"/>
  <c r="MUS104" i="22"/>
  <c r="MUO104" i="22"/>
  <c r="MUK104" i="22"/>
  <c r="MUG104" i="22"/>
  <c r="MUC104" i="22"/>
  <c r="MTY104" i="22"/>
  <c r="MTU104" i="22"/>
  <c r="MTQ104" i="22"/>
  <c r="MTM104" i="22"/>
  <c r="MTI104" i="22"/>
  <c r="MTE104" i="22"/>
  <c r="MTA104" i="22"/>
  <c r="MSW104" i="22"/>
  <c r="MSS104" i="22"/>
  <c r="MSO104" i="22"/>
  <c r="MSK104" i="22"/>
  <c r="MSG104" i="22"/>
  <c r="MSC104" i="22"/>
  <c r="MRY104" i="22"/>
  <c r="MRU104" i="22"/>
  <c r="MRQ104" i="22"/>
  <c r="MRM104" i="22"/>
  <c r="MRI104" i="22"/>
  <c r="MRE104" i="22"/>
  <c r="MRA104" i="22"/>
  <c r="MQW104" i="22"/>
  <c r="MQS104" i="22"/>
  <c r="MQO104" i="22"/>
  <c r="MQK104" i="22"/>
  <c r="MQG104" i="22"/>
  <c r="MQC104" i="22"/>
  <c r="MPY104" i="22"/>
  <c r="MPU104" i="22"/>
  <c r="MPQ104" i="22"/>
  <c r="MPM104" i="22"/>
  <c r="MPI104" i="22"/>
  <c r="MPE104" i="22"/>
  <c r="MPA104" i="22"/>
  <c r="MOW104" i="22"/>
  <c r="MOS104" i="22"/>
  <c r="MOO104" i="22"/>
  <c r="MOK104" i="22"/>
  <c r="MOG104" i="22"/>
  <c r="MOC104" i="22"/>
  <c r="MNY104" i="22"/>
  <c r="MNU104" i="22"/>
  <c r="MNQ104" i="22"/>
  <c r="MNM104" i="22"/>
  <c r="MNI104" i="22"/>
  <c r="MNE104" i="22"/>
  <c r="MNA104" i="22"/>
  <c r="MMW104" i="22"/>
  <c r="MMS104" i="22"/>
  <c r="MMO104" i="22"/>
  <c r="MMK104" i="22"/>
  <c r="MMG104" i="22"/>
  <c r="MMC104" i="22"/>
  <c r="MLY104" i="22"/>
  <c r="MLU104" i="22"/>
  <c r="MLQ104" i="22"/>
  <c r="MLM104" i="22"/>
  <c r="MLI104" i="22"/>
  <c r="MLE104" i="22"/>
  <c r="MLA104" i="22"/>
  <c r="MKW104" i="22"/>
  <c r="MKS104" i="22"/>
  <c r="MKO104" i="22"/>
  <c r="MKK104" i="22"/>
  <c r="MKG104" i="22"/>
  <c r="MKC104" i="22"/>
  <c r="MJY104" i="22"/>
  <c r="MJU104" i="22"/>
  <c r="MJQ104" i="22"/>
  <c r="MJM104" i="22"/>
  <c r="MJI104" i="22"/>
  <c r="MJE104" i="22"/>
  <c r="MJA104" i="22"/>
  <c r="MIW104" i="22"/>
  <c r="MIS104" i="22"/>
  <c r="MIO104" i="22"/>
  <c r="MIK104" i="22"/>
  <c r="MIG104" i="22"/>
  <c r="MIC104" i="22"/>
  <c r="MHY104" i="22"/>
  <c r="MHU104" i="22"/>
  <c r="MHQ104" i="22"/>
  <c r="MHM104" i="22"/>
  <c r="MHI104" i="22"/>
  <c r="MHE104" i="22"/>
  <c r="MHA104" i="22"/>
  <c r="MGW104" i="22"/>
  <c r="MGS104" i="22"/>
  <c r="MGO104" i="22"/>
  <c r="MGK104" i="22"/>
  <c r="MGG104" i="22"/>
  <c r="MGC104" i="22"/>
  <c r="MFY104" i="22"/>
  <c r="MFU104" i="22"/>
  <c r="MFQ104" i="22"/>
  <c r="MFM104" i="22"/>
  <c r="MFI104" i="22"/>
  <c r="MFE104" i="22"/>
  <c r="MFA104" i="22"/>
  <c r="MEW104" i="22"/>
  <c r="MES104" i="22"/>
  <c r="MEO104" i="22"/>
  <c r="MEK104" i="22"/>
  <c r="MEG104" i="22"/>
  <c r="MEC104" i="22"/>
  <c r="MDY104" i="22"/>
  <c r="MDU104" i="22"/>
  <c r="MDQ104" i="22"/>
  <c r="MDM104" i="22"/>
  <c r="MDI104" i="22"/>
  <c r="MDE104" i="22"/>
  <c r="MDA104" i="22"/>
  <c r="MCW104" i="22"/>
  <c r="MCS104" i="22"/>
  <c r="MCO104" i="22"/>
  <c r="MCK104" i="22"/>
  <c r="MCG104" i="22"/>
  <c r="MCC104" i="22"/>
  <c r="MBY104" i="22"/>
  <c r="MBU104" i="22"/>
  <c r="MBQ104" i="22"/>
  <c r="MBM104" i="22"/>
  <c r="MBI104" i="22"/>
  <c r="MBE104" i="22"/>
  <c r="MBA104" i="22"/>
  <c r="MAW104" i="22"/>
  <c r="MAS104" i="22"/>
  <c r="MAO104" i="22"/>
  <c r="MAK104" i="22"/>
  <c r="MAG104" i="22"/>
  <c r="MAC104" i="22"/>
  <c r="LZY104" i="22"/>
  <c r="LZU104" i="22"/>
  <c r="LZQ104" i="22"/>
  <c r="LZM104" i="22"/>
  <c r="LZI104" i="22"/>
  <c r="LZE104" i="22"/>
  <c r="LZA104" i="22"/>
  <c r="LYW104" i="22"/>
  <c r="LYS104" i="22"/>
  <c r="LYO104" i="22"/>
  <c r="LYK104" i="22"/>
  <c r="LYG104" i="22"/>
  <c r="LYC104" i="22"/>
  <c r="LXY104" i="22"/>
  <c r="LXU104" i="22"/>
  <c r="LXQ104" i="22"/>
  <c r="LXM104" i="22"/>
  <c r="LXI104" i="22"/>
  <c r="LXE104" i="22"/>
  <c r="LXA104" i="22"/>
  <c r="LWW104" i="22"/>
  <c r="LWS104" i="22"/>
  <c r="LWO104" i="22"/>
  <c r="LWK104" i="22"/>
  <c r="LWG104" i="22"/>
  <c r="LWC104" i="22"/>
  <c r="LVY104" i="22"/>
  <c r="LVU104" i="22"/>
  <c r="LVQ104" i="22"/>
  <c r="LVM104" i="22"/>
  <c r="LVI104" i="22"/>
  <c r="LVE104" i="22"/>
  <c r="LVA104" i="22"/>
  <c r="LUW104" i="22"/>
  <c r="LUS104" i="22"/>
  <c r="LUO104" i="22"/>
  <c r="LUK104" i="22"/>
  <c r="LUG104" i="22"/>
  <c r="LUC104" i="22"/>
  <c r="LTY104" i="22"/>
  <c r="LTU104" i="22"/>
  <c r="LTQ104" i="22"/>
  <c r="LTM104" i="22"/>
  <c r="LTI104" i="22"/>
  <c r="LTE104" i="22"/>
  <c r="LTA104" i="22"/>
  <c r="LSW104" i="22"/>
  <c r="LSS104" i="22"/>
  <c r="LSO104" i="22"/>
  <c r="LSK104" i="22"/>
  <c r="LSG104" i="22"/>
  <c r="LSC104" i="22"/>
  <c r="LRY104" i="22"/>
  <c r="LRU104" i="22"/>
  <c r="LRQ104" i="22"/>
  <c r="LRM104" i="22"/>
  <c r="LRI104" i="22"/>
  <c r="LRE104" i="22"/>
  <c r="LRA104" i="22"/>
  <c r="LQW104" i="22"/>
  <c r="LQS104" i="22"/>
  <c r="LQO104" i="22"/>
  <c r="LQK104" i="22"/>
  <c r="LQG104" i="22"/>
  <c r="LQC104" i="22"/>
  <c r="LPY104" i="22"/>
  <c r="LPU104" i="22"/>
  <c r="LPQ104" i="22"/>
  <c r="LPM104" i="22"/>
  <c r="LPI104" i="22"/>
  <c r="LPE104" i="22"/>
  <c r="LPA104" i="22"/>
  <c r="LOW104" i="22"/>
  <c r="LOS104" i="22"/>
  <c r="LOO104" i="22"/>
  <c r="LOK104" i="22"/>
  <c r="LOG104" i="22"/>
  <c r="LOC104" i="22"/>
  <c r="LNY104" i="22"/>
  <c r="LNU104" i="22"/>
  <c r="LNQ104" i="22"/>
  <c r="LNM104" i="22"/>
  <c r="LNI104" i="22"/>
  <c r="LNE104" i="22"/>
  <c r="LNA104" i="22"/>
  <c r="LMW104" i="22"/>
  <c r="LMS104" i="22"/>
  <c r="LMO104" i="22"/>
  <c r="LMK104" i="22"/>
  <c r="LMG104" i="22"/>
  <c r="LMC104" i="22"/>
  <c r="LLY104" i="22"/>
  <c r="LLU104" i="22"/>
  <c r="LLQ104" i="22"/>
  <c r="LLM104" i="22"/>
  <c r="LLI104" i="22"/>
  <c r="LLE104" i="22"/>
  <c r="LLA104" i="22"/>
  <c r="LKW104" i="22"/>
  <c r="LKS104" i="22"/>
  <c r="LKO104" i="22"/>
  <c r="LKK104" i="22"/>
  <c r="LKG104" i="22"/>
  <c r="LKC104" i="22"/>
  <c r="LJY104" i="22"/>
  <c r="LJU104" i="22"/>
  <c r="LJQ104" i="22"/>
  <c r="LJM104" i="22"/>
  <c r="LJI104" i="22"/>
  <c r="LJE104" i="22"/>
  <c r="LJA104" i="22"/>
  <c r="LIW104" i="22"/>
  <c r="LIS104" i="22"/>
  <c r="LIO104" i="22"/>
  <c r="LIK104" i="22"/>
  <c r="LIG104" i="22"/>
  <c r="LIC104" i="22"/>
  <c r="LHY104" i="22"/>
  <c r="LHU104" i="22"/>
  <c r="LHQ104" i="22"/>
  <c r="LHM104" i="22"/>
  <c r="LHI104" i="22"/>
  <c r="LHE104" i="22"/>
  <c r="LHA104" i="22"/>
  <c r="LGW104" i="22"/>
  <c r="LGS104" i="22"/>
  <c r="LGO104" i="22"/>
  <c r="LGK104" i="22"/>
  <c r="LGG104" i="22"/>
  <c r="LGC104" i="22"/>
  <c r="LFY104" i="22"/>
  <c r="LFU104" i="22"/>
  <c r="LFQ104" i="22"/>
  <c r="LFM104" i="22"/>
  <c r="LFI104" i="22"/>
  <c r="LFE104" i="22"/>
  <c r="LFA104" i="22"/>
  <c r="LEW104" i="22"/>
  <c r="LES104" i="22"/>
  <c r="LEO104" i="22"/>
  <c r="LEK104" i="22"/>
  <c r="LEG104" i="22"/>
  <c r="LEC104" i="22"/>
  <c r="LDY104" i="22"/>
  <c r="LDU104" i="22"/>
  <c r="LDQ104" i="22"/>
  <c r="LDM104" i="22"/>
  <c r="LDI104" i="22"/>
  <c r="LDE104" i="22"/>
  <c r="LDA104" i="22"/>
  <c r="LCW104" i="22"/>
  <c r="LCS104" i="22"/>
  <c r="LCO104" i="22"/>
  <c r="LCK104" i="22"/>
  <c r="LCG104" i="22"/>
  <c r="LCC104" i="22"/>
  <c r="LBY104" i="22"/>
  <c r="LBU104" i="22"/>
  <c r="LBQ104" i="22"/>
  <c r="LBM104" i="22"/>
  <c r="LBI104" i="22"/>
  <c r="LBE104" i="22"/>
  <c r="LBA104" i="22"/>
  <c r="LAW104" i="22"/>
  <c r="LAS104" i="22"/>
  <c r="LAO104" i="22"/>
  <c r="LAK104" i="22"/>
  <c r="LAG104" i="22"/>
  <c r="LAC104" i="22"/>
  <c r="KZY104" i="22"/>
  <c r="KZU104" i="22"/>
  <c r="KZQ104" i="22"/>
  <c r="KZM104" i="22"/>
  <c r="KZI104" i="22"/>
  <c r="KZE104" i="22"/>
  <c r="KZA104" i="22"/>
  <c r="KYW104" i="22"/>
  <c r="KYS104" i="22"/>
  <c r="KYO104" i="22"/>
  <c r="KYK104" i="22"/>
  <c r="KYG104" i="22"/>
  <c r="KYC104" i="22"/>
  <c r="KXY104" i="22"/>
  <c r="KXU104" i="22"/>
  <c r="KXQ104" i="22"/>
  <c r="KXM104" i="22"/>
  <c r="KXI104" i="22"/>
  <c r="KXE104" i="22"/>
  <c r="KXA104" i="22"/>
  <c r="KWW104" i="22"/>
  <c r="KWS104" i="22"/>
  <c r="KWO104" i="22"/>
  <c r="KWK104" i="22"/>
  <c r="KWG104" i="22"/>
  <c r="KWC104" i="22"/>
  <c r="KVY104" i="22"/>
  <c r="KVU104" i="22"/>
  <c r="KVQ104" i="22"/>
  <c r="KVM104" i="22"/>
  <c r="KVI104" i="22"/>
  <c r="KVE104" i="22"/>
  <c r="KVA104" i="22"/>
  <c r="KUW104" i="22"/>
  <c r="KUS104" i="22"/>
  <c r="KUO104" i="22"/>
  <c r="KUK104" i="22"/>
  <c r="KUG104" i="22"/>
  <c r="KUC104" i="22"/>
  <c r="KTY104" i="22"/>
  <c r="KTU104" i="22"/>
  <c r="KTQ104" i="22"/>
  <c r="KTM104" i="22"/>
  <c r="KTI104" i="22"/>
  <c r="KTE104" i="22"/>
  <c r="KTA104" i="22"/>
  <c r="KSW104" i="22"/>
  <c r="KSS104" i="22"/>
  <c r="KSO104" i="22"/>
  <c r="KSK104" i="22"/>
  <c r="KSG104" i="22"/>
  <c r="KSC104" i="22"/>
  <c r="KRY104" i="22"/>
  <c r="KRU104" i="22"/>
  <c r="KRQ104" i="22"/>
  <c r="KRM104" i="22"/>
  <c r="KRI104" i="22"/>
  <c r="KRE104" i="22"/>
  <c r="KRA104" i="22"/>
  <c r="KQW104" i="22"/>
  <c r="KQS104" i="22"/>
  <c r="KQO104" i="22"/>
  <c r="KQK104" i="22"/>
  <c r="KQG104" i="22"/>
  <c r="KQC104" i="22"/>
  <c r="KPY104" i="22"/>
  <c r="KPU104" i="22"/>
  <c r="KPQ104" i="22"/>
  <c r="KPM104" i="22"/>
  <c r="KPI104" i="22"/>
  <c r="KPE104" i="22"/>
  <c r="KPA104" i="22"/>
  <c r="KOW104" i="22"/>
  <c r="KOS104" i="22"/>
  <c r="KOO104" i="22"/>
  <c r="KOK104" i="22"/>
  <c r="KOG104" i="22"/>
  <c r="KOC104" i="22"/>
  <c r="KNY104" i="22"/>
  <c r="KNU104" i="22"/>
  <c r="KNQ104" i="22"/>
  <c r="KNM104" i="22"/>
  <c r="KNI104" i="22"/>
  <c r="KNE104" i="22"/>
  <c r="KNA104" i="22"/>
  <c r="KMW104" i="22"/>
  <c r="KMS104" i="22"/>
  <c r="KMO104" i="22"/>
  <c r="KMK104" i="22"/>
  <c r="KMG104" i="22"/>
  <c r="KMC104" i="22"/>
  <c r="KLY104" i="22"/>
  <c r="KLU104" i="22"/>
  <c r="KLQ104" i="22"/>
  <c r="KLM104" i="22"/>
  <c r="KLI104" i="22"/>
  <c r="KLE104" i="22"/>
  <c r="KLA104" i="22"/>
  <c r="KKW104" i="22"/>
  <c r="KKS104" i="22"/>
  <c r="KKO104" i="22"/>
  <c r="KKK104" i="22"/>
  <c r="KKG104" i="22"/>
  <c r="KKC104" i="22"/>
  <c r="KJY104" i="22"/>
  <c r="KJU104" i="22"/>
  <c r="KJQ104" i="22"/>
  <c r="KJM104" i="22"/>
  <c r="KJI104" i="22"/>
  <c r="KJE104" i="22"/>
  <c r="KJA104" i="22"/>
  <c r="KIW104" i="22"/>
  <c r="KIS104" i="22"/>
  <c r="KIO104" i="22"/>
  <c r="KIK104" i="22"/>
  <c r="KIG104" i="22"/>
  <c r="KIC104" i="22"/>
  <c r="KHY104" i="22"/>
  <c r="KHU104" i="22"/>
  <c r="KHQ104" i="22"/>
  <c r="KHM104" i="22"/>
  <c r="KHI104" i="22"/>
  <c r="KHE104" i="22"/>
  <c r="KHA104" i="22"/>
  <c r="KGW104" i="22"/>
  <c r="KGS104" i="22"/>
  <c r="KGO104" i="22"/>
  <c r="KGK104" i="22"/>
  <c r="KGG104" i="22"/>
  <c r="KGC104" i="22"/>
  <c r="KFY104" i="22"/>
  <c r="KFU104" i="22"/>
  <c r="KFQ104" i="22"/>
  <c r="KFM104" i="22"/>
  <c r="KFI104" i="22"/>
  <c r="KFE104" i="22"/>
  <c r="KFA104" i="22"/>
  <c r="KEW104" i="22"/>
  <c r="KES104" i="22"/>
  <c r="KEO104" i="22"/>
  <c r="KEK104" i="22"/>
  <c r="KEG104" i="22"/>
  <c r="KEC104" i="22"/>
  <c r="KDY104" i="22"/>
  <c r="KDU104" i="22"/>
  <c r="KDQ104" i="22"/>
  <c r="KDM104" i="22"/>
  <c r="KDI104" i="22"/>
  <c r="KDE104" i="22"/>
  <c r="KDA104" i="22"/>
  <c r="KCW104" i="22"/>
  <c r="KCS104" i="22"/>
  <c r="KCO104" i="22"/>
  <c r="KCK104" i="22"/>
  <c r="KCG104" i="22"/>
  <c r="KCC104" i="22"/>
  <c r="KBY104" i="22"/>
  <c r="KBU104" i="22"/>
  <c r="KBQ104" i="22"/>
  <c r="KBM104" i="22"/>
  <c r="KBI104" i="22"/>
  <c r="KBE104" i="22"/>
  <c r="KBA104" i="22"/>
  <c r="KAW104" i="22"/>
  <c r="KAS104" i="22"/>
  <c r="KAO104" i="22"/>
  <c r="KAK104" i="22"/>
  <c r="KAG104" i="22"/>
  <c r="KAC104" i="22"/>
  <c r="JZY104" i="22"/>
  <c r="JZU104" i="22"/>
  <c r="JZQ104" i="22"/>
  <c r="JZM104" i="22"/>
  <c r="JZI104" i="22"/>
  <c r="JZE104" i="22"/>
  <c r="JZA104" i="22"/>
  <c r="JYW104" i="22"/>
  <c r="JYS104" i="22"/>
  <c r="JYO104" i="22"/>
  <c r="JYK104" i="22"/>
  <c r="JYG104" i="22"/>
  <c r="JYC104" i="22"/>
  <c r="JXY104" i="22"/>
  <c r="JXU104" i="22"/>
  <c r="JXQ104" i="22"/>
  <c r="JXM104" i="22"/>
  <c r="JXI104" i="22"/>
  <c r="JXE104" i="22"/>
  <c r="JXA104" i="22"/>
  <c r="JWW104" i="22"/>
  <c r="JWS104" i="22"/>
  <c r="JWO104" i="22"/>
  <c r="JWK104" i="22"/>
  <c r="JWG104" i="22"/>
  <c r="JWC104" i="22"/>
  <c r="JVY104" i="22"/>
  <c r="JVU104" i="22"/>
  <c r="JVQ104" i="22"/>
  <c r="JVM104" i="22"/>
  <c r="JVI104" i="22"/>
  <c r="JVE104" i="22"/>
  <c r="JVA104" i="22"/>
  <c r="JUW104" i="22"/>
  <c r="JUS104" i="22"/>
  <c r="JUO104" i="22"/>
  <c r="JUK104" i="22"/>
  <c r="JUG104" i="22"/>
  <c r="JUC104" i="22"/>
  <c r="JTY104" i="22"/>
  <c r="JTU104" i="22"/>
  <c r="JTQ104" i="22"/>
  <c r="JTM104" i="22"/>
  <c r="JTI104" i="22"/>
  <c r="JTE104" i="22"/>
  <c r="JTA104" i="22"/>
  <c r="JSW104" i="22"/>
  <c r="JSS104" i="22"/>
  <c r="JSO104" i="22"/>
  <c r="JSK104" i="22"/>
  <c r="JSG104" i="22"/>
  <c r="JSC104" i="22"/>
  <c r="JRY104" i="22"/>
  <c r="JRU104" i="22"/>
  <c r="JRQ104" i="22"/>
  <c r="JRM104" i="22"/>
  <c r="JRI104" i="22"/>
  <c r="JRE104" i="22"/>
  <c r="JRA104" i="22"/>
  <c r="JQW104" i="22"/>
  <c r="JQS104" i="22"/>
  <c r="JQO104" i="22"/>
  <c r="JQK104" i="22"/>
  <c r="JQG104" i="22"/>
  <c r="JQC104" i="22"/>
  <c r="JPY104" i="22"/>
  <c r="JPU104" i="22"/>
  <c r="JPQ104" i="22"/>
  <c r="JPM104" i="22"/>
  <c r="JPI104" i="22"/>
  <c r="JPE104" i="22"/>
  <c r="JPA104" i="22"/>
  <c r="JOW104" i="22"/>
  <c r="JOS104" i="22"/>
  <c r="JOO104" i="22"/>
  <c r="JOK104" i="22"/>
  <c r="JOG104" i="22"/>
  <c r="JOC104" i="22"/>
  <c r="JNY104" i="22"/>
  <c r="JNU104" i="22"/>
  <c r="JNQ104" i="22"/>
  <c r="JNM104" i="22"/>
  <c r="JNI104" i="22"/>
  <c r="JNE104" i="22"/>
  <c r="JNA104" i="22"/>
  <c r="JMW104" i="22"/>
  <c r="JMS104" i="22"/>
  <c r="JMO104" i="22"/>
  <c r="JMK104" i="22"/>
  <c r="JMG104" i="22"/>
  <c r="JMC104" i="22"/>
  <c r="JLY104" i="22"/>
  <c r="JLU104" i="22"/>
  <c r="JLQ104" i="22"/>
  <c r="JLM104" i="22"/>
  <c r="JLI104" i="22"/>
  <c r="JLE104" i="22"/>
  <c r="JLA104" i="22"/>
  <c r="JKW104" i="22"/>
  <c r="JKS104" i="22"/>
  <c r="JKO104" i="22"/>
  <c r="JKK104" i="22"/>
  <c r="JKG104" i="22"/>
  <c r="JKC104" i="22"/>
  <c r="JJY104" i="22"/>
  <c r="JJU104" i="22"/>
  <c r="JJQ104" i="22"/>
  <c r="JJM104" i="22"/>
  <c r="JJI104" i="22"/>
  <c r="JJE104" i="22"/>
  <c r="JJA104" i="22"/>
  <c r="JIW104" i="22"/>
  <c r="JIS104" i="22"/>
  <c r="JIO104" i="22"/>
  <c r="JIK104" i="22"/>
  <c r="JIG104" i="22"/>
  <c r="JIC104" i="22"/>
  <c r="JHY104" i="22"/>
  <c r="JHU104" i="22"/>
  <c r="JHQ104" i="22"/>
  <c r="JHM104" i="22"/>
  <c r="JHI104" i="22"/>
  <c r="JHE104" i="22"/>
  <c r="JHA104" i="22"/>
  <c r="JGW104" i="22"/>
  <c r="JGS104" i="22"/>
  <c r="JGO104" i="22"/>
  <c r="JGK104" i="22"/>
  <c r="JGG104" i="22"/>
  <c r="JGC104" i="22"/>
  <c r="JFY104" i="22"/>
  <c r="JFU104" i="22"/>
  <c r="JFQ104" i="22"/>
  <c r="JFM104" i="22"/>
  <c r="JFI104" i="22"/>
  <c r="JFE104" i="22"/>
  <c r="JFA104" i="22"/>
  <c r="JEW104" i="22"/>
  <c r="JES104" i="22"/>
  <c r="JEO104" i="22"/>
  <c r="JEK104" i="22"/>
  <c r="JEG104" i="22"/>
  <c r="JEC104" i="22"/>
  <c r="JDY104" i="22"/>
  <c r="JDU104" i="22"/>
  <c r="JDQ104" i="22"/>
  <c r="JDM104" i="22"/>
  <c r="JDI104" i="22"/>
  <c r="JDE104" i="22"/>
  <c r="JDA104" i="22"/>
  <c r="JCW104" i="22"/>
  <c r="JCS104" i="22"/>
  <c r="JCO104" i="22"/>
  <c r="JCK104" i="22"/>
  <c r="JCG104" i="22"/>
  <c r="JCC104" i="22"/>
  <c r="JBY104" i="22"/>
  <c r="JBU104" i="22"/>
  <c r="JBQ104" i="22"/>
  <c r="JBM104" i="22"/>
  <c r="JBI104" i="22"/>
  <c r="JBE104" i="22"/>
  <c r="JBA104" i="22"/>
  <c r="JAW104" i="22"/>
  <c r="JAS104" i="22"/>
  <c r="JAO104" i="22"/>
  <c r="JAK104" i="22"/>
  <c r="JAG104" i="22"/>
  <c r="JAC104" i="22"/>
  <c r="IZY104" i="22"/>
  <c r="IZU104" i="22"/>
  <c r="IZQ104" i="22"/>
  <c r="IZM104" i="22"/>
  <c r="IZI104" i="22"/>
  <c r="IZE104" i="22"/>
  <c r="IZA104" i="22"/>
  <c r="IYW104" i="22"/>
  <c r="IYS104" i="22"/>
  <c r="IYO104" i="22"/>
  <c r="IYK104" i="22"/>
  <c r="IYG104" i="22"/>
  <c r="IYC104" i="22"/>
  <c r="IXY104" i="22"/>
  <c r="IXU104" i="22"/>
  <c r="IXQ104" i="22"/>
  <c r="IXM104" i="22"/>
  <c r="IXI104" i="22"/>
  <c r="IXE104" i="22"/>
  <c r="IXA104" i="22"/>
  <c r="IWW104" i="22"/>
  <c r="IWS104" i="22"/>
  <c r="IWO104" i="22"/>
  <c r="IWK104" i="22"/>
  <c r="IWG104" i="22"/>
  <c r="IWC104" i="22"/>
  <c r="IVY104" i="22"/>
  <c r="IVU104" i="22"/>
  <c r="IVQ104" i="22"/>
  <c r="IVM104" i="22"/>
  <c r="IVI104" i="22"/>
  <c r="IVE104" i="22"/>
  <c r="IVA104" i="22"/>
  <c r="IUW104" i="22"/>
  <c r="IUS104" i="22"/>
  <c r="IUO104" i="22"/>
  <c r="IUK104" i="22"/>
  <c r="IUG104" i="22"/>
  <c r="IUC104" i="22"/>
  <c r="ITY104" i="22"/>
  <c r="ITU104" i="22"/>
  <c r="ITQ104" i="22"/>
  <c r="ITM104" i="22"/>
  <c r="ITI104" i="22"/>
  <c r="ITE104" i="22"/>
  <c r="ITA104" i="22"/>
  <c r="ISW104" i="22"/>
  <c r="ISS104" i="22"/>
  <c r="ISO104" i="22"/>
  <c r="ISK104" i="22"/>
  <c r="ISG104" i="22"/>
  <c r="ISC104" i="22"/>
  <c r="IRY104" i="22"/>
  <c r="IRU104" i="22"/>
  <c r="IRQ104" i="22"/>
  <c r="IRM104" i="22"/>
  <c r="IRI104" i="22"/>
  <c r="IRE104" i="22"/>
  <c r="IRA104" i="22"/>
  <c r="IQW104" i="22"/>
  <c r="IQS104" i="22"/>
  <c r="IQO104" i="22"/>
  <c r="IQK104" i="22"/>
  <c r="IQG104" i="22"/>
  <c r="IQC104" i="22"/>
  <c r="IPY104" i="22"/>
  <c r="IPU104" i="22"/>
  <c r="IPQ104" i="22"/>
  <c r="IPM104" i="22"/>
  <c r="IPI104" i="22"/>
  <c r="IPE104" i="22"/>
  <c r="IPA104" i="22"/>
  <c r="IOW104" i="22"/>
  <c r="IOS104" i="22"/>
  <c r="IOO104" i="22"/>
  <c r="IOK104" i="22"/>
  <c r="IOG104" i="22"/>
  <c r="IOC104" i="22"/>
  <c r="INY104" i="22"/>
  <c r="INU104" i="22"/>
  <c r="INQ104" i="22"/>
  <c r="INM104" i="22"/>
  <c r="INI104" i="22"/>
  <c r="INE104" i="22"/>
  <c r="INA104" i="22"/>
  <c r="IMW104" i="22"/>
  <c r="IMS104" i="22"/>
  <c r="IMO104" i="22"/>
  <c r="IMK104" i="22"/>
  <c r="IMG104" i="22"/>
  <c r="IMC104" i="22"/>
  <c r="ILY104" i="22"/>
  <c r="ILU104" i="22"/>
  <c r="ILQ104" i="22"/>
  <c r="ILM104" i="22"/>
  <c r="ILI104" i="22"/>
  <c r="ILE104" i="22"/>
  <c r="ILA104" i="22"/>
  <c r="IKW104" i="22"/>
  <c r="IKS104" i="22"/>
  <c r="IKO104" i="22"/>
  <c r="IKK104" i="22"/>
  <c r="IKG104" i="22"/>
  <c r="IKC104" i="22"/>
  <c r="IJY104" i="22"/>
  <c r="IJU104" i="22"/>
  <c r="IJQ104" i="22"/>
  <c r="IJM104" i="22"/>
  <c r="IJI104" i="22"/>
  <c r="IJE104" i="22"/>
  <c r="IJA104" i="22"/>
  <c r="IIW104" i="22"/>
  <c r="IIS104" i="22"/>
  <c r="IIO104" i="22"/>
  <c r="IIK104" i="22"/>
  <c r="IIG104" i="22"/>
  <c r="IIC104" i="22"/>
  <c r="IHY104" i="22"/>
  <c r="IHU104" i="22"/>
  <c r="IHQ104" i="22"/>
  <c r="IHM104" i="22"/>
  <c r="IHI104" i="22"/>
  <c r="IHE104" i="22"/>
  <c r="IHA104" i="22"/>
  <c r="IGW104" i="22"/>
  <c r="IGS104" i="22"/>
  <c r="IGO104" i="22"/>
  <c r="IGK104" i="22"/>
  <c r="IGG104" i="22"/>
  <c r="IGC104" i="22"/>
  <c r="IFY104" i="22"/>
  <c r="IFU104" i="22"/>
  <c r="IFQ104" i="22"/>
  <c r="IFM104" i="22"/>
  <c r="IFI104" i="22"/>
  <c r="IFE104" i="22"/>
  <c r="IFA104" i="22"/>
  <c r="IEW104" i="22"/>
  <c r="IES104" i="22"/>
  <c r="IEO104" i="22"/>
  <c r="IEK104" i="22"/>
  <c r="IEG104" i="22"/>
  <c r="IEC104" i="22"/>
  <c r="IDY104" i="22"/>
  <c r="IDU104" i="22"/>
  <c r="IDQ104" i="22"/>
  <c r="IDM104" i="22"/>
  <c r="IDI104" i="22"/>
  <c r="IDE104" i="22"/>
  <c r="IDA104" i="22"/>
  <c r="ICW104" i="22"/>
  <c r="ICS104" i="22"/>
  <c r="ICO104" i="22"/>
  <c r="ICK104" i="22"/>
  <c r="ICG104" i="22"/>
  <c r="ICC104" i="22"/>
  <c r="IBY104" i="22"/>
  <c r="IBU104" i="22"/>
  <c r="IBQ104" i="22"/>
  <c r="IBM104" i="22"/>
  <c r="IBI104" i="22"/>
  <c r="IBE104" i="22"/>
  <c r="IBA104" i="22"/>
  <c r="IAW104" i="22"/>
  <c r="IAS104" i="22"/>
  <c r="IAO104" i="22"/>
  <c r="IAK104" i="22"/>
  <c r="IAG104" i="22"/>
  <c r="IAC104" i="22"/>
  <c r="HZY104" i="22"/>
  <c r="HZU104" i="22"/>
  <c r="HZQ104" i="22"/>
  <c r="HZM104" i="22"/>
  <c r="HZI104" i="22"/>
  <c r="HZE104" i="22"/>
  <c r="HZA104" i="22"/>
  <c r="HYW104" i="22"/>
  <c r="HYS104" i="22"/>
  <c r="HYO104" i="22"/>
  <c r="HYK104" i="22"/>
  <c r="HYG104" i="22"/>
  <c r="HYC104" i="22"/>
  <c r="HXY104" i="22"/>
  <c r="HXU104" i="22"/>
  <c r="HXQ104" i="22"/>
  <c r="HXM104" i="22"/>
  <c r="HXI104" i="22"/>
  <c r="HXE104" i="22"/>
  <c r="HXA104" i="22"/>
  <c r="HWW104" i="22"/>
  <c r="HWS104" i="22"/>
  <c r="HWO104" i="22"/>
  <c r="HWK104" i="22"/>
  <c r="HWG104" i="22"/>
  <c r="HWC104" i="22"/>
  <c r="HVY104" i="22"/>
  <c r="HVU104" i="22"/>
  <c r="HVQ104" i="22"/>
  <c r="HVM104" i="22"/>
  <c r="HVI104" i="22"/>
  <c r="HVE104" i="22"/>
  <c r="HVA104" i="22"/>
  <c r="HUW104" i="22"/>
  <c r="HUS104" i="22"/>
  <c r="HUO104" i="22"/>
  <c r="HUK104" i="22"/>
  <c r="HUG104" i="22"/>
  <c r="HUC104" i="22"/>
  <c r="HTY104" i="22"/>
  <c r="HTU104" i="22"/>
  <c r="HTQ104" i="22"/>
  <c r="HTM104" i="22"/>
  <c r="HTI104" i="22"/>
  <c r="HTE104" i="22"/>
  <c r="HTA104" i="22"/>
  <c r="HSW104" i="22"/>
  <c r="HSS104" i="22"/>
  <c r="HSO104" i="22"/>
  <c r="HSK104" i="22"/>
  <c r="HSG104" i="22"/>
  <c r="HSC104" i="22"/>
  <c r="HRY104" i="22"/>
  <c r="HRU104" i="22"/>
  <c r="HRQ104" i="22"/>
  <c r="HRM104" i="22"/>
  <c r="HRI104" i="22"/>
  <c r="HRE104" i="22"/>
  <c r="HRA104" i="22"/>
  <c r="HQW104" i="22"/>
  <c r="HQS104" i="22"/>
  <c r="HQO104" i="22"/>
  <c r="HQK104" i="22"/>
  <c r="HQG104" i="22"/>
  <c r="HQC104" i="22"/>
  <c r="HPY104" i="22"/>
  <c r="HPU104" i="22"/>
  <c r="HPQ104" i="22"/>
  <c r="HPM104" i="22"/>
  <c r="HPI104" i="22"/>
  <c r="HPE104" i="22"/>
  <c r="HPA104" i="22"/>
  <c r="HOW104" i="22"/>
  <c r="HOS104" i="22"/>
  <c r="HOO104" i="22"/>
  <c r="HOK104" i="22"/>
  <c r="HOG104" i="22"/>
  <c r="HOC104" i="22"/>
  <c r="HNY104" i="22"/>
  <c r="HNU104" i="22"/>
  <c r="HNQ104" i="22"/>
  <c r="HNM104" i="22"/>
  <c r="HNI104" i="22"/>
  <c r="HNE104" i="22"/>
  <c r="HNA104" i="22"/>
  <c r="HMW104" i="22"/>
  <c r="HMS104" i="22"/>
  <c r="HMO104" i="22"/>
  <c r="HMK104" i="22"/>
  <c r="HMG104" i="22"/>
  <c r="HMC104" i="22"/>
  <c r="HLY104" i="22"/>
  <c r="HLU104" i="22"/>
  <c r="HLQ104" i="22"/>
  <c r="HLM104" i="22"/>
  <c r="HLI104" i="22"/>
  <c r="HLE104" i="22"/>
  <c r="HLA104" i="22"/>
  <c r="HKW104" i="22"/>
  <c r="HKS104" i="22"/>
  <c r="HKO104" i="22"/>
  <c r="HKK104" i="22"/>
  <c r="HKG104" i="22"/>
  <c r="HKC104" i="22"/>
  <c r="HJY104" i="22"/>
  <c r="HJU104" i="22"/>
  <c r="HJQ104" i="22"/>
  <c r="HJM104" i="22"/>
  <c r="HJI104" i="22"/>
  <c r="HJE104" i="22"/>
  <c r="HJA104" i="22"/>
  <c r="HIW104" i="22"/>
  <c r="HIS104" i="22"/>
  <c r="HIO104" i="22"/>
  <c r="HIK104" i="22"/>
  <c r="HIG104" i="22"/>
  <c r="HIC104" i="22"/>
  <c r="HHY104" i="22"/>
  <c r="HHU104" i="22"/>
  <c r="HHQ104" i="22"/>
  <c r="HHM104" i="22"/>
  <c r="HHI104" i="22"/>
  <c r="HHE104" i="22"/>
  <c r="HHA104" i="22"/>
  <c r="HGW104" i="22"/>
  <c r="HGS104" i="22"/>
  <c r="HGO104" i="22"/>
  <c r="HGK104" i="22"/>
  <c r="HGG104" i="22"/>
  <c r="HGC104" i="22"/>
  <c r="HFY104" i="22"/>
  <c r="HFU104" i="22"/>
  <c r="HFQ104" i="22"/>
  <c r="HFM104" i="22"/>
  <c r="HFI104" i="22"/>
  <c r="HFE104" i="22"/>
  <c r="HFA104" i="22"/>
  <c r="HEW104" i="22"/>
  <c r="HES104" i="22"/>
  <c r="HEO104" i="22"/>
  <c r="HEK104" i="22"/>
  <c r="HEG104" i="22"/>
  <c r="HEC104" i="22"/>
  <c r="HDY104" i="22"/>
  <c r="HDU104" i="22"/>
  <c r="HDQ104" i="22"/>
  <c r="HDM104" i="22"/>
  <c r="HDI104" i="22"/>
  <c r="HDE104" i="22"/>
  <c r="HDA104" i="22"/>
  <c r="HCW104" i="22"/>
  <c r="HCS104" i="22"/>
  <c r="HCO104" i="22"/>
  <c r="HCK104" i="22"/>
  <c r="HCG104" i="22"/>
  <c r="HCC104" i="22"/>
  <c r="HBY104" i="22"/>
  <c r="HBU104" i="22"/>
  <c r="HBQ104" i="22"/>
  <c r="HBM104" i="22"/>
  <c r="HBI104" i="22"/>
  <c r="HBE104" i="22"/>
  <c r="HBA104" i="22"/>
  <c r="HAW104" i="22"/>
  <c r="HAS104" i="22"/>
  <c r="HAO104" i="22"/>
  <c r="HAK104" i="22"/>
  <c r="HAG104" i="22"/>
  <c r="HAC104" i="22"/>
  <c r="GZY104" i="22"/>
  <c r="GZU104" i="22"/>
  <c r="GZQ104" i="22"/>
  <c r="GZM104" i="22"/>
  <c r="GZI104" i="22"/>
  <c r="GZE104" i="22"/>
  <c r="GZA104" i="22"/>
  <c r="GYW104" i="22"/>
  <c r="GYS104" i="22"/>
  <c r="GYO104" i="22"/>
  <c r="GYK104" i="22"/>
  <c r="GYG104" i="22"/>
  <c r="GYC104" i="22"/>
  <c r="GXY104" i="22"/>
  <c r="GXU104" i="22"/>
  <c r="GXQ104" i="22"/>
  <c r="GXM104" i="22"/>
  <c r="GXI104" i="22"/>
  <c r="GXE104" i="22"/>
  <c r="GXA104" i="22"/>
  <c r="GWW104" i="22"/>
  <c r="GWS104" i="22"/>
  <c r="GWO104" i="22"/>
  <c r="GWK104" i="22"/>
  <c r="GWG104" i="22"/>
  <c r="GWC104" i="22"/>
  <c r="GVY104" i="22"/>
  <c r="GVU104" i="22"/>
  <c r="GVQ104" i="22"/>
  <c r="GVM104" i="22"/>
  <c r="GVI104" i="22"/>
  <c r="GVE104" i="22"/>
  <c r="GVA104" i="22"/>
  <c r="GUW104" i="22"/>
  <c r="GUS104" i="22"/>
  <c r="GUO104" i="22"/>
  <c r="GUK104" i="22"/>
  <c r="GUG104" i="22"/>
  <c r="GUC104" i="22"/>
  <c r="GTY104" i="22"/>
  <c r="GTU104" i="22"/>
  <c r="GTQ104" i="22"/>
  <c r="GTM104" i="22"/>
  <c r="GTI104" i="22"/>
  <c r="GTE104" i="22"/>
  <c r="GTA104" i="22"/>
  <c r="GSW104" i="22"/>
  <c r="GSS104" i="22"/>
  <c r="GSO104" i="22"/>
  <c r="GSK104" i="22"/>
  <c r="GSG104" i="22"/>
  <c r="GSC104" i="22"/>
  <c r="GRY104" i="22"/>
  <c r="GRU104" i="22"/>
  <c r="GRQ104" i="22"/>
  <c r="GRM104" i="22"/>
  <c r="GRI104" i="22"/>
  <c r="GRE104" i="22"/>
  <c r="GRA104" i="22"/>
  <c r="GQW104" i="22"/>
  <c r="GQS104" i="22"/>
  <c r="GQO104" i="22"/>
  <c r="GQK104" i="22"/>
  <c r="GQG104" i="22"/>
  <c r="GQC104" i="22"/>
  <c r="GPY104" i="22"/>
  <c r="GPU104" i="22"/>
  <c r="GPQ104" i="22"/>
  <c r="GPM104" i="22"/>
  <c r="GPI104" i="22"/>
  <c r="GPE104" i="22"/>
  <c r="GPA104" i="22"/>
  <c r="GOW104" i="22"/>
  <c r="GOS104" i="22"/>
  <c r="GOO104" i="22"/>
  <c r="GOK104" i="22"/>
  <c r="GOG104" i="22"/>
  <c r="GOC104" i="22"/>
  <c r="GNY104" i="22"/>
  <c r="GNU104" i="22"/>
  <c r="GNQ104" i="22"/>
  <c r="GNM104" i="22"/>
  <c r="GNI104" i="22"/>
  <c r="GNE104" i="22"/>
  <c r="GNA104" i="22"/>
  <c r="GMW104" i="22"/>
  <c r="GMS104" i="22"/>
  <c r="GMO104" i="22"/>
  <c r="GMK104" i="22"/>
  <c r="GMG104" i="22"/>
  <c r="GMC104" i="22"/>
  <c r="GLY104" i="22"/>
  <c r="GLU104" i="22"/>
  <c r="GLQ104" i="22"/>
  <c r="GLM104" i="22"/>
  <c r="GLI104" i="22"/>
  <c r="GLE104" i="22"/>
  <c r="GLA104" i="22"/>
  <c r="GKW104" i="22"/>
  <c r="GKS104" i="22"/>
  <c r="GKO104" i="22"/>
  <c r="GKK104" i="22"/>
  <c r="GKG104" i="22"/>
  <c r="GKC104" i="22"/>
  <c r="GJY104" i="22"/>
  <c r="GJU104" i="22"/>
  <c r="GJQ104" i="22"/>
  <c r="GJM104" i="22"/>
  <c r="GJI104" i="22"/>
  <c r="GJE104" i="22"/>
  <c r="GJA104" i="22"/>
  <c r="GIW104" i="22"/>
  <c r="GIS104" i="22"/>
  <c r="GIO104" i="22"/>
  <c r="GIK104" i="22"/>
  <c r="GIG104" i="22"/>
  <c r="GIC104" i="22"/>
  <c r="GHY104" i="22"/>
  <c r="GHU104" i="22"/>
  <c r="GHQ104" i="22"/>
  <c r="GHM104" i="22"/>
  <c r="GHI104" i="22"/>
  <c r="GHE104" i="22"/>
  <c r="GHA104" i="22"/>
  <c r="GGW104" i="22"/>
  <c r="GGS104" i="22"/>
  <c r="GGO104" i="22"/>
  <c r="GGK104" i="22"/>
  <c r="GGG104" i="22"/>
  <c r="GGC104" i="22"/>
  <c r="GFY104" i="22"/>
  <c r="GFU104" i="22"/>
  <c r="GFQ104" i="22"/>
  <c r="GFM104" i="22"/>
  <c r="GFI104" i="22"/>
  <c r="GFE104" i="22"/>
  <c r="GFA104" i="22"/>
  <c r="GEW104" i="22"/>
  <c r="GES104" i="22"/>
  <c r="GEO104" i="22"/>
  <c r="GEK104" i="22"/>
  <c r="GEG104" i="22"/>
  <c r="GEC104" i="22"/>
  <c r="GDY104" i="22"/>
  <c r="GDU104" i="22"/>
  <c r="GDQ104" i="22"/>
  <c r="GDM104" i="22"/>
  <c r="GDI104" i="22"/>
  <c r="GDE104" i="22"/>
  <c r="GDA104" i="22"/>
  <c r="GCW104" i="22"/>
  <c r="GCS104" i="22"/>
  <c r="GCO104" i="22"/>
  <c r="GCK104" i="22"/>
  <c r="GCG104" i="22"/>
  <c r="GCC104" i="22"/>
  <c r="GBY104" i="22"/>
  <c r="GBU104" i="22"/>
  <c r="GBQ104" i="22"/>
  <c r="GBM104" i="22"/>
  <c r="GBI104" i="22"/>
  <c r="GBE104" i="22"/>
  <c r="GBA104" i="22"/>
  <c r="GAW104" i="22"/>
  <c r="GAS104" i="22"/>
  <c r="GAO104" i="22"/>
  <c r="GAK104" i="22"/>
  <c r="GAG104" i="22"/>
  <c r="GAC104" i="22"/>
  <c r="FZY104" i="22"/>
  <c r="FZU104" i="22"/>
  <c r="FZQ104" i="22"/>
  <c r="FZM104" i="22"/>
  <c r="FZI104" i="22"/>
  <c r="FZE104" i="22"/>
  <c r="FZA104" i="22"/>
  <c r="FYW104" i="22"/>
  <c r="FYS104" i="22"/>
  <c r="FYO104" i="22"/>
  <c r="FYK104" i="22"/>
  <c r="FYG104" i="22"/>
  <c r="FYC104" i="22"/>
  <c r="FXY104" i="22"/>
  <c r="FXU104" i="22"/>
  <c r="FXQ104" i="22"/>
  <c r="FXM104" i="22"/>
  <c r="FXI104" i="22"/>
  <c r="FXE104" i="22"/>
  <c r="FXA104" i="22"/>
  <c r="FWW104" i="22"/>
  <c r="FWS104" i="22"/>
  <c r="FWO104" i="22"/>
  <c r="FWK104" i="22"/>
  <c r="FWG104" i="22"/>
  <c r="FWC104" i="22"/>
  <c r="FVY104" i="22"/>
  <c r="FVU104" i="22"/>
  <c r="FVQ104" i="22"/>
  <c r="FVM104" i="22"/>
  <c r="FVI104" i="22"/>
  <c r="FVE104" i="22"/>
  <c r="FVA104" i="22"/>
  <c r="FUW104" i="22"/>
  <c r="FUS104" i="22"/>
  <c r="FUO104" i="22"/>
  <c r="FUK104" i="22"/>
  <c r="FUG104" i="22"/>
  <c r="FUC104" i="22"/>
  <c r="FTY104" i="22"/>
  <c r="FTU104" i="22"/>
  <c r="FTQ104" i="22"/>
  <c r="FTM104" i="22"/>
  <c r="FTI104" i="22"/>
  <c r="FTE104" i="22"/>
  <c r="FTA104" i="22"/>
  <c r="FSW104" i="22"/>
  <c r="FSS104" i="22"/>
  <c r="FSO104" i="22"/>
  <c r="FSK104" i="22"/>
  <c r="FSG104" i="22"/>
  <c r="FSC104" i="22"/>
  <c r="FRY104" i="22"/>
  <c r="FRU104" i="22"/>
  <c r="FRQ104" i="22"/>
  <c r="FRM104" i="22"/>
  <c r="FRI104" i="22"/>
  <c r="FRE104" i="22"/>
  <c r="FRA104" i="22"/>
  <c r="FQW104" i="22"/>
  <c r="FQS104" i="22"/>
  <c r="FQO104" i="22"/>
  <c r="FQK104" i="22"/>
  <c r="FQG104" i="22"/>
  <c r="FQC104" i="22"/>
  <c r="FPY104" i="22"/>
  <c r="FPU104" i="22"/>
  <c r="FPQ104" i="22"/>
  <c r="FPM104" i="22"/>
  <c r="FPI104" i="22"/>
  <c r="FPE104" i="22"/>
  <c r="FPA104" i="22"/>
  <c r="FOW104" i="22"/>
  <c r="FOS104" i="22"/>
  <c r="FOO104" i="22"/>
  <c r="FOK104" i="22"/>
  <c r="FOG104" i="22"/>
  <c r="FOC104" i="22"/>
  <c r="FNY104" i="22"/>
  <c r="FNU104" i="22"/>
  <c r="FNQ104" i="22"/>
  <c r="FNM104" i="22"/>
  <c r="FNI104" i="22"/>
  <c r="FNE104" i="22"/>
  <c r="FNA104" i="22"/>
  <c r="FMW104" i="22"/>
  <c r="FMS104" i="22"/>
  <c r="FMO104" i="22"/>
  <c r="FMK104" i="22"/>
  <c r="FMG104" i="22"/>
  <c r="FMC104" i="22"/>
  <c r="FLY104" i="22"/>
  <c r="FLU104" i="22"/>
  <c r="FLQ104" i="22"/>
  <c r="FLM104" i="22"/>
  <c r="FLI104" i="22"/>
  <c r="FLE104" i="22"/>
  <c r="FLA104" i="22"/>
  <c r="FKW104" i="22"/>
  <c r="FKS104" i="22"/>
  <c r="FKO104" i="22"/>
  <c r="FKK104" i="22"/>
  <c r="FKG104" i="22"/>
  <c r="FKC104" i="22"/>
  <c r="FJY104" i="22"/>
  <c r="FJU104" i="22"/>
  <c r="FJQ104" i="22"/>
  <c r="FJM104" i="22"/>
  <c r="FJI104" i="22"/>
  <c r="FJE104" i="22"/>
  <c r="FJA104" i="22"/>
  <c r="FIW104" i="22"/>
  <c r="FIS104" i="22"/>
  <c r="FIO104" i="22"/>
  <c r="FIK104" i="22"/>
  <c r="FIG104" i="22"/>
  <c r="FIC104" i="22"/>
  <c r="FHY104" i="22"/>
  <c r="FHU104" i="22"/>
  <c r="FHQ104" i="22"/>
  <c r="FHM104" i="22"/>
  <c r="FHI104" i="22"/>
  <c r="FHE104" i="22"/>
  <c r="FHA104" i="22"/>
  <c r="FGW104" i="22"/>
  <c r="FGS104" i="22"/>
  <c r="FGO104" i="22"/>
  <c r="FGK104" i="22"/>
  <c r="FGG104" i="22"/>
  <c r="FGC104" i="22"/>
  <c r="FFY104" i="22"/>
  <c r="FFU104" i="22"/>
  <c r="FFQ104" i="22"/>
  <c r="FFM104" i="22"/>
  <c r="FFI104" i="22"/>
  <c r="FFE104" i="22"/>
  <c r="FFA104" i="22"/>
  <c r="FEW104" i="22"/>
  <c r="FES104" i="22"/>
  <c r="FEO104" i="22"/>
  <c r="FEK104" i="22"/>
  <c r="FEG104" i="22"/>
  <c r="FEC104" i="22"/>
  <c r="FDY104" i="22"/>
  <c r="FDU104" i="22"/>
  <c r="FDQ104" i="22"/>
  <c r="FDM104" i="22"/>
  <c r="FDI104" i="22"/>
  <c r="FDE104" i="22"/>
  <c r="FDA104" i="22"/>
  <c r="FCW104" i="22"/>
  <c r="FCS104" i="22"/>
  <c r="FCO104" i="22"/>
  <c r="FCK104" i="22"/>
  <c r="FCG104" i="22"/>
  <c r="FCC104" i="22"/>
  <c r="FBY104" i="22"/>
  <c r="FBU104" i="22"/>
  <c r="FBQ104" i="22"/>
  <c r="FBM104" i="22"/>
  <c r="FBI104" i="22"/>
  <c r="FBE104" i="22"/>
  <c r="FBA104" i="22"/>
  <c r="FAW104" i="22"/>
  <c r="FAS104" i="22"/>
  <c r="FAO104" i="22"/>
  <c r="FAK104" i="22"/>
  <c r="FAG104" i="22"/>
  <c r="FAC104" i="22"/>
  <c r="EZY104" i="22"/>
  <c r="EZU104" i="22"/>
  <c r="EZQ104" i="22"/>
  <c r="EZM104" i="22"/>
  <c r="EZI104" i="22"/>
  <c r="EZE104" i="22"/>
  <c r="EZA104" i="22"/>
  <c r="EYW104" i="22"/>
  <c r="EYS104" i="22"/>
  <c r="EYO104" i="22"/>
  <c r="EYK104" i="22"/>
  <c r="EYG104" i="22"/>
  <c r="EYC104" i="22"/>
  <c r="EXY104" i="22"/>
  <c r="EXU104" i="22"/>
  <c r="EXQ104" i="22"/>
  <c r="EXM104" i="22"/>
  <c r="EXI104" i="22"/>
  <c r="EXE104" i="22"/>
  <c r="EXA104" i="22"/>
  <c r="EWW104" i="22"/>
  <c r="EWS104" i="22"/>
  <c r="EWO104" i="22"/>
  <c r="EWK104" i="22"/>
  <c r="EWG104" i="22"/>
  <c r="EWC104" i="22"/>
  <c r="EVY104" i="22"/>
  <c r="EVU104" i="22"/>
  <c r="EVQ104" i="22"/>
  <c r="EVM104" i="22"/>
  <c r="EVI104" i="22"/>
  <c r="EVE104" i="22"/>
  <c r="EVA104" i="22"/>
  <c r="EUW104" i="22"/>
  <c r="EUS104" i="22"/>
  <c r="EUO104" i="22"/>
  <c r="EUK104" i="22"/>
  <c r="EUG104" i="22"/>
  <c r="EUC104" i="22"/>
  <c r="ETY104" i="22"/>
  <c r="ETU104" i="22"/>
  <c r="ETQ104" i="22"/>
  <c r="ETM104" i="22"/>
  <c r="ETI104" i="22"/>
  <c r="ETE104" i="22"/>
  <c r="ETA104" i="22"/>
  <c r="ESW104" i="22"/>
  <c r="ESS104" i="22"/>
  <c r="ESO104" i="22"/>
  <c r="ESK104" i="22"/>
  <c r="ESG104" i="22"/>
  <c r="ESC104" i="22"/>
  <c r="ERY104" i="22"/>
  <c r="ERU104" i="22"/>
  <c r="ERQ104" i="22"/>
  <c r="ERM104" i="22"/>
  <c r="ERI104" i="22"/>
  <c r="ERE104" i="22"/>
  <c r="ERA104" i="22"/>
  <c r="EQW104" i="22"/>
  <c r="EQS104" i="22"/>
  <c r="EQO104" i="22"/>
  <c r="EQK104" i="22"/>
  <c r="EQG104" i="22"/>
  <c r="EQC104" i="22"/>
  <c r="EPY104" i="22"/>
  <c r="EPU104" i="22"/>
  <c r="EPQ104" i="22"/>
  <c r="EPM104" i="22"/>
  <c r="EPI104" i="22"/>
  <c r="EPE104" i="22"/>
  <c r="EPA104" i="22"/>
  <c r="EOW104" i="22"/>
  <c r="EOS104" i="22"/>
  <c r="EOO104" i="22"/>
  <c r="EOK104" i="22"/>
  <c r="EOG104" i="22"/>
  <c r="EOC104" i="22"/>
  <c r="ENY104" i="22"/>
  <c r="ENU104" i="22"/>
  <c r="ENQ104" i="22"/>
  <c r="ENM104" i="22"/>
  <c r="ENI104" i="22"/>
  <c r="ENE104" i="22"/>
  <c r="ENA104" i="22"/>
  <c r="EMW104" i="22"/>
  <c r="EMS104" i="22"/>
  <c r="EMO104" i="22"/>
  <c r="EMK104" i="22"/>
  <c r="EMG104" i="22"/>
  <c r="EMC104" i="22"/>
  <c r="ELY104" i="22"/>
  <c r="ELU104" i="22"/>
  <c r="ELQ104" i="22"/>
  <c r="ELM104" i="22"/>
  <c r="ELI104" i="22"/>
  <c r="ELE104" i="22"/>
  <c r="ELA104" i="22"/>
  <c r="EKW104" i="22"/>
  <c r="EKS104" i="22"/>
  <c r="EKO104" i="22"/>
  <c r="EKK104" i="22"/>
  <c r="EKG104" i="22"/>
  <c r="EKC104" i="22"/>
  <c r="EJY104" i="22"/>
  <c r="EJU104" i="22"/>
  <c r="EJQ104" i="22"/>
  <c r="EJM104" i="22"/>
  <c r="EJI104" i="22"/>
  <c r="EJE104" i="22"/>
  <c r="EJA104" i="22"/>
  <c r="EIW104" i="22"/>
  <c r="EIS104" i="22"/>
  <c r="EIO104" i="22"/>
  <c r="EIK104" i="22"/>
  <c r="EIG104" i="22"/>
  <c r="EIC104" i="22"/>
  <c r="EHY104" i="22"/>
  <c r="EHU104" i="22"/>
  <c r="EHQ104" i="22"/>
  <c r="EHM104" i="22"/>
  <c r="EHI104" i="22"/>
  <c r="EHE104" i="22"/>
  <c r="EHA104" i="22"/>
  <c r="EGW104" i="22"/>
  <c r="EGS104" i="22"/>
  <c r="EGO104" i="22"/>
  <c r="EGK104" i="22"/>
  <c r="EGG104" i="22"/>
  <c r="EGC104" i="22"/>
  <c r="EFY104" i="22"/>
  <c r="EFU104" i="22"/>
  <c r="EFQ104" i="22"/>
  <c r="EFM104" i="22"/>
  <c r="EFI104" i="22"/>
  <c r="EFE104" i="22"/>
  <c r="EFA104" i="22"/>
  <c r="EEW104" i="22"/>
  <c r="EES104" i="22"/>
  <c r="EEO104" i="22"/>
  <c r="EEK104" i="22"/>
  <c r="EEG104" i="22"/>
  <c r="EEC104" i="22"/>
  <c r="EDY104" i="22"/>
  <c r="EDU104" i="22"/>
  <c r="EDQ104" i="22"/>
  <c r="EDM104" i="22"/>
  <c r="EDI104" i="22"/>
  <c r="EDE104" i="22"/>
  <c r="EDA104" i="22"/>
  <c r="ECW104" i="22"/>
  <c r="ECS104" i="22"/>
  <c r="ECO104" i="22"/>
  <c r="ECK104" i="22"/>
  <c r="ECG104" i="22"/>
  <c r="ECC104" i="22"/>
  <c r="EBY104" i="22"/>
  <c r="EBU104" i="22"/>
  <c r="EBQ104" i="22"/>
  <c r="EBM104" i="22"/>
  <c r="EBI104" i="22"/>
  <c r="EBE104" i="22"/>
  <c r="EBA104" i="22"/>
  <c r="EAW104" i="22"/>
  <c r="EAS104" i="22"/>
  <c r="EAO104" i="22"/>
  <c r="EAK104" i="22"/>
  <c r="EAG104" i="22"/>
  <c r="EAC104" i="22"/>
  <c r="DZY104" i="22"/>
  <c r="DZU104" i="22"/>
  <c r="DZQ104" i="22"/>
  <c r="DZM104" i="22"/>
  <c r="DZI104" i="22"/>
  <c r="DZE104" i="22"/>
  <c r="DZA104" i="22"/>
  <c r="DYW104" i="22"/>
  <c r="DYS104" i="22"/>
  <c r="DYO104" i="22"/>
  <c r="DYK104" i="22"/>
  <c r="DYG104" i="22"/>
  <c r="DYC104" i="22"/>
  <c r="DXY104" i="22"/>
  <c r="DXU104" i="22"/>
  <c r="DXQ104" i="22"/>
  <c r="DXM104" i="22"/>
  <c r="DXI104" i="22"/>
  <c r="DXE104" i="22"/>
  <c r="DXA104" i="22"/>
  <c r="DWW104" i="22"/>
  <c r="DWS104" i="22"/>
  <c r="DWO104" i="22"/>
  <c r="DWK104" i="22"/>
  <c r="DWG104" i="22"/>
  <c r="DWC104" i="22"/>
  <c r="DVY104" i="22"/>
  <c r="DVU104" i="22"/>
  <c r="DVQ104" i="22"/>
  <c r="DVM104" i="22"/>
  <c r="DVI104" i="22"/>
  <c r="DVE104" i="22"/>
  <c r="DVA104" i="22"/>
  <c r="DUW104" i="22"/>
  <c r="DUS104" i="22"/>
  <c r="DUO104" i="22"/>
  <c r="DUK104" i="22"/>
  <c r="DUG104" i="22"/>
  <c r="DUC104" i="22"/>
  <c r="DTY104" i="22"/>
  <c r="DTU104" i="22"/>
  <c r="DTQ104" i="22"/>
  <c r="DTM104" i="22"/>
  <c r="DTI104" i="22"/>
  <c r="DTE104" i="22"/>
  <c r="DTA104" i="22"/>
  <c r="DSW104" i="22"/>
  <c r="DSS104" i="22"/>
  <c r="DSO104" i="22"/>
  <c r="DSK104" i="22"/>
  <c r="DSG104" i="22"/>
  <c r="DSC104" i="22"/>
  <c r="DRY104" i="22"/>
  <c r="DRU104" i="22"/>
  <c r="DRQ104" i="22"/>
  <c r="DRM104" i="22"/>
  <c r="DRI104" i="22"/>
  <c r="DRE104" i="22"/>
  <c r="DRA104" i="22"/>
  <c r="DQW104" i="22"/>
  <c r="DQS104" i="22"/>
  <c r="DQO104" i="22"/>
  <c r="DQK104" i="22"/>
  <c r="DQG104" i="22"/>
  <c r="DQC104" i="22"/>
  <c r="DPY104" i="22"/>
  <c r="DPU104" i="22"/>
  <c r="DPQ104" i="22"/>
  <c r="DPM104" i="22"/>
  <c r="DPI104" i="22"/>
  <c r="DPE104" i="22"/>
  <c r="DPA104" i="22"/>
  <c r="DOW104" i="22"/>
  <c r="DOS104" i="22"/>
  <c r="DOO104" i="22"/>
  <c r="DOK104" i="22"/>
  <c r="DOG104" i="22"/>
  <c r="DOC104" i="22"/>
  <c r="DNY104" i="22"/>
  <c r="DNU104" i="22"/>
  <c r="DNQ104" i="22"/>
  <c r="DNM104" i="22"/>
  <c r="DNI104" i="22"/>
  <c r="DNE104" i="22"/>
  <c r="DNA104" i="22"/>
  <c r="DMW104" i="22"/>
  <c r="DMS104" i="22"/>
  <c r="DMO104" i="22"/>
  <c r="DMK104" i="22"/>
  <c r="DMG104" i="22"/>
  <c r="DMC104" i="22"/>
  <c r="DLY104" i="22"/>
  <c r="DLU104" i="22"/>
  <c r="DLQ104" i="22"/>
  <c r="DLM104" i="22"/>
  <c r="DLI104" i="22"/>
  <c r="DLE104" i="22"/>
  <c r="DLA104" i="22"/>
  <c r="DKW104" i="22"/>
  <c r="DKS104" i="22"/>
  <c r="DKO104" i="22"/>
  <c r="DKK104" i="22"/>
  <c r="DKG104" i="22"/>
  <c r="DKC104" i="22"/>
  <c r="DJY104" i="22"/>
  <c r="DJU104" i="22"/>
  <c r="DJQ104" i="22"/>
  <c r="DJM104" i="22"/>
  <c r="DJI104" i="22"/>
  <c r="DJE104" i="22"/>
  <c r="DJA104" i="22"/>
  <c r="DIW104" i="22"/>
  <c r="DIS104" i="22"/>
  <c r="DIO104" i="22"/>
  <c r="DIK104" i="22"/>
  <c r="DIG104" i="22"/>
  <c r="DIC104" i="22"/>
  <c r="DHY104" i="22"/>
  <c r="DHU104" i="22"/>
  <c r="DHQ104" i="22"/>
  <c r="DHM104" i="22"/>
  <c r="DHI104" i="22"/>
  <c r="DHE104" i="22"/>
  <c r="DHA104" i="22"/>
  <c r="DGW104" i="22"/>
  <c r="DGS104" i="22"/>
  <c r="DGO104" i="22"/>
  <c r="DGK104" i="22"/>
  <c r="DGG104" i="22"/>
  <c r="DGC104" i="22"/>
  <c r="DFY104" i="22"/>
  <c r="DFU104" i="22"/>
  <c r="DFQ104" i="22"/>
  <c r="DFM104" i="22"/>
  <c r="DFI104" i="22"/>
  <c r="DFE104" i="22"/>
  <c r="DFA104" i="22"/>
  <c r="DEW104" i="22"/>
  <c r="DES104" i="22"/>
  <c r="DEO104" i="22"/>
  <c r="DEK104" i="22"/>
  <c r="DEG104" i="22"/>
  <c r="DEC104" i="22"/>
  <c r="DDY104" i="22"/>
  <c r="DDU104" i="22"/>
  <c r="DDQ104" i="22"/>
  <c r="DDM104" i="22"/>
  <c r="DDI104" i="22"/>
  <c r="DDE104" i="22"/>
  <c r="DDA104" i="22"/>
  <c r="DCW104" i="22"/>
  <c r="DCS104" i="22"/>
  <c r="DCO104" i="22"/>
  <c r="DCK104" i="22"/>
  <c r="DCG104" i="22"/>
  <c r="DCC104" i="22"/>
  <c r="DBY104" i="22"/>
  <c r="DBU104" i="22"/>
  <c r="DBQ104" i="22"/>
  <c r="DBM104" i="22"/>
  <c r="DBI104" i="22"/>
  <c r="DBE104" i="22"/>
  <c r="DBA104" i="22"/>
  <c r="DAW104" i="22"/>
  <c r="DAS104" i="22"/>
  <c r="DAO104" i="22"/>
  <c r="DAK104" i="22"/>
  <c r="DAG104" i="22"/>
  <c r="DAC104" i="22"/>
  <c r="CZY104" i="22"/>
  <c r="CZU104" i="22"/>
  <c r="CZQ104" i="22"/>
  <c r="CZM104" i="22"/>
  <c r="CZI104" i="22"/>
  <c r="CZE104" i="22"/>
  <c r="CZA104" i="22"/>
  <c r="CYW104" i="22"/>
  <c r="CYS104" i="22"/>
  <c r="CYO104" i="22"/>
  <c r="CYK104" i="22"/>
  <c r="CYG104" i="22"/>
  <c r="CYC104" i="22"/>
  <c r="CXY104" i="22"/>
  <c r="CXU104" i="22"/>
  <c r="CXQ104" i="22"/>
  <c r="CXM104" i="22"/>
  <c r="CXI104" i="22"/>
  <c r="CXE104" i="22"/>
  <c r="CXA104" i="22"/>
  <c r="CWW104" i="22"/>
  <c r="CWS104" i="22"/>
  <c r="CWO104" i="22"/>
  <c r="CWK104" i="22"/>
  <c r="CWG104" i="22"/>
  <c r="CWC104" i="22"/>
  <c r="CVY104" i="22"/>
  <c r="CVU104" i="22"/>
  <c r="CVQ104" i="22"/>
  <c r="CVM104" i="22"/>
  <c r="CVI104" i="22"/>
  <c r="CVE104" i="22"/>
  <c r="CVA104" i="22"/>
  <c r="CUW104" i="22"/>
  <c r="CUS104" i="22"/>
  <c r="CUO104" i="22"/>
  <c r="CUK104" i="22"/>
  <c r="CUG104" i="22"/>
  <c r="CUC104" i="22"/>
  <c r="CTY104" i="22"/>
  <c r="CTU104" i="22"/>
  <c r="CTQ104" i="22"/>
  <c r="CTM104" i="22"/>
  <c r="CTI104" i="22"/>
  <c r="CTE104" i="22"/>
  <c r="CTA104" i="22"/>
  <c r="CSW104" i="22"/>
  <c r="CSS104" i="22"/>
  <c r="CSO104" i="22"/>
  <c r="CSK104" i="22"/>
  <c r="CSG104" i="22"/>
  <c r="CSC104" i="22"/>
  <c r="CRY104" i="22"/>
  <c r="CRU104" i="22"/>
  <c r="CRQ104" i="22"/>
  <c r="CRM104" i="22"/>
  <c r="CRI104" i="22"/>
  <c r="CRE104" i="22"/>
  <c r="CRA104" i="22"/>
  <c r="CQW104" i="22"/>
  <c r="CQS104" i="22"/>
  <c r="CQO104" i="22"/>
  <c r="CQK104" i="22"/>
  <c r="CQG104" i="22"/>
  <c r="CQC104" i="22"/>
  <c r="CPY104" i="22"/>
  <c r="CPU104" i="22"/>
  <c r="CPQ104" i="22"/>
  <c r="CPM104" i="22"/>
  <c r="CPI104" i="22"/>
  <c r="CPE104" i="22"/>
  <c r="CPA104" i="22"/>
  <c r="COW104" i="22"/>
  <c r="COS104" i="22"/>
  <c r="COO104" i="22"/>
  <c r="COK104" i="22"/>
  <c r="COG104" i="22"/>
  <c r="COC104" i="22"/>
  <c r="CNY104" i="22"/>
  <c r="CNU104" i="22"/>
  <c r="CNQ104" i="22"/>
  <c r="CNM104" i="22"/>
  <c r="CNI104" i="22"/>
  <c r="CNE104" i="22"/>
  <c r="CNA104" i="22"/>
  <c r="CMW104" i="22"/>
  <c r="CMS104" i="22"/>
  <c r="CMO104" i="22"/>
  <c r="CMK104" i="22"/>
  <c r="CMG104" i="22"/>
  <c r="CMC104" i="22"/>
  <c r="CLY104" i="22"/>
  <c r="CLU104" i="22"/>
  <c r="CLQ104" i="22"/>
  <c r="CLM104" i="22"/>
  <c r="CLI104" i="22"/>
  <c r="CLE104" i="22"/>
  <c r="CLA104" i="22"/>
  <c r="CKW104" i="22"/>
  <c r="CKS104" i="22"/>
  <c r="CKO104" i="22"/>
  <c r="CKK104" i="22"/>
  <c r="CKG104" i="22"/>
  <c r="CKC104" i="22"/>
  <c r="CJY104" i="22"/>
  <c r="CJU104" i="22"/>
  <c r="CJQ104" i="22"/>
  <c r="CJM104" i="22"/>
  <c r="CJI104" i="22"/>
  <c r="CJE104" i="22"/>
  <c r="CJA104" i="22"/>
  <c r="CIW104" i="22"/>
  <c r="CIS104" i="22"/>
  <c r="CIO104" i="22"/>
  <c r="CIK104" i="22"/>
  <c r="CIG104" i="22"/>
  <c r="CIC104" i="22"/>
  <c r="CHY104" i="22"/>
  <c r="CHU104" i="22"/>
  <c r="CHQ104" i="22"/>
  <c r="CHM104" i="22"/>
  <c r="CHI104" i="22"/>
  <c r="CHE104" i="22"/>
  <c r="CHA104" i="22"/>
  <c r="CGW104" i="22"/>
  <c r="CGS104" i="22"/>
  <c r="CGO104" i="22"/>
  <c r="CGK104" i="22"/>
  <c r="CGG104" i="22"/>
  <c r="CGC104" i="22"/>
  <c r="CFY104" i="22"/>
  <c r="CFU104" i="22"/>
  <c r="CFQ104" i="22"/>
  <c r="CFM104" i="22"/>
  <c r="CFI104" i="22"/>
  <c r="CFE104" i="22"/>
  <c r="CFA104" i="22"/>
  <c r="CEW104" i="22"/>
  <c r="CES104" i="22"/>
  <c r="CEO104" i="22"/>
  <c r="CEK104" i="22"/>
  <c r="CEG104" i="22"/>
  <c r="CEC104" i="22"/>
  <c r="CDY104" i="22"/>
  <c r="CDU104" i="22"/>
  <c r="CDQ104" i="22"/>
  <c r="CDM104" i="22"/>
  <c r="CDI104" i="22"/>
  <c r="CDE104" i="22"/>
  <c r="CDA104" i="22"/>
  <c r="CCW104" i="22"/>
  <c r="CCS104" i="22"/>
  <c r="CCO104" i="22"/>
  <c r="CCK104" i="22"/>
  <c r="CCG104" i="22"/>
  <c r="CCC104" i="22"/>
  <c r="CBY104" i="22"/>
  <c r="CBU104" i="22"/>
  <c r="CBQ104" i="22"/>
  <c r="CBM104" i="22"/>
  <c r="CBI104" i="22"/>
  <c r="CBE104" i="22"/>
  <c r="CBA104" i="22"/>
  <c r="CAW104" i="22"/>
  <c r="CAS104" i="22"/>
  <c r="CAO104" i="22"/>
  <c r="CAK104" i="22"/>
  <c r="CAG104" i="22"/>
  <c r="CAC104" i="22"/>
  <c r="BZY104" i="22"/>
  <c r="BZU104" i="22"/>
  <c r="BZQ104" i="22"/>
  <c r="BZM104" i="22"/>
  <c r="BZI104" i="22"/>
  <c r="BZE104" i="22"/>
  <c r="BZA104" i="22"/>
  <c r="BYW104" i="22"/>
  <c r="BYS104" i="22"/>
  <c r="BYO104" i="22"/>
  <c r="BYK104" i="22"/>
  <c r="BYG104" i="22"/>
  <c r="BYC104" i="22"/>
  <c r="BXY104" i="22"/>
  <c r="BXU104" i="22"/>
  <c r="BXQ104" i="22"/>
  <c r="BXM104" i="22"/>
  <c r="BXI104" i="22"/>
  <c r="BXE104" i="22"/>
  <c r="BXA104" i="22"/>
  <c r="BWW104" i="22"/>
  <c r="BWS104" i="22"/>
  <c r="BWO104" i="22"/>
  <c r="BWK104" i="22"/>
  <c r="BWG104" i="22"/>
  <c r="BWC104" i="22"/>
  <c r="BVY104" i="22"/>
  <c r="BVU104" i="22"/>
  <c r="BVQ104" i="22"/>
  <c r="BVM104" i="22"/>
  <c r="BVI104" i="22"/>
  <c r="BVE104" i="22"/>
  <c r="BVA104" i="22"/>
  <c r="BUW104" i="22"/>
  <c r="BUS104" i="22"/>
  <c r="BUO104" i="22"/>
  <c r="BUK104" i="22"/>
  <c r="BUG104" i="22"/>
  <c r="BUC104" i="22"/>
  <c r="BTY104" i="22"/>
  <c r="BTU104" i="22"/>
  <c r="BTQ104" i="22"/>
  <c r="BTM104" i="22"/>
  <c r="BTI104" i="22"/>
  <c r="BTE104" i="22"/>
  <c r="BTA104" i="22"/>
  <c r="BSW104" i="22"/>
  <c r="BSS104" i="22"/>
  <c r="BSO104" i="22"/>
  <c r="BSK104" i="22"/>
  <c r="BSG104" i="22"/>
  <c r="BSC104" i="22"/>
  <c r="BRY104" i="22"/>
  <c r="BRU104" i="22"/>
  <c r="BRQ104" i="22"/>
  <c r="BRM104" i="22"/>
  <c r="BRI104" i="22"/>
  <c r="BRE104" i="22"/>
  <c r="BRA104" i="22"/>
  <c r="BQW104" i="22"/>
  <c r="BQS104" i="22"/>
  <c r="BQO104" i="22"/>
  <c r="BQK104" i="22"/>
  <c r="BQG104" i="22"/>
  <c r="BQC104" i="22"/>
  <c r="BPY104" i="22"/>
  <c r="BPU104" i="22"/>
  <c r="BPQ104" i="22"/>
  <c r="BPM104" i="22"/>
  <c r="BPI104" i="22"/>
  <c r="BPE104" i="22"/>
  <c r="BPA104" i="22"/>
  <c r="BOW104" i="22"/>
  <c r="BOS104" i="22"/>
  <c r="BOO104" i="22"/>
  <c r="BOK104" i="22"/>
  <c r="BOG104" i="22"/>
  <c r="BOC104" i="22"/>
  <c r="BNY104" i="22"/>
  <c r="BNU104" i="22"/>
  <c r="BNQ104" i="22"/>
  <c r="BNM104" i="22"/>
  <c r="BNI104" i="22"/>
  <c r="BNE104" i="22"/>
  <c r="BNA104" i="22"/>
  <c r="BMW104" i="22"/>
  <c r="BMS104" i="22"/>
  <c r="BMO104" i="22"/>
  <c r="BMK104" i="22"/>
  <c r="BMG104" i="22"/>
  <c r="BMC104" i="22"/>
  <c r="BLY104" i="22"/>
  <c r="BLU104" i="22"/>
  <c r="BLQ104" i="22"/>
  <c r="BLM104" i="22"/>
  <c r="BLI104" i="22"/>
  <c r="BLE104" i="22"/>
  <c r="BLA104" i="22"/>
  <c r="BKW104" i="22"/>
  <c r="BKS104" i="22"/>
  <c r="BKO104" i="22"/>
  <c r="BKK104" i="22"/>
  <c r="BKG104" i="22"/>
  <c r="BKC104" i="22"/>
  <c r="BJY104" i="22"/>
  <c r="BJU104" i="22"/>
  <c r="BJQ104" i="22"/>
  <c r="BJM104" i="22"/>
  <c r="BJI104" i="22"/>
  <c r="BJE104" i="22"/>
  <c r="BJA104" i="22"/>
  <c r="BIW104" i="22"/>
  <c r="BIS104" i="22"/>
  <c r="BIO104" i="22"/>
  <c r="BIK104" i="22"/>
  <c r="BIG104" i="22"/>
  <c r="BIC104" i="22"/>
  <c r="BHY104" i="22"/>
  <c r="BHU104" i="22"/>
  <c r="BHQ104" i="22"/>
  <c r="BHM104" i="22"/>
  <c r="BHI104" i="22"/>
  <c r="BHE104" i="22"/>
  <c r="BHA104" i="22"/>
  <c r="BGW104" i="22"/>
  <c r="BGS104" i="22"/>
  <c r="BGO104" i="22"/>
  <c r="BGK104" i="22"/>
  <c r="BGG104" i="22"/>
  <c r="BGC104" i="22"/>
  <c r="BFY104" i="22"/>
  <c r="BFU104" i="22"/>
  <c r="BFQ104" i="22"/>
  <c r="BFM104" i="22"/>
  <c r="BFI104" i="22"/>
  <c r="BFE104" i="22"/>
  <c r="BFA104" i="22"/>
  <c r="BEW104" i="22"/>
  <c r="BES104" i="22"/>
  <c r="BEO104" i="22"/>
  <c r="BEK104" i="22"/>
  <c r="BEG104" i="22"/>
  <c r="BEC104" i="22"/>
  <c r="BDY104" i="22"/>
  <c r="BDU104" i="22"/>
  <c r="BDQ104" i="22"/>
  <c r="BDM104" i="22"/>
  <c r="BDI104" i="22"/>
  <c r="BDE104" i="22"/>
  <c r="BDA104" i="22"/>
  <c r="BCW104" i="22"/>
  <c r="BCS104" i="22"/>
  <c r="BCO104" i="22"/>
  <c r="BCK104" i="22"/>
  <c r="BCG104" i="22"/>
  <c r="BCC104" i="22"/>
  <c r="BBY104" i="22"/>
  <c r="BBU104" i="22"/>
  <c r="BBQ104" i="22"/>
  <c r="BBM104" i="22"/>
  <c r="BBI104" i="22"/>
  <c r="BBE104" i="22"/>
  <c r="BBA104" i="22"/>
  <c r="BAW104" i="22"/>
  <c r="BAS104" i="22"/>
  <c r="BAO104" i="22"/>
  <c r="BAK104" i="22"/>
  <c r="BAG104" i="22"/>
  <c r="BAC104" i="22"/>
  <c r="AZY104" i="22"/>
  <c r="AZU104" i="22"/>
  <c r="AZQ104" i="22"/>
  <c r="AZM104" i="22"/>
  <c r="AZI104" i="22"/>
  <c r="AZE104" i="22"/>
  <c r="AZA104" i="22"/>
  <c r="AYW104" i="22"/>
  <c r="AYS104" i="22"/>
  <c r="AYO104" i="22"/>
  <c r="AYK104" i="22"/>
  <c r="AYG104" i="22"/>
  <c r="AYC104" i="22"/>
  <c r="AXY104" i="22"/>
  <c r="AXU104" i="22"/>
  <c r="AXQ104" i="22"/>
  <c r="AXM104" i="22"/>
  <c r="AXI104" i="22"/>
  <c r="AXE104" i="22"/>
  <c r="AXA104" i="22"/>
  <c r="AWW104" i="22"/>
  <c r="AWS104" i="22"/>
  <c r="AWO104" i="22"/>
  <c r="AWK104" i="22"/>
  <c r="AWG104" i="22"/>
  <c r="AWC104" i="22"/>
  <c r="AVY104" i="22"/>
  <c r="AVU104" i="22"/>
  <c r="AVQ104" i="22"/>
  <c r="AVM104" i="22"/>
  <c r="AVI104" i="22"/>
  <c r="AVE104" i="22"/>
  <c r="AVA104" i="22"/>
  <c r="AUW104" i="22"/>
  <c r="AUS104" i="22"/>
  <c r="AUO104" i="22"/>
  <c r="AUK104" i="22"/>
  <c r="AUG104" i="22"/>
  <c r="AUC104" i="22"/>
  <c r="ATY104" i="22"/>
  <c r="ATU104" i="22"/>
  <c r="ATQ104" i="22"/>
  <c r="ATM104" i="22"/>
  <c r="ATI104" i="22"/>
  <c r="ATE104" i="22"/>
  <c r="ATA104" i="22"/>
  <c r="ASW104" i="22"/>
  <c r="ASS104" i="22"/>
  <c r="ASO104" i="22"/>
  <c r="ASK104" i="22"/>
  <c r="ASG104" i="22"/>
  <c r="ASC104" i="22"/>
  <c r="ARY104" i="22"/>
  <c r="ARU104" i="22"/>
  <c r="ARQ104" i="22"/>
  <c r="ARM104" i="22"/>
  <c r="ARI104" i="22"/>
  <c r="ARE104" i="22"/>
  <c r="ARA104" i="22"/>
  <c r="AQW104" i="22"/>
  <c r="AQS104" i="22"/>
  <c r="AQO104" i="22"/>
  <c r="AQK104" i="22"/>
  <c r="AQG104" i="22"/>
  <c r="AQC104" i="22"/>
  <c r="APY104" i="22"/>
  <c r="APU104" i="22"/>
  <c r="APQ104" i="22"/>
  <c r="APM104" i="22"/>
  <c r="API104" i="22"/>
  <c r="APE104" i="22"/>
  <c r="APA104" i="22"/>
  <c r="AOW104" i="22"/>
  <c r="AOS104" i="22"/>
  <c r="AOO104" i="22"/>
  <c r="AOK104" i="22"/>
  <c r="AOG104" i="22"/>
  <c r="AOC104" i="22"/>
  <c r="ANY104" i="22"/>
  <c r="ANU104" i="22"/>
  <c r="ANQ104" i="22"/>
  <c r="ANM104" i="22"/>
  <c r="ANI104" i="22"/>
  <c r="ANE104" i="22"/>
  <c r="ANA104" i="22"/>
  <c r="AMW104" i="22"/>
  <c r="AMS104" i="22"/>
  <c r="AMO104" i="22"/>
  <c r="AMK104" i="22"/>
  <c r="AMG104" i="22"/>
  <c r="AMC104" i="22"/>
  <c r="ALY104" i="22"/>
  <c r="ALU104" i="22"/>
  <c r="ALQ104" i="22"/>
  <c r="ALM104" i="22"/>
  <c r="ALI104" i="22"/>
  <c r="ALE104" i="22"/>
  <c r="ALA104" i="22"/>
  <c r="AKW104" i="22"/>
  <c r="AKS104" i="22"/>
  <c r="AKO104" i="22"/>
  <c r="AKK104" i="22"/>
  <c r="AKG104" i="22"/>
  <c r="AKC104" i="22"/>
  <c r="AJY104" i="22"/>
  <c r="AJU104" i="22"/>
  <c r="AJQ104" i="22"/>
  <c r="AJM104" i="22"/>
  <c r="AJI104" i="22"/>
  <c r="AJE104" i="22"/>
  <c r="AJA104" i="22"/>
  <c r="AIW104" i="22"/>
  <c r="AIS104" i="22"/>
  <c r="AIO104" i="22"/>
  <c r="AIK104" i="22"/>
  <c r="AIG104" i="22"/>
  <c r="AIC104" i="22"/>
  <c r="AHY104" i="22"/>
  <c r="AHU104" i="22"/>
  <c r="AHQ104" i="22"/>
  <c r="AHM104" i="22"/>
  <c r="AHI104" i="22"/>
  <c r="AHE104" i="22"/>
  <c r="AHA104" i="22"/>
  <c r="AGW104" i="22"/>
  <c r="AGS104" i="22"/>
  <c r="AGO104" i="22"/>
  <c r="AGK104" i="22"/>
  <c r="AGG104" i="22"/>
  <c r="AGC104" i="22"/>
  <c r="AFY104" i="22"/>
  <c r="AFU104" i="22"/>
  <c r="AFQ104" i="22"/>
  <c r="AFM104" i="22"/>
  <c r="AFI104" i="22"/>
  <c r="AFE104" i="22"/>
  <c r="AFA104" i="22"/>
  <c r="AEW104" i="22"/>
  <c r="AES104" i="22"/>
  <c r="AEO104" i="22"/>
  <c r="AEK104" i="22"/>
  <c r="AEG104" i="22"/>
  <c r="AEC104" i="22"/>
  <c r="ADY104" i="22"/>
  <c r="ADU104" i="22"/>
  <c r="ADQ104" i="22"/>
  <c r="ADM104" i="22"/>
  <c r="ADI104" i="22"/>
  <c r="ADE104" i="22"/>
  <c r="ADA104" i="22"/>
  <c r="ACW104" i="22"/>
  <c r="ACS104" i="22"/>
  <c r="ACO104" i="22"/>
  <c r="ACK104" i="22"/>
  <c r="ACG104" i="22"/>
  <c r="ACC104" i="22"/>
  <c r="ABY104" i="22"/>
  <c r="ABU104" i="22"/>
  <c r="ABQ104" i="22"/>
  <c r="ABM104" i="22"/>
  <c r="ABI104" i="22"/>
  <c r="ABE104" i="22"/>
  <c r="ABA104" i="22"/>
  <c r="AAW104" i="22"/>
  <c r="AAS104" i="22"/>
  <c r="AAO104" i="22"/>
  <c r="AAK104" i="22"/>
  <c r="AAG104" i="22"/>
  <c r="AAC104" i="22"/>
  <c r="ZY104" i="22"/>
  <c r="ZU104" i="22"/>
  <c r="ZQ104" i="22"/>
  <c r="ZM104" i="22"/>
  <c r="ZI104" i="22"/>
  <c r="ZE104" i="22"/>
  <c r="ZA104" i="22"/>
  <c r="YW104" i="22"/>
  <c r="YS104" i="22"/>
  <c r="YO104" i="22"/>
  <c r="YK104" i="22"/>
  <c r="YG104" i="22"/>
  <c r="YC104" i="22"/>
  <c r="XY104" i="22"/>
  <c r="XU104" i="22"/>
  <c r="XQ104" i="22"/>
  <c r="XM104" i="22"/>
  <c r="XI104" i="22"/>
  <c r="XE104" i="22"/>
  <c r="XA104" i="22"/>
  <c r="WW104" i="22"/>
  <c r="WS104" i="22"/>
  <c r="WO104" i="22"/>
  <c r="WK104" i="22"/>
  <c r="WG104" i="22"/>
  <c r="WC104" i="22"/>
  <c r="VY104" i="22"/>
  <c r="VU104" i="22"/>
  <c r="VQ104" i="22"/>
  <c r="VM104" i="22"/>
  <c r="VI104" i="22"/>
  <c r="VE104" i="22"/>
  <c r="VA104" i="22"/>
  <c r="UW104" i="22"/>
  <c r="US104" i="22"/>
  <c r="UO104" i="22"/>
  <c r="UK104" i="22"/>
  <c r="UG104" i="22"/>
  <c r="UC104" i="22"/>
  <c r="TY104" i="22"/>
  <c r="TU104" i="22"/>
  <c r="TQ104" i="22"/>
  <c r="TM104" i="22"/>
  <c r="TI104" i="22"/>
  <c r="TE104" i="22"/>
  <c r="TA104" i="22"/>
  <c r="SW104" i="22"/>
  <c r="SS104" i="22"/>
  <c r="SO104" i="22"/>
  <c r="SK104" i="22"/>
  <c r="SG104" i="22"/>
  <c r="SC104" i="22"/>
  <c r="RY104" i="22"/>
  <c r="RU104" i="22"/>
  <c r="RQ104" i="22"/>
  <c r="RM104" i="22"/>
  <c r="RI104" i="22"/>
  <c r="RE104" i="22"/>
  <c r="RA104" i="22"/>
  <c r="QW104" i="22"/>
  <c r="QS104" i="22"/>
  <c r="QO104" i="22"/>
  <c r="QK104" i="22"/>
  <c r="QG104" i="22"/>
  <c r="QC104" i="22"/>
  <c r="PY104" i="22"/>
  <c r="PU104" i="22"/>
  <c r="PQ104" i="22"/>
  <c r="PM104" i="22"/>
  <c r="PI104" i="22"/>
  <c r="PE104" i="22"/>
  <c r="PA104" i="22"/>
  <c r="OW104" i="22"/>
  <c r="OS104" i="22"/>
  <c r="OO104" i="22"/>
  <c r="OK104" i="22"/>
  <c r="OG104" i="22"/>
  <c r="OC104" i="22"/>
  <c r="NY104" i="22"/>
  <c r="NU104" i="22"/>
  <c r="NQ104" i="22"/>
  <c r="NM104" i="22"/>
  <c r="NI104" i="22"/>
  <c r="NE104" i="22"/>
  <c r="NA104" i="22"/>
  <c r="MW104" i="22"/>
  <c r="MS104" i="22"/>
  <c r="MO104" i="22"/>
  <c r="MK104" i="22"/>
  <c r="MG104" i="22"/>
  <c r="MC104" i="22"/>
  <c r="LY104" i="22"/>
  <c r="LU104" i="22"/>
  <c r="LQ104" i="22"/>
  <c r="LM104" i="22"/>
  <c r="LI104" i="22"/>
  <c r="LE104" i="22"/>
  <c r="LA104" i="22"/>
  <c r="KW104" i="22"/>
  <c r="KS104" i="22"/>
  <c r="KO104" i="22"/>
  <c r="KK104" i="22"/>
  <c r="KG104" i="22"/>
  <c r="KC104" i="22"/>
  <c r="JY104" i="22"/>
  <c r="JU104" i="22"/>
  <c r="JQ104" i="22"/>
  <c r="JM104" i="22"/>
  <c r="JI104" i="22"/>
  <c r="JE104" i="22"/>
  <c r="JA104" i="22"/>
  <c r="IW104" i="22"/>
  <c r="IS104" i="22"/>
  <c r="IO104" i="22"/>
  <c r="IK104" i="22"/>
  <c r="IG104" i="22"/>
  <c r="IC104" i="22"/>
  <c r="HY104" i="22"/>
  <c r="HU104" i="22"/>
  <c r="HQ104" i="22"/>
  <c r="HM104" i="22"/>
  <c r="HI104" i="22"/>
  <c r="HE104" i="22"/>
  <c r="HA104" i="22"/>
  <c r="GW104" i="22"/>
  <c r="GS104" i="22"/>
  <c r="GO104" i="22"/>
  <c r="GK104" i="22"/>
  <c r="GG104" i="22"/>
  <c r="GC104" i="22"/>
  <c r="FY104" i="22"/>
  <c r="FU104" i="22"/>
  <c r="FQ104" i="22"/>
  <c r="FM104" i="22"/>
  <c r="FI104" i="22"/>
  <c r="FE104" i="22"/>
  <c r="FA104" i="22"/>
  <c r="EW104" i="22"/>
  <c r="ES104" i="22"/>
  <c r="EO104" i="22"/>
  <c r="EK104" i="22"/>
  <c r="EG104" i="22"/>
  <c r="EC104" i="22"/>
  <c r="DY104" i="22"/>
  <c r="DU104" i="22"/>
  <c r="DQ104" i="22"/>
  <c r="DM104" i="22"/>
  <c r="DI104" i="22"/>
  <c r="DE104" i="22"/>
  <c r="DA104" i="22"/>
  <c r="CW104" i="22"/>
  <c r="CS104" i="22"/>
  <c r="CO104" i="22"/>
  <c r="CK104" i="22"/>
  <c r="CG104" i="22"/>
  <c r="CC104" i="22"/>
  <c r="BY104" i="22"/>
  <c r="BU104" i="22"/>
  <c r="BQ104" i="22"/>
  <c r="BM104" i="22"/>
  <c r="BI104" i="22"/>
  <c r="BE104" i="22"/>
  <c r="BA104" i="22"/>
  <c r="AW104" i="22"/>
  <c r="AS104" i="22"/>
  <c r="AO104" i="22"/>
  <c r="AK104" i="22"/>
  <c r="AG104" i="22"/>
  <c r="AC104" i="22"/>
  <c r="Y104" i="22"/>
  <c r="U104" i="22"/>
  <c r="Q104" i="22"/>
  <c r="M104" i="22"/>
  <c r="E104" i="22"/>
  <c r="E98" i="22"/>
  <c r="E92" i="22"/>
  <c r="B101" i="22"/>
  <c r="B95" i="22"/>
  <c r="E22" i="22"/>
  <c r="E23" i="22"/>
  <c r="L14" i="22"/>
  <c r="N14" i="22"/>
  <c r="O14" i="22"/>
  <c r="P14" i="22"/>
  <c r="Q14" i="22"/>
  <c r="E13" i="22"/>
  <c r="D40" i="22" l="1"/>
  <c r="D38" i="22" l="1"/>
  <c r="D36" i="22"/>
  <c r="T56" i="2"/>
  <c r="T57" i="2"/>
  <c r="T58" i="2"/>
  <c r="T59" i="2"/>
  <c r="T60" i="2"/>
  <c r="T61" i="2"/>
  <c r="T62" i="2"/>
  <c r="T55" i="2"/>
  <c r="T46" i="2"/>
  <c r="T47" i="2"/>
  <c r="T48" i="2"/>
  <c r="T49" i="2"/>
  <c r="T50" i="2"/>
  <c r="T45" i="2"/>
  <c r="T34" i="2"/>
  <c r="T35" i="2"/>
  <c r="T36" i="2"/>
  <c r="T37" i="2"/>
  <c r="T38" i="2"/>
  <c r="T39" i="2"/>
  <c r="T40" i="2"/>
  <c r="T41" i="2"/>
  <c r="T33" i="2"/>
  <c r="T26" i="2"/>
  <c r="T27" i="2"/>
  <c r="T28" i="2"/>
  <c r="T29" i="2"/>
  <c r="T25" i="2"/>
  <c r="T15" i="2"/>
  <c r="T16" i="2"/>
  <c r="T17" i="2"/>
  <c r="T18" i="2"/>
  <c r="T19" i="2"/>
  <c r="T20" i="2"/>
  <c r="T21" i="2"/>
  <c r="T14" i="2"/>
  <c r="P56" i="2"/>
  <c r="P57" i="2"/>
  <c r="P58" i="2"/>
  <c r="P59" i="2"/>
  <c r="P60" i="2"/>
  <c r="P61" i="2"/>
  <c r="P62" i="2"/>
  <c r="P55" i="2"/>
  <c r="P46" i="2"/>
  <c r="P47" i="2"/>
  <c r="P48" i="2"/>
  <c r="P49" i="2"/>
  <c r="P50" i="2"/>
  <c r="P45" i="2"/>
  <c r="P34" i="2"/>
  <c r="P35" i="2"/>
  <c r="P36" i="2"/>
  <c r="P37" i="2"/>
  <c r="P38" i="2"/>
  <c r="P39" i="2"/>
  <c r="P40" i="2"/>
  <c r="P41" i="2"/>
  <c r="P33" i="2"/>
  <c r="P26" i="2"/>
  <c r="P27" i="2"/>
  <c r="P28" i="2"/>
  <c r="P29" i="2"/>
  <c r="P25" i="2"/>
  <c r="P15" i="2"/>
  <c r="P16" i="2"/>
  <c r="P17" i="2"/>
  <c r="P18" i="2"/>
  <c r="P19" i="2"/>
  <c r="P20" i="2"/>
  <c r="P21" i="2"/>
  <c r="P14" i="2"/>
  <c r="E40" i="22"/>
  <c r="H36" i="22"/>
  <c r="H37" i="22"/>
  <c r="H80" i="22"/>
  <c r="H79" i="22"/>
  <c r="I79" i="22"/>
  <c r="I80" i="22"/>
  <c r="G65" i="22" l="1"/>
  <c r="G77" i="2"/>
  <c r="G76" i="2"/>
  <c r="O9" i="2"/>
  <c r="F119" i="22" l="1"/>
  <c r="F118" i="22"/>
  <c r="D119" i="22"/>
  <c r="D118" i="22"/>
  <c r="B64" i="22"/>
  <c r="U84" i="2"/>
  <c r="S92" i="2" s="1"/>
  <c r="B59" i="22"/>
  <c r="H5" i="23" s="1" a="1"/>
  <c r="H5" i="23" s="1"/>
  <c r="O34" i="10"/>
  <c r="O35" i="10"/>
  <c r="L35" i="10"/>
  <c r="I35" i="10"/>
  <c r="F35" i="10"/>
  <c r="L34" i="10"/>
  <c r="I34" i="10"/>
  <c r="F34" i="10"/>
  <c r="M26" i="10"/>
  <c r="J26" i="10"/>
  <c r="G26" i="10"/>
  <c r="G71" i="2"/>
  <c r="U83" i="2"/>
  <c r="R92" i="2" s="1"/>
  <c r="Q92" i="2"/>
  <c r="G72" i="2"/>
  <c r="G73" i="2"/>
  <c r="U81" i="2"/>
  <c r="T92" i="2" s="1"/>
  <c r="G74" i="2"/>
  <c r="S9" i="2"/>
  <c r="K9" i="2"/>
  <c r="G9" i="2"/>
  <c r="K10" i="2"/>
  <c r="G10" i="2"/>
  <c r="C10" i="6"/>
  <c r="E7" i="1"/>
  <c r="E8" i="1"/>
  <c r="E9" i="1"/>
  <c r="E10" i="1"/>
  <c r="E11" i="1"/>
  <c r="E12" i="1"/>
  <c r="E13" i="1"/>
  <c r="M14" i="22" s="1"/>
  <c r="E14" i="1"/>
  <c r="E15" i="1"/>
  <c r="E16" i="1"/>
  <c r="E17" i="1"/>
  <c r="E18" i="1"/>
  <c r="E19" i="1"/>
  <c r="E20" i="1"/>
  <c r="E21" i="1"/>
  <c r="Q8" i="22"/>
  <c r="P8" i="22"/>
  <c r="Q22" i="22"/>
  <c r="Q21" i="22"/>
  <c r="Q20" i="22"/>
  <c r="Q19" i="22"/>
  <c r="Q18" i="22"/>
  <c r="Q17" i="22"/>
  <c r="Q16" i="22"/>
  <c r="Q15" i="22"/>
  <c r="Q13" i="22"/>
  <c r="Q12" i="22"/>
  <c r="Q11" i="22"/>
  <c r="Q10" i="22"/>
  <c r="Q9" i="22"/>
  <c r="Q7" i="22"/>
  <c r="D25" i="22"/>
  <c r="D28" i="22" s="1"/>
  <c r="N32" i="10"/>
  <c r="K33" i="10"/>
  <c r="K32" i="10"/>
  <c r="H32" i="10"/>
  <c r="E32" i="10"/>
  <c r="F4" i="3"/>
  <c r="J5" i="3" s="1"/>
  <c r="F16" i="3"/>
  <c r="G60" i="22"/>
  <c r="G55" i="22"/>
  <c r="G50" i="22"/>
  <c r="C25" i="22"/>
  <c r="E19" i="10"/>
  <c r="D19" i="10"/>
  <c r="D17" i="10"/>
  <c r="E16" i="10"/>
  <c r="E15" i="10"/>
  <c r="E14" i="10"/>
  <c r="C24" i="22"/>
  <c r="K22" i="23" s="1"/>
  <c r="P7" i="22"/>
  <c r="N7" i="22"/>
  <c r="P9" i="22"/>
  <c r="P10" i="22"/>
  <c r="P11" i="22"/>
  <c r="P12" i="22"/>
  <c r="P13" i="22"/>
  <c r="P15" i="22"/>
  <c r="P16" i="22"/>
  <c r="P17" i="22"/>
  <c r="P18" i="22"/>
  <c r="P19" i="22"/>
  <c r="P20" i="22"/>
  <c r="P21" i="22"/>
  <c r="P22" i="22"/>
  <c r="O8" i="22"/>
  <c r="I11" i="6"/>
  <c r="I12" i="6"/>
  <c r="I13" i="6"/>
  <c r="I14" i="6"/>
  <c r="I15" i="6"/>
  <c r="I10" i="6"/>
  <c r="F11" i="6"/>
  <c r="F12" i="6"/>
  <c r="F13" i="6"/>
  <c r="F14" i="6"/>
  <c r="F15" i="6"/>
  <c r="F10" i="6"/>
  <c r="R65" i="2"/>
  <c r="N65" i="2"/>
  <c r="J65" i="2"/>
  <c r="F65" i="2"/>
  <c r="E14" i="2" a="1"/>
  <c r="E14" i="2" s="1"/>
  <c r="K6" i="1"/>
  <c r="H5" i="1"/>
  <c r="J5" i="7"/>
  <c r="D65" i="2"/>
  <c r="D56" i="2"/>
  <c r="D57" i="2"/>
  <c r="D58" i="2"/>
  <c r="D59" i="2"/>
  <c r="D60" i="2"/>
  <c r="D61" i="2"/>
  <c r="D62" i="2"/>
  <c r="D46" i="2"/>
  <c r="D47" i="2"/>
  <c r="D48" i="2"/>
  <c r="D49" i="2"/>
  <c r="D50" i="2"/>
  <c r="D34" i="2"/>
  <c r="D35" i="2"/>
  <c r="D36" i="2"/>
  <c r="D37" i="2"/>
  <c r="D38" i="2"/>
  <c r="D39" i="2"/>
  <c r="D40" i="2"/>
  <c r="D41" i="2"/>
  <c r="D26" i="2"/>
  <c r="D27" i="2"/>
  <c r="D28" i="2"/>
  <c r="D29" i="2"/>
  <c r="D55" i="2"/>
  <c r="D45" i="2"/>
  <c r="D33" i="2"/>
  <c r="D25" i="2"/>
  <c r="D15" i="2"/>
  <c r="D16" i="2"/>
  <c r="D17" i="2"/>
  <c r="D18" i="2"/>
  <c r="D19" i="2"/>
  <c r="D20" i="2"/>
  <c r="D21" i="2"/>
  <c r="D14" i="2"/>
  <c r="H14" i="2"/>
  <c r="U65" i="2" a="1"/>
  <c r="U65" i="2" s="1"/>
  <c r="E65" i="2" a="1"/>
  <c r="E65" i="2" s="1"/>
  <c r="T65" i="2"/>
  <c r="P65" i="2"/>
  <c r="L65" i="2"/>
  <c r="H65" i="2"/>
  <c r="B65" i="2"/>
  <c r="E103" i="22" l="1"/>
  <c r="E102" i="22" s="1"/>
  <c r="E97" i="22"/>
  <c r="E91" i="22"/>
  <c r="F90" i="22" s="1"/>
  <c r="B28" i="22"/>
  <c r="B27" i="22" s="1"/>
  <c r="D27" i="22"/>
  <c r="C28" i="22"/>
  <c r="C27" i="22" s="1"/>
  <c r="D56" i="22"/>
  <c r="D55" i="22" s="1"/>
  <c r="N70" i="22"/>
  <c r="D66" i="22"/>
  <c r="D51" i="22"/>
  <c r="D50" i="22" s="1"/>
  <c r="D61" i="22"/>
  <c r="D60" i="22" s="1"/>
  <c r="S5" i="3"/>
  <c r="T5" i="3" s="1"/>
  <c r="S9" i="3"/>
  <c r="T9" i="3" s="1"/>
  <c r="S6" i="3"/>
  <c r="T6" i="3" s="1"/>
  <c r="S10" i="3"/>
  <c r="T10" i="3" s="1"/>
  <c r="AG8" i="3"/>
  <c r="S8" i="3"/>
  <c r="T8" i="3" s="1"/>
  <c r="AG4" i="3"/>
  <c r="S7" i="3"/>
  <c r="T7" i="3" s="1"/>
  <c r="X4" i="3"/>
  <c r="J9" i="3"/>
  <c r="J8" i="3"/>
  <c r="J7" i="3"/>
  <c r="J4" i="3"/>
  <c r="J6" i="3"/>
  <c r="I57" i="23"/>
  <c r="J57" i="23" s="1"/>
  <c r="I24" i="23"/>
  <c r="J24" i="23" s="1"/>
  <c r="I29" i="23"/>
  <c r="J29" i="23" s="1"/>
  <c r="I34" i="23"/>
  <c r="J34" i="23" s="1"/>
  <c r="I40" i="23"/>
  <c r="J40" i="23" s="1"/>
  <c r="I45" i="23"/>
  <c r="J45" i="23" s="1"/>
  <c r="I50" i="23"/>
  <c r="J50" i="23" s="1"/>
  <c r="I55" i="23"/>
  <c r="J55" i="23" s="1"/>
  <c r="I25" i="23"/>
  <c r="J25" i="23" s="1"/>
  <c r="I30" i="23"/>
  <c r="J30" i="23" s="1"/>
  <c r="I36" i="23"/>
  <c r="J36" i="23" s="1"/>
  <c r="I41" i="23"/>
  <c r="J41" i="23" s="1"/>
  <c r="I46" i="23"/>
  <c r="J46" i="23" s="1"/>
  <c r="I23" i="23"/>
  <c r="J23" i="23" s="1"/>
  <c r="I54" i="23"/>
  <c r="J54" i="23" s="1"/>
  <c r="I26" i="23"/>
  <c r="J26" i="23" s="1"/>
  <c r="I32" i="23"/>
  <c r="J32" i="23" s="1"/>
  <c r="I37" i="23"/>
  <c r="J37" i="23" s="1"/>
  <c r="I42" i="23"/>
  <c r="J42" i="23" s="1"/>
  <c r="I48" i="23"/>
  <c r="J48" i="23" s="1"/>
  <c r="I22" i="23"/>
  <c r="J22" i="23" s="1"/>
  <c r="I28" i="23"/>
  <c r="J28" i="23" s="1"/>
  <c r="I33" i="23"/>
  <c r="J33" i="23" s="1"/>
  <c r="I38" i="23"/>
  <c r="J38" i="23" s="1"/>
  <c r="I44" i="23"/>
  <c r="J44" i="23" s="1"/>
  <c r="I49" i="23"/>
  <c r="J49" i="23" s="1"/>
  <c r="C22" i="23"/>
  <c r="E36" i="23" s="1"/>
  <c r="F36" i="23" s="1"/>
  <c r="I51" i="23"/>
  <c r="J51" i="23" s="1"/>
  <c r="I47" i="23"/>
  <c r="J47" i="23" s="1"/>
  <c r="I43" i="23"/>
  <c r="J43" i="23" s="1"/>
  <c r="I39" i="23"/>
  <c r="J39" i="23" s="1"/>
  <c r="I35" i="23"/>
  <c r="J35" i="23" s="1"/>
  <c r="I31" i="23"/>
  <c r="J31" i="23" s="1"/>
  <c r="I27" i="23"/>
  <c r="J27" i="23" s="1"/>
  <c r="I52" i="23"/>
  <c r="J52" i="23" s="1"/>
  <c r="I56" i="23"/>
  <c r="J56" i="23" s="1"/>
  <c r="I53" i="23"/>
  <c r="J53" i="23" s="1"/>
  <c r="N77" i="22"/>
  <c r="M77" i="22" s="1"/>
  <c r="N73" i="22"/>
  <c r="O73" i="22" s="1"/>
  <c r="N76" i="22"/>
  <c r="M76" i="22" s="1"/>
  <c r="N72" i="22"/>
  <c r="M72" i="22" s="1"/>
  <c r="N69" i="22"/>
  <c r="M69" i="22" s="1"/>
  <c r="N75" i="22"/>
  <c r="O75" i="22" s="1"/>
  <c r="N71" i="22"/>
  <c r="O71" i="22" s="1"/>
  <c r="N78" i="22"/>
  <c r="M78" i="22" s="1"/>
  <c r="N74" i="22"/>
  <c r="M74" i="22" s="1"/>
  <c r="N60" i="22"/>
  <c r="N56" i="22"/>
  <c r="N53" i="22"/>
  <c r="O53" i="22" s="1"/>
  <c r="N59" i="22"/>
  <c r="O59" i="22" s="1"/>
  <c r="N55" i="22"/>
  <c r="O55" i="22" s="1"/>
  <c r="N62" i="22"/>
  <c r="O62" i="22" s="1"/>
  <c r="N58" i="22"/>
  <c r="O58" i="22" s="1"/>
  <c r="N54" i="22"/>
  <c r="O54" i="22" s="1"/>
  <c r="N61" i="22"/>
  <c r="O61" i="22" s="1"/>
  <c r="N57" i="22"/>
  <c r="O57" i="22" s="1"/>
  <c r="M125" i="22"/>
  <c r="N125" i="22" s="1"/>
  <c r="M129" i="22"/>
  <c r="N129" i="22" s="1"/>
  <c r="L108" i="22"/>
  <c r="N108" i="22" s="1"/>
  <c r="L112" i="22"/>
  <c r="N112" i="22" s="1"/>
  <c r="L116" i="22"/>
  <c r="N116" i="22" s="1"/>
  <c r="M128" i="22"/>
  <c r="N128" i="22" s="1"/>
  <c r="L109" i="22"/>
  <c r="O109" i="22" s="1"/>
  <c r="L113" i="22"/>
  <c r="O113" i="22" s="1"/>
  <c r="L117" i="22"/>
  <c r="O117" i="22" s="1"/>
  <c r="M131" i="22"/>
  <c r="N131" i="22" s="1"/>
  <c r="M127" i="22"/>
  <c r="N127" i="22" s="1"/>
  <c r="L110" i="22"/>
  <c r="O110" i="22" s="1"/>
  <c r="L114" i="22"/>
  <c r="O114" i="22" s="1"/>
  <c r="L118" i="22"/>
  <c r="O118" i="22" s="1"/>
  <c r="M130" i="22"/>
  <c r="N130" i="22" s="1"/>
  <c r="M126" i="22"/>
  <c r="N126" i="22" s="1"/>
  <c r="L111" i="22"/>
  <c r="O111" i="22" s="1"/>
  <c r="L115" i="22"/>
  <c r="O115" i="22" s="1"/>
  <c r="U56" i="2" a="1"/>
  <c r="U56" i="2" s="1"/>
  <c r="U57" i="2" a="1"/>
  <c r="U57" i="2" s="1"/>
  <c r="U58" i="2" a="1"/>
  <c r="U58" i="2" s="1"/>
  <c r="U59" i="2" a="1"/>
  <c r="U59" i="2" s="1"/>
  <c r="U60" i="2" a="1"/>
  <c r="U60" i="2" s="1"/>
  <c r="U61" i="2" a="1"/>
  <c r="U61" i="2" s="1"/>
  <c r="U62" i="2" a="1"/>
  <c r="U62" i="2" s="1"/>
  <c r="U46" i="2" a="1"/>
  <c r="U46" i="2" s="1"/>
  <c r="U47" i="2" a="1"/>
  <c r="U47" i="2" s="1"/>
  <c r="U48" i="2" a="1"/>
  <c r="U48" i="2" s="1"/>
  <c r="U49" i="2" a="1"/>
  <c r="U49" i="2" s="1"/>
  <c r="U50" i="2" a="1"/>
  <c r="U50" i="2" s="1"/>
  <c r="U34" i="2" a="1"/>
  <c r="U34" i="2" s="1"/>
  <c r="U35" i="2" a="1"/>
  <c r="U35" i="2" s="1"/>
  <c r="U36" i="2" a="1"/>
  <c r="U36" i="2" s="1"/>
  <c r="U37" i="2" a="1"/>
  <c r="U37" i="2" s="1"/>
  <c r="U38" i="2" a="1"/>
  <c r="U38" i="2" s="1"/>
  <c r="U39" i="2" a="1"/>
  <c r="U39" i="2" s="1"/>
  <c r="U40" i="2" a="1"/>
  <c r="U40" i="2" s="1"/>
  <c r="U41" i="2" a="1"/>
  <c r="U41" i="2" s="1"/>
  <c r="U26" i="2" a="1"/>
  <c r="U26" i="2" s="1"/>
  <c r="U27" i="2" a="1"/>
  <c r="U27" i="2" s="1"/>
  <c r="U28" i="2" a="1"/>
  <c r="U28" i="2" s="1"/>
  <c r="U29" i="2" a="1"/>
  <c r="U29" i="2" s="1"/>
  <c r="U15" i="2" a="1"/>
  <c r="U15" i="2" s="1"/>
  <c r="U16" i="2" a="1"/>
  <c r="U16" i="2" s="1"/>
  <c r="U17" i="2" a="1"/>
  <c r="U17" i="2" s="1"/>
  <c r="U18" i="2" a="1"/>
  <c r="U18" i="2" s="1"/>
  <c r="U19" i="2" a="1"/>
  <c r="U19" i="2" s="1"/>
  <c r="U20" i="2" a="1"/>
  <c r="U20" i="2" s="1"/>
  <c r="U21" i="2" a="1"/>
  <c r="U21" i="2" s="1"/>
  <c r="U55" i="2" a="1"/>
  <c r="U55" i="2" s="1"/>
  <c r="U45" i="2" a="1"/>
  <c r="U45" i="2" s="1"/>
  <c r="U33" i="2" a="1"/>
  <c r="U33" i="2" s="1"/>
  <c r="U25" i="2" a="1"/>
  <c r="U25" i="2" s="1"/>
  <c r="U14" i="2" a="1"/>
  <c r="U14" i="2" s="1"/>
  <c r="B56" i="2"/>
  <c r="B57" i="2"/>
  <c r="B58" i="2"/>
  <c r="B59" i="2"/>
  <c r="B60" i="2"/>
  <c r="B61" i="2"/>
  <c r="B62" i="2"/>
  <c r="B46" i="2"/>
  <c r="B47" i="2"/>
  <c r="B48" i="2"/>
  <c r="B49" i="2"/>
  <c r="B50" i="2"/>
  <c r="B34" i="2"/>
  <c r="B35" i="2"/>
  <c r="B36" i="2"/>
  <c r="B37" i="2"/>
  <c r="B38" i="2"/>
  <c r="B39" i="2"/>
  <c r="B40" i="2"/>
  <c r="B41" i="2"/>
  <c r="B26" i="2"/>
  <c r="B27" i="2"/>
  <c r="B28" i="2"/>
  <c r="B29" i="2"/>
  <c r="B15" i="2"/>
  <c r="B16" i="2"/>
  <c r="B17" i="2"/>
  <c r="B18" i="2"/>
  <c r="B19" i="2"/>
  <c r="B20" i="2"/>
  <c r="B21" i="2"/>
  <c r="B55" i="2"/>
  <c r="B45" i="2"/>
  <c r="B33" i="2"/>
  <c r="B25" i="2"/>
  <c r="B14" i="2"/>
  <c r="H56" i="2"/>
  <c r="H57" i="2"/>
  <c r="H58" i="2"/>
  <c r="H59" i="2"/>
  <c r="H60" i="2"/>
  <c r="H61" i="2"/>
  <c r="H62" i="2"/>
  <c r="H46" i="2"/>
  <c r="H47" i="2"/>
  <c r="H48" i="2"/>
  <c r="H49" i="2"/>
  <c r="H50" i="2"/>
  <c r="H34" i="2"/>
  <c r="H35" i="2"/>
  <c r="H36" i="2"/>
  <c r="H37" i="2"/>
  <c r="H38" i="2"/>
  <c r="H39" i="2"/>
  <c r="H40" i="2"/>
  <c r="H41" i="2"/>
  <c r="H26" i="2"/>
  <c r="H27" i="2"/>
  <c r="H28" i="2"/>
  <c r="H29" i="2"/>
  <c r="H15" i="2"/>
  <c r="H16" i="2"/>
  <c r="H17" i="2"/>
  <c r="H18" i="2"/>
  <c r="H19" i="2"/>
  <c r="H20" i="2"/>
  <c r="H21" i="2"/>
  <c r="H55" i="2"/>
  <c r="H45" i="2"/>
  <c r="H33" i="2"/>
  <c r="H25" i="2"/>
  <c r="L14" i="2"/>
  <c r="L56" i="2"/>
  <c r="L57" i="2"/>
  <c r="L58" i="2"/>
  <c r="L59" i="2"/>
  <c r="L60" i="2"/>
  <c r="L61" i="2"/>
  <c r="L62" i="2"/>
  <c r="L46" i="2"/>
  <c r="L47" i="2"/>
  <c r="L48" i="2"/>
  <c r="L49" i="2"/>
  <c r="L50" i="2"/>
  <c r="L34" i="2"/>
  <c r="L35" i="2"/>
  <c r="L36" i="2"/>
  <c r="L37" i="2"/>
  <c r="L38" i="2"/>
  <c r="L39" i="2"/>
  <c r="L40" i="2"/>
  <c r="L41" i="2"/>
  <c r="L26" i="2"/>
  <c r="L27" i="2"/>
  <c r="L28" i="2"/>
  <c r="L29" i="2"/>
  <c r="L15" i="2"/>
  <c r="L16" i="2"/>
  <c r="L17" i="2"/>
  <c r="L18" i="2"/>
  <c r="L19" i="2"/>
  <c r="L20" i="2"/>
  <c r="L21" i="2"/>
  <c r="L55" i="2"/>
  <c r="L45" i="2"/>
  <c r="L33" i="2"/>
  <c r="L25" i="2"/>
  <c r="I37" i="22"/>
  <c r="E56" i="2" a="1"/>
  <c r="E56" i="2" s="1"/>
  <c r="E57" i="2" a="1"/>
  <c r="E57" i="2" s="1"/>
  <c r="E58" i="2" a="1"/>
  <c r="E58" i="2" s="1"/>
  <c r="E59" i="2" a="1"/>
  <c r="E59" i="2" s="1"/>
  <c r="E60" i="2" a="1"/>
  <c r="E60" i="2" s="1"/>
  <c r="E61" i="2" a="1"/>
  <c r="E61" i="2" s="1"/>
  <c r="E62" i="2" a="1"/>
  <c r="E62" i="2" s="1"/>
  <c r="E46" i="2" a="1"/>
  <c r="E46" i="2" s="1"/>
  <c r="E47" i="2" a="1"/>
  <c r="E47" i="2" s="1"/>
  <c r="E48" i="2" a="1"/>
  <c r="E48" i="2" s="1"/>
  <c r="E49" i="2" a="1"/>
  <c r="E49" i="2" s="1"/>
  <c r="E50" i="2" a="1"/>
  <c r="E50" i="2" s="1"/>
  <c r="E34" i="2" a="1"/>
  <c r="E34" i="2" s="1"/>
  <c r="E35" i="2" a="1"/>
  <c r="E35" i="2" s="1"/>
  <c r="E36" i="2" a="1"/>
  <c r="E36" i="2" s="1"/>
  <c r="E37" i="2" a="1"/>
  <c r="E37" i="2" s="1"/>
  <c r="E38" i="2" a="1"/>
  <c r="E38" i="2" s="1"/>
  <c r="E39" i="2" a="1"/>
  <c r="E39" i="2" s="1"/>
  <c r="E40" i="2" a="1"/>
  <c r="E40" i="2" s="1"/>
  <c r="E41" i="2" a="1"/>
  <c r="E41" i="2" s="1"/>
  <c r="E26" i="2" a="1"/>
  <c r="E26" i="2" s="1"/>
  <c r="E27" i="2" a="1"/>
  <c r="E27" i="2" s="1"/>
  <c r="E28" i="2" a="1"/>
  <c r="E28" i="2" s="1"/>
  <c r="E29" i="2" a="1"/>
  <c r="E29" i="2" s="1"/>
  <c r="E55" i="2" a="1"/>
  <c r="E55" i="2" s="1"/>
  <c r="E45" i="2" a="1"/>
  <c r="E45" i="2" s="1"/>
  <c r="E33" i="2" a="1"/>
  <c r="E33" i="2" s="1"/>
  <c r="E25" i="2" a="1"/>
  <c r="E25" i="2" s="1"/>
  <c r="E15" i="2" a="1"/>
  <c r="E15" i="2" s="1"/>
  <c r="E16" i="2" a="1"/>
  <c r="E16" i="2" s="1"/>
  <c r="E17" i="2" a="1"/>
  <c r="E17" i="2" s="1"/>
  <c r="E18" i="2" a="1"/>
  <c r="E18" i="2" s="1"/>
  <c r="E19" i="2" a="1"/>
  <c r="E19" i="2" s="1"/>
  <c r="E20" i="2" a="1"/>
  <c r="E20" i="2" s="1"/>
  <c r="E21" i="2" a="1"/>
  <c r="E21" i="2" s="1"/>
  <c r="E90" i="22" l="1"/>
  <c r="B120" i="22" s="1"/>
  <c r="F45" i="2" s="1"/>
  <c r="F102" i="22"/>
  <c r="E96" i="22"/>
  <c r="D120" i="22" s="1"/>
  <c r="F96" i="22"/>
  <c r="D65" i="22"/>
  <c r="E22" i="23"/>
  <c r="F22" i="23" s="1"/>
  <c r="E55" i="22"/>
  <c r="I78" i="22"/>
  <c r="I36" i="22"/>
  <c r="E50" i="22"/>
  <c r="H71" i="2"/>
  <c r="E60" i="22"/>
  <c r="E47" i="23"/>
  <c r="F47" i="23" s="1"/>
  <c r="E27" i="23"/>
  <c r="F27" i="23" s="1"/>
  <c r="E48" i="23"/>
  <c r="F48" i="23" s="1"/>
  <c r="E31" i="23"/>
  <c r="F31" i="23" s="1"/>
  <c r="E43" i="23"/>
  <c r="F43" i="23" s="1"/>
  <c r="E54" i="23"/>
  <c r="F54" i="23" s="1"/>
  <c r="E35" i="23"/>
  <c r="F35" i="23" s="1"/>
  <c r="E51" i="23"/>
  <c r="F51" i="23" s="1"/>
  <c r="E32" i="23"/>
  <c r="F32" i="23" s="1"/>
  <c r="E23" i="23"/>
  <c r="F23" i="23" s="1"/>
  <c r="E39" i="23"/>
  <c r="F39" i="23" s="1"/>
  <c r="E55" i="23"/>
  <c r="F55" i="23" s="1"/>
  <c r="E56" i="23"/>
  <c r="F56" i="23" s="1"/>
  <c r="E29" i="23"/>
  <c r="F29" i="23" s="1"/>
  <c r="E37" i="23"/>
  <c r="F37" i="23" s="1"/>
  <c r="E45" i="23"/>
  <c r="F45" i="23" s="1"/>
  <c r="E53" i="23"/>
  <c r="F53" i="23" s="1"/>
  <c r="E30" i="23"/>
  <c r="F30" i="23" s="1"/>
  <c r="E38" i="23"/>
  <c r="F38" i="23" s="1"/>
  <c r="E46" i="23"/>
  <c r="F46" i="23" s="1"/>
  <c r="E52" i="23"/>
  <c r="F52" i="23" s="1"/>
  <c r="E25" i="23"/>
  <c r="F25" i="23" s="1"/>
  <c r="E33" i="23"/>
  <c r="F33" i="23" s="1"/>
  <c r="E41" i="23"/>
  <c r="F41" i="23" s="1"/>
  <c r="E49" i="23"/>
  <c r="F49" i="23" s="1"/>
  <c r="E57" i="23"/>
  <c r="F57" i="23" s="1"/>
  <c r="E26" i="23"/>
  <c r="F26" i="23" s="1"/>
  <c r="E34" i="23"/>
  <c r="F34" i="23" s="1"/>
  <c r="E42" i="23"/>
  <c r="F42" i="23" s="1"/>
  <c r="E50" i="23"/>
  <c r="F50" i="23" s="1"/>
  <c r="E24" i="23"/>
  <c r="F24" i="23" s="1"/>
  <c r="E40" i="23"/>
  <c r="F40" i="23" s="1"/>
  <c r="E28" i="23"/>
  <c r="F28" i="23" s="1"/>
  <c r="E44" i="23"/>
  <c r="F44" i="23" s="1"/>
  <c r="N109" i="22"/>
  <c r="N113" i="22"/>
  <c r="N110" i="22"/>
  <c r="N117" i="22"/>
  <c r="N114" i="22"/>
  <c r="N111" i="22"/>
  <c r="N118" i="22"/>
  <c r="N115" i="22"/>
  <c r="M112" i="22"/>
  <c r="O112" i="22"/>
  <c r="M116" i="22"/>
  <c r="O116" i="22"/>
  <c r="O108" i="22"/>
  <c r="M108" i="22"/>
  <c r="O74" i="22"/>
  <c r="M73" i="22"/>
  <c r="O69" i="22"/>
  <c r="O78" i="22"/>
  <c r="M75" i="22"/>
  <c r="O76" i="22"/>
  <c r="M71" i="22"/>
  <c r="O72" i="22"/>
  <c r="M60" i="22"/>
  <c r="O60" i="22"/>
  <c r="O77" i="22"/>
  <c r="O70" i="22"/>
  <c r="M70" i="22"/>
  <c r="M56" i="22"/>
  <c r="O56" i="22"/>
  <c r="M115" i="22"/>
  <c r="M61" i="22"/>
  <c r="M110" i="22"/>
  <c r="M58" i="22"/>
  <c r="M118" i="22"/>
  <c r="M113" i="22"/>
  <c r="M55" i="22"/>
  <c r="M53" i="22"/>
  <c r="M57" i="22"/>
  <c r="M114" i="22"/>
  <c r="M54" i="22"/>
  <c r="M109" i="22"/>
  <c r="M59" i="22"/>
  <c r="M111" i="22"/>
  <c r="M62" i="22"/>
  <c r="M117" i="22"/>
  <c r="C82" i="6"/>
  <c r="E82" i="6"/>
  <c r="G82" i="6"/>
  <c r="D9" i="23"/>
  <c r="D8" i="23"/>
  <c r="D7" i="23"/>
  <c r="D6" i="23"/>
  <c r="D5" i="23"/>
  <c r="D50" i="10"/>
  <c r="M10" i="22"/>
  <c r="M11" i="22"/>
  <c r="M15" i="22"/>
  <c r="M18" i="22"/>
  <c r="M19" i="22"/>
  <c r="M8" i="22"/>
  <c r="N8" i="22"/>
  <c r="M9" i="22"/>
  <c r="N9" i="22"/>
  <c r="O9" i="22"/>
  <c r="N10" i="22"/>
  <c r="O10" i="22"/>
  <c r="N11" i="22"/>
  <c r="O11" i="22"/>
  <c r="M12" i="22"/>
  <c r="N12" i="22"/>
  <c r="O12" i="22"/>
  <c r="M13" i="22"/>
  <c r="N13" i="22"/>
  <c r="O13" i="22"/>
  <c r="N15" i="22"/>
  <c r="O15" i="22"/>
  <c r="N16" i="22"/>
  <c r="O16" i="22"/>
  <c r="N17" i="22"/>
  <c r="O17" i="22"/>
  <c r="N18" i="22"/>
  <c r="O18" i="22"/>
  <c r="N19" i="22"/>
  <c r="O19" i="22"/>
  <c r="N20" i="22"/>
  <c r="O20" i="22"/>
  <c r="M21" i="22"/>
  <c r="N21" i="22"/>
  <c r="O21" i="22"/>
  <c r="N22" i="22"/>
  <c r="O22" i="22"/>
  <c r="L9" i="22"/>
  <c r="L10" i="22"/>
  <c r="L11" i="22"/>
  <c r="L12" i="22"/>
  <c r="L13" i="22"/>
  <c r="L15" i="22"/>
  <c r="L16" i="22"/>
  <c r="L17" i="22"/>
  <c r="L18" i="22"/>
  <c r="L19" i="22"/>
  <c r="L20" i="22"/>
  <c r="L21" i="22"/>
  <c r="L22" i="22"/>
  <c r="L8" i="22"/>
  <c r="L5" i="23"/>
  <c r="M20" i="22"/>
  <c r="M22" i="22"/>
  <c r="H69" i="22"/>
  <c r="F65" i="22"/>
  <c r="F60" i="22"/>
  <c r="F55" i="22"/>
  <c r="H6" i="23" a="1"/>
  <c r="H6" i="23" s="1"/>
  <c r="D69" i="22"/>
  <c r="H60" i="22"/>
  <c r="H55" i="22"/>
  <c r="H50" i="22"/>
  <c r="H9" i="23" a="1"/>
  <c r="H9" i="23" s="1"/>
  <c r="H8" i="23" a="1"/>
  <c r="H8" i="23" s="1"/>
  <c r="H7" i="23" a="1"/>
  <c r="H7" i="23" s="1"/>
  <c r="E50" i="10"/>
  <c r="E46" i="10"/>
  <c r="D48" i="10"/>
  <c r="O36" i="10"/>
  <c r="L36" i="10"/>
  <c r="I36" i="10"/>
  <c r="F36" i="10"/>
  <c r="O31" i="10"/>
  <c r="L31" i="10"/>
  <c r="I31" i="10"/>
  <c r="I30" i="10"/>
  <c r="F30" i="10"/>
  <c r="F31" i="10"/>
  <c r="J45" i="2" l="1"/>
  <c r="N45" i="2"/>
  <c r="E65" i="22"/>
  <c r="F120" i="22"/>
  <c r="R45" i="2" s="1"/>
  <c r="H65" i="22"/>
  <c r="F53" i="10"/>
  <c r="F54" i="10"/>
  <c r="F52" i="10"/>
  <c r="F55" i="10"/>
  <c r="L6" i="23"/>
  <c r="M6" i="23" s="1" a="1"/>
  <c r="M6" i="23" s="1"/>
  <c r="M5" i="23" a="1"/>
  <c r="M5" i="23" s="1"/>
  <c r="AE8" i="5"/>
  <c r="AE7" i="5"/>
  <c r="AE6" i="5"/>
  <c r="Z8" i="5"/>
  <c r="Z7" i="5"/>
  <c r="Z6" i="5"/>
  <c r="Q11" i="5"/>
  <c r="Q10" i="5"/>
  <c r="Q9" i="5"/>
  <c r="Q8" i="5"/>
  <c r="Q7" i="5"/>
  <c r="Q6" i="5"/>
  <c r="L6" i="5"/>
  <c r="L10" i="5"/>
  <c r="L9" i="5"/>
  <c r="L8" i="5"/>
  <c r="L7" i="5"/>
  <c r="AE9" i="5"/>
  <c r="L7" i="22"/>
  <c r="E21" i="22"/>
  <c r="Z9" i="5"/>
  <c r="Q12" i="5"/>
  <c r="L11" i="5"/>
  <c r="N33" i="10"/>
  <c r="H33" i="10"/>
  <c r="D33" i="10"/>
  <c r="E33" i="10"/>
  <c r="F32" i="10"/>
  <c r="E47" i="10"/>
  <c r="E45" i="10"/>
  <c r="O32" i="10"/>
  <c r="L32" i="10"/>
  <c r="I32" i="10"/>
  <c r="O30" i="10"/>
  <c r="L30" i="10"/>
  <c r="O29" i="10"/>
  <c r="L29" i="10"/>
  <c r="I29" i="10"/>
  <c r="F29" i="10"/>
  <c r="O27" i="10"/>
  <c r="N27" i="10"/>
  <c r="L27" i="10"/>
  <c r="K27" i="10"/>
  <c r="I27" i="10"/>
  <c r="H27" i="10"/>
  <c r="G28" i="10" s="1"/>
  <c r="F27" i="10"/>
  <c r="E27" i="10"/>
  <c r="D28" i="10" s="1"/>
  <c r="AH8" i="4"/>
  <c r="AI8" i="4" s="1"/>
  <c r="AA8" i="4"/>
  <c r="AB8" i="4" s="1"/>
  <c r="T8" i="4"/>
  <c r="U8" i="4" s="1"/>
  <c r="M8" i="4"/>
  <c r="N8" i="4" s="1"/>
  <c r="F8" i="4"/>
  <c r="G8" i="4" s="1"/>
  <c r="AH7" i="4"/>
  <c r="AI7" i="4" s="1"/>
  <c r="AA7" i="4"/>
  <c r="AB7" i="4" s="1"/>
  <c r="T7" i="4"/>
  <c r="U7" i="4" s="1"/>
  <c r="M7" i="4"/>
  <c r="N7" i="4" s="1"/>
  <c r="F7" i="4"/>
  <c r="G7" i="4" s="1"/>
  <c r="AH6" i="4"/>
  <c r="AI6" i="4" s="1"/>
  <c r="AA6" i="4"/>
  <c r="AB6" i="4" s="1"/>
  <c r="T6" i="4"/>
  <c r="U6" i="4" s="1"/>
  <c r="M6" i="4"/>
  <c r="N6" i="4" s="1"/>
  <c r="F6" i="4"/>
  <c r="G6" i="4" s="1"/>
  <c r="F5" i="4"/>
  <c r="G5" i="4" s="1"/>
  <c r="D20" i="3"/>
  <c r="F20" i="3" s="1"/>
  <c r="Z8" i="3"/>
  <c r="Z7" i="3"/>
  <c r="Z6" i="3"/>
  <c r="Z5" i="3"/>
  <c r="Z4" i="3"/>
  <c r="S4" i="3"/>
  <c r="T4" i="3" s="1"/>
  <c r="M17" i="22"/>
  <c r="M16" i="22"/>
  <c r="G10" i="4" l="1"/>
  <c r="AE8" i="3"/>
  <c r="Y4" i="3"/>
  <c r="D9" i="3"/>
  <c r="F9" i="3" s="1"/>
  <c r="L7" i="23"/>
  <c r="M7" i="23" s="1" a="1"/>
  <c r="M7" i="23" s="1"/>
  <c r="M33" i="10"/>
  <c r="P74" i="2"/>
  <c r="J33" i="10"/>
  <c r="I71" i="2"/>
  <c r="M72" i="2"/>
  <c r="Q73" i="2"/>
  <c r="I70" i="2"/>
  <c r="M71" i="2"/>
  <c r="Q72" i="2"/>
  <c r="I74" i="2"/>
  <c r="M70" i="2"/>
  <c r="Q71" i="2"/>
  <c r="I73" i="2"/>
  <c r="M74" i="2"/>
  <c r="Q70" i="2"/>
  <c r="I72" i="2"/>
  <c r="M73" i="2"/>
  <c r="Q74" i="2"/>
  <c r="D32" i="10"/>
  <c r="G32" i="10"/>
  <c r="J32" i="10"/>
  <c r="M32" i="10"/>
  <c r="J27" i="10"/>
  <c r="G27" i="10"/>
  <c r="D27" i="10"/>
  <c r="M27" i="10"/>
  <c r="D55" i="10"/>
  <c r="D54" i="10"/>
  <c r="E52" i="10"/>
  <c r="D53" i="10"/>
  <c r="D52" i="10"/>
  <c r="D36" i="10" s="1"/>
  <c r="G33" i="10"/>
  <c r="M28" i="10"/>
  <c r="J28" i="10"/>
  <c r="E54" i="10"/>
  <c r="E53" i="10"/>
  <c r="J70" i="2"/>
  <c r="N70" i="2"/>
  <c r="R70" i="2"/>
  <c r="J71" i="2"/>
  <c r="N71" i="2"/>
  <c r="R71" i="2"/>
  <c r="J72" i="2"/>
  <c r="N72" i="2"/>
  <c r="R72" i="2"/>
  <c r="J73" i="2"/>
  <c r="N73" i="2"/>
  <c r="R73" i="2"/>
  <c r="J74" i="2"/>
  <c r="N74" i="2"/>
  <c r="R74" i="2"/>
  <c r="AE4" i="3"/>
  <c r="M8" i="3"/>
  <c r="K70" i="2"/>
  <c r="O70" i="2"/>
  <c r="K71" i="2"/>
  <c r="O71" i="2"/>
  <c r="K72" i="2"/>
  <c r="O72" i="2"/>
  <c r="K73" i="2"/>
  <c r="O73" i="2"/>
  <c r="K74" i="2"/>
  <c r="O74" i="2"/>
  <c r="H70" i="2"/>
  <c r="L70" i="2"/>
  <c r="P70" i="2"/>
  <c r="L71" i="2"/>
  <c r="L76" i="2" s="1"/>
  <c r="P71" i="2"/>
  <c r="H72" i="2"/>
  <c r="L72" i="2"/>
  <c r="L77" i="2" s="1"/>
  <c r="P72" i="2"/>
  <c r="H73" i="2"/>
  <c r="L73" i="2"/>
  <c r="P73" i="2"/>
  <c r="H74" i="2"/>
  <c r="L74" i="2"/>
  <c r="M4" i="3"/>
  <c r="O4" i="3" s="1"/>
  <c r="AE5" i="3"/>
  <c r="X5" i="3" s="1"/>
  <c r="K8" i="3"/>
  <c r="E55" i="10"/>
  <c r="I77" i="2" l="1"/>
  <c r="P76" i="2"/>
  <c r="J76" i="2"/>
  <c r="N77" i="2"/>
  <c r="M76" i="2"/>
  <c r="H76" i="2"/>
  <c r="Q76" i="2"/>
  <c r="K76" i="2"/>
  <c r="I76" i="2"/>
  <c r="P77" i="2"/>
  <c r="O77" i="2"/>
  <c r="J77" i="2"/>
  <c r="K77" i="2"/>
  <c r="R76" i="2"/>
  <c r="H77" i="2"/>
  <c r="O76" i="2"/>
  <c r="R77" i="2"/>
  <c r="N76" i="2"/>
  <c r="Q77" i="2"/>
  <c r="M77" i="2"/>
  <c r="P4" i="3"/>
  <c r="O5" i="3"/>
  <c r="X8" i="3"/>
  <c r="X7" i="3"/>
  <c r="X6" i="3"/>
  <c r="O8" i="3"/>
  <c r="O10" i="3"/>
  <c r="I4" i="3"/>
  <c r="K4" i="3"/>
  <c r="L8" i="23"/>
  <c r="M8" i="23" s="1" a="1"/>
  <c r="M8" i="23" s="1"/>
  <c r="S71" i="2"/>
  <c r="J36" i="10"/>
  <c r="M36" i="10"/>
  <c r="G36" i="10"/>
  <c r="K5" i="3"/>
  <c r="I5" i="3"/>
  <c r="I8" i="3"/>
  <c r="S72" i="2"/>
  <c r="K7" i="3"/>
  <c r="I7" i="3"/>
  <c r="S73" i="2"/>
  <c r="P8" i="3"/>
  <c r="K9" i="3"/>
  <c r="I9" i="3"/>
  <c r="S74" i="2"/>
  <c r="S70" i="2"/>
  <c r="I6" i="3"/>
  <c r="K6" i="3"/>
  <c r="AB4" i="3"/>
  <c r="S76" i="2" l="1"/>
  <c r="S77" i="2"/>
  <c r="L9" i="23"/>
  <c r="M9" i="23" s="1" a="1"/>
  <c r="M9" i="23" s="1"/>
  <c r="Y8" i="3"/>
  <c r="AB8" i="3"/>
  <c r="Y5" i="3"/>
  <c r="AB5" i="3"/>
  <c r="Y7" i="3"/>
  <c r="AB7" i="3"/>
  <c r="AB6" i="3"/>
  <c r="Y6" i="3"/>
  <c r="L10" i="23" l="1"/>
  <c r="M10" i="23" s="1" a="1"/>
  <c r="M10" i="23" s="1"/>
  <c r="L11" i="23" l="1"/>
  <c r="M11" i="23" s="1" a="1"/>
  <c r="M11" i="23" s="1"/>
  <c r="L12" i="23" l="1"/>
  <c r="M12" i="23" s="1" a="1"/>
  <c r="M12" i="23" s="1"/>
  <c r="L13" i="23" l="1"/>
  <c r="M13" i="23" s="1" a="1"/>
  <c r="M13" i="23" s="1"/>
  <c r="L14" i="23" l="1"/>
  <c r="M14" i="23" s="1" a="1"/>
  <c r="M14" i="23" s="1"/>
  <c r="L15" i="23" l="1"/>
  <c r="M15" i="23" s="1" a="1"/>
  <c r="M15" i="23" s="1"/>
  <c r="L16" i="23" l="1"/>
  <c r="M16" i="23" s="1" a="1"/>
  <c r="M16" i="23" s="1"/>
  <c r="L17" i="23" l="1"/>
  <c r="M17" i="23" s="1" a="1"/>
  <c r="M17" i="23" s="1"/>
  <c r="L18" i="23" l="1"/>
  <c r="L19" i="23" s="1"/>
  <c r="M18" i="23" l="1" a="1"/>
  <c r="M18" i="23" s="1"/>
  <c r="M19" i="23" a="1"/>
  <c r="M19" i="2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Thomas</author>
  </authors>
  <commentList>
    <comment ref="E6" authorId="0" shapeId="0" xr:uid="{F886AA30-7140-4C40-BBBE-B3992190D693}">
      <text>
        <r>
          <rPr>
            <sz val="9"/>
            <color indexed="81"/>
            <rFont val="Segoe UI"/>
            <family val="2"/>
          </rPr>
          <t xml:space="preserve">
Beliebigen Übungsnamen Eintragen !</t>
        </r>
      </text>
    </comment>
    <comment ref="F6" authorId="0" shapeId="0" xr:uid="{F213D67E-B784-438D-AEE4-5BB1887196B3}">
      <text>
        <r>
          <rPr>
            <sz val="9"/>
            <color indexed="81"/>
            <rFont val="Segoe UI"/>
            <family val="2"/>
          </rPr>
          <t xml:space="preserve">Dazugehörige Muskelgruppe Eintragen!
</t>
        </r>
      </text>
    </comment>
    <comment ref="G6" authorId="0" shapeId="0" xr:uid="{84950654-6F22-434B-B2DC-625D9C1BAA66}">
      <text>
        <r>
          <rPr>
            <sz val="9"/>
            <color indexed="81"/>
            <rFont val="Segoe UI"/>
            <family val="2"/>
          </rPr>
          <t xml:space="preserve">Deine Gewichtsschritte [KG] 
</t>
        </r>
      </text>
    </comment>
    <comment ref="H6" authorId="0" shapeId="0" xr:uid="{740C0A91-A406-4D56-B572-9B253FCB0D65}">
      <text>
        <r>
          <rPr>
            <sz val="14"/>
            <color indexed="81"/>
            <rFont val="Segoe UI"/>
            <family val="2"/>
          </rPr>
          <t>Hinweis:</t>
        </r>
        <r>
          <rPr>
            <sz val="9"/>
            <color indexed="81"/>
            <rFont val="Segoe UI"/>
            <family val="2"/>
          </rPr>
          <t xml:space="preserve">                                             </t>
        </r>
        <r>
          <rPr>
            <sz val="10"/>
            <color indexed="81"/>
            <rFont val="Calibri"/>
            <family val="2"/>
            <scheme val="minor"/>
          </rPr>
          <t xml:space="preserve">Wenn du eine Übung doppelt mit  unterschiedlichen Werten (wie z.b.Wiederholungsanzahl) verwenden möchtest, beachte bitte, dass du diese Übung auch mehrmals einträgst. (z.b  Kniebeuge UK1 /UK2 !)
</t>
        </r>
      </text>
    </comment>
    <comment ref="I6" authorId="0" shapeId="0" xr:uid="{FE6CA698-FB12-42B6-8F0B-63AEBA67B7DD}">
      <text>
        <r>
          <rPr>
            <sz val="10"/>
            <color indexed="81"/>
            <rFont val="Segoe UI"/>
            <family val="2"/>
          </rPr>
          <t xml:space="preserve">Bestimme die Wiederholungsanzahl in </t>
        </r>
        <r>
          <rPr>
            <sz val="11"/>
            <color indexed="81"/>
            <rFont val="Segoe UI"/>
            <family val="2"/>
          </rPr>
          <t xml:space="preserve">der </t>
        </r>
        <r>
          <rPr>
            <sz val="10"/>
            <color indexed="81"/>
            <rFont val="Segoe UI"/>
            <family val="2"/>
          </rPr>
          <t xml:space="preserve">Overload Woche!
Sollen diese im ganzen Zyklus gleich bleiben.
Trage die gleiche Wiederholungsanzahl nochmal ein!
</t>
        </r>
      </text>
    </comment>
    <comment ref="J6" authorId="0" shapeId="0" xr:uid="{4DE7DF66-074D-4B23-AEC7-94975D8AB35D}">
      <text>
        <r>
          <rPr>
            <sz val="10"/>
            <color indexed="81"/>
            <rFont val="Calibri"/>
            <family val="2"/>
            <scheme val="minor"/>
          </rPr>
          <t xml:space="preserve">Evaluiere ob es sich bei dieser Übung um eine Grundübung oder Isolationsübung handelt!
</t>
        </r>
        <r>
          <rPr>
            <sz val="18"/>
            <color indexed="81"/>
            <rFont val="Calibri"/>
            <family val="2"/>
            <scheme val="minor"/>
          </rPr>
          <t xml:space="preserve">  ! </t>
        </r>
        <r>
          <rPr>
            <sz val="10"/>
            <color indexed="81"/>
            <rFont val="Calibri"/>
            <family val="2"/>
            <scheme val="minor"/>
          </rPr>
          <t>Trage GB+ ein wenn du diese Übung für Maximalkraftwerte oder 
den  Gewichts-Calculator verwenden möchtest!</t>
        </r>
      </text>
    </comment>
    <comment ref="K6" authorId="0" shapeId="0" xr:uid="{2219C3B3-0351-4ED8-B2F1-4843967BD3E4}">
      <text>
        <r>
          <rPr>
            <sz val="9"/>
            <color indexed="81"/>
            <rFont val="Segoe UI"/>
            <family val="2"/>
          </rPr>
          <t xml:space="preserve">Bestimme ob es sich um eine Oberkörper oder Unterkörper-Übung handelt!
</t>
        </r>
        <r>
          <rPr>
            <sz val="14"/>
            <color indexed="81"/>
            <rFont val="Segoe UI"/>
            <family val="2"/>
          </rPr>
          <t xml:space="preserve">! </t>
        </r>
        <r>
          <rPr>
            <sz val="9"/>
            <color indexed="81"/>
            <rFont val="Segoe UI"/>
            <family val="2"/>
          </rPr>
          <t>Im Bereich Zyklus -</t>
        </r>
        <r>
          <rPr>
            <sz val="16"/>
            <color indexed="81"/>
            <rFont val="Segoe UI"/>
            <family val="2"/>
          </rPr>
          <t xml:space="preserve"> </t>
        </r>
        <r>
          <rPr>
            <sz val="9"/>
            <color indexed="81"/>
            <rFont val="Segoe UI"/>
            <family val="2"/>
          </rPr>
          <t xml:space="preserve">Intensitätsguide können die Intensitäten für OK,UK in % in der Deload Woche verändert werden!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Thomas</author>
  </authors>
  <commentList>
    <comment ref="D6" authorId="0" shapeId="0" xr:uid="{B23F5DB1-8BD1-4F5C-9021-6219EBAFC230}">
      <text>
        <r>
          <rPr>
            <sz val="10"/>
            <color indexed="81"/>
            <rFont val="Segoe UI"/>
            <family val="2"/>
          </rPr>
          <t>W</t>
        </r>
        <r>
          <rPr>
            <sz val="9"/>
            <color indexed="81"/>
            <rFont val="Segoe UI"/>
            <family val="2"/>
          </rPr>
          <t xml:space="preserve">ähle in der Liste deine präferierte Übung aus.
</t>
        </r>
        <r>
          <rPr>
            <sz val="16"/>
            <color indexed="81"/>
            <rFont val="Segoe UI"/>
            <family val="2"/>
          </rPr>
          <t xml:space="preserve">! </t>
        </r>
        <r>
          <rPr>
            <sz val="9"/>
            <color indexed="81"/>
            <rFont val="Segoe UI"/>
            <family val="2"/>
          </rPr>
          <t xml:space="preserve">Übungen sind in der Übungsübersicht als GB+ eingetragen!
</t>
        </r>
      </text>
    </comment>
    <comment ref="F6" authorId="0" shapeId="0" xr:uid="{8B41B9B6-106A-4413-9F52-D0470D6B5C14}">
      <text>
        <r>
          <rPr>
            <sz val="9"/>
            <color indexed="81"/>
            <rFont val="Segoe UI"/>
            <family val="2"/>
          </rPr>
          <t xml:space="preserve">Verwende ein Gewicht bei dem du um die. 3-10 Wiederholungen schaffst
</t>
        </r>
      </text>
    </comment>
    <comment ref="G6" authorId="0" shapeId="0" xr:uid="{ECBC4432-D44C-4ABD-B7F0-7BDDE7ECB715}">
      <text>
        <r>
          <rPr>
            <sz val="9"/>
            <color indexed="81"/>
            <rFont val="Segoe UI"/>
            <charset val="1"/>
          </rPr>
          <t>D</t>
        </r>
        <r>
          <rPr>
            <sz val="9"/>
            <color indexed="81"/>
            <rFont val="Segoe UI"/>
            <family val="2"/>
          </rPr>
          <t xml:space="preserve">ie Wiederholungen sollten bei der Berechnung nicht höher als 12 sein !
</t>
        </r>
      </text>
    </comment>
    <comment ref="H6" authorId="0" shapeId="0" xr:uid="{83B222BE-0E73-43A8-9E01-E5D35AD6622E}">
      <text>
        <r>
          <rPr>
            <sz val="9"/>
            <color indexed="81"/>
            <rFont val="Segoe UI"/>
            <family val="2"/>
          </rPr>
          <t xml:space="preserve">Gebe die RPE (Rate of Perceived Exertion) Intensitäts-Skala von 1-10 an.
</t>
        </r>
        <r>
          <rPr>
            <sz val="16"/>
            <color indexed="81"/>
            <rFont val="Segoe UI"/>
            <family val="2"/>
          </rPr>
          <t xml:space="preserve">! </t>
        </r>
        <r>
          <rPr>
            <sz val="9"/>
            <color indexed="81"/>
            <rFont val="Segoe UI"/>
            <family val="2"/>
          </rPr>
          <t>Wurde das Gewicht maximal (Bis zum Muskelversagen) bewältigt, trage eine  RPE von 10 ein!</t>
        </r>
      </text>
    </comment>
    <comment ref="I6" authorId="0" shapeId="0" xr:uid="{AE210FD1-4F38-47B1-B308-2EE91C3D05E4}">
      <text>
        <r>
          <rPr>
            <sz val="9"/>
            <color indexed="81"/>
            <rFont val="Segoe UI"/>
            <family val="2"/>
          </rPr>
          <t xml:space="preserve">Wähle in der Liste die 1RM Formel die du verwenden möchtest.
</t>
        </r>
        <r>
          <rPr>
            <sz val="11"/>
            <color indexed="81"/>
            <rFont val="Segoe UI"/>
            <family val="2"/>
          </rPr>
          <t xml:space="preserve">Hinweis </t>
        </r>
        <r>
          <rPr>
            <sz val="14"/>
            <color indexed="81"/>
            <rFont val="Segoe UI"/>
            <family val="2"/>
          </rPr>
          <t>!</t>
        </r>
        <r>
          <rPr>
            <sz val="9"/>
            <color indexed="81"/>
            <rFont val="Segoe UI"/>
            <family val="2"/>
          </rPr>
          <t xml:space="preserve">
 Die </t>
        </r>
        <r>
          <rPr>
            <b/>
            <sz val="9"/>
            <color indexed="81"/>
            <rFont val="Segoe UI"/>
            <family val="2"/>
          </rPr>
          <t>Br</t>
        </r>
        <r>
          <rPr>
            <sz val="9"/>
            <color indexed="81"/>
            <rFont val="Segoe UI"/>
            <family val="2"/>
          </rPr>
          <t xml:space="preserve">zcky Formel eignet sichs ehr gut  für Werte  bis 8 Wdh.
Die </t>
        </r>
        <r>
          <rPr>
            <b/>
            <sz val="9"/>
            <color indexed="81"/>
            <rFont val="Segoe UI"/>
            <family val="2"/>
          </rPr>
          <t>Ep</t>
        </r>
        <r>
          <rPr>
            <sz val="9"/>
            <color indexed="81"/>
            <rFont val="Segoe UI"/>
            <family val="2"/>
          </rPr>
          <t xml:space="preserve">ley Formel hingegen ist präziser ab  10 Wdh.
Bei 10 Wdh. sind beide Formeln identisch!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Thomas</author>
  </authors>
  <commentList>
    <comment ref="A11" authorId="0" shapeId="0" xr:uid="{D9AFD10B-E75C-4681-8825-0809DDEE5FD1}">
      <text>
        <r>
          <rPr>
            <sz val="12"/>
            <color indexed="81"/>
            <rFont val="Segoe UI"/>
            <family val="2"/>
          </rPr>
          <t>Hinweis !</t>
        </r>
        <r>
          <rPr>
            <b/>
            <sz val="9"/>
            <color indexed="81"/>
            <rFont val="Segoe UI"/>
            <family val="2"/>
          </rPr>
          <t xml:space="preserve">
</t>
        </r>
        <r>
          <rPr>
            <sz val="10"/>
            <color indexed="81"/>
            <rFont val="Segoe UI"/>
            <family val="2"/>
          </rPr>
          <t xml:space="preserve"> Die Brzcky Formel eignet sich sehr gut  für Werte  bis 8 Wdh.
Die Epley Formel hingegen ist präziser ab 10 Wdh.
Bei 10 Wdh. sind beide Formeln identisch!</t>
        </r>
      </text>
    </comment>
  </commentList>
</comment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<sst xmlns="http://schemas.openxmlformats.org/spreadsheetml/2006/main" count="909" uniqueCount="375">
  <si>
    <t>Übung</t>
  </si>
  <si>
    <t>Muskelgruppe</t>
  </si>
  <si>
    <t>LH Bankdrücken</t>
  </si>
  <si>
    <t>Brust</t>
  </si>
  <si>
    <t>Brustpresse</t>
  </si>
  <si>
    <t>KH Bankdrücken</t>
  </si>
  <si>
    <t>LH Schrägbankdrücken</t>
  </si>
  <si>
    <t>KH Schrägbankdrücken</t>
  </si>
  <si>
    <t>Incline Press</t>
  </si>
  <si>
    <t xml:space="preserve">Butterfly </t>
  </si>
  <si>
    <t>Cable Cross</t>
  </si>
  <si>
    <t>Rudern zur Brust</t>
  </si>
  <si>
    <t>Rücken</t>
  </si>
  <si>
    <t>Rudern zum Bauch</t>
  </si>
  <si>
    <t>Latzug</t>
  </si>
  <si>
    <t>Latzugmaschine</t>
  </si>
  <si>
    <t>Klimmzüge</t>
  </si>
  <si>
    <t>Shruggs</t>
  </si>
  <si>
    <t>Trapez</t>
  </si>
  <si>
    <t>Kniebeuge</t>
  </si>
  <si>
    <t>Quads</t>
  </si>
  <si>
    <t>Kniebeuge (Maschine)</t>
  </si>
  <si>
    <t>Frontbeuge</t>
  </si>
  <si>
    <t xml:space="preserve">Hackenschmidt
</t>
  </si>
  <si>
    <t>Beinpresse</t>
  </si>
  <si>
    <t>Ausfallschritte</t>
  </si>
  <si>
    <t>Bulgarian Split Squats</t>
  </si>
  <si>
    <t>Rumänisches Kreuzheben</t>
  </si>
  <si>
    <t>Hamstrings</t>
  </si>
  <si>
    <t>Beinbeuger</t>
  </si>
  <si>
    <t>Seitheben</t>
  </si>
  <si>
    <t>Mittlere Schulter</t>
  </si>
  <si>
    <t>Facepulls</t>
  </si>
  <si>
    <t>Hintere Schulter</t>
  </si>
  <si>
    <t>Butterfly reverse</t>
  </si>
  <si>
    <t>Military Press</t>
  </si>
  <si>
    <t>Schulterdrücken Maschine</t>
  </si>
  <si>
    <t>KH Schulterdrücken</t>
  </si>
  <si>
    <t>Trizepsstrecken</t>
  </si>
  <si>
    <t>Trizeps</t>
  </si>
  <si>
    <t>Trizepsstrecken Überkopf</t>
  </si>
  <si>
    <t>Bizeps Curls</t>
  </si>
  <si>
    <t>Bizeps</t>
  </si>
  <si>
    <t>Wadenheben</t>
  </si>
  <si>
    <t>Waden</t>
  </si>
  <si>
    <t>Crunches</t>
  </si>
  <si>
    <t>Bauch</t>
  </si>
  <si>
    <t>Maximalkraftwert [kg]</t>
  </si>
  <si>
    <t>Gewicht [kg]</t>
  </si>
  <si>
    <t>Wiederholungen</t>
  </si>
  <si>
    <t>OK 1</t>
  </si>
  <si>
    <t>A1</t>
  </si>
  <si>
    <t>B1</t>
  </si>
  <si>
    <t>C1</t>
  </si>
  <si>
    <t>D1</t>
  </si>
  <si>
    <t>E1</t>
  </si>
  <si>
    <t>Sätze</t>
  </si>
  <si>
    <t>Wdh.</t>
  </si>
  <si>
    <t>Gewicht</t>
  </si>
  <si>
    <t>RIR 2</t>
  </si>
  <si>
    <t>RIR 1</t>
  </si>
  <si>
    <t>UK 1</t>
  </si>
  <si>
    <t>OK 2</t>
  </si>
  <si>
    <t>A2</t>
  </si>
  <si>
    <t>B2</t>
  </si>
  <si>
    <t>C2</t>
  </si>
  <si>
    <t>D2</t>
  </si>
  <si>
    <t>E2</t>
  </si>
  <si>
    <t>UK 2</t>
  </si>
  <si>
    <t>VOLUMEN TRACKER</t>
  </si>
  <si>
    <t>Gesamtvolumen</t>
  </si>
  <si>
    <t>Woche 1</t>
  </si>
  <si>
    <t>Woche 2</t>
  </si>
  <si>
    <t>Woche 3</t>
  </si>
  <si>
    <t>Woche 4</t>
  </si>
  <si>
    <t>Brust Presse</t>
  </si>
  <si>
    <t>Rudern Maschine</t>
  </si>
  <si>
    <t>Reverse Cable Cross</t>
  </si>
  <si>
    <t>OK 3+</t>
  </si>
  <si>
    <t>Trizeps Drücken</t>
  </si>
  <si>
    <t>Schulter Maschine</t>
  </si>
  <si>
    <t xml:space="preserve">OVERREACHING </t>
  </si>
  <si>
    <t>INTRO WEEK</t>
  </si>
  <si>
    <t xml:space="preserve">DELOAD </t>
  </si>
  <si>
    <t>WOCHE 1: MEV</t>
  </si>
  <si>
    <t>Scullcrushers Trizeps</t>
  </si>
  <si>
    <t>Cable Push Down</t>
  </si>
  <si>
    <t>Cable Biceps Curls</t>
  </si>
  <si>
    <t>5+/1+</t>
  </si>
  <si>
    <t>4+/1+</t>
  </si>
  <si>
    <t>5+/2+</t>
  </si>
  <si>
    <t>2+/-2</t>
  </si>
  <si>
    <t>2+/-1</t>
  </si>
  <si>
    <t>14-22</t>
  </si>
  <si>
    <t>16-22</t>
  </si>
  <si>
    <t>MV</t>
  </si>
  <si>
    <t>MAV</t>
  </si>
  <si>
    <t>MRV</t>
  </si>
  <si>
    <t>MEV</t>
  </si>
  <si>
    <t>Top Sets</t>
  </si>
  <si>
    <t>Satz 1</t>
  </si>
  <si>
    <t>Satz 2</t>
  </si>
  <si>
    <t>Satz 3</t>
  </si>
  <si>
    <t>Satz 4</t>
  </si>
  <si>
    <t>8x 50 Kg</t>
  </si>
  <si>
    <t>5x 70 Kg</t>
  </si>
  <si>
    <t>3x 80 Kg</t>
  </si>
  <si>
    <t>1x 90 Kg</t>
  </si>
  <si>
    <t>50% vom Arb. Gewicht</t>
  </si>
  <si>
    <t>70% vom Arb. Gewicht</t>
  </si>
  <si>
    <t>80% vom Arb. Gewicht</t>
  </si>
  <si>
    <t>90% vom Arb. Gewicht</t>
  </si>
  <si>
    <t>100 % des 1RM</t>
  </si>
  <si>
    <t>Akt. 1 RM</t>
  </si>
  <si>
    <t xml:space="preserve">Satz 2 </t>
  </si>
  <si>
    <t xml:space="preserve">Satz 3 </t>
  </si>
  <si>
    <t>Satz 5</t>
  </si>
  <si>
    <t>40% des Arb. Gewicht</t>
  </si>
  <si>
    <t>60% des Arb Gewicht</t>
  </si>
  <si>
    <t>80% des Arb. Gewicht</t>
  </si>
  <si>
    <t>90% des Arb. Gewicht</t>
  </si>
  <si>
    <t>20% des Arb. Gewicht</t>
  </si>
  <si>
    <t>10x</t>
  </si>
  <si>
    <t>8x</t>
  </si>
  <si>
    <t>6x</t>
  </si>
  <si>
    <t>4x</t>
  </si>
  <si>
    <t>1x</t>
  </si>
  <si>
    <t>30% des Arb. Gewicht</t>
  </si>
  <si>
    <t>60% des Arb. Gewicht</t>
  </si>
  <si>
    <t>7x</t>
  </si>
  <si>
    <t>3x</t>
  </si>
  <si>
    <t>Top Set</t>
  </si>
  <si>
    <t>Work Set</t>
  </si>
  <si>
    <t>Back Set</t>
  </si>
  <si>
    <t>A3</t>
  </si>
  <si>
    <t>B3</t>
  </si>
  <si>
    <t>C3</t>
  </si>
  <si>
    <t>D3</t>
  </si>
  <si>
    <t>E3</t>
  </si>
  <si>
    <t xml:space="preserve"> Woche 4</t>
  </si>
  <si>
    <t>4+/0+</t>
  </si>
  <si>
    <t>Übung 1</t>
  </si>
  <si>
    <t>Übung 2</t>
  </si>
  <si>
    <t>LH Rudern</t>
  </si>
  <si>
    <t>VOLUMEN GUIDE Tabelle</t>
  </si>
  <si>
    <t>Bizeps Maschine</t>
  </si>
  <si>
    <t>% des 1RM</t>
  </si>
  <si>
    <t xml:space="preserve">Gewicht </t>
  </si>
  <si>
    <t>Satz 6</t>
  </si>
  <si>
    <t>95% des Arb. Gewicht</t>
  </si>
  <si>
    <t>4+</t>
  </si>
  <si>
    <t>75-80%</t>
  </si>
  <si>
    <t>RIR Auslastung</t>
  </si>
  <si>
    <t>3-2</t>
  </si>
  <si>
    <t>Butterfly Reverse</t>
  </si>
  <si>
    <t>Butterfly Kabelzug</t>
  </si>
  <si>
    <t>Beinbeuger Liegend</t>
  </si>
  <si>
    <t>Bizeps Curls Seilzug</t>
  </si>
  <si>
    <t>Latzug Eng</t>
  </si>
  <si>
    <t>Butterfly Maschine</t>
  </si>
  <si>
    <t>Rudern Kabelzug</t>
  </si>
  <si>
    <t>LH Schulterdrücken</t>
  </si>
  <si>
    <t>1RM [kg]</t>
  </si>
  <si>
    <t>1 RM Rechner</t>
  </si>
  <si>
    <t>16-20</t>
  </si>
  <si>
    <t>12-16</t>
  </si>
  <si>
    <t>12-20</t>
  </si>
  <si>
    <t>Wdh Tabelle</t>
  </si>
  <si>
    <t>1RM % Tabelle</t>
  </si>
  <si>
    <t>Intensität vom 1RM</t>
  </si>
  <si>
    <t>RIR</t>
  </si>
  <si>
    <t>Arb Gewicht</t>
  </si>
  <si>
    <t>Maximum</t>
  </si>
  <si>
    <t>Intensität %</t>
  </si>
  <si>
    <t>A-D Woche</t>
  </si>
  <si>
    <t>1 RM</t>
  </si>
  <si>
    <t>Geplante Wdh</t>
  </si>
  <si>
    <t>Wdh. genau</t>
  </si>
  <si>
    <t>65-83%</t>
  </si>
  <si>
    <t>45-60%</t>
  </si>
  <si>
    <t>Trainingssysteme</t>
  </si>
  <si>
    <t>Kraftstandards</t>
  </si>
  <si>
    <t>Arb. Gewicht</t>
  </si>
  <si>
    <t>1 RM Werte</t>
  </si>
  <si>
    <t>Arb. Gewicht genau</t>
  </si>
  <si>
    <t>Gewichtsschritte</t>
  </si>
  <si>
    <t>Kniebeuge UK1</t>
  </si>
  <si>
    <t>A4</t>
  </si>
  <si>
    <t>B4</t>
  </si>
  <si>
    <t>C4</t>
  </si>
  <si>
    <t>D4</t>
  </si>
  <si>
    <t>E4</t>
  </si>
  <si>
    <t>A5</t>
  </si>
  <si>
    <t>B5</t>
  </si>
  <si>
    <t>C5</t>
  </si>
  <si>
    <t>D5</t>
  </si>
  <si>
    <t>E5</t>
  </si>
  <si>
    <t>Gewicht ~</t>
  </si>
  <si>
    <t>Arb Gewicht ~</t>
  </si>
  <si>
    <t>OK1-OK3+</t>
  </si>
  <si>
    <t>Farbe</t>
  </si>
  <si>
    <t>Farbe2</t>
  </si>
  <si>
    <t>Trainingspedia Pro</t>
  </si>
  <si>
    <t>Strength Guide</t>
  </si>
  <si>
    <t>Trainings Progression</t>
  </si>
  <si>
    <t>Hammer Curls</t>
  </si>
  <si>
    <t>Satzanzahl</t>
  </si>
  <si>
    <t>Restliche Zeilen ausfüllen; Satzanzahl und Gewicht!!</t>
  </si>
  <si>
    <t>Neue Übung Eintragen !!</t>
  </si>
  <si>
    <t>Zielgewicht [KG]</t>
  </si>
  <si>
    <t>Übung von "Übungsübersicht" wählen und Eintragen!</t>
  </si>
  <si>
    <t>A1-5 Woche 1 Intro</t>
  </si>
  <si>
    <t>B1-5 Woche 2 Akku</t>
  </si>
  <si>
    <t>C1-5 Woche 3 Akku</t>
  </si>
  <si>
    <t xml:space="preserve"> D1-5 Woche 4 Overload</t>
  </si>
  <si>
    <t>l</t>
  </si>
  <si>
    <t>+</t>
  </si>
  <si>
    <t>Z.B</t>
  </si>
  <si>
    <t>Prozent. Arbeits Gewicht</t>
  </si>
  <si>
    <t>Aktuelles Arbeits Gewicht</t>
  </si>
  <si>
    <t>Übung Auswählen!</t>
  </si>
  <si>
    <t xml:space="preserve">    C2</t>
  </si>
  <si>
    <t xml:space="preserve">    C1</t>
  </si>
  <si>
    <t xml:space="preserve">    C3</t>
  </si>
  <si>
    <t>Gewichts-
Schritte Gerundet</t>
  </si>
  <si>
    <t>1RM Rechner</t>
  </si>
  <si>
    <t>RPE</t>
  </si>
  <si>
    <t>Estimated 1 RM</t>
  </si>
  <si>
    <t>Wert (1&lt; Wdh. &gt;15)</t>
  </si>
  <si>
    <t>Ehrlich Einschätzen</t>
  </si>
  <si>
    <t>Trainingsgewichte des Mesozyklus</t>
  </si>
  <si>
    <t>% 1 RM</t>
  </si>
  <si>
    <t xml:space="preserve"> Back Off Sets</t>
  </si>
  <si>
    <t>Top Set Gewicht</t>
  </si>
  <si>
    <t>Back Off Gewicht:</t>
  </si>
  <si>
    <t>Autoregulativer Back Off Rechner:</t>
  </si>
  <si>
    <t>Epley Formel</t>
  </si>
  <si>
    <t>Übung auswählen !</t>
  </si>
  <si>
    <t>Exaktes Gewicht Einblenden?</t>
  </si>
  <si>
    <t>5 Wdh.</t>
  </si>
  <si>
    <t>2 Sätze</t>
  </si>
  <si>
    <t>3 Sätze</t>
  </si>
  <si>
    <t>4 Sätze</t>
  </si>
  <si>
    <t>Kreuzheben</t>
  </si>
  <si>
    <t>8 Wdh.</t>
  </si>
  <si>
    <t>Nein Nicht Einblenden</t>
  </si>
  <si>
    <t>Potenzielle Wdh.</t>
  </si>
  <si>
    <t>7 Wdh.</t>
  </si>
  <si>
    <t>Back Off Sätze</t>
  </si>
  <si>
    <t>Back Off Wdh.</t>
  </si>
  <si>
    <t>Manuell Eintippen!!</t>
  </si>
  <si>
    <t>Aktueller 1 RM</t>
  </si>
  <si>
    <t>Bein Presse</t>
  </si>
  <si>
    <t>Maximalkraftwerte</t>
  </si>
  <si>
    <t>Wdh. Max</t>
  </si>
  <si>
    <t>Geplante Wdh.</t>
  </si>
  <si>
    <t>Prozentuelle Wdh. [Max.]</t>
  </si>
  <si>
    <t>Grundübungen</t>
  </si>
  <si>
    <t>GB</t>
  </si>
  <si>
    <t>IB</t>
  </si>
  <si>
    <t xml:space="preserve">Übungsreihenfolge </t>
  </si>
  <si>
    <t>Geplante Sätze</t>
  </si>
  <si>
    <t>Bsp. MRV</t>
  </si>
  <si>
    <t>RPE Perceived Exertion</t>
  </si>
  <si>
    <t>4-6</t>
  </si>
  <si>
    <t>14-20</t>
  </si>
  <si>
    <t>12-22</t>
  </si>
  <si>
    <t>10-14</t>
  </si>
  <si>
    <t>12-18</t>
  </si>
  <si>
    <t>10-16</t>
  </si>
  <si>
    <t>14-18</t>
  </si>
  <si>
    <t>20-26</t>
  </si>
  <si>
    <t xml:space="preserve">Top Sets Bankdrücken   </t>
  </si>
  <si>
    <t>Ja Einblenden</t>
  </si>
  <si>
    <t>Gewicht-Schritte</t>
  </si>
  <si>
    <t xml:space="preserve">Gewicht-Maximum </t>
  </si>
  <si>
    <t>OK/UK</t>
  </si>
  <si>
    <t>UK</t>
  </si>
  <si>
    <t>OK</t>
  </si>
  <si>
    <t>Gewicht:</t>
  </si>
  <si>
    <t>%des 1RM</t>
  </si>
  <si>
    <t xml:space="preserve">RPE </t>
  </si>
  <si>
    <t xml:space="preserve">Woche 1 </t>
  </si>
  <si>
    <t>Intro week</t>
  </si>
  <si>
    <t xml:space="preserve">Max Wdh. Tabelle </t>
  </si>
  <si>
    <t>RPE 10</t>
  </si>
  <si>
    <t>65-87%</t>
  </si>
  <si>
    <t>Steigerung im Overload?</t>
  </si>
  <si>
    <t>Spalte1</t>
  </si>
  <si>
    <t>Spalte2</t>
  </si>
  <si>
    <t>Tabelle  Overload Gewichts Calculator</t>
  </si>
  <si>
    <t>Sätze im Overload !</t>
  </si>
  <si>
    <t>Funktion</t>
  </si>
  <si>
    <t>Autonomer Gewichts-Rechner</t>
  </si>
  <si>
    <t>Akkumulation</t>
  </si>
  <si>
    <t>Overload Week</t>
  </si>
  <si>
    <t>Wochen-Zyklus</t>
  </si>
  <si>
    <t>Individueller Gewichts-Rechner</t>
  </si>
  <si>
    <t>GB+</t>
  </si>
  <si>
    <t>GB+ -Maximalkraftübungen</t>
  </si>
  <si>
    <t>Wdh. im Overload !</t>
  </si>
  <si>
    <t xml:space="preserve">Testübung </t>
  </si>
  <si>
    <t>Test Muskel</t>
  </si>
  <si>
    <t xml:space="preserve">An beliebiger Stelle Zeile einfügen! </t>
  </si>
  <si>
    <t>Test- Zeile  Kopieren und in freie Zeile Einfügen!</t>
  </si>
  <si>
    <t>Tabelle Satzanzahl Gewichts Calculator</t>
  </si>
  <si>
    <t xml:space="preserve">Beinstrecker </t>
  </si>
  <si>
    <t>Seitheben OK1</t>
  </si>
  <si>
    <t>Seitheben OK3+</t>
  </si>
  <si>
    <t xml:space="preserve"> Wiederholungen</t>
  </si>
  <si>
    <t>∞</t>
  </si>
  <si>
    <r>
      <rPr>
        <b/>
        <sz val="14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aintance</t>
    </r>
    <r>
      <rPr>
        <b/>
        <sz val="11"/>
        <color rgb="FF000000"/>
        <rFont val="Calibri"/>
        <family val="2"/>
        <scheme val="minor"/>
      </rPr>
      <t xml:space="preserve"> </t>
    </r>
    <r>
      <rPr>
        <b/>
        <sz val="14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olume</t>
    </r>
  </si>
  <si>
    <r>
      <rPr>
        <b/>
        <sz val="14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aximum</t>
    </r>
    <r>
      <rPr>
        <b/>
        <sz val="14"/>
        <color rgb="FF000000"/>
        <rFont val="Calibri"/>
        <family val="2"/>
        <scheme val="minor"/>
      </rPr>
      <t xml:space="preserve"> A</t>
    </r>
    <r>
      <rPr>
        <sz val="11"/>
        <color rgb="FF000000"/>
        <rFont val="Calibri"/>
        <family val="2"/>
        <scheme val="minor"/>
      </rPr>
      <t>daptive</t>
    </r>
    <r>
      <rPr>
        <sz val="14"/>
        <color rgb="FF000000"/>
        <rFont val="Calibri"/>
        <family val="2"/>
        <scheme val="minor"/>
      </rPr>
      <t xml:space="preserve"> </t>
    </r>
    <r>
      <rPr>
        <b/>
        <sz val="14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olume</t>
    </r>
  </si>
  <si>
    <r>
      <rPr>
        <b/>
        <sz val="14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aximum</t>
    </r>
    <r>
      <rPr>
        <b/>
        <sz val="14"/>
        <color rgb="FF000000"/>
        <rFont val="Calibri"/>
        <family val="2"/>
        <scheme val="minor"/>
      </rPr>
      <t xml:space="preserve"> R</t>
    </r>
    <r>
      <rPr>
        <sz val="11"/>
        <color rgb="FF000000"/>
        <rFont val="Calibri"/>
        <family val="2"/>
        <scheme val="minor"/>
      </rPr>
      <t>ecoverabl</t>
    </r>
    <r>
      <rPr>
        <sz val="14"/>
        <color rgb="FF000000"/>
        <rFont val="Calibri"/>
        <family val="2"/>
        <scheme val="minor"/>
      </rPr>
      <t xml:space="preserve">e </t>
    </r>
    <r>
      <rPr>
        <b/>
        <sz val="14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olume</t>
    </r>
  </si>
  <si>
    <r>
      <rPr>
        <b/>
        <sz val="14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inimal</t>
    </r>
    <r>
      <rPr>
        <b/>
        <sz val="14"/>
        <color rgb="FF000000"/>
        <rFont val="Calibri"/>
        <family val="2"/>
        <scheme val="minor"/>
      </rPr>
      <t xml:space="preserve"> E</t>
    </r>
    <r>
      <rPr>
        <sz val="11"/>
        <color rgb="FF000000"/>
        <rFont val="Calibri"/>
        <family val="2"/>
        <scheme val="minor"/>
      </rPr>
      <t>ffective</t>
    </r>
    <r>
      <rPr>
        <b/>
        <sz val="14"/>
        <color rgb="FF000000"/>
        <rFont val="Calibri"/>
        <family val="2"/>
        <scheme val="minor"/>
      </rPr>
      <t xml:space="preserve"> V</t>
    </r>
    <r>
      <rPr>
        <sz val="11"/>
        <color rgb="FF000000"/>
        <rFont val="Calibri"/>
        <family val="2"/>
        <scheme val="minor"/>
      </rPr>
      <t>olume</t>
    </r>
  </si>
  <si>
    <t/>
  </si>
  <si>
    <t xml:space="preserve"> Gewicht im Zyklus Anzeigen?</t>
  </si>
  <si>
    <t xml:space="preserve">RPE Wdh. Tabelle </t>
  </si>
  <si>
    <t>Gewicht-Schritte Tabelle</t>
  </si>
  <si>
    <t xml:space="preserve">Quelle Diagramm Max Wdh. </t>
  </si>
  <si>
    <t>Trainings- System</t>
  </si>
  <si>
    <t>Dauer des Meso-Zyklus</t>
  </si>
  <si>
    <t>1 RM Formel</t>
  </si>
  <si>
    <t>Brzycki</t>
  </si>
  <si>
    <t>1RM "Epley"</t>
  </si>
  <si>
    <t>1 RM Bryzcki</t>
  </si>
  <si>
    <t>Brzcky</t>
  </si>
  <si>
    <t xml:space="preserve">Gewicht Rechner </t>
  </si>
  <si>
    <t xml:space="preserve">Wdh-% des 1RM Rechner </t>
  </si>
  <si>
    <t>RIR Auslastungs Rechner</t>
  </si>
  <si>
    <t>1 RM Formeln</t>
  </si>
  <si>
    <t>Ep</t>
  </si>
  <si>
    <t>Br</t>
  </si>
  <si>
    <t>Zeile 65-66 Einblenden!</t>
  </si>
  <si>
    <t>RIR  Einblenden?</t>
  </si>
  <si>
    <t>Warm Up Top Sets Beispiel</t>
  </si>
  <si>
    <t>Warm Up leichte Sätze Beispiel</t>
  </si>
  <si>
    <t>Warm Up schwere Sätze Beispiel</t>
  </si>
  <si>
    <t>Intensitäts - Guide</t>
  </si>
  <si>
    <t>Profi/ Fortg.</t>
  </si>
  <si>
    <t>Volumen % von MAV</t>
  </si>
  <si>
    <t>Intensität % von MAV OK</t>
  </si>
  <si>
    <t>Intensität % von MAV UK</t>
  </si>
  <si>
    <t>Wdh. im Overload</t>
  </si>
  <si>
    <t>Bryzcki-Epley Wdh Diagramm</t>
  </si>
  <si>
    <t>Körper Gewicht</t>
  </si>
  <si>
    <t>Anfänger</t>
  </si>
  <si>
    <t>Fortgeschritten</t>
  </si>
  <si>
    <t>Elite</t>
  </si>
  <si>
    <t>von</t>
  </si>
  <si>
    <t>bis</t>
  </si>
  <si>
    <t>[kg pro Körperg.]</t>
  </si>
  <si>
    <t>LH Bankdrückwn</t>
  </si>
  <si>
    <t>Estimated 1 RM:</t>
  </si>
  <si>
    <t>Ehrlich einschätzen</t>
  </si>
  <si>
    <t>1.Übung</t>
  </si>
  <si>
    <t>Einstellungen</t>
  </si>
  <si>
    <t>Übung Auswählen:</t>
  </si>
  <si>
    <t>1 RM Formel:</t>
  </si>
  <si>
    <t>Gewicht-Schritte:</t>
  </si>
  <si>
    <t>Empfehlungen:</t>
  </si>
  <si>
    <t>Aktuelles Arbeitsgewicht:</t>
  </si>
  <si>
    <t>Aktuelle Wiederholungen:</t>
  </si>
  <si>
    <t>Intensitätssteigerung</t>
  </si>
  <si>
    <t>Gewicht 3% +</t>
  </si>
  <si>
    <t>Sätze im Overload:</t>
  </si>
  <si>
    <t>5 Sätze</t>
  </si>
  <si>
    <t>Ja Anzeigen</t>
  </si>
  <si>
    <t>RPE:</t>
  </si>
  <si>
    <t xml:space="preserve"> Individueller / Autonomer Gewichtsrechner?</t>
  </si>
  <si>
    <t>Individueller Rechner</t>
  </si>
  <si>
    <t>Potentielle Wdh.</t>
  </si>
  <si>
    <t>6 Wochen</t>
  </si>
  <si>
    <t>Standard Woche</t>
  </si>
  <si>
    <t>EINGEBEN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</si>
</sst>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8">
    <numFmt numFmtId="164" formatCode="0.0"/>
    <numFmt numFmtId="165" formatCode="0.0%"/>
    <numFmt numFmtId="166" formatCode="0&quot; [Kg]&quot;;[Red]&quot;ERROR&quot;"/>
    <numFmt numFmtId="167" formatCode="0&quot; [Kg]&quot;;[Red]\ &quot;ERROR&quot;"/>
    <numFmt numFmtId="168" formatCode="0.0;[Red]&quot;ERROR&quot;"/>
    <numFmt numFmtId="169" formatCode="0&quot; Wdh.&quot;;[Red]&quot;Nur Wdh. 1-20&quot;"/>
    <numFmt numFmtId="170" formatCode="General;[Red]&quot;RIR 2&quot;;&quot;RIR 2&quot;;&quot;RIR 2&quot;"/>
    <numFmt numFmtId="171" formatCode="General;[Red]&quot;RIR 1&quot;;&quot;RIR 1&quot;;&quot;RIR 1&quot;"/>
    <numFmt numFmtId="172" formatCode="0;&quot;0&quot;"/>
    <numFmt numFmtId="173" formatCode="General;&quot;0&quot;"/>
    <numFmt numFmtId="174" formatCode="General&quot; Wdh.&quot;"/>
    <numFmt numFmtId="175" formatCode="#,##0.0;&quot;&quot;"/>
    <numFmt numFmtId="176" formatCode="0;[Red]&quot;1&quot;;&quot;1&quot;"/>
    <numFmt numFmtId="177" formatCode="General&quot; RIR&quot;"/>
    <numFmt numFmtId="178" formatCode="&quot;genau: &quot;0.0;&quot;ERROR&quot;"/>
    <numFmt numFmtId="179" formatCode="0&quot; [Kg]&quot;;&quot;ERROR&quot;"/>
    <numFmt numFmtId="180" formatCode="&quot;Empfohlen &quot;General&quot; kg&quot;"/>
    <numFmt numFmtId="181" formatCode="General&quot; [Kg]&quot;"/>
  </numFmts>
  <fonts count="157">
    <font>
      <sz val="10"/>
      <name val="Helvetica Neue"/>
    </font>
    <font>
      <b/>
      <sz val="24"/>
      <color rgb="FF000000"/>
      <name val="Helvetica Neue"/>
    </font>
    <font>
      <i/>
      <sz val="10"/>
      <name val="Helvetica Neue"/>
    </font>
    <font>
      <sz val="10"/>
      <name val="Helvetica Neue"/>
    </font>
    <font>
      <i/>
      <sz val="10"/>
      <color rgb="FFFF9900"/>
      <name val="Helvetica Neue"/>
    </font>
    <font>
      <i/>
      <sz val="10"/>
      <color rgb="FF000000"/>
      <name val="Helvetica Neue"/>
    </font>
    <font>
      <i/>
      <sz val="10"/>
      <color rgb="FF008000"/>
      <name val="Helvetica Neue"/>
    </font>
    <font>
      <i/>
      <sz val="10"/>
      <color rgb="FFFF0000"/>
      <name val="Helvetica Neue"/>
    </font>
    <font>
      <b/>
      <sz val="10"/>
      <color rgb="FF000000"/>
      <name val="Helvetica Neue"/>
    </font>
    <font>
      <b/>
      <sz val="10"/>
      <color rgb="FFFFFFFF"/>
      <name val="Helvetica Neue"/>
    </font>
    <font>
      <sz val="10"/>
      <color rgb="FF000000"/>
      <name val="Helvetica Neue"/>
    </font>
    <font>
      <sz val="10"/>
      <name val="Helvetica Neue"/>
    </font>
    <font>
      <sz val="10"/>
      <name val="Helvetica Neue"/>
    </font>
    <font>
      <sz val="10"/>
      <name val="Helvetica Neue"/>
    </font>
    <font>
      <sz val="10"/>
      <name val="Helvetica Neue"/>
    </font>
    <font>
      <u/>
      <sz val="10"/>
      <color rgb="FF0000FF"/>
      <name val="Helvetica Neue"/>
    </font>
    <font>
      <sz val="10"/>
      <color rgb="FF000000"/>
      <name val="Helvetica Neue"/>
    </font>
    <font>
      <i/>
      <sz val="9"/>
      <color rgb="FF008000"/>
      <name val="Helvetica Neue"/>
    </font>
    <font>
      <i/>
      <sz val="10"/>
      <color rgb="FF0000FF"/>
      <name val="Helvetica Neue"/>
    </font>
    <font>
      <sz val="36"/>
      <color rgb="FFFFFFFF"/>
      <name val="Calibri"/>
    </font>
    <font>
      <sz val="11"/>
      <color rgb="FFFFFFFF"/>
      <name val="Calibri"/>
    </font>
    <font>
      <sz val="18"/>
      <color rgb="FFFFFFFF"/>
      <name val="Calibri"/>
    </font>
    <font>
      <sz val="18"/>
      <color rgb="FF3F3F3F"/>
      <name val="Calibri"/>
    </font>
    <font>
      <sz val="18"/>
      <color rgb="FF000000"/>
      <name val="Calibri"/>
    </font>
    <font>
      <sz val="10"/>
      <name val="Helvetica Neue"/>
    </font>
    <font>
      <sz val="10"/>
      <color rgb="FF36363D"/>
      <name val="Helvetica Neue"/>
    </font>
    <font>
      <sz val="12"/>
      <color rgb="FFFFFFFF"/>
      <name val="Calibri"/>
    </font>
    <font>
      <sz val="12"/>
      <color rgb="FF000000"/>
      <name val="Helvetica Neue"/>
    </font>
    <font>
      <sz val="10"/>
      <name val="Helvetica Neue"/>
    </font>
    <font>
      <sz val="18"/>
      <color rgb="FF000000"/>
      <name val="Helvetica Neue"/>
    </font>
    <font>
      <sz val="10"/>
      <name val="Helvetica Neue"/>
    </font>
    <font>
      <b/>
      <sz val="12"/>
      <name val="Carrois Gothic SC"/>
    </font>
    <font>
      <b/>
      <sz val="12"/>
      <color rgb="FF000000"/>
      <name val="Helvetica Neue"/>
    </font>
    <font>
      <sz val="14"/>
      <color rgb="FF000000"/>
      <name val="Helvetica Neue"/>
    </font>
    <font>
      <b/>
      <i/>
      <u/>
      <sz val="24"/>
      <color rgb="FF000000"/>
      <name val="Helvetica Neue"/>
    </font>
    <font>
      <b/>
      <i/>
      <u/>
      <sz val="20"/>
      <color rgb="FF000000"/>
      <name val="Helvetica Neue"/>
    </font>
    <font>
      <b/>
      <i/>
      <u/>
      <sz val="24"/>
      <name val="Helvetica Neue"/>
    </font>
    <font>
      <b/>
      <i/>
      <u/>
      <sz val="20"/>
      <name val="Helvetica Neue"/>
    </font>
    <font>
      <b/>
      <sz val="14"/>
      <color rgb="FFFFFFFF"/>
      <name val="Helvetica Neue"/>
    </font>
    <font>
      <b/>
      <u/>
      <sz val="14"/>
      <name val="Helvetica Neue"/>
    </font>
    <font>
      <sz val="10"/>
      <name val="Helvetica Neue"/>
    </font>
    <font>
      <b/>
      <sz val="14"/>
      <color rgb="FF36363D"/>
      <name val="Helvetica Neue"/>
    </font>
    <font>
      <sz val="14"/>
      <color rgb="FF000000"/>
      <name val="Helvetica Neue"/>
    </font>
    <font>
      <sz val="10"/>
      <name val="Helvetica Neue"/>
    </font>
    <font>
      <b/>
      <sz val="14"/>
      <color rgb="FF000000"/>
      <name val="Helvetica Neue"/>
    </font>
    <font>
      <sz val="14"/>
      <color rgb="FF000000"/>
      <name val="Helvetica Neue"/>
    </font>
    <font>
      <sz val="10"/>
      <name val="Helvetica Neue"/>
    </font>
    <font>
      <b/>
      <u/>
      <sz val="14"/>
      <color rgb="FF36363D"/>
      <name val="Helvetica Neue"/>
    </font>
    <font>
      <b/>
      <i/>
      <sz val="14"/>
      <color rgb="FF000000"/>
      <name val="Helvetica Neue"/>
    </font>
    <font>
      <sz val="10"/>
      <name val="Helvetica Neue"/>
    </font>
    <font>
      <sz val="10"/>
      <name val="Helvetica Neue"/>
    </font>
    <font>
      <b/>
      <i/>
      <u/>
      <sz val="18"/>
      <color rgb="FF000000"/>
      <name val="Helvetica Neue"/>
    </font>
    <font>
      <sz val="11"/>
      <color rgb="FF000000"/>
      <name val="Helvetica Neue"/>
    </font>
    <font>
      <sz val="10"/>
      <color rgb="FFFFFFFF"/>
      <name val="Helvetica Neue"/>
    </font>
    <font>
      <b/>
      <i/>
      <sz val="14"/>
      <color rgb="FF36363D"/>
      <name val="Helvetica Neue"/>
    </font>
    <font>
      <b/>
      <sz val="16"/>
      <color rgb="FFFFFFFF"/>
      <name val="Helvetica Neue"/>
    </font>
    <font>
      <b/>
      <sz val="18"/>
      <color rgb="FFFFFFFF"/>
      <name val="Helvetica Neue"/>
    </font>
    <font>
      <b/>
      <sz val="20"/>
      <color rgb="FFFFFFFF"/>
      <name val="Helvetica Neue"/>
    </font>
    <font>
      <b/>
      <u/>
      <sz val="12"/>
      <name val="Helvetica Neue"/>
    </font>
    <font>
      <sz val="10"/>
      <name val="Helvetica Neue"/>
    </font>
    <font>
      <sz val="10"/>
      <name val="Helvetica Neue"/>
    </font>
    <font>
      <b/>
      <sz val="14"/>
      <color indexed="20"/>
      <name val="Helvetica Neue"/>
    </font>
    <font>
      <sz val="12"/>
      <color rgb="FFC00000"/>
      <name val="Helvetica Neue"/>
    </font>
    <font>
      <sz val="12"/>
      <color rgb="FF36363D"/>
      <name val="Helvetica Neue"/>
    </font>
    <font>
      <sz val="10"/>
      <name val="Helvetica Neue"/>
    </font>
    <font>
      <sz val="24"/>
      <color rgb="FF000000"/>
      <name val="Helvetica Neue"/>
    </font>
    <font>
      <u/>
      <sz val="10"/>
      <color rgb="FFC00000"/>
      <name val="Helvetica Neue"/>
    </font>
    <font>
      <u/>
      <sz val="10"/>
      <color indexed="20"/>
      <name val="Helvetica Neue"/>
    </font>
    <font>
      <u/>
      <sz val="10"/>
      <color rgb="FF008000"/>
      <name val="Helvetica Neue"/>
    </font>
    <font>
      <i/>
      <sz val="10"/>
      <color rgb="FF36363D"/>
      <name val="Helvetica Neue"/>
    </font>
    <font>
      <sz val="10"/>
      <name val="Helvetica Neue"/>
    </font>
    <font>
      <sz val="10"/>
      <name val="Helvetica Neue"/>
    </font>
    <font>
      <sz val="10"/>
      <name val="Helvetica Neue"/>
    </font>
    <font>
      <i/>
      <sz val="10"/>
      <color rgb="FF800000"/>
      <name val="Helvetica Neue"/>
    </font>
    <font>
      <i/>
      <sz val="10"/>
      <color rgb="FF0070C0"/>
      <name val="Helvetica Neue"/>
    </font>
    <font>
      <i/>
      <sz val="10"/>
      <color rgb="FF7030A0"/>
      <name val="Helvetica Neue"/>
    </font>
    <font>
      <i/>
      <sz val="9"/>
      <color rgb="FFFF0000"/>
      <name val="Helvetica Neue"/>
    </font>
    <font>
      <sz val="10"/>
      <name val="Helvetica Neue"/>
    </font>
    <font>
      <sz val="10"/>
      <color rgb="FF000000"/>
      <name val="Helvetica Neue"/>
    </font>
    <font>
      <sz val="10"/>
      <color rgb="FF000000"/>
      <name val="Helvetica Neue"/>
    </font>
    <font>
      <sz val="20"/>
      <color rgb="FF000000"/>
      <name val="Helvetica Neue"/>
    </font>
    <font>
      <u/>
      <sz val="10"/>
      <color rgb="FF36363D"/>
      <name val="Helvetica Neue"/>
    </font>
    <font>
      <sz val="16"/>
      <color rgb="FF000000"/>
      <name val="Helvetica Neue"/>
    </font>
    <font>
      <sz val="9"/>
      <color rgb="FF000000"/>
      <name val="Helvetica Neue"/>
    </font>
    <font>
      <i/>
      <sz val="9"/>
      <color rgb="FF000000"/>
      <name val="Helvetica Neue"/>
    </font>
    <font>
      <i/>
      <sz val="12"/>
      <color rgb="FFD66565"/>
      <name val="Helvetica Neue"/>
    </font>
    <font>
      <b/>
      <sz val="20"/>
      <color rgb="FF000000"/>
      <name val="Helvetica Neue"/>
    </font>
    <font>
      <i/>
      <sz val="8"/>
      <color rgb="FF000000"/>
      <name val="Helvetica Neue"/>
    </font>
    <font>
      <i/>
      <sz val="14"/>
      <color rgb="FF000000"/>
      <name val="Helvetica Neue"/>
    </font>
    <font>
      <i/>
      <sz val="13.5"/>
      <color rgb="FF000000"/>
      <name val="Helvetica Neue"/>
    </font>
    <font>
      <sz val="8"/>
      <color rgb="FF000000"/>
      <name val="Helvetica Neue"/>
    </font>
    <font>
      <sz val="10"/>
      <color rgb="FF000000"/>
      <name val="Calibri"/>
      <family val="2"/>
    </font>
    <font>
      <sz val="10"/>
      <color theme="0"/>
      <name val="Helvetica Neue"/>
    </font>
    <font>
      <sz val="36"/>
      <color theme="0"/>
      <name val="Helvetica Neue"/>
    </font>
    <font>
      <b/>
      <i/>
      <sz val="28"/>
      <color rgb="FF000000"/>
      <name val="Helvetica Neue"/>
    </font>
    <font>
      <b/>
      <i/>
      <sz val="16"/>
      <color rgb="FF000000"/>
      <name val="Helvetica Neue"/>
    </font>
    <font>
      <b/>
      <i/>
      <sz val="28"/>
      <name val="Helvetica Neue"/>
    </font>
    <font>
      <sz val="12"/>
      <name val="Helvetica Neue"/>
    </font>
    <font>
      <b/>
      <sz val="24"/>
      <color theme="0"/>
      <name val="Helvetica Neue"/>
    </font>
    <font>
      <b/>
      <sz val="44"/>
      <color theme="0"/>
      <name val="Helvetica Neue"/>
    </font>
    <font>
      <b/>
      <sz val="36"/>
      <color theme="0"/>
      <name val="Helvetica Neue"/>
    </font>
    <font>
      <b/>
      <sz val="26"/>
      <color theme="0"/>
      <name val="Helvetica Neue"/>
    </font>
    <font>
      <b/>
      <sz val="28"/>
      <color theme="0"/>
      <name val="Helvetica Neue"/>
    </font>
    <font>
      <sz val="18"/>
      <color rgb="FFFFFFFF"/>
      <name val="Calibri"/>
      <family val="2"/>
    </font>
    <font>
      <sz val="12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rgb="FFFF0000"/>
      <name val="Helvetica Neue"/>
    </font>
    <font>
      <sz val="10"/>
      <color theme="8" tint="-0.249977111117893"/>
      <name val="Helvetica Neue"/>
    </font>
    <font>
      <sz val="14"/>
      <color theme="1"/>
      <name val="Helvetica Neue"/>
    </font>
    <font>
      <sz val="10"/>
      <color theme="1"/>
      <name val="Helvetica Neue"/>
    </font>
    <font>
      <b/>
      <sz val="10"/>
      <color theme="1"/>
      <name val="Helvetica Neue"/>
    </font>
    <font>
      <sz val="22"/>
      <name val="Helvetica Neue"/>
    </font>
    <font>
      <sz val="18"/>
      <color theme="0"/>
      <name val="Helvetica Neue"/>
    </font>
    <font>
      <sz val="16"/>
      <color theme="1"/>
      <name val="Helvetica Neue"/>
    </font>
    <font>
      <sz val="9"/>
      <color indexed="81"/>
      <name val="Segoe UI"/>
      <charset val="1"/>
    </font>
    <font>
      <sz val="9"/>
      <color indexed="81"/>
      <name val="Segoe UI"/>
      <family val="2"/>
    </font>
    <font>
      <b/>
      <sz val="9"/>
      <color indexed="81"/>
      <name val="Segoe UI"/>
      <family val="2"/>
    </font>
    <font>
      <sz val="10"/>
      <color indexed="81"/>
      <name val="Segoe UI"/>
      <family val="2"/>
    </font>
    <font>
      <sz val="11"/>
      <color indexed="81"/>
      <name val="Segoe UI"/>
      <family val="2"/>
    </font>
    <font>
      <sz val="14"/>
      <color indexed="81"/>
      <name val="Segoe UI"/>
      <family val="2"/>
    </font>
    <font>
      <sz val="10"/>
      <color indexed="81"/>
      <name val="Calibri"/>
      <family val="2"/>
      <scheme val="minor"/>
    </font>
    <font>
      <sz val="18"/>
      <color indexed="81"/>
      <name val="Calibri"/>
      <family val="2"/>
      <scheme val="minor"/>
    </font>
    <font>
      <sz val="16"/>
      <color indexed="81"/>
      <name val="Segoe UI"/>
      <family val="2"/>
    </font>
    <font>
      <sz val="14"/>
      <color rgb="FFFFFFFF"/>
      <name val="Calibri"/>
      <family val="2"/>
    </font>
    <font>
      <b/>
      <sz val="14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4"/>
      <color rgb="FF000000"/>
      <name val="Calibri"/>
      <family val="2"/>
      <scheme val="minor"/>
    </font>
    <font>
      <i/>
      <sz val="11"/>
      <color rgb="FFFF9900"/>
      <name val="Helvetica Neue"/>
    </font>
    <font>
      <sz val="10"/>
      <color rgb="FF0070C0"/>
      <name val="Helvetica Neue"/>
    </font>
    <font>
      <sz val="14"/>
      <color rgb="FFFFFFFF"/>
      <name val="Helvetica Neue"/>
    </font>
    <font>
      <sz val="36"/>
      <color rgb="FFFFFFFF"/>
      <name val="Calibri"/>
      <family val="2"/>
    </font>
    <font>
      <b/>
      <sz val="12"/>
      <color theme="1"/>
      <name val="Helvetica Neue"/>
    </font>
    <font>
      <sz val="12"/>
      <color theme="1"/>
      <name val="Helvetica Neue"/>
    </font>
    <font>
      <b/>
      <sz val="14"/>
      <color theme="1"/>
      <name val="Helvetica Neue"/>
    </font>
    <font>
      <sz val="13"/>
      <color rgb="FF36363D"/>
      <name val="Helvetica Neue"/>
    </font>
    <font>
      <sz val="13"/>
      <color rgb="FF000000"/>
      <name val="Helvetica Neue"/>
    </font>
    <font>
      <sz val="11"/>
      <color rgb="FF36363D"/>
      <name val="Helvetica Neue"/>
    </font>
    <font>
      <b/>
      <i/>
      <sz val="24"/>
      <color rgb="FF000000"/>
      <name val="Helvetica Neue"/>
    </font>
    <font>
      <sz val="18"/>
      <name val="Helvetica Neue"/>
    </font>
    <font>
      <b/>
      <sz val="11"/>
      <color rgb="FFFFFFFF"/>
      <name val="Helvetica Neue"/>
    </font>
    <font>
      <b/>
      <sz val="12"/>
      <color rgb="FFFFFFFF"/>
      <name val="Helvetica Neue"/>
    </font>
    <font>
      <b/>
      <sz val="18"/>
      <name val="Helvetica Neue"/>
    </font>
    <font>
      <sz val="14"/>
      <color rgb="FFFF0000"/>
      <name val="Helvetica Neue"/>
    </font>
    <font>
      <sz val="16"/>
      <color rgb="FFFFFFFF"/>
      <name val="Calibri"/>
      <family val="2"/>
    </font>
    <font>
      <sz val="12"/>
      <color rgb="FFFFFFFF"/>
      <name val="Calibri"/>
      <family val="2"/>
    </font>
    <font>
      <sz val="8"/>
      <name val="Helvetica Neue"/>
    </font>
    <font>
      <sz val="20"/>
      <name val="Helvetica Neue"/>
    </font>
    <font>
      <b/>
      <sz val="20"/>
      <name val="Helvetica Neue"/>
    </font>
    <font>
      <sz val="14"/>
      <color theme="0"/>
      <name val="Helvetica Neue"/>
    </font>
    <font>
      <b/>
      <i/>
      <sz val="16"/>
      <color theme="0"/>
      <name val="Helvetica Neue"/>
    </font>
    <font>
      <i/>
      <sz val="18"/>
      <color rgb="FF000000"/>
      <name val="Helvetica Neue"/>
    </font>
    <font>
      <sz val="14"/>
      <name val="Helvetica Neue"/>
    </font>
    <font>
      <b/>
      <sz val="16"/>
      <color rgb="FF000000"/>
      <name val="Helvetica Neue"/>
    </font>
    <font>
      <sz val="12"/>
      <color indexed="81"/>
      <name val="Segoe UI"/>
      <family val="2"/>
    </font>
    <font>
      <sz val="20"/>
      <color theme="0"/>
      <name val="Helvetica Neue"/>
    </font>
    <font>
      <sz val="12"/>
      <color theme="0"/>
      <name val="Helvetica Neue"/>
    </font>
  </fonts>
  <fills count="74">
    <fill>
      <patternFill patternType="none"/>
    </fill>
    <fill>
      <patternFill patternType="gray125"/>
    </fill>
    <fill>
      <patternFill patternType="solid">
        <fgColor rgb="FFFEFEFE"/>
        <bgColor rgb="FFFEFEFE"/>
      </patternFill>
    </fill>
    <fill>
      <patternFill patternType="solid">
        <fgColor rgb="FF3D85C6"/>
        <bgColor rgb="FF3D85C6"/>
      </patternFill>
    </fill>
    <fill>
      <patternFill patternType="solid">
        <fgColor rgb="FFD0D8E8"/>
        <bgColor rgb="FFFEFEFE"/>
      </patternFill>
    </fill>
    <fill>
      <patternFill patternType="solid">
        <fgColor rgb="FFD0D8E8"/>
      </patternFill>
    </fill>
    <fill>
      <patternFill patternType="solid">
        <fgColor rgb="FFE9EDF4"/>
      </patternFill>
    </fill>
    <fill>
      <patternFill patternType="solid">
        <fgColor rgb="FFFFFFFF"/>
        <bgColor rgb="FFFEFEFE"/>
      </patternFill>
    </fill>
    <fill>
      <patternFill patternType="solid">
        <fgColor rgb="FFFFFFFF"/>
        <bgColor rgb="FFFFFFFF"/>
      </patternFill>
    </fill>
    <fill>
      <patternFill patternType="solid">
        <fgColor rgb="FFF2F2F2"/>
      </patternFill>
    </fill>
    <fill>
      <patternFill patternType="solid">
        <fgColor rgb="FFFFFFFF"/>
      </patternFill>
    </fill>
    <fill>
      <patternFill patternType="solid">
        <fgColor rgb="FFFFB9FF"/>
        <bgColor indexed="64"/>
      </patternFill>
    </fill>
    <fill>
      <patternFill patternType="solid">
        <fgColor rgb="FF8EB4E2"/>
        <bgColor indexed="64"/>
      </patternFill>
    </fill>
    <fill>
      <patternFill patternType="solid">
        <fgColor rgb="FFD66565"/>
      </patternFill>
    </fill>
    <fill>
      <patternFill patternType="solid">
        <fgColor rgb="FF00B050"/>
      </patternFill>
    </fill>
    <fill>
      <patternFill patternType="solid">
        <fgColor rgb="FF00B05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CC99"/>
      </patternFill>
    </fill>
    <fill>
      <patternFill patternType="solid">
        <fgColor rgb="FF0070C0"/>
      </patternFill>
    </fill>
    <fill>
      <patternFill patternType="solid">
        <fgColor rgb="FF99CCFF"/>
      </patternFill>
    </fill>
    <fill>
      <patternFill patternType="solid">
        <fgColor rgb="FF92D050"/>
        <bgColor indexed="64"/>
      </patternFill>
    </fill>
    <fill>
      <patternFill patternType="solid">
        <fgColor rgb="FF92D050"/>
      </patternFill>
    </fill>
    <fill>
      <patternFill patternType="solid">
        <fgColor rgb="FFCCFECC"/>
      </patternFill>
    </fill>
    <fill>
      <patternFill patternType="solid">
        <fgColor rgb="FFFFE5E5"/>
      </patternFill>
    </fill>
    <fill>
      <patternFill patternType="solid">
        <fgColor rgb="FFCC99FF"/>
      </patternFill>
    </fill>
    <fill>
      <patternFill patternType="solid">
        <fgColor rgb="FFFFFFFF"/>
        <bgColor rgb="FF3D85C6"/>
      </patternFill>
    </fill>
    <fill>
      <patternFill patternType="solid">
        <fgColor rgb="FF0070C0"/>
        <bgColor indexed="64"/>
      </patternFill>
    </fill>
    <fill>
      <patternFill patternType="none">
        <bgColor indexed="64"/>
      </patternFill>
    </fill>
    <fill>
      <patternFill patternType="solid">
        <fgColor rgb="FFD0E3EA"/>
        <bgColor rgb="FFFEFEFE"/>
      </patternFill>
    </fill>
    <fill>
      <patternFill patternType="solid">
        <fgColor rgb="FFE9F1F5"/>
        <bgColor rgb="FFFEFEFE"/>
      </patternFill>
    </fill>
    <fill>
      <patternFill patternType="solid">
        <fgColor rgb="FFD0E3EA"/>
      </patternFill>
    </fill>
    <fill>
      <patternFill patternType="solid">
        <fgColor rgb="FFE9F1F5"/>
      </patternFill>
    </fill>
    <fill>
      <patternFill patternType="solid">
        <fgColor rgb="FFCCFECC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33CC33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FF4343"/>
        <bgColor indexed="64"/>
      </patternFill>
    </fill>
    <fill>
      <patternFill patternType="solid">
        <fgColor rgb="FFDBC1F7"/>
        <bgColor indexed="64"/>
      </patternFill>
    </fill>
    <fill>
      <patternFill patternType="solid">
        <fgColor rgb="FFFFBDBD"/>
        <bgColor indexed="64"/>
      </patternFill>
    </fill>
    <fill>
      <patternFill patternType="solid">
        <fgColor rgb="FFA9E9A9"/>
        <bgColor indexed="64"/>
      </patternFill>
    </fill>
    <fill>
      <patternFill patternType="solid">
        <fgColor rgb="FFB6D2EC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E9EDF4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theme="5" tint="0.59999389629810485"/>
      </patternFill>
    </fill>
    <fill>
      <patternFill patternType="solid">
        <fgColor theme="8" tint="0.39997558519241921"/>
        <bgColor theme="5" tint="0.79998168889431442"/>
      </patternFill>
    </fill>
    <fill>
      <patternFill patternType="solid">
        <fgColor theme="8" tint="0.39997558519241921"/>
        <bgColor theme="5" tint="0.59999389629810485"/>
      </patternFill>
    </fill>
    <fill>
      <patternFill patternType="solid">
        <fgColor theme="8" tint="0.59999389629810485"/>
        <bgColor theme="5" tint="0.59999389629810485"/>
      </patternFill>
    </fill>
    <fill>
      <patternFill patternType="solid">
        <fgColor rgb="FF99CCFF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5F5F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3F5FF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</fills>
  <borders count="230">
    <border>
      <left/>
      <right/>
      <top/>
      <bottom/>
      <diagonal/>
    </border>
    <border>
      <left style="thin">
        <color rgb="FFFFFFFF"/>
      </left>
      <right style="thin">
        <color rgb="FFFFFFFF"/>
      </right>
      <top/>
      <bottom style="thin">
        <color rgb="FFFFFFFF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/>
      <bottom style="thick">
        <color rgb="FF515151"/>
      </bottom>
      <diagonal/>
    </border>
    <border>
      <left style="thick">
        <color rgb="FF515151"/>
      </left>
      <right style="thick">
        <color rgb="FF515151"/>
      </right>
      <top style="thick">
        <color rgb="FF515151"/>
      </top>
      <bottom style="thick">
        <color rgb="FF515151"/>
      </bottom>
      <diagonal/>
    </border>
    <border>
      <left style="thick">
        <color rgb="FF515151"/>
      </left>
      <right/>
      <top style="thick">
        <color rgb="FF515151"/>
      </top>
      <bottom style="thick">
        <color rgb="FF515151"/>
      </bottom>
      <diagonal/>
    </border>
    <border>
      <left/>
      <right style="thick">
        <color rgb="FF515151"/>
      </right>
      <top style="thick">
        <color rgb="FF515151"/>
      </top>
      <bottom style="thick">
        <color rgb="FF515151"/>
      </bottom>
      <diagonal/>
    </border>
    <border>
      <left/>
      <right/>
      <top style="thick">
        <color rgb="FF515151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rgb="FF3D85C6"/>
      </bottom>
      <diagonal/>
    </border>
    <border>
      <left style="thin">
        <color indexed="64"/>
      </left>
      <right/>
      <top style="thin">
        <color rgb="FF3D85C6"/>
      </top>
      <bottom style="thin">
        <color rgb="FF3D85C6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FFFFFF"/>
      </right>
      <top/>
      <bottom style="thin">
        <color rgb="FFFFFFFF"/>
      </bottom>
      <diagonal/>
    </border>
    <border>
      <left style="thin">
        <color rgb="FFFFFFFF"/>
      </left>
      <right style="thin">
        <color rgb="FFFFFFFF"/>
      </right>
      <top/>
      <bottom/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rgb="FFFF0000"/>
      </left>
      <right style="medium">
        <color rgb="FFFF0000"/>
      </right>
      <top style="medium">
        <color rgb="FFFF0000"/>
      </top>
      <bottom style="medium">
        <color rgb="FFFF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indexed="64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rgb="FFFFFFFF"/>
      </right>
      <top/>
      <bottom/>
      <diagonal/>
    </border>
    <border>
      <left style="thin">
        <color rgb="FFFFFFFF"/>
      </left>
      <right/>
      <top/>
      <bottom style="thin">
        <color rgb="FFFFFFFF"/>
      </bottom>
      <diagonal/>
    </border>
    <border>
      <left style="thick">
        <color indexed="12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/>
      <right style="thin">
        <color indexed="9"/>
      </right>
      <top style="thin">
        <color indexed="9"/>
      </top>
      <bottom style="thin">
        <color indexed="9"/>
      </bottom>
      <diagonal/>
    </border>
    <border>
      <left/>
      <right style="thick">
        <color indexed="12"/>
      </right>
      <top/>
      <bottom/>
      <diagonal/>
    </border>
    <border>
      <left style="thick">
        <color indexed="12"/>
      </left>
      <right/>
      <top/>
      <bottom style="thick">
        <color indexed="12"/>
      </bottom>
      <diagonal/>
    </border>
    <border>
      <left/>
      <right/>
      <top/>
      <bottom style="thick">
        <color indexed="12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ck">
        <color indexed="12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ck">
        <color indexed="12"/>
      </bottom>
      <diagonal/>
    </border>
    <border>
      <left style="thin">
        <color indexed="9"/>
      </left>
      <right/>
      <top style="thin">
        <color indexed="9"/>
      </top>
      <bottom style="thick">
        <color indexed="12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ck">
        <color indexed="12"/>
      </left>
      <right/>
      <top style="thick">
        <color indexed="12"/>
      </top>
      <bottom/>
      <diagonal/>
    </border>
    <border>
      <left/>
      <right style="thin">
        <color indexed="8"/>
      </right>
      <top style="thick">
        <color indexed="12"/>
      </top>
      <bottom/>
      <diagonal/>
    </border>
    <border>
      <left style="thin">
        <color indexed="8"/>
      </left>
      <right style="thin">
        <color indexed="8"/>
      </right>
      <top style="thick">
        <color indexed="12"/>
      </top>
      <bottom/>
      <diagonal/>
    </border>
    <border>
      <left style="thin">
        <color indexed="8"/>
      </left>
      <right style="thin">
        <color indexed="8"/>
      </right>
      <top style="thick">
        <color indexed="12"/>
      </top>
      <bottom style="thin">
        <color indexed="8"/>
      </bottom>
      <diagonal/>
    </border>
    <border>
      <left style="thin">
        <color indexed="8"/>
      </left>
      <right style="thick">
        <color indexed="12"/>
      </right>
      <top style="thick">
        <color indexed="12"/>
      </top>
      <bottom/>
      <diagonal/>
    </border>
    <border>
      <left style="thick">
        <color indexed="12"/>
      </left>
      <right/>
      <top/>
      <bottom/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ck">
        <color indexed="12"/>
      </right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 style="thick">
        <color indexed="12"/>
      </right>
      <top/>
      <bottom/>
      <diagonal/>
    </border>
    <border>
      <left style="thick">
        <color indexed="12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/>
      <top style="thin">
        <color indexed="8"/>
      </top>
      <bottom style="thick">
        <color indexed="1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ck">
        <color indexed="12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/>
      <top/>
      <bottom style="thick">
        <color indexed="12"/>
      </bottom>
      <diagonal/>
    </border>
    <border>
      <left/>
      <right style="thin">
        <color indexed="8"/>
      </right>
      <top/>
      <bottom style="thick">
        <color indexed="12"/>
      </bottom>
      <diagonal/>
    </border>
    <border>
      <left/>
      <right style="thick">
        <color indexed="12"/>
      </right>
      <top/>
      <bottom style="thick">
        <color indexed="12"/>
      </bottom>
      <diagonal/>
    </border>
    <border>
      <left/>
      <right/>
      <top style="thin">
        <color rgb="FFFFFFFF"/>
      </top>
      <bottom style="thin">
        <color indexed="9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 style="thin">
        <color rgb="FFFFFFFF"/>
      </top>
      <bottom style="thin">
        <color rgb="FFFFFFFF"/>
      </bottom>
      <diagonal/>
    </border>
    <border>
      <left style="thin">
        <color rgb="FFFFFFFF"/>
      </left>
      <right/>
      <top style="thin">
        <color rgb="FFFFFFFF"/>
      </top>
      <bottom/>
      <diagonal/>
    </border>
    <border>
      <left style="thin">
        <color rgb="FFFFFFFF"/>
      </left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0"/>
      </left>
      <right style="thin">
        <color theme="0"/>
      </right>
      <top style="thick">
        <color indexed="12"/>
      </top>
      <bottom style="thin">
        <color theme="0"/>
      </bottom>
      <diagonal/>
    </border>
    <border>
      <left style="thin">
        <color theme="0"/>
      </left>
      <right style="thick">
        <color indexed="12"/>
      </right>
      <top style="thick">
        <color indexed="12"/>
      </top>
      <bottom style="thin">
        <color theme="0"/>
      </bottom>
      <diagonal/>
    </border>
    <border>
      <left style="thin">
        <color theme="0"/>
      </left>
      <right style="thick">
        <color indexed="12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ck">
        <color indexed="12"/>
      </bottom>
      <diagonal/>
    </border>
    <border>
      <left style="thin">
        <color theme="0"/>
      </left>
      <right style="thick">
        <color indexed="12"/>
      </right>
      <top style="thin">
        <color theme="0"/>
      </top>
      <bottom style="thick">
        <color indexed="12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rgb="FFFF0000"/>
      </left>
      <right style="thin">
        <color theme="0"/>
      </right>
      <top style="thin">
        <color rgb="FFFF000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rgb="FFFF0000"/>
      </top>
      <bottom style="thin">
        <color theme="0"/>
      </bottom>
      <diagonal/>
    </border>
    <border>
      <left style="thin">
        <color theme="0"/>
      </left>
      <right style="thin">
        <color rgb="FFFF0000"/>
      </right>
      <top style="thin">
        <color rgb="FFFF0000"/>
      </top>
      <bottom style="thin">
        <color theme="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rgb="FFFF0000"/>
      </right>
      <top style="thin">
        <color theme="0"/>
      </top>
      <bottom style="thin">
        <color theme="0"/>
      </bottom>
      <diagonal/>
    </border>
    <border>
      <left style="thin">
        <color rgb="FFFF0000"/>
      </left>
      <right style="thin">
        <color theme="0"/>
      </right>
      <top style="thin">
        <color theme="0"/>
      </top>
      <bottom style="thin">
        <color rgb="FFFF000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rgb="FFFF0000"/>
      </bottom>
      <diagonal/>
    </border>
    <border>
      <left style="thin">
        <color theme="0"/>
      </left>
      <right style="thin">
        <color rgb="FFFF0000"/>
      </right>
      <top style="thin">
        <color theme="0"/>
      </top>
      <bottom style="thin">
        <color rgb="FFFF0000"/>
      </bottom>
      <diagonal/>
    </border>
    <border>
      <left/>
      <right style="thin">
        <color rgb="FFFFFFFF"/>
      </right>
      <top style="thin">
        <color rgb="FFFFFFFF"/>
      </top>
      <bottom/>
      <diagonal/>
    </border>
    <border>
      <left/>
      <right/>
      <top style="thin">
        <color rgb="FFFFFFFF"/>
      </top>
      <bottom/>
      <diagonal/>
    </border>
    <border>
      <left style="thick">
        <color indexed="12"/>
      </left>
      <right/>
      <top style="thick">
        <color indexed="12"/>
      </top>
      <bottom style="thin">
        <color indexed="9"/>
      </bottom>
      <diagonal/>
    </border>
    <border>
      <left/>
      <right/>
      <top/>
      <bottom style="thin">
        <color rgb="FFFFFFFF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/>
      <diagonal/>
    </border>
    <border>
      <left/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/>
      <top style="thin">
        <color indexed="9"/>
      </top>
      <bottom style="thin">
        <color indexed="9"/>
      </bottom>
      <diagonal/>
    </border>
    <border>
      <left style="thin">
        <color rgb="FFFFFFFF"/>
      </left>
      <right style="thin">
        <color rgb="FFFFFFFF"/>
      </right>
      <top style="thick">
        <color rgb="FF0000FF"/>
      </top>
      <bottom style="thin">
        <color rgb="FFFFFFFF"/>
      </bottom>
      <diagonal/>
    </border>
    <border>
      <left style="thin">
        <color rgb="FFFFFFFF"/>
      </left>
      <right style="thick">
        <color rgb="FF0000FF"/>
      </right>
      <top style="thick">
        <color rgb="FF0000FF"/>
      </top>
      <bottom style="thin">
        <color rgb="FFFFFFFF"/>
      </bottom>
      <diagonal/>
    </border>
    <border>
      <left style="thick">
        <color rgb="FF0000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ck">
        <color rgb="FF0000FF"/>
      </right>
      <top style="thin">
        <color rgb="FFFFFFFF"/>
      </top>
      <bottom style="thin">
        <color rgb="FFFFFFFF"/>
      </bottom>
      <diagonal/>
    </border>
    <border>
      <left style="thick">
        <color rgb="FF0000FF"/>
      </left>
      <right style="thin">
        <color rgb="FFFFFFFF"/>
      </right>
      <top style="thin">
        <color rgb="FFFFFFFF"/>
      </top>
      <bottom style="thick">
        <color rgb="FF0000FF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ck">
        <color rgb="FF0000FF"/>
      </bottom>
      <diagonal/>
    </border>
    <border>
      <left style="thin">
        <color rgb="FFFFFFFF"/>
      </left>
      <right style="thick">
        <color rgb="FF0000FF"/>
      </right>
      <top style="thin">
        <color rgb="FFFFFFFF"/>
      </top>
      <bottom style="thick">
        <color rgb="FF0000FF"/>
      </bottom>
      <diagonal/>
    </border>
    <border>
      <left/>
      <right style="thin">
        <color theme="0"/>
      </right>
      <top style="thin">
        <color indexed="9"/>
      </top>
      <bottom style="thin">
        <color indexed="9"/>
      </bottom>
      <diagonal/>
    </border>
    <border>
      <left/>
      <right style="thin">
        <color theme="0"/>
      </right>
      <top/>
      <bottom style="thin">
        <color indexed="9"/>
      </bottom>
      <diagonal/>
    </border>
    <border>
      <left/>
      <right style="thin">
        <color theme="0"/>
      </right>
      <top style="thick">
        <color indexed="12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ck">
        <color indexed="12"/>
      </left>
      <right/>
      <top style="thin">
        <color indexed="9"/>
      </top>
      <bottom style="thin">
        <color indexed="9"/>
      </bottom>
      <diagonal/>
    </border>
    <border>
      <left/>
      <right style="thick">
        <color indexed="12"/>
      </right>
      <top style="thin">
        <color theme="0"/>
      </top>
      <bottom style="thin">
        <color theme="0"/>
      </bottom>
      <diagonal/>
    </border>
    <border>
      <left style="thick">
        <color indexed="12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ck">
        <color indexed="12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ck">
        <color rgb="FF0000FF"/>
      </left>
      <right/>
      <top style="thick">
        <color rgb="FF0000FF"/>
      </top>
      <bottom style="thin">
        <color indexed="9"/>
      </bottom>
      <diagonal/>
    </border>
    <border>
      <left/>
      <right style="thin">
        <color theme="0"/>
      </right>
      <top style="thick">
        <color rgb="FF0000FF"/>
      </top>
      <bottom style="thin">
        <color indexed="9"/>
      </bottom>
      <diagonal/>
    </border>
    <border>
      <left style="thick">
        <color rgb="FF0000FF"/>
      </left>
      <right style="thin">
        <color indexed="9"/>
      </right>
      <top style="thin">
        <color indexed="9"/>
      </top>
      <bottom/>
      <diagonal/>
    </border>
    <border>
      <left style="thin">
        <color indexed="9"/>
      </left>
      <right style="thick">
        <color rgb="FF0000FF"/>
      </right>
      <top style="thin">
        <color indexed="9"/>
      </top>
      <bottom style="thin">
        <color indexed="9"/>
      </bottom>
      <diagonal/>
    </border>
    <border>
      <left style="thick">
        <color rgb="FF0000FF"/>
      </left>
      <right/>
      <top/>
      <bottom style="thin">
        <color indexed="9"/>
      </bottom>
      <diagonal/>
    </border>
    <border>
      <left style="thick">
        <color rgb="FF0000FF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theme="0"/>
      </left>
      <right/>
      <top style="thin">
        <color rgb="FFFFFFFF"/>
      </top>
      <bottom style="thin">
        <color rgb="FFFFFFFF"/>
      </bottom>
      <diagonal/>
    </border>
    <border>
      <left style="thin">
        <color rgb="FF3D85C6"/>
      </left>
      <right/>
      <top/>
      <bottom/>
      <diagonal/>
    </border>
    <border>
      <left style="thin">
        <color indexed="64"/>
      </left>
      <right style="thin">
        <color rgb="FF3F3F3F"/>
      </right>
      <top style="thin">
        <color indexed="64"/>
      </top>
      <bottom style="thin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indexed="64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3F3F3F"/>
      </left>
      <right/>
      <top style="thin">
        <color indexed="64"/>
      </top>
      <bottom style="thin">
        <color rgb="FF3F3F3F"/>
      </bottom>
      <diagonal/>
    </border>
    <border>
      <left/>
      <right/>
      <top style="thin">
        <color indexed="64"/>
      </top>
      <bottom style="thin">
        <color rgb="FF3F3F3F"/>
      </bottom>
      <diagonal/>
    </border>
    <border>
      <left/>
      <right style="thin">
        <color auto="1"/>
      </right>
      <top style="thin">
        <color indexed="64"/>
      </top>
      <bottom style="thin">
        <color rgb="FF3F3F3F"/>
      </bottom>
      <diagonal/>
    </border>
    <border>
      <left style="thin">
        <color rgb="FF3F3F3F"/>
      </left>
      <right/>
      <top style="thin">
        <color rgb="FF3F3F3F"/>
      </top>
      <bottom style="thin">
        <color rgb="FF3F3F3F"/>
      </bottom>
      <diagonal/>
    </border>
    <border>
      <left/>
      <right/>
      <top style="thin">
        <color rgb="FF3F3F3F"/>
      </top>
      <bottom style="thin">
        <color rgb="FF3F3F3F"/>
      </bottom>
      <diagonal/>
    </border>
    <border>
      <left/>
      <right style="thin">
        <color auto="1"/>
      </right>
      <top style="thin">
        <color rgb="FF3F3F3F"/>
      </top>
      <bottom style="thin">
        <color rgb="FF3F3F3F"/>
      </bottom>
      <diagonal/>
    </border>
    <border>
      <left style="thin">
        <color auto="1"/>
      </left>
      <right/>
      <top style="thin">
        <color rgb="FF3D85C6"/>
      </top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auto="1"/>
      </bottom>
      <diagonal/>
    </border>
    <border>
      <left/>
      <right style="thin">
        <color indexed="9"/>
      </right>
      <top/>
      <bottom style="thin">
        <color indexed="9"/>
      </bottom>
      <diagonal/>
    </border>
    <border>
      <left style="thin">
        <color indexed="9"/>
      </left>
      <right style="thin">
        <color indexed="9"/>
      </right>
      <top/>
      <bottom style="thin">
        <color indexed="9"/>
      </bottom>
      <diagonal/>
    </border>
    <border>
      <left style="thin">
        <color indexed="9"/>
      </left>
      <right/>
      <top/>
      <bottom style="thin">
        <color indexed="9"/>
      </bottom>
      <diagonal/>
    </border>
    <border>
      <left style="thin">
        <color rgb="FF3D85C6"/>
      </left>
      <right/>
      <top/>
      <bottom style="thin">
        <color indexed="64"/>
      </bottom>
      <diagonal/>
    </border>
    <border>
      <left style="thick">
        <color rgb="FF0000FF"/>
      </left>
      <right/>
      <top style="thin">
        <color indexed="9"/>
      </top>
      <bottom style="thin">
        <color indexed="9"/>
      </bottom>
      <diagonal/>
    </border>
    <border>
      <left/>
      <right style="thin">
        <color rgb="FFFFFFFF"/>
      </right>
      <top style="thin">
        <color indexed="9"/>
      </top>
      <bottom style="thin">
        <color indexed="9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0"/>
      </left>
      <right/>
      <top/>
      <bottom/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 style="thin">
        <color indexed="10"/>
      </right>
      <top style="thin">
        <color rgb="FFFFFFFF"/>
      </top>
      <bottom style="thin">
        <color rgb="FFFFFFFF"/>
      </bottom>
      <diagonal/>
    </border>
    <border>
      <left style="medium">
        <color theme="2" tint="-0.499984740745262"/>
      </left>
      <right style="medium">
        <color theme="2" tint="-0.499984740745262"/>
      </right>
      <top style="medium">
        <color theme="2" tint="-0.499984740745262"/>
      </top>
      <bottom style="medium">
        <color theme="2" tint="-0.499984740745262"/>
      </bottom>
      <diagonal/>
    </border>
    <border>
      <left style="medium">
        <color theme="0"/>
      </left>
      <right/>
      <top/>
      <bottom/>
      <diagonal/>
    </border>
    <border>
      <left style="medium">
        <color theme="0"/>
      </left>
      <right/>
      <top/>
      <bottom style="thin">
        <color rgb="FFFFFFFF"/>
      </bottom>
      <diagonal/>
    </border>
    <border>
      <left style="thin">
        <color rgb="FF515151"/>
      </left>
      <right style="thin">
        <color rgb="FF515151"/>
      </right>
      <top style="thin">
        <color rgb="FF515151"/>
      </top>
      <bottom style="thin">
        <color rgb="FF515151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/>
      <diagonal/>
    </border>
    <border>
      <left style="thin">
        <color rgb="FF3F3F3F"/>
      </left>
      <right/>
      <top style="thin">
        <color rgb="FF3F3F3F"/>
      </top>
      <bottom/>
      <diagonal/>
    </border>
    <border>
      <left/>
      <right/>
      <top style="thin">
        <color rgb="FF3F3F3F"/>
      </top>
      <bottom/>
      <diagonal/>
    </border>
    <border>
      <left/>
      <right style="thin">
        <color auto="1"/>
      </right>
      <top style="thin">
        <color rgb="FF3F3F3F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/>
      <bottom/>
      <diagonal/>
    </border>
    <border>
      <left/>
      <right/>
      <top style="thin">
        <color theme="1"/>
      </top>
      <bottom/>
      <diagonal/>
    </border>
    <border>
      <left style="thin">
        <color indexed="64"/>
      </left>
      <right style="thin">
        <color rgb="FF3F3F3F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rgb="FF3F3F3F"/>
      </right>
      <top/>
      <bottom/>
      <diagonal/>
    </border>
    <border>
      <left/>
      <right style="thin">
        <color rgb="FF3F3F3F"/>
      </right>
      <top/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 style="thin">
        <color theme="0"/>
      </left>
      <right/>
      <top/>
      <bottom style="thin">
        <color rgb="FFFFFFFF"/>
      </bottom>
      <diagonal/>
    </border>
    <border>
      <left style="thin">
        <color theme="0"/>
      </left>
      <right/>
      <top/>
      <bottom style="thin">
        <color indexed="9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thin">
        <color theme="8" tint="-0.249977111117893"/>
      </bottom>
      <diagonal/>
    </border>
    <border>
      <left style="medium">
        <color theme="8" tint="-0.249977111117893"/>
      </left>
      <right/>
      <top style="medium">
        <color theme="8" tint="-0.249977111117893"/>
      </top>
      <bottom/>
      <diagonal/>
    </border>
    <border>
      <left/>
      <right/>
      <top style="medium">
        <color theme="8" tint="-0.249977111117893"/>
      </top>
      <bottom/>
      <diagonal/>
    </border>
    <border>
      <left/>
      <right style="medium">
        <color theme="8" tint="-0.249977111117893"/>
      </right>
      <top style="medium">
        <color theme="8" tint="-0.249977111117893"/>
      </top>
      <bottom/>
      <diagonal/>
    </border>
    <border>
      <left style="medium">
        <color theme="8" tint="-0.249977111117893"/>
      </left>
      <right/>
      <top/>
      <bottom/>
      <diagonal/>
    </border>
    <border>
      <left/>
      <right style="medium">
        <color theme="8" tint="-0.249977111117893"/>
      </right>
      <top/>
      <bottom/>
      <diagonal/>
    </border>
    <border>
      <left style="medium">
        <color theme="8" tint="-0.249977111117893"/>
      </left>
      <right/>
      <top/>
      <bottom style="medium">
        <color theme="8" tint="-0.249977111117893"/>
      </bottom>
      <diagonal/>
    </border>
    <border>
      <left/>
      <right/>
      <top/>
      <bottom style="medium">
        <color theme="8" tint="-0.249977111117893"/>
      </bottom>
      <diagonal/>
    </border>
    <border>
      <left/>
      <right style="medium">
        <color theme="8" tint="-0.249977111117893"/>
      </right>
      <top/>
      <bottom style="medium">
        <color theme="8" tint="-0.249977111117893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10"/>
      </top>
      <bottom style="thin">
        <color indexed="10"/>
      </bottom>
      <diagonal/>
    </border>
    <border>
      <left style="medium">
        <color theme="0" tint="-0.499984740745262"/>
      </left>
      <right/>
      <top style="medium">
        <color theme="0" tint="-0.499984740745262"/>
      </top>
      <bottom/>
      <diagonal/>
    </border>
    <border>
      <left/>
      <right/>
      <top style="medium">
        <color theme="0" tint="-0.499984740745262"/>
      </top>
      <bottom/>
      <diagonal/>
    </border>
    <border>
      <left/>
      <right style="medium">
        <color theme="0" tint="-0.499984740745262"/>
      </right>
      <top style="medium">
        <color theme="0" tint="-0.499984740745262"/>
      </top>
      <bottom/>
      <diagonal/>
    </border>
    <border>
      <left style="medium">
        <color theme="0" tint="-0.499984740745262"/>
      </left>
      <right/>
      <top/>
      <bottom/>
      <diagonal/>
    </border>
    <border>
      <left/>
      <right style="medium">
        <color theme="0" tint="-0.499984740745262"/>
      </right>
      <top/>
      <bottom/>
      <diagonal/>
    </border>
    <border>
      <left style="medium">
        <color theme="0" tint="-0.499984740745262"/>
      </left>
      <right/>
      <top/>
      <bottom style="medium">
        <color theme="0" tint="-0.499984740745262"/>
      </bottom>
      <diagonal/>
    </border>
    <border>
      <left/>
      <right/>
      <top/>
      <bottom style="medium">
        <color theme="0" tint="-0.499984740745262"/>
      </bottom>
      <diagonal/>
    </border>
    <border>
      <left/>
      <right style="medium">
        <color theme="0" tint="-0.499984740745262"/>
      </right>
      <top/>
      <bottom style="medium">
        <color theme="0" tint="-0.499984740745262"/>
      </bottom>
      <diagonal/>
    </border>
    <border>
      <left/>
      <right style="medium">
        <color theme="0" tint="-0.499984740745262"/>
      </right>
      <top/>
      <bottom style="thin">
        <color indexed="64"/>
      </bottom>
      <diagonal/>
    </border>
    <border>
      <left style="medium">
        <color theme="0" tint="-0.499984740745262"/>
      </left>
      <right/>
      <top style="medium">
        <color theme="0" tint="-0.499984740745262"/>
      </top>
      <bottom style="medium">
        <color theme="0" tint="-0.499984740745262"/>
      </bottom>
      <diagonal/>
    </border>
    <border>
      <left/>
      <right/>
      <top style="medium">
        <color theme="0" tint="-0.499984740745262"/>
      </top>
      <bottom style="medium">
        <color theme="0" tint="-0.499984740745262"/>
      </bottom>
      <diagonal/>
    </border>
    <border>
      <left style="thin">
        <color indexed="10"/>
      </left>
      <right style="medium">
        <color theme="0" tint="-0.499984740745262"/>
      </right>
      <top style="medium">
        <color theme="0" tint="-0.499984740745262"/>
      </top>
      <bottom style="medium">
        <color theme="0" tint="-0.499984740745262"/>
      </bottom>
      <diagonal/>
    </border>
    <border>
      <left/>
      <right/>
      <top/>
      <bottom style="thick">
        <color theme="2"/>
      </bottom>
      <diagonal/>
    </border>
    <border>
      <left style="thin">
        <color indexed="64"/>
      </left>
      <right style="medium">
        <color theme="0" tint="-0.499984740745262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ck">
        <color theme="2"/>
      </top>
      <bottom/>
      <diagonal/>
    </border>
    <border>
      <left/>
      <right style="thin">
        <color indexed="64"/>
      </right>
      <top style="thick">
        <color theme="2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rgb="FFFF0000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rgb="FFFF0000"/>
      </bottom>
      <diagonal/>
    </border>
    <border>
      <left/>
      <right style="thin">
        <color indexed="10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theme="1"/>
      </left>
      <right style="medium">
        <color theme="1"/>
      </right>
      <top style="medium">
        <color theme="1"/>
      </top>
      <bottom/>
      <diagonal/>
    </border>
    <border>
      <left style="medium">
        <color theme="1"/>
      </left>
      <right style="medium">
        <color theme="1"/>
      </right>
      <top style="medium">
        <color theme="8" tint="-0.249977111117893"/>
      </top>
      <bottom/>
      <diagonal/>
    </border>
    <border>
      <left style="medium">
        <color theme="1"/>
      </left>
      <right style="medium">
        <color theme="1"/>
      </right>
      <top/>
      <bottom/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/>
      <top style="medium">
        <color theme="1"/>
      </top>
      <bottom style="medium">
        <color theme="8" tint="-0.24994659260841701"/>
      </bottom>
      <diagonal/>
    </border>
    <border>
      <left style="medium">
        <color theme="2" tint="-0.499984740745262"/>
      </left>
      <right/>
      <top style="medium">
        <color theme="2" tint="-0.499984740745262"/>
      </top>
      <bottom/>
      <diagonal/>
    </border>
    <border>
      <left/>
      <right/>
      <top style="medium">
        <color theme="2" tint="-0.499984740745262"/>
      </top>
      <bottom/>
      <diagonal/>
    </border>
    <border>
      <left/>
      <right style="medium">
        <color theme="2" tint="-0.499984740745262"/>
      </right>
      <top style="medium">
        <color theme="2" tint="-0.499984740745262"/>
      </top>
      <bottom/>
      <diagonal/>
    </border>
    <border>
      <left style="medium">
        <color theme="2" tint="-0.499984740745262"/>
      </left>
      <right/>
      <top/>
      <bottom/>
      <diagonal/>
    </border>
    <border>
      <left/>
      <right style="medium">
        <color theme="2" tint="-0.499984740745262"/>
      </right>
      <top/>
      <bottom/>
      <diagonal/>
    </border>
    <border>
      <left style="medium">
        <color theme="2" tint="-0.499984740745262"/>
      </left>
      <right/>
      <top/>
      <bottom style="medium">
        <color theme="2" tint="-0.499984740745262"/>
      </bottom>
      <diagonal/>
    </border>
    <border>
      <left/>
      <right/>
      <top/>
      <bottom style="medium">
        <color theme="2" tint="-0.499984740745262"/>
      </bottom>
      <diagonal/>
    </border>
    <border>
      <left/>
      <right style="medium">
        <color theme="2" tint="-0.499984740745262"/>
      </right>
      <top/>
      <bottom style="medium">
        <color theme="2" tint="-0.499984740745262"/>
      </bottom>
      <diagonal/>
    </border>
  </borders>
  <cellStyleXfs count="3">
    <xf numFmtId="0" fontId="0" fillId="0" borderId="0">
      <alignment vertical="center"/>
    </xf>
    <xf numFmtId="0" fontId="15" fillId="0" borderId="0">
      <protection locked="0"/>
    </xf>
    <xf numFmtId="0" fontId="22" fillId="9" borderId="13">
      <protection locked="0"/>
    </xf>
  </cellStyleXfs>
  <cellXfs count="1050">
    <xf numFmtId="0" fontId="0" fillId="0" borderId="0" xfId="0">
      <alignment vertical="center"/>
    </xf>
    <xf numFmtId="0" fontId="1" fillId="0" borderId="0" xfId="0" applyFont="1" applyBorder="1" applyAlignment="1">
      <alignment horizontal="center" vertical="center"/>
    </xf>
    <xf numFmtId="0" fontId="2" fillId="0" borderId="0" xfId="0" applyFont="1">
      <alignment vertical="center"/>
    </xf>
    <xf numFmtId="0" fontId="3" fillId="0" borderId="0" xfId="0" applyFont="1" applyBorder="1">
      <alignment vertical="center"/>
    </xf>
    <xf numFmtId="0" fontId="8" fillId="0" borderId="0" xfId="0" applyFont="1" applyAlignment="1">
      <alignment horizontal="center" vertical="top" wrapText="1"/>
    </xf>
    <xf numFmtId="0" fontId="8" fillId="0" borderId="0" xfId="0" applyFont="1" applyBorder="1" applyAlignment="1">
      <alignment horizontal="center" vertical="top" wrapText="1"/>
    </xf>
    <xf numFmtId="164" fontId="10" fillId="5" borderId="1" xfId="0" applyNumberFormat="1" applyFont="1" applyFill="1" applyBorder="1" applyAlignment="1">
      <alignment horizontal="center" vertical="center" wrapText="1"/>
    </xf>
    <xf numFmtId="0" fontId="10" fillId="0" borderId="0" xfId="0" applyFont="1" applyBorder="1" applyAlignment="1">
      <alignment horizontal="center" vertical="top" wrapText="1"/>
    </xf>
    <xf numFmtId="164" fontId="10" fillId="6" borderId="2" xfId="0" applyNumberFormat="1" applyFont="1" applyFill="1" applyBorder="1" applyAlignment="1">
      <alignment horizontal="center" vertical="center" wrapText="1"/>
    </xf>
    <xf numFmtId="0" fontId="10" fillId="0" borderId="0" xfId="0" applyFont="1" applyAlignment="1">
      <alignment vertical="top" wrapText="1"/>
    </xf>
    <xf numFmtId="0" fontId="10" fillId="0" borderId="0" xfId="0" applyFont="1" applyBorder="1" applyAlignment="1">
      <alignment vertical="top" wrapText="1"/>
    </xf>
    <xf numFmtId="0" fontId="11" fillId="0" borderId="0" xfId="0" applyNumberFormat="1" applyFont="1">
      <alignment vertical="center"/>
    </xf>
    <xf numFmtId="0" fontId="12" fillId="0" borderId="0" xfId="0" applyNumberFormat="1" applyFont="1" applyAlignment="1">
      <alignment vertical="center" wrapText="1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3" xfId="0" applyFont="1" applyBorder="1" applyAlignment="1">
      <alignment horizontal="center" vertical="center" wrapText="1"/>
    </xf>
    <xf numFmtId="0" fontId="10" fillId="0" borderId="0" xfId="0" applyFont="1" applyAlignment="1">
      <alignment vertical="center" wrapText="1"/>
    </xf>
    <xf numFmtId="0" fontId="1" fillId="0" borderId="0" xfId="0" applyFont="1" applyBorder="1" applyAlignment="1">
      <alignment horizontal="center" vertical="center" wrapText="1"/>
    </xf>
    <xf numFmtId="0" fontId="10" fillId="0" borderId="0" xfId="0" applyFont="1" applyBorder="1" applyAlignment="1">
      <alignment horizontal="center" vertical="center" wrapText="1"/>
    </xf>
    <xf numFmtId="0" fontId="9" fillId="3" borderId="4" xfId="0" applyNumberFormat="1" applyFont="1" applyFill="1" applyBorder="1" applyAlignment="1">
      <alignment vertical="center" wrapText="1"/>
    </xf>
    <xf numFmtId="49" fontId="9" fillId="3" borderId="4" xfId="0" applyNumberFormat="1" applyFont="1" applyFill="1" applyBorder="1" applyAlignment="1">
      <alignment horizontal="center" vertical="center" wrapText="1"/>
    </xf>
    <xf numFmtId="49" fontId="9" fillId="3" borderId="5" xfId="0" applyNumberFormat="1" applyFont="1" applyFill="1" applyBorder="1" applyAlignment="1">
      <alignment horizontal="center" vertical="center" wrapText="1"/>
    </xf>
    <xf numFmtId="0" fontId="10" fillId="0" borderId="0" xfId="0" applyFont="1" applyBorder="1" applyAlignment="1">
      <alignment vertical="center" wrapText="1"/>
    </xf>
    <xf numFmtId="0" fontId="8" fillId="2" borderId="6" xfId="0" applyNumberFormat="1" applyFont="1" applyFill="1" applyBorder="1" applyAlignment="1">
      <alignment vertical="center" wrapText="1"/>
    </xf>
    <xf numFmtId="0" fontId="8" fillId="7" borderId="4" xfId="0" applyNumberFormat="1" applyFont="1" applyFill="1" applyBorder="1" applyAlignment="1">
      <alignment vertical="center" wrapText="1"/>
    </xf>
    <xf numFmtId="0" fontId="10" fillId="0" borderId="4" xfId="0" applyFont="1" applyBorder="1" applyAlignment="1">
      <alignment horizontal="center" vertical="center" wrapText="1"/>
    </xf>
    <xf numFmtId="0" fontId="10" fillId="0" borderId="5" xfId="0" applyFont="1" applyBorder="1" applyAlignment="1">
      <alignment horizontal="center" vertical="center" wrapText="1"/>
    </xf>
    <xf numFmtId="0" fontId="10" fillId="0" borderId="4" xfId="0" applyFont="1" applyBorder="1" applyAlignment="1">
      <alignment horizontal="center" vertical="center" wrapText="1"/>
    </xf>
    <xf numFmtId="0" fontId="11" fillId="0" borderId="0" xfId="0" applyFont="1">
      <alignment vertical="center"/>
    </xf>
    <xf numFmtId="0" fontId="8" fillId="2" borderId="7" xfId="0" applyNumberFormat="1" applyFont="1" applyFill="1" applyBorder="1" applyAlignment="1">
      <alignment vertical="center" wrapText="1"/>
    </xf>
    <xf numFmtId="0" fontId="10" fillId="0" borderId="7" xfId="0" applyFont="1" applyBorder="1" applyAlignment="1">
      <alignment horizontal="center" vertical="center" wrapText="1"/>
    </xf>
    <xf numFmtId="0" fontId="10" fillId="0" borderId="0" xfId="0" applyFont="1" applyBorder="1" applyAlignment="1">
      <alignment horizontal="center" vertical="center" wrapText="1"/>
    </xf>
    <xf numFmtId="0" fontId="14" fillId="0" borderId="0" xfId="0" applyFont="1" applyBorder="1">
      <alignment vertical="center"/>
    </xf>
    <xf numFmtId="0" fontId="14" fillId="0" borderId="0" xfId="0" applyFont="1" applyBorder="1">
      <alignment vertical="center"/>
    </xf>
    <xf numFmtId="0" fontId="1" fillId="0" borderId="0" xfId="0" applyFont="1" applyBorder="1" applyAlignment="1">
      <alignment horizontal="center" vertical="center" wrapText="1"/>
    </xf>
    <xf numFmtId="0" fontId="10" fillId="0" borderId="0" xfId="0" applyFont="1" applyBorder="1" applyAlignment="1">
      <alignment horizontal="center" vertical="center" wrapText="1"/>
    </xf>
    <xf numFmtId="0" fontId="10" fillId="0" borderId="0" xfId="0" applyNumberFormat="1" applyFont="1" applyAlignment="1">
      <alignment vertical="top" wrapText="1"/>
    </xf>
    <xf numFmtId="0" fontId="8" fillId="2" borderId="0" xfId="0" applyNumberFormat="1" applyFont="1" applyFill="1" applyBorder="1" applyAlignment="1">
      <alignment vertical="center" wrapText="1"/>
    </xf>
    <xf numFmtId="0" fontId="10" fillId="0" borderId="0" xfId="0" applyFont="1" applyBorder="1" applyAlignment="1">
      <alignment horizontal="center" vertical="center" wrapText="1"/>
    </xf>
    <xf numFmtId="49" fontId="10" fillId="0" borderId="0" xfId="0" applyNumberFormat="1" applyFont="1" applyBorder="1" applyAlignment="1">
      <alignment horizontal="center" vertical="center" wrapText="1"/>
    </xf>
    <xf numFmtId="49" fontId="4" fillId="2" borderId="0" xfId="0" applyNumberFormat="1" applyFont="1" applyFill="1" applyBorder="1" applyAlignment="1">
      <alignment horizontal="center" vertical="center" wrapText="1"/>
    </xf>
    <xf numFmtId="0" fontId="10" fillId="0" borderId="0" xfId="0" applyFont="1" applyBorder="1" applyAlignment="1">
      <alignment horizontal="center" vertical="center" wrapText="1"/>
    </xf>
    <xf numFmtId="9" fontId="10" fillId="0" borderId="0" xfId="0" applyNumberFormat="1" applyFont="1" applyBorder="1" applyAlignment="1">
      <alignment horizontal="center" vertical="center" wrapText="1"/>
    </xf>
    <xf numFmtId="0" fontId="16" fillId="2" borderId="0" xfId="0" applyNumberFormat="1" applyFont="1" applyFill="1" applyBorder="1" applyAlignment="1">
      <alignment horizontal="center" vertical="top" wrapText="1"/>
    </xf>
    <xf numFmtId="49" fontId="17" fillId="2" borderId="0" xfId="0" applyNumberFormat="1" applyFont="1" applyFill="1" applyBorder="1" applyAlignment="1">
      <alignment horizontal="center" vertical="center" wrapText="1"/>
    </xf>
    <xf numFmtId="49" fontId="18" fillId="2" borderId="0" xfId="0" applyNumberFormat="1" applyFont="1" applyFill="1" applyBorder="1" applyAlignment="1">
      <alignment horizontal="center" vertical="center" wrapText="1"/>
    </xf>
    <xf numFmtId="49" fontId="7" fillId="2" borderId="0" xfId="0" applyNumberFormat="1" applyFont="1" applyFill="1" applyBorder="1" applyAlignment="1">
      <alignment horizontal="center" vertical="center" wrapText="1"/>
    </xf>
    <xf numFmtId="49" fontId="5" fillId="2" borderId="0" xfId="0" applyNumberFormat="1" applyFont="1" applyFill="1" applyBorder="1" applyAlignment="1">
      <alignment horizontal="center" vertical="top" wrapText="1"/>
    </xf>
    <xf numFmtId="49" fontId="5" fillId="2" borderId="0" xfId="0" applyNumberFormat="1" applyFont="1" applyFill="1" applyBorder="1" applyAlignment="1">
      <alignment horizontal="center" vertical="center" wrapText="1"/>
    </xf>
    <xf numFmtId="0" fontId="10" fillId="0" borderId="0" xfId="0" applyNumberFormat="1" applyFont="1" applyBorder="1" applyAlignment="1">
      <alignment vertical="top" wrapText="1"/>
    </xf>
    <xf numFmtId="0" fontId="10" fillId="0" borderId="0" xfId="0" applyNumberFormat="1" applyFont="1" applyBorder="1" applyAlignment="1">
      <alignment vertical="top" wrapText="1"/>
    </xf>
    <xf numFmtId="0" fontId="20" fillId="3" borderId="12" xfId="0" applyFont="1" applyFill="1" applyBorder="1" applyAlignment="1">
      <alignment vertical="top" wrapText="1"/>
    </xf>
    <xf numFmtId="0" fontId="16" fillId="2" borderId="0" xfId="0" applyNumberFormat="1" applyFont="1" applyFill="1" applyBorder="1" applyAlignment="1">
      <alignment vertical="center" wrapText="1"/>
    </xf>
    <xf numFmtId="0" fontId="12" fillId="8" borderId="0" xfId="0" applyFont="1" applyFill="1" applyAlignment="1">
      <alignment vertical="top" wrapText="1"/>
    </xf>
    <xf numFmtId="0" fontId="23" fillId="8" borderId="0" xfId="0" applyFont="1" applyFill="1" applyAlignment="1">
      <alignment horizontal="center" vertical="top" wrapText="1"/>
    </xf>
    <xf numFmtId="0" fontId="21" fillId="3" borderId="0" xfId="0" applyFont="1" applyFill="1" applyBorder="1" applyAlignment="1">
      <alignment horizontal="center" vertical="top" wrapText="1"/>
    </xf>
    <xf numFmtId="0" fontId="8" fillId="0" borderId="0" xfId="0" applyFont="1" applyAlignment="1">
      <alignment vertical="top" wrapText="1"/>
    </xf>
    <xf numFmtId="0" fontId="26" fillId="3" borderId="0" xfId="0" applyFont="1" applyFill="1" applyBorder="1" applyAlignment="1">
      <alignment horizontal="center" vertical="center" wrapText="1"/>
    </xf>
    <xf numFmtId="9" fontId="27" fillId="5" borderId="19" xfId="0" applyNumberFormat="1" applyFont="1" applyFill="1" applyBorder="1" applyAlignment="1">
      <alignment horizontal="center" vertical="center" wrapText="1"/>
    </xf>
    <xf numFmtId="9" fontId="27" fillId="5" borderId="1" xfId="0" applyNumberFormat="1" applyFont="1" applyFill="1" applyBorder="1" applyAlignment="1">
      <alignment horizontal="center" vertical="center" wrapText="1"/>
    </xf>
    <xf numFmtId="9" fontId="27" fillId="5" borderId="20" xfId="0" applyNumberFormat="1" applyFont="1" applyFill="1" applyBorder="1" applyAlignment="1">
      <alignment horizontal="center" vertical="center" wrapText="1"/>
    </xf>
    <xf numFmtId="9" fontId="27" fillId="6" borderId="21" xfId="0" applyNumberFormat="1" applyFont="1" applyFill="1" applyBorder="1" applyAlignment="1">
      <alignment horizontal="center" vertical="center" wrapText="1"/>
    </xf>
    <xf numFmtId="9" fontId="27" fillId="6" borderId="2" xfId="0" applyNumberFormat="1" applyFont="1" applyFill="1" applyBorder="1" applyAlignment="1">
      <alignment horizontal="center" vertical="center" wrapText="1"/>
    </xf>
    <xf numFmtId="9" fontId="27" fillId="6" borderId="22" xfId="0" applyNumberFormat="1" applyFont="1" applyFill="1" applyBorder="1" applyAlignment="1">
      <alignment horizontal="center" vertical="center" wrapText="1"/>
    </xf>
    <xf numFmtId="9" fontId="28" fillId="0" borderId="0" xfId="0" applyNumberFormat="1" applyFont="1" applyBorder="1">
      <alignment vertical="center"/>
    </xf>
    <xf numFmtId="9" fontId="27" fillId="5" borderId="21" xfId="0" applyNumberFormat="1" applyFont="1" applyFill="1" applyBorder="1" applyAlignment="1">
      <alignment horizontal="center" vertical="center" wrapText="1"/>
    </xf>
    <xf numFmtId="9" fontId="27" fillId="5" borderId="2" xfId="0" applyNumberFormat="1" applyFont="1" applyFill="1" applyBorder="1" applyAlignment="1">
      <alignment horizontal="center" vertical="center" wrapText="1"/>
    </xf>
    <xf numFmtId="9" fontId="27" fillId="5" borderId="22" xfId="0" applyNumberFormat="1" applyFont="1" applyFill="1" applyBorder="1" applyAlignment="1">
      <alignment horizontal="center" vertical="center" wrapText="1"/>
    </xf>
    <xf numFmtId="0" fontId="29" fillId="0" borderId="0" xfId="0" applyFont="1" applyAlignment="1">
      <alignment vertical="top" wrapText="1"/>
    </xf>
    <xf numFmtId="0" fontId="29" fillId="0" borderId="0" xfId="0" applyFont="1" applyBorder="1" applyAlignment="1">
      <alignment vertical="top" wrapText="1"/>
    </xf>
    <xf numFmtId="0" fontId="10" fillId="10" borderId="0" xfId="0" applyFont="1" applyFill="1" applyAlignment="1">
      <alignment vertical="top" wrapText="1"/>
    </xf>
    <xf numFmtId="0" fontId="30" fillId="10" borderId="0" xfId="0" applyFont="1" applyFill="1">
      <alignment vertical="center"/>
    </xf>
    <xf numFmtId="0" fontId="11" fillId="0" borderId="0" xfId="0" applyFont="1" applyFill="1" applyBorder="1">
      <alignment vertical="center"/>
    </xf>
    <xf numFmtId="0" fontId="10" fillId="0" borderId="0" xfId="0" applyFont="1" applyFill="1" applyBorder="1" applyAlignment="1">
      <alignment vertical="top" wrapText="1"/>
    </xf>
    <xf numFmtId="0" fontId="31" fillId="0" borderId="0" xfId="0" applyFont="1" applyFill="1" applyBorder="1" applyAlignment="1">
      <alignment horizontal="center" vertical="center"/>
    </xf>
    <xf numFmtId="0" fontId="27" fillId="0" borderId="0" xfId="0" applyFont="1" applyFill="1" applyBorder="1" applyAlignment="1">
      <alignment horizontal="right" vertical="center" wrapText="1"/>
    </xf>
    <xf numFmtId="0" fontId="32" fillId="0" borderId="0" xfId="0" applyFont="1" applyFill="1" applyBorder="1" applyAlignment="1">
      <alignment horizontal="left" vertical="center" wrapText="1"/>
    </xf>
    <xf numFmtId="0" fontId="33" fillId="0" borderId="0" xfId="0" applyNumberFormat="1" applyFont="1" applyAlignment="1">
      <alignment vertical="top" wrapText="1"/>
    </xf>
    <xf numFmtId="164" fontId="11" fillId="0" borderId="0" xfId="0" applyNumberFormat="1" applyFont="1">
      <alignment vertical="center"/>
    </xf>
    <xf numFmtId="164" fontId="11" fillId="16" borderId="0" xfId="0" applyNumberFormat="1" applyFont="1" applyFill="1" applyBorder="1">
      <alignment vertical="center"/>
    </xf>
    <xf numFmtId="0" fontId="34" fillId="0" borderId="0" xfId="0" applyFont="1" applyBorder="1" applyAlignment="1">
      <alignment horizontal="center" vertical="center"/>
    </xf>
    <xf numFmtId="164" fontId="10" fillId="16" borderId="0" xfId="0" applyNumberFormat="1" applyFont="1" applyFill="1" applyBorder="1" applyAlignment="1">
      <alignment vertical="top" wrapText="1"/>
    </xf>
    <xf numFmtId="0" fontId="36" fillId="0" borderId="0" xfId="0" applyFont="1" applyBorder="1" applyAlignment="1">
      <alignment horizontal="center" vertical="center"/>
    </xf>
    <xf numFmtId="0" fontId="37" fillId="0" borderId="0" xfId="0" applyFont="1" applyBorder="1" applyAlignment="1">
      <alignment horizontal="center" vertical="center"/>
    </xf>
    <xf numFmtId="164" fontId="10" fillId="0" borderId="0" xfId="0" applyNumberFormat="1" applyFont="1" applyAlignment="1">
      <alignment vertical="top" wrapText="1"/>
    </xf>
    <xf numFmtId="49" fontId="38" fillId="3" borderId="23" xfId="0" applyNumberFormat="1" applyFont="1" applyFill="1" applyBorder="1" applyAlignment="1">
      <alignment horizontal="center" vertical="center" wrapText="1"/>
    </xf>
    <xf numFmtId="49" fontId="38" fillId="3" borderId="18" xfId="0" applyNumberFormat="1" applyFont="1" applyFill="1" applyBorder="1" applyAlignment="1">
      <alignment horizontal="center" vertical="center" wrapText="1"/>
    </xf>
    <xf numFmtId="0" fontId="11" fillId="0" borderId="24" xfId="0" applyFont="1" applyBorder="1">
      <alignment vertical="center"/>
    </xf>
    <xf numFmtId="0" fontId="38" fillId="18" borderId="16" xfId="0" applyFont="1" applyFill="1" applyBorder="1" applyAlignment="1">
      <alignment horizontal="center" vertical="center" wrapText="1"/>
    </xf>
    <xf numFmtId="0" fontId="38" fillId="18" borderId="18" xfId="0" applyFont="1" applyFill="1" applyBorder="1" applyAlignment="1">
      <alignment horizontal="center" vertical="center" wrapText="1"/>
    </xf>
    <xf numFmtId="164" fontId="38" fillId="18" borderId="18" xfId="0" applyNumberFormat="1" applyFont="1" applyFill="1" applyBorder="1" applyAlignment="1">
      <alignment horizontal="center" vertical="center" wrapText="1"/>
    </xf>
    <xf numFmtId="164" fontId="38" fillId="16" borderId="24" xfId="0" applyNumberFormat="1" applyFont="1" applyFill="1" applyBorder="1" applyAlignment="1">
      <alignment horizontal="center" vertical="center" wrapText="1"/>
    </xf>
    <xf numFmtId="49" fontId="38" fillId="3" borderId="16" xfId="0" applyNumberFormat="1" applyFont="1" applyFill="1" applyBorder="1" applyAlignment="1">
      <alignment horizontal="center" vertical="center" wrapText="1"/>
    </xf>
    <xf numFmtId="49" fontId="38" fillId="3" borderId="15" xfId="0" applyNumberFormat="1" applyFont="1" applyFill="1" applyBorder="1" applyAlignment="1">
      <alignment horizontal="center" vertical="center" wrapText="1"/>
    </xf>
    <xf numFmtId="49" fontId="38" fillId="3" borderId="14" xfId="0" applyNumberFormat="1" applyFont="1" applyFill="1" applyBorder="1" applyAlignment="1">
      <alignment horizontal="center" vertical="center" wrapText="1"/>
    </xf>
    <xf numFmtId="0" fontId="30" fillId="19" borderId="18" xfId="0" applyFont="1" applyFill="1" applyBorder="1" applyAlignment="1">
      <alignment horizontal="center" vertical="center"/>
    </xf>
    <xf numFmtId="0" fontId="30" fillId="0" borderId="18" xfId="0" applyFont="1" applyBorder="1" applyAlignment="1">
      <alignment horizontal="center" vertical="center"/>
    </xf>
    <xf numFmtId="0" fontId="40" fillId="19" borderId="18" xfId="0" applyFont="1" applyFill="1" applyBorder="1" applyAlignment="1">
      <alignment horizontal="center" vertical="center" wrapText="1"/>
    </xf>
    <xf numFmtId="0" fontId="25" fillId="10" borderId="18" xfId="0" applyFont="1" applyFill="1" applyBorder="1" applyAlignment="1">
      <alignment horizontal="center" vertical="center" wrapText="1"/>
    </xf>
    <xf numFmtId="0" fontId="25" fillId="10" borderId="14" xfId="0" applyFont="1" applyFill="1" applyBorder="1" applyAlignment="1">
      <alignment horizontal="center" vertical="center" wrapText="1"/>
    </xf>
    <xf numFmtId="164" fontId="25" fillId="20" borderId="26" xfId="0" applyNumberFormat="1" applyFont="1" applyFill="1" applyBorder="1" applyAlignment="1">
      <alignment horizontal="center" vertical="center" wrapText="1"/>
    </xf>
    <xf numFmtId="9" fontId="27" fillId="0" borderId="18" xfId="0" applyNumberFormat="1" applyFont="1" applyBorder="1" applyAlignment="1">
      <alignment horizontal="center" vertical="center" wrapText="1"/>
    </xf>
    <xf numFmtId="164" fontId="27" fillId="0" borderId="18" xfId="0" applyNumberFormat="1" applyFont="1" applyBorder="1" applyAlignment="1">
      <alignment horizontal="center" vertical="center" wrapText="1"/>
    </xf>
    <xf numFmtId="164" fontId="27" fillId="16" borderId="24" xfId="0" applyNumberFormat="1" applyFont="1" applyFill="1" applyBorder="1" applyAlignment="1">
      <alignment horizontal="center" vertical="center" wrapText="1"/>
    </xf>
    <xf numFmtId="164" fontId="25" fillId="21" borderId="16" xfId="0" applyNumberFormat="1" applyFont="1" applyFill="1" applyBorder="1" applyAlignment="1">
      <alignment horizontal="center" vertical="center" wrapText="1"/>
    </xf>
    <xf numFmtId="164" fontId="25" fillId="22" borderId="18" xfId="0" applyNumberFormat="1" applyFont="1" applyFill="1" applyBorder="1" applyAlignment="1">
      <alignment horizontal="center" vertical="center" wrapText="1"/>
    </xf>
    <xf numFmtId="1" fontId="25" fillId="23" borderId="18" xfId="0" applyNumberFormat="1" applyFont="1" applyFill="1" applyBorder="1" applyAlignment="1">
      <alignment horizontal="center" vertical="center" wrapText="1"/>
    </xf>
    <xf numFmtId="9" fontId="41" fillId="0" borderId="18" xfId="0" applyNumberFormat="1" applyFont="1" applyBorder="1" applyAlignment="1">
      <alignment horizontal="center" vertical="center" wrapText="1"/>
    </xf>
    <xf numFmtId="1" fontId="25" fillId="10" borderId="18" xfId="0" applyNumberFormat="1" applyFont="1" applyFill="1" applyBorder="1" applyAlignment="1">
      <alignment horizontal="center" vertical="center" wrapText="1"/>
    </xf>
    <xf numFmtId="164" fontId="25" fillId="10" borderId="16" xfId="0" applyNumberFormat="1" applyFont="1" applyFill="1" applyBorder="1" applyAlignment="1">
      <alignment horizontal="center" vertical="center" wrapText="1"/>
    </xf>
    <xf numFmtId="164" fontId="25" fillId="10" borderId="9" xfId="0" applyNumberFormat="1" applyFont="1" applyFill="1" applyBorder="1" applyAlignment="1">
      <alignment horizontal="center" vertical="center" wrapText="1"/>
    </xf>
    <xf numFmtId="1" fontId="25" fillId="10" borderId="8" xfId="0" applyNumberFormat="1" applyFont="1" applyFill="1" applyBorder="1" applyAlignment="1">
      <alignment horizontal="center" vertical="center" wrapText="1"/>
    </xf>
    <xf numFmtId="9" fontId="43" fillId="0" borderId="27" xfId="0" applyNumberFormat="1" applyFont="1" applyBorder="1" applyAlignment="1">
      <alignment horizontal="center" vertical="center"/>
    </xf>
    <xf numFmtId="0" fontId="30" fillId="19" borderId="18" xfId="0" applyFont="1" applyFill="1" applyBorder="1" applyAlignment="1">
      <alignment horizontal="center" vertical="center" wrapText="1"/>
    </xf>
    <xf numFmtId="164" fontId="25" fillId="22" borderId="28" xfId="0" applyNumberFormat="1" applyFont="1" applyFill="1" applyBorder="1" applyAlignment="1">
      <alignment horizontal="center" vertical="center" wrapText="1"/>
    </xf>
    <xf numFmtId="0" fontId="10" fillId="0" borderId="24" xfId="0" applyFont="1" applyBorder="1" applyAlignment="1">
      <alignment vertical="top" wrapText="1"/>
    </xf>
    <xf numFmtId="9" fontId="27" fillId="19" borderId="18" xfId="0" applyNumberFormat="1" applyFont="1" applyFill="1" applyBorder="1" applyAlignment="1">
      <alignment horizontal="center" vertical="center" wrapText="1"/>
    </xf>
    <xf numFmtId="164" fontId="27" fillId="19" borderId="18" xfId="0" applyNumberFormat="1" applyFont="1" applyFill="1" applyBorder="1" applyAlignment="1">
      <alignment horizontal="center" vertical="center" wrapText="1"/>
    </xf>
    <xf numFmtId="164" fontId="27" fillId="16" borderId="0" xfId="0" applyNumberFormat="1" applyFont="1" applyFill="1" applyBorder="1" applyAlignment="1">
      <alignment horizontal="center" vertical="center" wrapText="1"/>
    </xf>
    <xf numFmtId="9" fontId="44" fillId="19" borderId="18" xfId="0" applyNumberFormat="1" applyFont="1" applyFill="1" applyBorder="1" applyAlignment="1">
      <alignment horizontal="center" vertical="center" wrapText="1"/>
    </xf>
    <xf numFmtId="164" fontId="25" fillId="10" borderId="15" xfId="0" applyNumberFormat="1" applyFont="1" applyFill="1" applyBorder="1" applyAlignment="1">
      <alignment horizontal="center" vertical="center" wrapText="1"/>
    </xf>
    <xf numFmtId="1" fontId="25" fillId="10" borderId="14" xfId="0" applyNumberFormat="1" applyFont="1" applyFill="1" applyBorder="1" applyAlignment="1">
      <alignment horizontal="center" vertical="center" wrapText="1"/>
    </xf>
    <xf numFmtId="9" fontId="43" fillId="0" borderId="18" xfId="0" applyNumberFormat="1" applyFont="1" applyBorder="1" applyAlignment="1">
      <alignment horizontal="center" vertical="center"/>
    </xf>
    <xf numFmtId="164" fontId="25" fillId="21" borderId="18" xfId="0" applyNumberFormat="1" applyFont="1" applyFill="1" applyBorder="1" applyAlignment="1">
      <alignment horizontal="center" vertical="center" wrapText="1"/>
    </xf>
    <xf numFmtId="0" fontId="36" fillId="0" borderId="24" xfId="0" applyFont="1" applyBorder="1" applyAlignment="1">
      <alignment horizontal="center" vertical="center"/>
    </xf>
    <xf numFmtId="9" fontId="27" fillId="19" borderId="23" xfId="0" applyNumberFormat="1" applyFont="1" applyFill="1" applyBorder="1" applyAlignment="1">
      <alignment horizontal="center" vertical="center" wrapText="1"/>
    </xf>
    <xf numFmtId="9" fontId="44" fillId="19" borderId="23" xfId="0" applyNumberFormat="1" applyFont="1" applyFill="1" applyBorder="1" applyAlignment="1">
      <alignment horizontal="center" vertical="center" wrapText="1"/>
    </xf>
    <xf numFmtId="164" fontId="27" fillId="19" borderId="23" xfId="0" applyNumberFormat="1" applyFont="1" applyFill="1" applyBorder="1" applyAlignment="1">
      <alignment horizontal="center" vertical="center" wrapText="1"/>
    </xf>
    <xf numFmtId="0" fontId="46" fillId="19" borderId="23" xfId="0" applyFont="1" applyFill="1" applyBorder="1" applyAlignment="1">
      <alignment horizontal="center" vertical="center"/>
    </xf>
    <xf numFmtId="0" fontId="46" fillId="0" borderId="23" xfId="0" applyFont="1" applyBorder="1" applyAlignment="1">
      <alignment horizontal="center" vertical="center"/>
    </xf>
    <xf numFmtId="9" fontId="27" fillId="10" borderId="18" xfId="0" applyNumberFormat="1" applyFont="1" applyFill="1" applyBorder="1" applyAlignment="1">
      <alignment horizontal="center" vertical="center" wrapText="1"/>
    </xf>
    <xf numFmtId="165" fontId="25" fillId="24" borderId="18" xfId="0" applyNumberFormat="1" applyFont="1" applyFill="1" applyBorder="1" applyAlignment="1">
      <alignment horizontal="center" vertical="center" wrapText="1"/>
    </xf>
    <xf numFmtId="9" fontId="48" fillId="10" borderId="18" xfId="0" applyNumberFormat="1" applyFont="1" applyFill="1" applyBorder="1" applyAlignment="1">
      <alignment horizontal="center" vertical="center" wrapText="1"/>
    </xf>
    <xf numFmtId="164" fontId="27" fillId="10" borderId="18" xfId="0" applyNumberFormat="1" applyFont="1" applyFill="1" applyBorder="1" applyAlignment="1">
      <alignment horizontal="center" vertical="center" wrapText="1"/>
    </xf>
    <xf numFmtId="0" fontId="49" fillId="19" borderId="29" xfId="0" applyFont="1" applyFill="1" applyBorder="1" applyAlignment="1">
      <alignment horizontal="center" vertical="center"/>
    </xf>
    <xf numFmtId="164" fontId="25" fillId="22" borderId="30" xfId="0" applyNumberFormat="1" applyFont="1" applyFill="1" applyBorder="1" applyAlignment="1">
      <alignment horizontal="center" vertical="center" wrapText="1"/>
    </xf>
    <xf numFmtId="0" fontId="30" fillId="0" borderId="0" xfId="0" applyFont="1" applyBorder="1">
      <alignment vertical="center"/>
    </xf>
    <xf numFmtId="9" fontId="48" fillId="19" borderId="18" xfId="0" applyNumberFormat="1" applyFont="1" applyFill="1" applyBorder="1" applyAlignment="1">
      <alignment horizontal="center" vertical="center" wrapText="1"/>
    </xf>
    <xf numFmtId="0" fontId="43" fillId="0" borderId="0" xfId="0" applyFont="1" applyBorder="1">
      <alignment vertical="center"/>
    </xf>
    <xf numFmtId="0" fontId="50" fillId="0" borderId="0" xfId="0" applyFont="1" applyFill="1" applyBorder="1">
      <alignment vertical="center"/>
    </xf>
    <xf numFmtId="2" fontId="50" fillId="0" borderId="0" xfId="0" applyNumberFormat="1" applyFont="1" applyFill="1" applyBorder="1" applyAlignment="1">
      <alignment horizontal="center" vertical="center"/>
    </xf>
    <xf numFmtId="0" fontId="11" fillId="0" borderId="17" xfId="0" applyFont="1" applyBorder="1">
      <alignment vertical="center"/>
    </xf>
    <xf numFmtId="0" fontId="51" fillId="0" borderId="0" xfId="0" applyFont="1" applyAlignment="1">
      <alignment horizontal="center" vertical="center" wrapText="1"/>
    </xf>
    <xf numFmtId="164" fontId="25" fillId="23" borderId="16" xfId="0" applyNumberFormat="1" applyFont="1" applyFill="1" applyBorder="1" applyAlignment="1">
      <alignment horizontal="center" vertical="center" wrapText="1"/>
    </xf>
    <xf numFmtId="0" fontId="52" fillId="0" borderId="0" xfId="0" applyFont="1" applyAlignment="1">
      <alignment vertical="top" wrapText="1"/>
    </xf>
    <xf numFmtId="164" fontId="10" fillId="0" borderId="0" xfId="0" applyNumberFormat="1" applyFont="1" applyBorder="1" applyAlignment="1">
      <alignment vertical="top" wrapText="1"/>
    </xf>
    <xf numFmtId="0" fontId="43" fillId="0" borderId="0" xfId="0" applyFont="1" applyAlignment="1">
      <alignment horizontal="right" vertical="center"/>
    </xf>
    <xf numFmtId="0" fontId="10" fillId="16" borderId="0" xfId="0" applyFont="1" applyFill="1" applyBorder="1" applyAlignment="1">
      <alignment vertical="top" wrapText="1"/>
    </xf>
    <xf numFmtId="0" fontId="46" fillId="0" borderId="0" xfId="0" applyFont="1" applyBorder="1">
      <alignment vertical="center"/>
    </xf>
    <xf numFmtId="0" fontId="11" fillId="16" borderId="0" xfId="0" applyFont="1" applyFill="1" applyBorder="1">
      <alignment vertical="center"/>
    </xf>
    <xf numFmtId="0" fontId="53" fillId="18" borderId="18" xfId="0" applyFont="1" applyFill="1" applyBorder="1" applyAlignment="1">
      <alignment vertical="top" wrapText="1"/>
    </xf>
    <xf numFmtId="0" fontId="54" fillId="10" borderId="0" xfId="0" applyFont="1" applyFill="1" applyBorder="1" applyAlignment="1">
      <alignment horizontal="center" vertical="center" wrapText="1"/>
    </xf>
    <xf numFmtId="0" fontId="55" fillId="18" borderId="8" xfId="0" applyFont="1" applyFill="1" applyBorder="1" applyAlignment="1">
      <alignment horizontal="center" vertical="center" wrapText="1"/>
    </xf>
    <xf numFmtId="0" fontId="57" fillId="18" borderId="8" xfId="0" applyFont="1" applyFill="1" applyBorder="1" applyAlignment="1">
      <alignment horizontal="center" vertical="center" wrapText="1"/>
    </xf>
    <xf numFmtId="0" fontId="30" fillId="10" borderId="0" xfId="0" applyFont="1" applyFill="1" applyBorder="1" applyAlignment="1">
      <alignment horizontal="center" vertical="center"/>
    </xf>
    <xf numFmtId="0" fontId="30" fillId="16" borderId="0" xfId="0" applyFont="1" applyFill="1" applyBorder="1" applyAlignment="1">
      <alignment horizontal="center" vertical="center"/>
    </xf>
    <xf numFmtId="0" fontId="40" fillId="10" borderId="0" xfId="0" applyFont="1" applyFill="1" applyBorder="1" applyAlignment="1">
      <alignment horizontal="center" vertical="center" wrapText="1"/>
    </xf>
    <xf numFmtId="49" fontId="38" fillId="25" borderId="0" xfId="0" applyNumberFormat="1" applyFont="1" applyFill="1" applyBorder="1" applyAlignment="1">
      <alignment horizontal="center" vertical="center" wrapText="1"/>
    </xf>
    <xf numFmtId="0" fontId="41" fillId="0" borderId="18" xfId="0" applyFont="1" applyBorder="1" applyAlignment="1">
      <alignment horizontal="center" vertical="center" wrapText="1"/>
    </xf>
    <xf numFmtId="0" fontId="27" fillId="0" borderId="18" xfId="0" applyFont="1" applyBorder="1" applyAlignment="1">
      <alignment horizontal="center" vertical="center" wrapText="1"/>
    </xf>
    <xf numFmtId="0" fontId="58" fillId="10" borderId="0" xfId="0" applyFont="1" applyFill="1" applyBorder="1">
      <alignment vertical="center"/>
    </xf>
    <xf numFmtId="0" fontId="41" fillId="17" borderId="27" xfId="0" applyFont="1" applyFill="1" applyBorder="1" applyAlignment="1">
      <alignment horizontal="center" vertical="center" wrapText="1"/>
    </xf>
    <xf numFmtId="9" fontId="41" fillId="17" borderId="27" xfId="0" applyNumberFormat="1" applyFont="1" applyFill="1" applyBorder="1" applyAlignment="1">
      <alignment horizontal="center" vertical="center" wrapText="1"/>
    </xf>
    <xf numFmtId="0" fontId="41" fillId="17" borderId="18" xfId="0" applyFont="1" applyFill="1" applyBorder="1" applyAlignment="1">
      <alignment horizontal="center" vertical="center" wrapText="1"/>
    </xf>
    <xf numFmtId="0" fontId="44" fillId="17" borderId="18" xfId="0" applyFont="1" applyFill="1" applyBorder="1" applyAlignment="1">
      <alignment horizontal="center" vertical="center" wrapText="1"/>
    </xf>
    <xf numFmtId="0" fontId="44" fillId="17" borderId="14" xfId="0" applyFont="1" applyFill="1" applyBorder="1" applyAlignment="1">
      <alignment horizontal="center" vertical="center" wrapText="1"/>
    </xf>
    <xf numFmtId="9" fontId="41" fillId="17" borderId="18" xfId="0" applyNumberFormat="1" applyFont="1" applyFill="1" applyBorder="1" applyAlignment="1">
      <alignment horizontal="center" vertical="center" wrapText="1"/>
    </xf>
    <xf numFmtId="0" fontId="44" fillId="17" borderId="16" xfId="0" applyFont="1" applyFill="1" applyBorder="1" applyAlignment="1">
      <alignment horizontal="center" vertical="center" wrapText="1"/>
    </xf>
    <xf numFmtId="0" fontId="44" fillId="17" borderId="27" xfId="0" applyFont="1" applyFill="1" applyBorder="1" applyAlignment="1">
      <alignment horizontal="center" vertical="center" wrapText="1"/>
    </xf>
    <xf numFmtId="0" fontId="30" fillId="10" borderId="0" xfId="0" applyFont="1" applyFill="1" applyBorder="1" applyAlignment="1">
      <alignment horizontal="center" vertical="center" wrapText="1"/>
    </xf>
    <xf numFmtId="164" fontId="25" fillId="10" borderId="0" xfId="0" applyNumberFormat="1" applyFont="1" applyFill="1" applyBorder="1" applyAlignment="1">
      <alignment horizontal="center" vertical="center" wrapText="1"/>
    </xf>
    <xf numFmtId="0" fontId="25" fillId="10" borderId="0" xfId="0" applyFont="1" applyFill="1" applyBorder="1" applyAlignment="1">
      <alignment horizontal="center" vertical="center" wrapText="1"/>
    </xf>
    <xf numFmtId="0" fontId="44" fillId="19" borderId="18" xfId="0" applyFont="1" applyFill="1" applyBorder="1" applyAlignment="1">
      <alignment horizontal="center" vertical="center" wrapText="1"/>
    </xf>
    <xf numFmtId="0" fontId="27" fillId="19" borderId="18" xfId="0" applyFont="1" applyFill="1" applyBorder="1" applyAlignment="1">
      <alignment horizontal="center" vertical="center" wrapText="1"/>
    </xf>
    <xf numFmtId="0" fontId="44" fillId="19" borderId="27" xfId="0" applyFont="1" applyFill="1" applyBorder="1" applyAlignment="1">
      <alignment horizontal="center" vertical="center" wrapText="1"/>
    </xf>
    <xf numFmtId="0" fontId="27" fillId="19" borderId="27" xfId="0" applyFont="1" applyFill="1" applyBorder="1" applyAlignment="1">
      <alignment horizontal="center" vertical="center" wrapText="1"/>
    </xf>
    <xf numFmtId="9" fontId="27" fillId="19" borderId="27" xfId="0" applyNumberFormat="1" applyFont="1" applyFill="1" applyBorder="1" applyAlignment="1">
      <alignment horizontal="center" vertical="center" wrapText="1"/>
    </xf>
    <xf numFmtId="0" fontId="47" fillId="10" borderId="0" xfId="0" applyFont="1" applyFill="1" applyBorder="1">
      <alignment vertical="center"/>
    </xf>
    <xf numFmtId="0" fontId="46" fillId="10" borderId="0" xfId="0" applyFont="1" applyFill="1" applyBorder="1" applyAlignment="1">
      <alignment horizontal="center" vertical="center"/>
    </xf>
    <xf numFmtId="0" fontId="46" fillId="16" borderId="0" xfId="0" applyFont="1" applyFill="1" applyBorder="1" applyAlignment="1">
      <alignment horizontal="center" vertical="center"/>
    </xf>
    <xf numFmtId="0" fontId="48" fillId="21" borderId="18" xfId="0" applyFont="1" applyFill="1" applyBorder="1" applyAlignment="1">
      <alignment horizontal="center" vertical="center" wrapText="1"/>
    </xf>
    <xf numFmtId="0" fontId="10" fillId="21" borderId="18" xfId="0" applyFont="1" applyFill="1" applyBorder="1" applyAlignment="1">
      <alignment vertical="top" wrapText="1"/>
    </xf>
    <xf numFmtId="9" fontId="27" fillId="21" borderId="18" xfId="0" applyNumberFormat="1" applyFont="1" applyFill="1" applyBorder="1" applyAlignment="1">
      <alignment horizontal="center" vertical="center" wrapText="1"/>
    </xf>
    <xf numFmtId="164" fontId="27" fillId="21" borderId="18" xfId="0" applyNumberFormat="1" applyFont="1" applyFill="1" applyBorder="1" applyAlignment="1">
      <alignment horizontal="center" vertical="center" wrapText="1"/>
    </xf>
    <xf numFmtId="164" fontId="32" fillId="21" borderId="18" xfId="0" applyNumberFormat="1" applyFont="1" applyFill="1" applyBorder="1" applyAlignment="1">
      <alignment horizontal="center" vertical="center" wrapText="1"/>
    </xf>
    <xf numFmtId="0" fontId="49" fillId="10" borderId="0" xfId="0" applyFont="1" applyFill="1" applyBorder="1" applyAlignment="1">
      <alignment horizontal="center" vertical="center"/>
    </xf>
    <xf numFmtId="0" fontId="10" fillId="16" borderId="0" xfId="0" applyFont="1" applyFill="1" applyBorder="1" applyAlignment="1">
      <alignment horizontal="center" wrapText="1"/>
    </xf>
    <xf numFmtId="0" fontId="59" fillId="0" borderId="0" xfId="0" applyFont="1" applyBorder="1">
      <alignment vertical="center"/>
    </xf>
    <xf numFmtId="0" fontId="50" fillId="10" borderId="0" xfId="0" applyFont="1" applyFill="1" applyBorder="1">
      <alignment vertical="center"/>
    </xf>
    <xf numFmtId="49" fontId="50" fillId="16" borderId="0" xfId="0" applyNumberFormat="1" applyFont="1" applyFill="1" applyBorder="1" applyAlignment="1">
      <alignment horizontal="center" vertical="center"/>
    </xf>
    <xf numFmtId="0" fontId="30" fillId="16" borderId="0" xfId="0" applyFont="1" applyFill="1" applyBorder="1">
      <alignment vertical="center"/>
    </xf>
    <xf numFmtId="2" fontId="25" fillId="10" borderId="0" xfId="0" applyNumberFormat="1" applyFont="1" applyFill="1" applyBorder="1" applyAlignment="1">
      <alignment horizontal="center" vertical="center" wrapText="1"/>
    </xf>
    <xf numFmtId="9" fontId="48" fillId="10" borderId="0" xfId="0" applyNumberFormat="1" applyFont="1" applyFill="1" applyBorder="1" applyAlignment="1">
      <alignment horizontal="center" vertical="center" wrapText="1"/>
    </xf>
    <xf numFmtId="164" fontId="27" fillId="10" borderId="0" xfId="0" applyNumberFormat="1" applyFont="1" applyFill="1" applyBorder="1" applyAlignment="1">
      <alignment horizontal="center" vertical="center" wrapText="1"/>
    </xf>
    <xf numFmtId="1" fontId="25" fillId="10" borderId="0" xfId="0" applyNumberFormat="1" applyFont="1" applyFill="1" applyBorder="1" applyAlignment="1">
      <alignment horizontal="center" vertical="center" wrapText="1"/>
    </xf>
    <xf numFmtId="0" fontId="43" fillId="16" borderId="0" xfId="0" applyFont="1" applyFill="1" applyBorder="1">
      <alignment vertical="center"/>
    </xf>
    <xf numFmtId="164" fontId="60" fillId="16" borderId="0" xfId="0" applyNumberFormat="1" applyFont="1" applyFill="1" applyBorder="1">
      <alignment vertical="center"/>
    </xf>
    <xf numFmtId="0" fontId="60" fillId="16" borderId="0" xfId="0" applyFont="1" applyFill="1" applyBorder="1">
      <alignment vertical="center"/>
    </xf>
    <xf numFmtId="2" fontId="60" fillId="16" borderId="0" xfId="0" applyNumberFormat="1" applyFont="1" applyFill="1" applyBorder="1">
      <alignment vertical="center"/>
    </xf>
    <xf numFmtId="0" fontId="2" fillId="0" borderId="0" xfId="0" applyFont="1" applyAlignment="1">
      <alignment horizontal="center" vertical="center"/>
    </xf>
    <xf numFmtId="0" fontId="61" fillId="0" borderId="0" xfId="0" applyFont="1" applyFill="1" applyAlignment="1">
      <alignment horizontal="left" vertical="center" wrapText="1"/>
    </xf>
    <xf numFmtId="0" fontId="62" fillId="0" borderId="18" xfId="0" applyFont="1" applyBorder="1" applyAlignment="1">
      <alignment horizontal="center" vertical="center" wrapText="1"/>
    </xf>
    <xf numFmtId="0" fontId="32" fillId="0" borderId="27" xfId="0" applyFont="1" applyBorder="1" applyAlignment="1">
      <alignment horizontal="center" vertical="center" wrapText="1"/>
    </xf>
    <xf numFmtId="9" fontId="27" fillId="0" borderId="27" xfId="0" applyNumberFormat="1" applyFont="1" applyBorder="1" applyAlignment="1">
      <alignment horizontal="center" vertical="center" wrapText="1"/>
    </xf>
    <xf numFmtId="0" fontId="27" fillId="0" borderId="27" xfId="0" applyFont="1" applyBorder="1" applyAlignment="1">
      <alignment horizontal="center" vertical="center" wrapText="1"/>
    </xf>
    <xf numFmtId="0" fontId="32" fillId="19" borderId="18" xfId="0" applyFont="1" applyFill="1" applyBorder="1" applyAlignment="1">
      <alignment horizontal="center" vertical="center" wrapText="1"/>
    </xf>
    <xf numFmtId="0" fontId="45" fillId="19" borderId="18" xfId="0" applyFont="1" applyFill="1" applyBorder="1" applyAlignment="1">
      <alignment horizontal="center" vertical="center" wrapText="1"/>
    </xf>
    <xf numFmtId="0" fontId="32" fillId="0" borderId="18" xfId="0" applyFont="1" applyBorder="1" applyAlignment="1">
      <alignment horizontal="center" vertical="center" wrapText="1"/>
    </xf>
    <xf numFmtId="9" fontId="63" fillId="0" borderId="18" xfId="0" applyNumberFormat="1" applyFont="1" applyBorder="1" applyAlignment="1">
      <alignment horizontal="center" vertical="center" wrapText="1"/>
    </xf>
    <xf numFmtId="0" fontId="45" fillId="0" borderId="18" xfId="0" applyFont="1" applyBorder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10" fillId="22" borderId="18" xfId="0" applyFont="1" applyFill="1" applyBorder="1" applyAlignment="1">
      <alignment horizontal="center" vertical="center" wrapText="1"/>
    </xf>
    <xf numFmtId="0" fontId="64" fillId="0" borderId="18" xfId="0" applyFont="1" applyBorder="1" applyAlignment="1">
      <alignment horizontal="center" vertical="center"/>
    </xf>
    <xf numFmtId="0" fontId="10" fillId="0" borderId="16" xfId="0" applyFont="1" applyBorder="1" applyAlignment="1">
      <alignment horizontal="center" vertical="center" wrapText="1"/>
    </xf>
    <xf numFmtId="0" fontId="64" fillId="10" borderId="0" xfId="0" applyFont="1" applyFill="1">
      <alignment vertical="center"/>
    </xf>
    <xf numFmtId="0" fontId="34" fillId="0" borderId="0" xfId="0" applyFont="1" applyBorder="1" applyAlignment="1">
      <alignment horizontal="center" wrapText="1"/>
    </xf>
    <xf numFmtId="0" fontId="65" fillId="0" borderId="0" xfId="0" applyFont="1" applyBorder="1" applyAlignment="1">
      <alignment horizontal="center" vertical="top" wrapText="1"/>
    </xf>
    <xf numFmtId="0" fontId="38" fillId="26" borderId="18" xfId="0" applyFont="1" applyFill="1" applyBorder="1" applyAlignment="1">
      <alignment horizontal="center" vertical="center" wrapText="1"/>
    </xf>
    <xf numFmtId="0" fontId="27" fillId="0" borderId="18" xfId="0" applyFont="1" applyFill="1" applyBorder="1" applyAlignment="1">
      <alignment horizontal="center" vertical="center" wrapText="1"/>
    </xf>
    <xf numFmtId="0" fontId="10" fillId="0" borderId="18" xfId="0" applyFont="1" applyFill="1" applyBorder="1" applyAlignment="1">
      <alignment vertical="top" wrapText="1"/>
    </xf>
    <xf numFmtId="0" fontId="66" fillId="0" borderId="0" xfId="0" applyFont="1" applyAlignment="1">
      <alignment horizontal="center" vertical="center" wrapText="1"/>
    </xf>
    <xf numFmtId="0" fontId="27" fillId="27" borderId="18" xfId="0" applyFont="1" applyFill="1" applyBorder="1" applyAlignment="1">
      <alignment horizontal="center" vertical="center" wrapText="1"/>
    </xf>
    <xf numFmtId="0" fontId="67" fillId="0" borderId="0" xfId="0" applyFont="1" applyAlignment="1">
      <alignment horizontal="center" vertical="center" wrapText="1"/>
    </xf>
    <xf numFmtId="2" fontId="10" fillId="0" borderId="0" xfId="0" applyNumberFormat="1" applyFont="1" applyAlignment="1">
      <alignment vertical="top" wrapText="1"/>
    </xf>
    <xf numFmtId="0" fontId="68" fillId="0" borderId="0" xfId="0" applyFont="1" applyAlignment="1">
      <alignment horizontal="center" vertical="center" wrapText="1"/>
    </xf>
    <xf numFmtId="0" fontId="63" fillId="27" borderId="18" xfId="0" applyFont="1" applyFill="1" applyBorder="1" applyAlignment="1">
      <alignment horizontal="center" vertical="center" wrapText="1"/>
    </xf>
    <xf numFmtId="49" fontId="69" fillId="2" borderId="0" xfId="0" applyNumberFormat="1" applyFont="1" applyFill="1" applyBorder="1" applyAlignment="1">
      <alignment horizontal="left" wrapText="1"/>
    </xf>
    <xf numFmtId="0" fontId="25" fillId="0" borderId="0" xfId="0" applyFont="1" applyAlignment="1">
      <alignment vertical="top" wrapText="1"/>
    </xf>
    <xf numFmtId="0" fontId="10" fillId="0" borderId="0" xfId="0" applyFont="1" applyBorder="1" applyAlignment="1">
      <alignment horizontal="left" wrapText="1"/>
    </xf>
    <xf numFmtId="49" fontId="5" fillId="0" borderId="0" xfId="0" applyNumberFormat="1" applyFont="1" applyAlignment="1">
      <alignment horizontal="left" vertical="top"/>
    </xf>
    <xf numFmtId="0" fontId="10" fillId="0" borderId="0" xfId="0" applyFont="1" applyBorder="1" applyAlignment="1">
      <alignment vertical="top" wrapText="1"/>
    </xf>
    <xf numFmtId="0" fontId="7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49" fontId="4" fillId="0" borderId="0" xfId="0" applyNumberFormat="1" applyFont="1" applyFill="1" applyAlignment="1">
      <alignment horizontal="center" vertical="center"/>
    </xf>
    <xf numFmtId="49" fontId="69" fillId="0" borderId="0" xfId="0" applyNumberFormat="1" applyFont="1" applyFill="1" applyAlignment="1">
      <alignment horizontal="left" vertical="center"/>
    </xf>
    <xf numFmtId="49" fontId="5" fillId="0" borderId="0" xfId="0" applyNumberFormat="1" applyFont="1" applyAlignment="1">
      <alignment horizontal="left" vertical="center"/>
    </xf>
    <xf numFmtId="49" fontId="6" fillId="0" borderId="0" xfId="0" applyNumberFormat="1" applyFont="1" applyAlignment="1">
      <alignment horizontal="center" vertical="center"/>
    </xf>
    <xf numFmtId="49" fontId="73" fillId="0" borderId="0" xfId="0" applyNumberFormat="1" applyFont="1" applyAlignment="1">
      <alignment horizontal="center" vertical="center"/>
    </xf>
    <xf numFmtId="49" fontId="74" fillId="0" borderId="0" xfId="0" applyNumberFormat="1" applyFont="1" applyAlignment="1">
      <alignment horizontal="center" vertical="center"/>
    </xf>
    <xf numFmtId="49" fontId="5" fillId="0" borderId="0" xfId="0" applyNumberFormat="1" applyFont="1" applyAlignment="1">
      <alignment horizontal="center" vertical="center"/>
    </xf>
    <xf numFmtId="49" fontId="10" fillId="2" borderId="0" xfId="0" applyNumberFormat="1" applyFont="1" applyFill="1" applyAlignment="1">
      <alignment horizontal="left" vertical="center" wrapText="1"/>
    </xf>
    <xf numFmtId="0" fontId="12" fillId="0" borderId="0" xfId="0" applyFont="1" applyAlignment="1">
      <alignment vertical="top" wrapText="1"/>
    </xf>
    <xf numFmtId="49" fontId="10" fillId="2" borderId="0" xfId="0" applyNumberFormat="1" applyFont="1" applyFill="1" applyAlignment="1">
      <alignment horizontal="left" vertical="center" wrapText="1"/>
    </xf>
    <xf numFmtId="49" fontId="10" fillId="2" borderId="0" xfId="0" applyNumberFormat="1" applyFont="1" applyFill="1" applyAlignment="1">
      <alignment vertical="center" wrapText="1"/>
    </xf>
    <xf numFmtId="49" fontId="10" fillId="2" borderId="0" xfId="0" applyNumberFormat="1" applyFont="1" applyFill="1" applyAlignment="1">
      <alignment vertical="center" wrapText="1"/>
    </xf>
    <xf numFmtId="0" fontId="78" fillId="30" borderId="2" xfId="0" applyFont="1" applyFill="1" applyBorder="1">
      <alignment vertical="center"/>
    </xf>
    <xf numFmtId="0" fontId="10" fillId="30" borderId="2" xfId="0" applyFont="1" applyFill="1" applyBorder="1">
      <alignment vertical="center"/>
    </xf>
    <xf numFmtId="0" fontId="79" fillId="30" borderId="2" xfId="0" applyFont="1" applyFill="1" applyBorder="1">
      <alignment vertical="center"/>
    </xf>
    <xf numFmtId="0" fontId="78" fillId="31" borderId="2" xfId="0" applyFont="1" applyFill="1" applyBorder="1">
      <alignment vertical="center"/>
    </xf>
    <xf numFmtId="0" fontId="10" fillId="31" borderId="2" xfId="0" applyFont="1" applyFill="1" applyBorder="1">
      <alignment vertical="center"/>
    </xf>
    <xf numFmtId="0" fontId="79" fillId="31" borderId="2" xfId="0" applyFont="1" applyFill="1" applyBorder="1">
      <alignment vertical="center"/>
    </xf>
    <xf numFmtId="0" fontId="10" fillId="30" borderId="32" xfId="0" applyFont="1" applyFill="1" applyBorder="1">
      <alignment vertical="center"/>
    </xf>
    <xf numFmtId="0" fontId="10" fillId="30" borderId="20" xfId="0" applyFont="1" applyFill="1" applyBorder="1">
      <alignment vertical="center"/>
    </xf>
    <xf numFmtId="0" fontId="10" fillId="31" borderId="32" xfId="0" applyFont="1" applyFill="1" applyBorder="1">
      <alignment vertical="center"/>
    </xf>
    <xf numFmtId="0" fontId="10" fillId="30" borderId="0" xfId="0" applyFont="1" applyFill="1" applyBorder="1">
      <alignment vertical="center"/>
    </xf>
    <xf numFmtId="0" fontId="10" fillId="31" borderId="35" xfId="0" applyFont="1" applyFill="1" applyBorder="1">
      <alignment vertical="center"/>
    </xf>
    <xf numFmtId="0" fontId="10" fillId="31" borderId="34" xfId="0" applyFont="1" applyFill="1" applyBorder="1">
      <alignment vertical="center"/>
    </xf>
    <xf numFmtId="0" fontId="10" fillId="31" borderId="20" xfId="0" applyFont="1" applyFill="1" applyBorder="1">
      <alignment vertical="center"/>
    </xf>
    <xf numFmtId="0" fontId="10" fillId="30" borderId="22" xfId="0" applyFont="1" applyFill="1" applyBorder="1">
      <alignment vertical="center"/>
    </xf>
    <xf numFmtId="0" fontId="10" fillId="31" borderId="22" xfId="0" applyFont="1" applyFill="1" applyBorder="1">
      <alignment vertical="center"/>
    </xf>
    <xf numFmtId="0" fontId="33" fillId="31" borderId="43" xfId="0" applyFont="1" applyFill="1" applyBorder="1">
      <alignment vertical="center"/>
    </xf>
    <xf numFmtId="0" fontId="10" fillId="30" borderId="21" xfId="0" applyFont="1" applyFill="1" applyBorder="1">
      <alignment vertical="center"/>
    </xf>
    <xf numFmtId="0" fontId="10" fillId="31" borderId="1" xfId="0" applyFont="1" applyFill="1" applyBorder="1">
      <alignment vertical="center"/>
    </xf>
    <xf numFmtId="0" fontId="10" fillId="31" borderId="32" xfId="0" applyFont="1" applyFill="1" applyBorder="1">
      <alignment vertical="center"/>
    </xf>
    <xf numFmtId="0" fontId="10" fillId="31" borderId="20" xfId="0" applyFont="1" applyFill="1" applyBorder="1">
      <alignment vertical="center"/>
    </xf>
    <xf numFmtId="0" fontId="10" fillId="30" borderId="21" xfId="0" applyFont="1" applyFill="1" applyBorder="1">
      <alignment vertical="center"/>
    </xf>
    <xf numFmtId="0" fontId="10" fillId="31" borderId="20" xfId="0" applyFont="1" applyFill="1" applyBorder="1">
      <alignment vertical="center"/>
    </xf>
    <xf numFmtId="0" fontId="10" fillId="31" borderId="32" xfId="0" applyFont="1" applyFill="1" applyBorder="1">
      <alignment vertical="center"/>
    </xf>
    <xf numFmtId="0" fontId="44" fillId="31" borderId="45" xfId="0" applyFont="1" applyFill="1" applyBorder="1" applyAlignment="1">
      <alignment horizontal="center" vertical="center"/>
    </xf>
    <xf numFmtId="0" fontId="44" fillId="31" borderId="46" xfId="0" applyFont="1" applyFill="1" applyBorder="1" applyAlignment="1">
      <alignment horizontal="center" vertical="center"/>
    </xf>
    <xf numFmtId="0" fontId="33" fillId="30" borderId="47" xfId="0" applyFont="1" applyFill="1" applyBorder="1">
      <alignment vertical="center"/>
    </xf>
    <xf numFmtId="0" fontId="33" fillId="30" borderId="47" xfId="0" applyFont="1" applyFill="1" applyBorder="1" applyAlignment="1">
      <alignment horizontal="center" vertical="center"/>
    </xf>
    <xf numFmtId="0" fontId="33" fillId="31" borderId="49" xfId="0" applyFont="1" applyFill="1" applyBorder="1" applyAlignment="1">
      <alignment horizontal="center" vertical="center"/>
    </xf>
    <xf numFmtId="0" fontId="10" fillId="30" borderId="37" xfId="0" applyFont="1" applyFill="1" applyBorder="1">
      <alignment vertical="center"/>
    </xf>
    <xf numFmtId="0" fontId="44" fillId="31" borderId="50" xfId="0" applyFont="1" applyFill="1" applyBorder="1" applyAlignment="1">
      <alignment horizontal="center" vertical="center"/>
    </xf>
    <xf numFmtId="0" fontId="44" fillId="31" borderId="0" xfId="0" applyFont="1" applyFill="1" applyBorder="1" applyAlignment="1">
      <alignment horizontal="center" vertical="center"/>
    </xf>
    <xf numFmtId="0" fontId="33" fillId="31" borderId="52" xfId="0" applyFont="1" applyFill="1" applyBorder="1" applyAlignment="1">
      <alignment horizontal="center" vertical="top"/>
    </xf>
    <xf numFmtId="0" fontId="33" fillId="31" borderId="53" xfId="0" applyFont="1" applyFill="1" applyBorder="1" applyAlignment="1">
      <alignment horizontal="center" vertical="top"/>
    </xf>
    <xf numFmtId="0" fontId="10" fillId="31" borderId="37" xfId="0" applyFont="1" applyFill="1" applyBorder="1">
      <alignment vertical="center"/>
    </xf>
    <xf numFmtId="0" fontId="33" fillId="31" borderId="55" xfId="0" applyFont="1" applyFill="1" applyBorder="1" applyAlignment="1">
      <alignment horizontal="center" vertical="top"/>
    </xf>
    <xf numFmtId="0" fontId="33" fillId="31" borderId="56" xfId="0" applyFont="1" applyFill="1" applyBorder="1" applyAlignment="1">
      <alignment horizontal="center" vertical="top"/>
    </xf>
    <xf numFmtId="0" fontId="33" fillId="31" borderId="0" xfId="0" applyFont="1" applyFill="1" applyBorder="1" applyAlignment="1">
      <alignment horizontal="center" vertical="center"/>
    </xf>
    <xf numFmtId="0" fontId="33" fillId="31" borderId="38" xfId="0" applyFont="1" applyFill="1" applyBorder="1" applyAlignment="1">
      <alignment horizontal="center" vertical="center"/>
    </xf>
    <xf numFmtId="0" fontId="44" fillId="31" borderId="59" xfId="0" applyFont="1" applyFill="1" applyBorder="1" applyAlignment="1">
      <alignment horizontal="center" vertical="center"/>
    </xf>
    <xf numFmtId="0" fontId="33" fillId="31" borderId="62" xfId="0" applyFont="1" applyFill="1" applyBorder="1" applyAlignment="1">
      <alignment horizontal="center" vertical="top"/>
    </xf>
    <xf numFmtId="0" fontId="44" fillId="31" borderId="39" xfId="0" applyFont="1" applyFill="1" applyBorder="1" applyAlignment="1">
      <alignment horizontal="center" vertical="center"/>
    </xf>
    <xf numFmtId="0" fontId="44" fillId="31" borderId="40" xfId="0" applyFont="1" applyFill="1" applyBorder="1" applyAlignment="1">
      <alignment horizontal="center" vertical="center"/>
    </xf>
    <xf numFmtId="0" fontId="10" fillId="30" borderId="1" xfId="0" applyFont="1" applyFill="1" applyBorder="1">
      <alignment vertical="center"/>
    </xf>
    <xf numFmtId="0" fontId="10" fillId="30" borderId="22" xfId="0" applyFont="1" applyFill="1" applyBorder="1">
      <alignment vertical="center"/>
    </xf>
    <xf numFmtId="0" fontId="10" fillId="30" borderId="21" xfId="0" applyFont="1" applyFill="1" applyBorder="1">
      <alignment vertical="center"/>
    </xf>
    <xf numFmtId="0" fontId="10" fillId="31" borderId="1" xfId="0" applyFont="1" applyFill="1" applyBorder="1">
      <alignment vertical="center"/>
    </xf>
    <xf numFmtId="0" fontId="10" fillId="31" borderId="21" xfId="0" applyFont="1" applyFill="1" applyBorder="1">
      <alignment vertical="center"/>
    </xf>
    <xf numFmtId="0" fontId="10" fillId="30" borderId="22" xfId="0" applyFont="1" applyFill="1" applyBorder="1">
      <alignment vertical="center"/>
    </xf>
    <xf numFmtId="0" fontId="10" fillId="31" borderId="1" xfId="0" applyFont="1" applyFill="1" applyBorder="1">
      <alignment vertical="center"/>
    </xf>
    <xf numFmtId="0" fontId="33" fillId="31" borderId="2" xfId="0" applyFont="1" applyFill="1" applyBorder="1">
      <alignment vertical="center"/>
    </xf>
    <xf numFmtId="49" fontId="4" fillId="2" borderId="0" xfId="0" applyNumberFormat="1" applyFont="1" applyFill="1" applyBorder="1" applyAlignment="1">
      <alignment horizontal="center" vertical="center" wrapText="1"/>
    </xf>
    <xf numFmtId="49" fontId="6" fillId="2" borderId="0" xfId="0" applyNumberFormat="1" applyFont="1" applyFill="1" applyBorder="1" applyAlignment="1">
      <alignment horizontal="center" vertical="center" wrapText="1"/>
    </xf>
    <xf numFmtId="49" fontId="7" fillId="2" borderId="0" xfId="0" applyNumberFormat="1" applyFont="1" applyFill="1" applyBorder="1" applyAlignment="1">
      <alignment horizontal="center" vertical="center" wrapText="1"/>
    </xf>
    <xf numFmtId="0" fontId="78" fillId="30" borderId="1" xfId="0" applyFont="1" applyFill="1" applyBorder="1">
      <alignment vertical="center"/>
    </xf>
    <xf numFmtId="0" fontId="79" fillId="30" borderId="1" xfId="0" applyFont="1" applyFill="1" applyBorder="1">
      <alignment vertical="center"/>
    </xf>
    <xf numFmtId="0" fontId="79" fillId="30" borderId="21" xfId="0" applyFont="1" applyFill="1" applyBorder="1">
      <alignment vertical="center"/>
    </xf>
    <xf numFmtId="0" fontId="79" fillId="31" borderId="21" xfId="0" applyFont="1" applyFill="1" applyBorder="1">
      <alignment vertical="center"/>
    </xf>
    <xf numFmtId="0" fontId="78" fillId="31" borderId="32" xfId="0" applyFont="1" applyFill="1" applyBorder="1">
      <alignment vertical="center"/>
    </xf>
    <xf numFmtId="0" fontId="29" fillId="31" borderId="2" xfId="0" applyFont="1" applyFill="1" applyBorder="1" applyAlignment="1">
      <alignment horizontal="center" vertical="center"/>
    </xf>
    <xf numFmtId="0" fontId="78" fillId="31" borderId="21" xfId="0" applyFont="1" applyFill="1" applyBorder="1">
      <alignment vertical="center"/>
    </xf>
    <xf numFmtId="0" fontId="78" fillId="30" borderId="32" xfId="0" applyFont="1" applyFill="1" applyBorder="1">
      <alignment vertical="center"/>
    </xf>
    <xf numFmtId="0" fontId="79" fillId="31" borderId="32" xfId="0" applyFont="1" applyFill="1" applyBorder="1">
      <alignment vertical="center"/>
    </xf>
    <xf numFmtId="0" fontId="33" fillId="30" borderId="2" xfId="0" applyFont="1" applyFill="1" applyBorder="1" applyAlignment="1">
      <alignment horizontal="center" vertical="center"/>
    </xf>
    <xf numFmtId="0" fontId="33" fillId="30" borderId="2" xfId="0" applyFont="1" applyFill="1" applyBorder="1">
      <alignment vertical="center"/>
    </xf>
    <xf numFmtId="0" fontId="10" fillId="31" borderId="74" xfId="0" applyFont="1" applyFill="1" applyBorder="1">
      <alignment vertical="center"/>
    </xf>
    <xf numFmtId="0" fontId="10" fillId="30" borderId="75" xfId="0" applyFont="1" applyFill="1" applyBorder="1">
      <alignment vertical="center"/>
    </xf>
    <xf numFmtId="0" fontId="10" fillId="31" borderId="76" xfId="0" applyFont="1" applyFill="1" applyBorder="1">
      <alignment vertical="center"/>
    </xf>
    <xf numFmtId="0" fontId="78" fillId="30" borderId="74" xfId="0" applyFont="1" applyFill="1" applyBorder="1">
      <alignment vertical="center"/>
    </xf>
    <xf numFmtId="0" fontId="78" fillId="31" borderId="74" xfId="0" applyFont="1" applyFill="1" applyBorder="1">
      <alignment vertical="center"/>
    </xf>
    <xf numFmtId="0" fontId="79" fillId="30" borderId="74" xfId="0" applyFont="1" applyFill="1" applyBorder="1">
      <alignment vertical="center"/>
    </xf>
    <xf numFmtId="0" fontId="78" fillId="30" borderId="21" xfId="0" applyFont="1" applyFill="1" applyBorder="1">
      <alignment vertical="center"/>
    </xf>
    <xf numFmtId="0" fontId="78" fillId="31" borderId="1" xfId="0" applyFont="1" applyFill="1" applyBorder="1">
      <alignment vertical="center"/>
    </xf>
    <xf numFmtId="0" fontId="78" fillId="31" borderId="73" xfId="0" applyFont="1" applyFill="1" applyBorder="1">
      <alignment vertical="center"/>
    </xf>
    <xf numFmtId="0" fontId="10" fillId="30" borderId="73" xfId="0" applyFont="1" applyFill="1" applyBorder="1">
      <alignment vertical="center"/>
    </xf>
    <xf numFmtId="0" fontId="78" fillId="30" borderId="73" xfId="0" applyFont="1" applyFill="1" applyBorder="1">
      <alignment vertical="center"/>
    </xf>
    <xf numFmtId="0" fontId="10" fillId="31" borderId="73" xfId="0" applyFont="1" applyFill="1" applyBorder="1">
      <alignment vertical="center"/>
    </xf>
    <xf numFmtId="0" fontId="10" fillId="30" borderId="77" xfId="0" applyFont="1" applyFill="1" applyBorder="1">
      <alignment vertical="center"/>
    </xf>
    <xf numFmtId="0" fontId="10" fillId="31" borderId="77" xfId="0" applyFont="1" applyFill="1" applyBorder="1">
      <alignment vertical="center"/>
    </xf>
    <xf numFmtId="0" fontId="10" fillId="31" borderId="78" xfId="0" applyFont="1" applyFill="1" applyBorder="1">
      <alignment vertical="center"/>
    </xf>
    <xf numFmtId="0" fontId="10" fillId="30" borderId="79" xfId="0" applyFont="1" applyFill="1" applyBorder="1">
      <alignment vertical="center"/>
    </xf>
    <xf numFmtId="0" fontId="10" fillId="31" borderId="82" xfId="0" applyFont="1" applyFill="1" applyBorder="1">
      <alignment vertical="center"/>
    </xf>
    <xf numFmtId="0" fontId="10" fillId="31" borderId="83" xfId="0" applyFont="1" applyFill="1" applyBorder="1">
      <alignment vertical="center"/>
    </xf>
    <xf numFmtId="0" fontId="10" fillId="31" borderId="84" xfId="0" applyFont="1" applyFill="1" applyBorder="1">
      <alignment vertical="center"/>
    </xf>
    <xf numFmtId="0" fontId="10" fillId="31" borderId="75" xfId="0" applyFont="1" applyFill="1" applyBorder="1">
      <alignment vertical="center"/>
    </xf>
    <xf numFmtId="0" fontId="81" fillId="30" borderId="73" xfId="0" applyFont="1" applyFill="1" applyBorder="1" applyAlignment="1">
      <alignment horizontal="center" vertical="center"/>
    </xf>
    <xf numFmtId="164" fontId="33" fillId="31" borderId="2" xfId="0" applyNumberFormat="1" applyFont="1" applyFill="1" applyBorder="1">
      <alignment vertical="center"/>
    </xf>
    <xf numFmtId="0" fontId="87" fillId="30" borderId="1" xfId="0" applyFont="1" applyFill="1" applyBorder="1" applyAlignment="1">
      <alignment horizontal="right" vertical="center"/>
    </xf>
    <xf numFmtId="0" fontId="33" fillId="35" borderId="47" xfId="0" applyFont="1" applyFill="1" applyBorder="1" applyAlignment="1">
      <alignment horizontal="center" vertical="center"/>
    </xf>
    <xf numFmtId="164" fontId="85" fillId="35" borderId="23" xfId="0" applyNumberFormat="1" applyFont="1" applyFill="1" applyBorder="1" applyAlignment="1">
      <alignment horizontal="center" vertical="top"/>
    </xf>
    <xf numFmtId="164" fontId="41" fillId="35" borderId="28" xfId="0" applyNumberFormat="1" applyFont="1" applyFill="1" applyBorder="1" applyAlignment="1">
      <alignment horizontal="center" vertical="top" wrapText="1"/>
    </xf>
    <xf numFmtId="164" fontId="41" fillId="35" borderId="27" xfId="0" applyNumberFormat="1" applyFont="1" applyFill="1" applyBorder="1" applyAlignment="1">
      <alignment horizontal="center" vertical="top" wrapText="1"/>
    </xf>
    <xf numFmtId="164" fontId="85" fillId="35" borderId="60" xfId="0" applyNumberFormat="1" applyFont="1" applyFill="1" applyBorder="1" applyAlignment="1">
      <alignment horizontal="center" vertical="top"/>
    </xf>
    <xf numFmtId="164" fontId="41" fillId="35" borderId="60" xfId="0" applyNumberFormat="1" applyFont="1" applyFill="1" applyBorder="1" applyAlignment="1">
      <alignment horizontal="center" vertical="top" wrapText="1"/>
    </xf>
    <xf numFmtId="0" fontId="33" fillId="36" borderId="48" xfId="0" applyFont="1" applyFill="1" applyBorder="1" applyAlignment="1">
      <alignment horizontal="center" vertical="center"/>
    </xf>
    <xf numFmtId="0" fontId="78" fillId="30" borderId="79" xfId="0" applyFont="1" applyFill="1" applyBorder="1">
      <alignment vertical="center"/>
    </xf>
    <xf numFmtId="0" fontId="88" fillId="19" borderId="22" xfId="0" applyFont="1" applyFill="1" applyBorder="1" applyAlignment="1">
      <alignment horizontal="center" vertical="center"/>
    </xf>
    <xf numFmtId="0" fontId="88" fillId="39" borderId="73" xfId="0" applyFont="1" applyFill="1" applyBorder="1" applyAlignment="1">
      <alignment horizontal="center" vertical="center"/>
    </xf>
    <xf numFmtId="0" fontId="89" fillId="39" borderId="92" xfId="0" applyFont="1" applyFill="1" applyBorder="1" applyAlignment="1">
      <alignment horizontal="center" vertical="center"/>
    </xf>
    <xf numFmtId="0" fontId="88" fillId="39" borderId="93" xfId="0" applyFont="1" applyFill="1" applyBorder="1" applyAlignment="1">
      <alignment horizontal="center" vertical="center"/>
    </xf>
    <xf numFmtId="0" fontId="88" fillId="39" borderId="92" xfId="0" applyFont="1" applyFill="1" applyBorder="1" applyAlignment="1">
      <alignment horizontal="center" vertical="center"/>
    </xf>
    <xf numFmtId="0" fontId="88" fillId="39" borderId="94" xfId="0" applyFont="1" applyFill="1" applyBorder="1" applyAlignment="1">
      <alignment horizontal="center" vertical="center"/>
    </xf>
    <xf numFmtId="0" fontId="88" fillId="39" borderId="95" xfId="0" applyFont="1" applyFill="1" applyBorder="1" applyAlignment="1">
      <alignment horizontal="center" vertical="center"/>
    </xf>
    <xf numFmtId="0" fontId="88" fillId="39" borderId="96" xfId="0" applyFont="1" applyFill="1" applyBorder="1" applyAlignment="1">
      <alignment horizontal="center" vertical="center"/>
    </xf>
    <xf numFmtId="1" fontId="54" fillId="33" borderId="87" xfId="0" applyNumberFormat="1" applyFont="1" applyFill="1" applyBorder="1" applyAlignment="1">
      <alignment horizontal="center" vertical="center" wrapText="1"/>
    </xf>
    <xf numFmtId="1" fontId="54" fillId="33" borderId="88" xfId="0" applyNumberFormat="1" applyFont="1" applyFill="1" applyBorder="1" applyAlignment="1">
      <alignment horizontal="center" vertical="center" wrapText="1"/>
    </xf>
    <xf numFmtId="1" fontId="54" fillId="33" borderId="89" xfId="0" applyNumberFormat="1" applyFont="1" applyFill="1" applyBorder="1" applyAlignment="1">
      <alignment horizontal="center" vertical="center" wrapText="1"/>
    </xf>
    <xf numFmtId="0" fontId="33" fillId="38" borderId="2" xfId="0" applyFont="1" applyFill="1" applyBorder="1" applyAlignment="1">
      <alignment horizontal="center" vertical="center"/>
    </xf>
    <xf numFmtId="0" fontId="27" fillId="34" borderId="44" xfId="0" applyFont="1" applyFill="1" applyBorder="1" applyAlignment="1">
      <alignment horizontal="center" vertical="center"/>
    </xf>
    <xf numFmtId="0" fontId="83" fillId="30" borderId="2" xfId="0" applyFont="1" applyFill="1" applyBorder="1">
      <alignment vertical="center"/>
    </xf>
    <xf numFmtId="0" fontId="91" fillId="31" borderId="2" xfId="0" applyFont="1" applyFill="1" applyBorder="1">
      <alignment vertical="center"/>
    </xf>
    <xf numFmtId="0" fontId="10" fillId="30" borderId="73" xfId="0" applyFont="1" applyFill="1" applyBorder="1" applyAlignment="1">
      <alignment horizontal="center" vertical="center"/>
    </xf>
    <xf numFmtId="0" fontId="78" fillId="30" borderId="109" xfId="0" applyFont="1" applyFill="1" applyBorder="1">
      <alignment vertical="center"/>
    </xf>
    <xf numFmtId="0" fontId="78" fillId="30" borderId="110" xfId="0" applyFont="1" applyFill="1" applyBorder="1">
      <alignment vertical="center"/>
    </xf>
    <xf numFmtId="0" fontId="78" fillId="30" borderId="111" xfId="0" applyFont="1" applyFill="1" applyBorder="1">
      <alignment vertical="center"/>
    </xf>
    <xf numFmtId="0" fontId="27" fillId="5" borderId="2" xfId="0" applyNumberFormat="1" applyFont="1" applyFill="1" applyBorder="1" applyAlignment="1">
      <alignment horizontal="center" vertical="center" wrapText="1"/>
    </xf>
    <xf numFmtId="0" fontId="27" fillId="5" borderId="21" xfId="0" applyNumberFormat="1" applyFont="1" applyFill="1" applyBorder="1" applyAlignment="1">
      <alignment horizontal="center" vertical="center" wrapText="1"/>
    </xf>
    <xf numFmtId="0" fontId="11" fillId="41" borderId="0" xfId="0" applyFont="1" applyFill="1">
      <alignment vertical="center"/>
    </xf>
    <xf numFmtId="0" fontId="34" fillId="0" borderId="0" xfId="0" applyFont="1" applyBorder="1" applyAlignment="1">
      <alignment vertical="center"/>
    </xf>
    <xf numFmtId="0" fontId="1" fillId="41" borderId="0" xfId="0" applyFont="1" applyFill="1" applyBorder="1" applyAlignment="1">
      <alignment horizontal="center" wrapText="1"/>
    </xf>
    <xf numFmtId="0" fontId="10" fillId="41" borderId="0" xfId="0" applyFont="1" applyFill="1" applyBorder="1" applyAlignment="1">
      <alignment vertical="top" wrapText="1"/>
    </xf>
    <xf numFmtId="0" fontId="1" fillId="41" borderId="0" xfId="0" applyFont="1" applyFill="1" applyBorder="1" applyAlignment="1">
      <alignment vertical="center"/>
    </xf>
    <xf numFmtId="0" fontId="34" fillId="0" borderId="0" xfId="0" applyFont="1" applyBorder="1" applyAlignment="1">
      <alignment wrapText="1"/>
    </xf>
    <xf numFmtId="0" fontId="0" fillId="41" borderId="0" xfId="0" applyFill="1">
      <alignment vertical="center"/>
    </xf>
    <xf numFmtId="0" fontId="10" fillId="41" borderId="0" xfId="0" applyFont="1" applyFill="1" applyAlignment="1">
      <alignment vertical="top" wrapText="1"/>
    </xf>
    <xf numFmtId="0" fontId="34" fillId="41" borderId="0" xfId="0" applyFont="1" applyFill="1" applyBorder="1" applyAlignment="1">
      <alignment horizontal="center" wrapText="1"/>
    </xf>
    <xf numFmtId="0" fontId="83" fillId="30" borderId="73" xfId="0" applyFont="1" applyFill="1" applyBorder="1" applyAlignment="1">
      <alignment horizontal="center" vertical="center"/>
    </xf>
    <xf numFmtId="0" fontId="78" fillId="30" borderId="80" xfId="0" applyFont="1" applyFill="1" applyBorder="1">
      <alignment vertical="center"/>
    </xf>
    <xf numFmtId="0" fontId="83" fillId="30" borderId="80" xfId="0" applyFont="1" applyFill="1" applyBorder="1" applyAlignment="1">
      <alignment horizontal="center" vertical="center"/>
    </xf>
    <xf numFmtId="0" fontId="78" fillId="30" borderId="81" xfId="0" applyFont="1" applyFill="1" applyBorder="1">
      <alignment vertical="center"/>
    </xf>
    <xf numFmtId="0" fontId="33" fillId="31" borderId="118" xfId="0" applyFont="1" applyFill="1" applyBorder="1" applyAlignment="1">
      <alignment horizontal="center" vertical="center"/>
    </xf>
    <xf numFmtId="0" fontId="83" fillId="31" borderId="118" xfId="0" applyFont="1" applyFill="1" applyBorder="1" applyAlignment="1">
      <alignment horizontal="center" vertical="center"/>
    </xf>
    <xf numFmtId="0" fontId="33" fillId="31" borderId="107" xfId="0" applyFont="1" applyFill="1" applyBorder="1">
      <alignment vertical="center"/>
    </xf>
    <xf numFmtId="0" fontId="33" fillId="31" borderId="105" xfId="0" applyFont="1" applyFill="1" applyBorder="1" applyAlignment="1">
      <alignment horizontal="center" vertical="center"/>
    </xf>
    <xf numFmtId="0" fontId="33" fillId="31" borderId="118" xfId="0" applyFont="1" applyFill="1" applyBorder="1">
      <alignment vertical="center"/>
    </xf>
    <xf numFmtId="0" fontId="78" fillId="30" borderId="122" xfId="0" applyFont="1" applyFill="1" applyBorder="1">
      <alignment vertical="center"/>
    </xf>
    <xf numFmtId="0" fontId="78" fillId="30" borderId="82" xfId="0" applyFont="1" applyFill="1" applyBorder="1">
      <alignment vertical="center"/>
    </xf>
    <xf numFmtId="0" fontId="83" fillId="30" borderId="2" xfId="0" applyFont="1" applyFill="1" applyBorder="1" applyAlignment="1">
      <alignment horizontal="center" vertical="center"/>
    </xf>
    <xf numFmtId="0" fontId="83" fillId="30" borderId="108" xfId="0" applyFont="1" applyFill="1" applyBorder="1" applyAlignment="1">
      <alignment horizontal="center" vertical="center"/>
    </xf>
    <xf numFmtId="0" fontId="10" fillId="31" borderId="126" xfId="0" applyFont="1" applyFill="1" applyBorder="1">
      <alignment vertical="center"/>
    </xf>
    <xf numFmtId="0" fontId="33" fillId="31" borderId="126" xfId="0" applyFont="1" applyFill="1" applyBorder="1" applyAlignment="1">
      <alignment horizontal="center" vertical="center"/>
    </xf>
    <xf numFmtId="0" fontId="82" fillId="31" borderId="128" xfId="0" applyFont="1" applyFill="1" applyBorder="1">
      <alignment vertical="center"/>
    </xf>
    <xf numFmtId="0" fontId="82" fillId="31" borderId="118" xfId="0" applyFont="1" applyFill="1" applyBorder="1">
      <alignment vertical="center"/>
    </xf>
    <xf numFmtId="0" fontId="78" fillId="30" borderId="112" xfId="0" applyFont="1" applyFill="1" applyBorder="1">
      <alignment vertical="center"/>
    </xf>
    <xf numFmtId="0" fontId="78" fillId="30" borderId="113" xfId="0" applyFont="1" applyFill="1" applyBorder="1">
      <alignment vertical="center"/>
    </xf>
    <xf numFmtId="0" fontId="33" fillId="38" borderId="113" xfId="0" applyFont="1" applyFill="1" applyBorder="1" applyAlignment="1">
      <alignment horizontal="center" vertical="center"/>
    </xf>
    <xf numFmtId="0" fontId="8" fillId="0" borderId="0" xfId="0" applyFont="1" applyAlignment="1">
      <alignment vertical="center" wrapText="1"/>
    </xf>
    <xf numFmtId="0" fontId="100" fillId="41" borderId="0" xfId="0" applyFont="1" applyFill="1" applyAlignment="1">
      <alignment vertical="center"/>
    </xf>
    <xf numFmtId="0" fontId="100" fillId="41" borderId="0" xfId="0" applyFont="1" applyFill="1" applyAlignment="1">
      <alignment horizontal="right" vertical="center"/>
    </xf>
    <xf numFmtId="49" fontId="4" fillId="0" borderId="0" xfId="0" applyNumberFormat="1" applyFont="1" applyAlignment="1">
      <alignment horizontal="center" vertical="center" wrapText="1"/>
    </xf>
    <xf numFmtId="0" fontId="33" fillId="28" borderId="1" xfId="0" applyNumberFormat="1" applyFont="1" applyFill="1" applyBorder="1" applyAlignment="1">
      <alignment horizontal="left" vertical="center" wrapText="1"/>
    </xf>
    <xf numFmtId="0" fontId="33" fillId="29" borderId="2" xfId="0" applyNumberFormat="1" applyFont="1" applyFill="1" applyBorder="1" applyAlignment="1">
      <alignment horizontal="left" vertical="center" wrapText="1"/>
    </xf>
    <xf numFmtId="0" fontId="27" fillId="28" borderId="35" xfId="0" applyNumberFormat="1" applyFont="1" applyFill="1" applyBorder="1" applyAlignment="1">
      <alignment horizontal="center" vertical="center" wrapText="1"/>
    </xf>
    <xf numFmtId="0" fontId="27" fillId="29" borderId="22" xfId="0" applyNumberFormat="1" applyFont="1" applyFill="1" applyBorder="1" applyAlignment="1">
      <alignment horizontal="center" vertical="center" wrapText="1"/>
    </xf>
    <xf numFmtId="0" fontId="101" fillId="41" borderId="0" xfId="0" applyFont="1" applyFill="1" applyAlignment="1">
      <alignment horizontal="right" vertical="center"/>
    </xf>
    <xf numFmtId="0" fontId="101" fillId="41" borderId="0" xfId="0" applyFont="1" applyFill="1" applyAlignment="1">
      <alignment vertical="center"/>
    </xf>
    <xf numFmtId="0" fontId="101" fillId="41" borderId="0" xfId="0" applyFont="1" applyFill="1" applyAlignment="1">
      <alignment horizontal="center" vertical="center"/>
    </xf>
    <xf numFmtId="0" fontId="92" fillId="26" borderId="0" xfId="0" applyFont="1" applyFill="1" applyAlignment="1">
      <alignment horizontal="center" vertical="center"/>
    </xf>
    <xf numFmtId="0" fontId="22" fillId="9" borderId="13" xfId="2" applyFont="1" applyBorder="1" applyAlignment="1" applyProtection="1">
      <alignment horizontal="center" vertical="center" wrapText="1"/>
    </xf>
    <xf numFmtId="0" fontId="21" fillId="3" borderId="103" xfId="0" applyFont="1" applyFill="1" applyBorder="1" applyAlignment="1">
      <alignment horizontal="center" vertical="center" wrapText="1"/>
    </xf>
    <xf numFmtId="0" fontId="21" fillId="3" borderId="102" xfId="0" applyFont="1" applyFill="1" applyBorder="1" applyAlignment="1">
      <alignment horizontal="center" vertical="center" wrapText="1"/>
    </xf>
    <xf numFmtId="9" fontId="27" fillId="17" borderId="44" xfId="0" applyNumberFormat="1" applyFont="1" applyFill="1" applyBorder="1" applyAlignment="1">
      <alignment horizontal="center" vertical="center" wrapText="1"/>
    </xf>
    <xf numFmtId="0" fontId="21" fillId="3" borderId="130" xfId="0" applyFont="1" applyFill="1" applyBorder="1" applyAlignment="1">
      <alignment horizontal="center" vertical="center" wrapText="1"/>
    </xf>
    <xf numFmtId="49" fontId="21" fillId="3" borderId="130" xfId="0" applyNumberFormat="1" applyFont="1" applyFill="1" applyBorder="1" applyAlignment="1">
      <alignment horizontal="center" vertical="center" wrapText="1"/>
    </xf>
    <xf numFmtId="0" fontId="22" fillId="9" borderId="131" xfId="2" applyFont="1" applyBorder="1" applyAlignment="1" applyProtection="1">
      <alignment horizontal="center" vertical="center" wrapText="1"/>
    </xf>
    <xf numFmtId="0" fontId="22" fillId="9" borderId="132" xfId="2" applyFont="1" applyBorder="1" applyAlignment="1" applyProtection="1">
      <alignment horizontal="center" vertical="center" wrapText="1"/>
    </xf>
    <xf numFmtId="0" fontId="22" fillId="9" borderId="133" xfId="2" applyFont="1" applyBorder="1" applyAlignment="1" applyProtection="1">
      <alignment horizontal="center" vertical="center" wrapText="1"/>
    </xf>
    <xf numFmtId="0" fontId="21" fillId="3" borderId="11" xfId="0" applyFont="1" applyFill="1" applyBorder="1" applyAlignment="1">
      <alignment horizontal="center" vertical="top" wrapText="1"/>
    </xf>
    <xf numFmtId="0" fontId="21" fillId="3" borderId="12" xfId="0" applyFont="1" applyFill="1" applyBorder="1" applyAlignment="1">
      <alignment horizontal="center" vertical="top" wrapText="1"/>
    </xf>
    <xf numFmtId="0" fontId="21" fillId="3" borderId="140" xfId="0" applyFont="1" applyFill="1" applyBorder="1" applyAlignment="1">
      <alignment horizontal="center" vertical="top" wrapText="1"/>
    </xf>
    <xf numFmtId="0" fontId="103" fillId="3" borderId="28" xfId="0" applyFont="1" applyFill="1" applyBorder="1" applyAlignment="1">
      <alignment horizontal="center" vertical="center" wrapText="1"/>
    </xf>
    <xf numFmtId="0" fontId="21" fillId="3" borderId="27" xfId="0" applyFont="1" applyFill="1" applyBorder="1" applyAlignment="1">
      <alignment horizontal="center" vertical="center" wrapText="1"/>
    </xf>
    <xf numFmtId="49" fontId="106" fillId="13" borderId="72" xfId="0" applyNumberFormat="1" applyFont="1" applyFill="1" applyBorder="1" applyAlignment="1">
      <alignment horizontal="center" vertical="center" wrapText="1"/>
    </xf>
    <xf numFmtId="49" fontId="106" fillId="11" borderId="72" xfId="0" applyNumberFormat="1" applyFont="1" applyFill="1" applyBorder="1" applyAlignment="1">
      <alignment horizontal="center" vertical="center" wrapText="1"/>
    </xf>
    <xf numFmtId="49" fontId="106" fillId="12" borderId="72" xfId="0" applyNumberFormat="1" applyFont="1" applyFill="1" applyBorder="1" applyAlignment="1">
      <alignment horizontal="center" vertical="center" wrapText="1"/>
    </xf>
    <xf numFmtId="49" fontId="106" fillId="14" borderId="72" xfId="0" applyNumberFormat="1" applyFont="1" applyFill="1" applyBorder="1" applyAlignment="1">
      <alignment horizontal="center" vertical="center" wrapText="1"/>
    </xf>
    <xf numFmtId="49" fontId="106" fillId="15" borderId="72" xfId="0" applyNumberFormat="1" applyFont="1" applyFill="1" applyBorder="1" applyAlignment="1">
      <alignment horizontal="center" vertical="center" wrapText="1"/>
    </xf>
    <xf numFmtId="49" fontId="9" fillId="3" borderId="143" xfId="0" applyNumberFormat="1" applyFont="1" applyFill="1" applyBorder="1" applyAlignment="1">
      <alignment horizontal="center" vertical="center" wrapText="1"/>
    </xf>
    <xf numFmtId="49" fontId="9" fillId="3" borderId="144" xfId="0" applyNumberFormat="1" applyFont="1" applyFill="1" applyBorder="1" applyAlignment="1">
      <alignment horizontal="center" vertical="center" wrapText="1"/>
    </xf>
    <xf numFmtId="0" fontId="5" fillId="41" borderId="0" xfId="0" applyFont="1" applyFill="1" applyAlignment="1">
      <alignment horizontal="center" vertical="center" wrapText="1"/>
    </xf>
    <xf numFmtId="0" fontId="10" fillId="41" borderId="0" xfId="0" applyFont="1" applyFill="1" applyBorder="1" applyAlignment="1">
      <alignment horizontal="center" vertical="center" wrapText="1"/>
    </xf>
    <xf numFmtId="0" fontId="64" fillId="41" borderId="0" xfId="0" applyFont="1" applyFill="1" applyBorder="1" applyAlignment="1">
      <alignment horizontal="center" vertical="center"/>
    </xf>
    <xf numFmtId="0" fontId="90" fillId="0" borderId="18" xfId="0" applyFont="1" applyBorder="1" applyAlignment="1">
      <alignment horizontal="center" vertical="center" wrapText="1"/>
    </xf>
    <xf numFmtId="0" fontId="90" fillId="19" borderId="18" xfId="0" applyFont="1" applyFill="1" applyBorder="1" applyAlignment="1">
      <alignment horizontal="center" vertical="center" wrapText="1"/>
    </xf>
    <xf numFmtId="0" fontId="27" fillId="30" borderId="73" xfId="0" applyFont="1" applyFill="1" applyBorder="1" applyAlignment="1">
      <alignment horizontal="center" vertical="center"/>
    </xf>
    <xf numFmtId="164" fontId="107" fillId="31" borderId="2" xfId="0" applyNumberFormat="1" applyFont="1" applyFill="1" applyBorder="1" applyAlignment="1">
      <alignment horizontal="center" vertical="center"/>
    </xf>
    <xf numFmtId="0" fontId="33" fillId="30" borderId="111" xfId="0" applyFont="1" applyFill="1" applyBorder="1" applyAlignment="1">
      <alignment horizontal="center" vertical="center"/>
    </xf>
    <xf numFmtId="0" fontId="33" fillId="30" borderId="114" xfId="0" applyFont="1" applyFill="1" applyBorder="1" applyAlignment="1">
      <alignment horizontal="center" vertical="center"/>
    </xf>
    <xf numFmtId="0" fontId="33" fillId="30" borderId="108" xfId="0" applyFont="1" applyFill="1" applyBorder="1" applyAlignment="1">
      <alignment horizontal="center" vertical="center"/>
    </xf>
    <xf numFmtId="0" fontId="33" fillId="30" borderId="80" xfId="0" applyFont="1" applyFill="1" applyBorder="1" applyAlignment="1">
      <alignment horizontal="center" vertical="center"/>
    </xf>
    <xf numFmtId="0" fontId="33" fillId="30" borderId="73" xfId="0" applyFont="1" applyFill="1" applyBorder="1" applyAlignment="1">
      <alignment horizontal="center" vertical="center"/>
    </xf>
    <xf numFmtId="0" fontId="108" fillId="31" borderId="0" xfId="0" applyFont="1" applyFill="1" applyBorder="1" applyAlignment="1">
      <alignment horizontal="center" vertical="center"/>
    </xf>
    <xf numFmtId="0" fontId="108" fillId="31" borderId="38" xfId="0" applyFont="1" applyFill="1" applyBorder="1" applyAlignment="1">
      <alignment horizontal="center" vertical="center"/>
    </xf>
    <xf numFmtId="0" fontId="108" fillId="31" borderId="67" xfId="0" applyFont="1" applyFill="1" applyBorder="1" applyAlignment="1">
      <alignment horizontal="center" vertical="center"/>
    </xf>
    <xf numFmtId="0" fontId="108" fillId="31" borderId="68" xfId="0" applyFont="1" applyFill="1" applyBorder="1" applyAlignment="1">
      <alignment horizontal="center" vertical="center"/>
    </xf>
    <xf numFmtId="0" fontId="78" fillId="30" borderId="22" xfId="0" applyFont="1" applyFill="1" applyBorder="1">
      <alignment vertical="center"/>
    </xf>
    <xf numFmtId="164" fontId="107" fillId="30" borderId="2" xfId="0" applyNumberFormat="1" applyFont="1" applyFill="1" applyBorder="1" applyAlignment="1">
      <alignment horizontal="center" vertical="center"/>
    </xf>
    <xf numFmtId="164" fontId="107" fillId="30" borderId="113" xfId="0" applyNumberFormat="1" applyFont="1" applyFill="1" applyBorder="1" applyAlignment="1">
      <alignment horizontal="center" vertical="center"/>
    </xf>
    <xf numFmtId="0" fontId="0" fillId="48" borderId="18" xfId="0" applyFill="1" applyBorder="1">
      <alignment vertical="center"/>
    </xf>
    <xf numFmtId="0" fontId="0" fillId="49" borderId="18" xfId="0" applyFill="1" applyBorder="1">
      <alignment vertical="center"/>
    </xf>
    <xf numFmtId="0" fontId="0" fillId="49" borderId="33" xfId="0" applyFill="1" applyBorder="1">
      <alignment vertical="center"/>
    </xf>
    <xf numFmtId="49" fontId="5" fillId="2" borderId="0" xfId="0" applyNumberFormat="1" applyFont="1" applyFill="1" applyBorder="1" applyAlignment="1">
      <alignment vertical="top" wrapText="1"/>
    </xf>
    <xf numFmtId="0" fontId="107" fillId="0" borderId="0" xfId="0" applyFont="1" applyAlignment="1">
      <alignment horizontal="center" vertical="center"/>
    </xf>
    <xf numFmtId="0" fontId="78" fillId="41" borderId="0" xfId="0" applyFont="1" applyFill="1" applyBorder="1" applyProtection="1">
      <alignment vertical="center"/>
    </xf>
    <xf numFmtId="0" fontId="0" fillId="41" borderId="0" xfId="0" applyFill="1" applyBorder="1" applyProtection="1">
      <alignment vertical="center"/>
    </xf>
    <xf numFmtId="0" fontId="0" fillId="41" borderId="0" xfId="0" applyFill="1" applyProtection="1">
      <alignment vertical="center"/>
    </xf>
    <xf numFmtId="0" fontId="0" fillId="0" borderId="0" xfId="0" applyProtection="1">
      <alignment vertical="center"/>
    </xf>
    <xf numFmtId="0" fontId="78" fillId="41" borderId="1" xfId="0" applyFont="1" applyFill="1" applyBorder="1" applyProtection="1">
      <alignment vertical="center"/>
    </xf>
    <xf numFmtId="0" fontId="78" fillId="41" borderId="2" xfId="0" applyFont="1" applyFill="1" applyBorder="1" applyProtection="1">
      <alignment vertical="center"/>
    </xf>
    <xf numFmtId="0" fontId="78" fillId="41" borderId="21" xfId="0" applyFont="1" applyFill="1" applyBorder="1" applyProtection="1">
      <alignment vertical="center"/>
    </xf>
    <xf numFmtId="0" fontId="38" fillId="18" borderId="18" xfId="0" applyFont="1" applyFill="1" applyBorder="1" applyAlignment="1" applyProtection="1">
      <alignment horizontal="center" vertical="center" wrapText="1"/>
    </xf>
    <xf numFmtId="9" fontId="41" fillId="0" borderId="18" xfId="0" applyNumberFormat="1" applyFont="1" applyBorder="1" applyAlignment="1" applyProtection="1">
      <alignment horizontal="center" vertical="center" wrapText="1"/>
    </xf>
    <xf numFmtId="0" fontId="78" fillId="41" borderId="22" xfId="0" applyFont="1" applyFill="1" applyBorder="1" applyProtection="1">
      <alignment vertical="center"/>
    </xf>
    <xf numFmtId="0" fontId="78" fillId="41" borderId="74" xfId="0" applyFont="1" applyFill="1" applyBorder="1" applyProtection="1">
      <alignment vertical="center"/>
    </xf>
    <xf numFmtId="0" fontId="33" fillId="41" borderId="0" xfId="0" applyFont="1" applyFill="1" applyBorder="1" applyAlignment="1" applyProtection="1">
      <alignment vertical="center"/>
    </xf>
    <xf numFmtId="0" fontId="33" fillId="47" borderId="0" xfId="0" applyFont="1" applyFill="1" applyBorder="1" applyAlignment="1" applyProtection="1">
      <alignment horizontal="center" vertical="center" wrapText="1"/>
    </xf>
    <xf numFmtId="0" fontId="33" fillId="45" borderId="0" xfId="0" applyFont="1" applyFill="1" applyBorder="1" applyAlignment="1" applyProtection="1">
      <alignment horizontal="center" vertical="center" wrapText="1"/>
    </xf>
    <xf numFmtId="164" fontId="33" fillId="46" borderId="0" xfId="0" applyNumberFormat="1" applyFont="1" applyFill="1" applyBorder="1" applyAlignment="1" applyProtection="1">
      <alignment horizontal="center" vertical="center" wrapText="1"/>
    </xf>
    <xf numFmtId="164" fontId="41" fillId="35" borderId="60" xfId="0" applyNumberFormat="1" applyFont="1" applyFill="1" applyBorder="1" applyAlignment="1">
      <alignment vertical="top" wrapText="1"/>
    </xf>
    <xf numFmtId="164" fontId="41" fillId="35" borderId="60" xfId="0" applyNumberFormat="1" applyFont="1" applyFill="1" applyBorder="1" applyAlignment="1">
      <alignment horizontal="center" vertical="center" wrapText="1"/>
    </xf>
    <xf numFmtId="164" fontId="41" fillId="35" borderId="60" xfId="0" applyNumberFormat="1" applyFont="1" applyFill="1" applyBorder="1" applyAlignment="1">
      <alignment horizontal="center" vertical="top" wrapText="1" readingOrder="1"/>
    </xf>
    <xf numFmtId="164" fontId="41" fillId="35" borderId="60" xfId="0" applyNumberFormat="1" applyFont="1" applyFill="1" applyBorder="1" applyAlignment="1">
      <alignment vertical="top" wrapText="1" readingOrder="1"/>
    </xf>
    <xf numFmtId="164" fontId="8" fillId="6" borderId="2" xfId="0" applyNumberFormat="1" applyFont="1" applyFill="1" applyBorder="1" applyAlignment="1">
      <alignment horizontal="center" vertical="center" wrapText="1"/>
    </xf>
    <xf numFmtId="164" fontId="8" fillId="6" borderId="32" xfId="0" applyNumberFormat="1" applyFont="1" applyFill="1" applyBorder="1" applyAlignment="1">
      <alignment horizontal="center" vertical="center" wrapText="1"/>
    </xf>
    <xf numFmtId="164" fontId="8" fillId="50" borderId="2" xfId="0" applyNumberFormat="1" applyFont="1" applyFill="1" applyBorder="1" applyAlignment="1">
      <alignment horizontal="center" vertical="center" wrapText="1"/>
    </xf>
    <xf numFmtId="49" fontId="8" fillId="4" borderId="19" xfId="0" applyNumberFormat="1" applyFont="1" applyFill="1" applyBorder="1" applyAlignment="1">
      <alignment horizontal="center" vertical="center" wrapText="1"/>
    </xf>
    <xf numFmtId="166" fontId="109" fillId="32" borderId="41" xfId="0" applyNumberFormat="1" applyFont="1" applyFill="1" applyBorder="1" applyAlignment="1">
      <alignment horizontal="center" vertical="center" wrapText="1"/>
    </xf>
    <xf numFmtId="167" fontId="109" fillId="32" borderId="118" xfId="0" applyNumberFormat="1" applyFont="1" applyFill="1" applyBorder="1" applyAlignment="1">
      <alignment horizontal="center" vertical="center" wrapText="1"/>
    </xf>
    <xf numFmtId="164" fontId="83" fillId="31" borderId="42" xfId="0" applyNumberFormat="1" applyFont="1" applyFill="1" applyBorder="1" applyAlignment="1">
      <alignment horizontal="center" vertical="center"/>
    </xf>
    <xf numFmtId="0" fontId="11" fillId="0" borderId="0" xfId="0" applyFont="1">
      <alignment vertical="center"/>
    </xf>
    <xf numFmtId="0" fontId="94" fillId="41" borderId="21" xfId="0" applyFont="1" applyFill="1" applyBorder="1" applyAlignment="1" applyProtection="1">
      <alignment horizontal="center" vertical="center"/>
    </xf>
    <xf numFmtId="0" fontId="77" fillId="21" borderId="0" xfId="0" applyFont="1" applyFill="1" applyBorder="1">
      <alignment vertical="center"/>
    </xf>
    <xf numFmtId="49" fontId="76" fillId="2" borderId="0" xfId="0" applyNumberFormat="1" applyFont="1" applyFill="1" applyBorder="1" applyAlignment="1">
      <alignment vertical="center" wrapText="1"/>
    </xf>
    <xf numFmtId="164" fontId="13" fillId="0" borderId="0" xfId="0" applyNumberFormat="1" applyFont="1" applyBorder="1">
      <alignment vertical="center"/>
    </xf>
    <xf numFmtId="0" fontId="10" fillId="0" borderId="4" xfId="0" applyNumberFormat="1" applyFont="1" applyBorder="1" applyAlignment="1">
      <alignment horizontal="center" vertical="center" wrapText="1"/>
    </xf>
    <xf numFmtId="0" fontId="1" fillId="0" borderId="0" xfId="0" applyNumberFormat="1" applyFont="1" applyBorder="1" applyAlignment="1">
      <alignment horizontal="center" vertical="center" wrapText="1"/>
    </xf>
    <xf numFmtId="0" fontId="9" fillId="3" borderId="4" xfId="0" applyNumberFormat="1" applyFont="1" applyFill="1" applyBorder="1" applyAlignment="1">
      <alignment horizontal="center" vertical="center" wrapText="1"/>
    </xf>
    <xf numFmtId="0" fontId="10" fillId="0" borderId="7" xfId="0" applyNumberFormat="1" applyFont="1" applyBorder="1" applyAlignment="1">
      <alignment horizontal="center" vertical="center" wrapText="1"/>
    </xf>
    <xf numFmtId="0" fontId="1" fillId="0" borderId="3" xfId="0" applyNumberFormat="1" applyFont="1" applyBorder="1" applyAlignment="1">
      <alignment horizontal="center" vertical="center" wrapText="1"/>
    </xf>
    <xf numFmtId="0" fontId="10" fillId="0" borderId="0" xfId="0" applyNumberFormat="1" applyFont="1" applyBorder="1" applyAlignment="1">
      <alignment horizontal="center" vertical="center" wrapText="1"/>
    </xf>
    <xf numFmtId="170" fontId="10" fillId="0" borderId="4" xfId="0" applyNumberFormat="1" applyFont="1" applyBorder="1" applyAlignment="1">
      <alignment horizontal="center" vertical="center" wrapText="1"/>
    </xf>
    <xf numFmtId="171" fontId="10" fillId="0" borderId="4" xfId="0" applyNumberFormat="1" applyFont="1" applyBorder="1" applyAlignment="1">
      <alignment horizontal="center" vertical="center" wrapText="1"/>
    </xf>
    <xf numFmtId="172" fontId="10" fillId="0" borderId="4" xfId="0" applyNumberFormat="1" applyFont="1" applyBorder="1" applyAlignment="1">
      <alignment horizontal="center" vertical="center" wrapText="1"/>
    </xf>
    <xf numFmtId="0" fontId="0" fillId="51" borderId="0" xfId="0" applyFill="1">
      <alignment vertical="center"/>
    </xf>
    <xf numFmtId="0" fontId="0" fillId="34" borderId="0" xfId="0" applyFill="1">
      <alignment vertical="center"/>
    </xf>
    <xf numFmtId="0" fontId="110" fillId="52" borderId="72" xfId="0" applyFont="1" applyFill="1" applyBorder="1">
      <alignment vertical="center"/>
    </xf>
    <xf numFmtId="0" fontId="110" fillId="53" borderId="72" xfId="0" applyFont="1" applyFill="1" applyBorder="1">
      <alignment vertical="center"/>
    </xf>
    <xf numFmtId="0" fontId="110" fillId="54" borderId="72" xfId="0" applyFont="1" applyFill="1" applyBorder="1">
      <alignment vertical="center"/>
    </xf>
    <xf numFmtId="0" fontId="110" fillId="55" borderId="72" xfId="0" applyFont="1" applyFill="1" applyBorder="1">
      <alignment vertical="center"/>
    </xf>
    <xf numFmtId="172" fontId="27" fillId="28" borderId="1" xfId="0" applyNumberFormat="1" applyFont="1" applyFill="1" applyBorder="1" applyAlignment="1">
      <alignment horizontal="center" vertical="center" wrapText="1"/>
    </xf>
    <xf numFmtId="172" fontId="27" fillId="28" borderId="35" xfId="0" applyNumberFormat="1" applyFont="1" applyFill="1" applyBorder="1" applyAlignment="1">
      <alignment horizontal="center" vertical="center" wrapText="1"/>
    </xf>
    <xf numFmtId="172" fontId="27" fillId="29" borderId="2" xfId="0" applyNumberFormat="1" applyFont="1" applyFill="1" applyBorder="1" applyAlignment="1">
      <alignment horizontal="center" vertical="center" wrapText="1"/>
    </xf>
    <xf numFmtId="172" fontId="27" fillId="29" borderId="22" xfId="0" applyNumberFormat="1" applyFont="1" applyFill="1" applyBorder="1" applyAlignment="1">
      <alignment horizontal="center" vertical="center" wrapText="1"/>
    </xf>
    <xf numFmtId="173" fontId="27" fillId="28" borderId="1" xfId="0" applyNumberFormat="1" applyFont="1" applyFill="1" applyBorder="1" applyAlignment="1">
      <alignment horizontal="center" vertical="center" wrapText="1"/>
    </xf>
    <xf numFmtId="173" fontId="27" fillId="29" borderId="2" xfId="0" applyNumberFormat="1" applyFont="1" applyFill="1" applyBorder="1" applyAlignment="1">
      <alignment horizontal="center" vertical="center" wrapText="1"/>
    </xf>
    <xf numFmtId="49" fontId="8" fillId="2" borderId="152" xfId="0" applyNumberFormat="1" applyFont="1" applyFill="1" applyBorder="1" applyAlignment="1">
      <alignment horizontal="left" vertical="center" wrapText="1"/>
    </xf>
    <xf numFmtId="0" fontId="10" fillId="2" borderId="152" xfId="0" applyNumberFormat="1" applyFont="1" applyFill="1" applyBorder="1" applyAlignment="1">
      <alignment horizontal="left" vertical="center" wrapText="1"/>
    </xf>
    <xf numFmtId="0" fontId="10" fillId="2" borderId="152" xfId="0" applyNumberFormat="1" applyFont="1" applyFill="1" applyBorder="1" applyAlignment="1">
      <alignment horizontal="center" vertical="center" wrapText="1"/>
    </xf>
    <xf numFmtId="49" fontId="9" fillId="3" borderId="142" xfId="0" applyNumberFormat="1" applyFont="1" applyFill="1" applyBorder="1" applyAlignment="1">
      <alignment horizontal="center" vertical="center" wrapText="1"/>
    </xf>
    <xf numFmtId="0" fontId="0" fillId="0" borderId="0" xfId="0" applyNumberFormat="1" applyFont="1" applyAlignment="1">
      <alignment vertical="center" wrapText="1"/>
    </xf>
    <xf numFmtId="172" fontId="10" fillId="5" borderId="35" xfId="0" applyNumberFormat="1" applyFont="1" applyFill="1" applyBorder="1" applyAlignment="1">
      <alignment horizontal="center" vertical="center" wrapText="1"/>
    </xf>
    <xf numFmtId="172" fontId="10" fillId="6" borderId="22" xfId="0" applyNumberFormat="1" applyFont="1" applyFill="1" applyBorder="1" applyAlignment="1">
      <alignment horizontal="center" vertical="center" wrapText="1"/>
    </xf>
    <xf numFmtId="172" fontId="10" fillId="5" borderId="22" xfId="0" applyNumberFormat="1" applyFont="1" applyFill="1" applyBorder="1" applyAlignment="1">
      <alignment horizontal="center" vertical="center" wrapText="1"/>
    </xf>
    <xf numFmtId="172" fontId="10" fillId="6" borderId="75" xfId="0" applyNumberFormat="1" applyFont="1" applyFill="1" applyBorder="1" applyAlignment="1">
      <alignment horizontal="center" vertical="center" wrapText="1"/>
    </xf>
    <xf numFmtId="172" fontId="10" fillId="5" borderId="2" xfId="0" applyNumberFormat="1" applyFont="1" applyFill="1" applyBorder="1" applyAlignment="1">
      <alignment horizontal="center" vertical="center" wrapText="1"/>
    </xf>
    <xf numFmtId="172" fontId="10" fillId="50" borderId="22" xfId="0" applyNumberFormat="1" applyFont="1" applyFill="1" applyBorder="1" applyAlignment="1">
      <alignment horizontal="center" vertical="center" wrapText="1"/>
    </xf>
    <xf numFmtId="173" fontId="10" fillId="5" borderId="1" xfId="0" applyNumberFormat="1" applyFont="1" applyFill="1" applyBorder="1" applyAlignment="1">
      <alignment horizontal="center" vertical="center" wrapText="1"/>
    </xf>
    <xf numFmtId="173" fontId="10" fillId="6" borderId="2" xfId="0" applyNumberFormat="1" applyFont="1" applyFill="1" applyBorder="1" applyAlignment="1">
      <alignment horizontal="center" vertical="center" wrapText="1"/>
    </xf>
    <xf numFmtId="173" fontId="10" fillId="5" borderId="2" xfId="0" applyNumberFormat="1" applyFont="1" applyFill="1" applyBorder="1" applyAlignment="1">
      <alignment horizontal="center" vertical="center" wrapText="1"/>
    </xf>
    <xf numFmtId="173" fontId="10" fillId="6" borderId="32" xfId="0" applyNumberFormat="1" applyFont="1" applyFill="1" applyBorder="1" applyAlignment="1">
      <alignment horizontal="center" vertical="center" wrapText="1"/>
    </xf>
    <xf numFmtId="173" fontId="10" fillId="50" borderId="2" xfId="0" applyNumberFormat="1" applyFont="1" applyFill="1" applyBorder="1" applyAlignment="1">
      <alignment horizontal="center" vertical="center" wrapText="1"/>
    </xf>
    <xf numFmtId="0" fontId="91" fillId="0" borderId="0" xfId="0" applyFont="1" applyBorder="1" applyAlignment="1">
      <alignment horizontal="center" vertical="top" wrapText="1"/>
    </xf>
    <xf numFmtId="173" fontId="10" fillId="5" borderId="0" xfId="0" applyNumberFormat="1" applyFont="1" applyFill="1" applyBorder="1" applyAlignment="1">
      <alignment horizontal="center" vertical="center" wrapText="1"/>
    </xf>
    <xf numFmtId="173" fontId="10" fillId="6" borderId="0" xfId="0" applyNumberFormat="1" applyFont="1" applyFill="1" applyBorder="1" applyAlignment="1">
      <alignment horizontal="center" vertical="center" wrapText="1"/>
    </xf>
    <xf numFmtId="173" fontId="10" fillId="50" borderId="0" xfId="0" applyNumberFormat="1" applyFont="1" applyFill="1" applyBorder="1" applyAlignment="1">
      <alignment horizontal="center" vertical="center" wrapText="1"/>
    </xf>
    <xf numFmtId="0" fontId="107" fillId="0" borderId="0" xfId="0" applyFont="1" applyAlignment="1">
      <alignment horizontal="center" vertical="center" wrapText="1"/>
    </xf>
    <xf numFmtId="49" fontId="128" fillId="2" borderId="0" xfId="0" applyNumberFormat="1" applyFont="1" applyFill="1" applyBorder="1" applyAlignment="1">
      <alignment horizontal="center" vertical="center" wrapText="1"/>
    </xf>
    <xf numFmtId="0" fontId="129" fillId="0" borderId="0" xfId="0" applyFont="1" applyBorder="1" applyAlignment="1">
      <alignment horizontal="left" vertical="center" wrapText="1"/>
    </xf>
    <xf numFmtId="0" fontId="107" fillId="0" borderId="0" xfId="0" applyFont="1" applyBorder="1" applyAlignment="1">
      <alignment horizontal="left" vertical="center" wrapText="1"/>
    </xf>
    <xf numFmtId="0" fontId="130" fillId="18" borderId="18" xfId="0" applyFont="1" applyFill="1" applyBorder="1" applyAlignment="1">
      <alignment horizontal="center" vertical="center" wrapText="1"/>
    </xf>
    <xf numFmtId="173" fontId="27" fillId="0" borderId="18" xfId="0" applyNumberFormat="1" applyFont="1" applyFill="1" applyBorder="1" applyAlignment="1">
      <alignment horizontal="center" vertical="center" wrapText="1"/>
    </xf>
    <xf numFmtId="0" fontId="27" fillId="0" borderId="18" xfId="0" applyNumberFormat="1" applyFont="1" applyFill="1" applyBorder="1" applyAlignment="1">
      <alignment horizontal="center" vertical="center" wrapText="1"/>
    </xf>
    <xf numFmtId="0" fontId="27" fillId="27" borderId="18" xfId="0" applyNumberFormat="1" applyFont="1" applyFill="1" applyBorder="1" applyAlignment="1">
      <alignment horizontal="center" vertical="center" wrapText="1"/>
    </xf>
    <xf numFmtId="0" fontId="63" fillId="27" borderId="18" xfId="0" applyNumberFormat="1" applyFont="1" applyFill="1" applyBorder="1" applyAlignment="1">
      <alignment horizontal="center" vertical="center" wrapText="1"/>
    </xf>
    <xf numFmtId="164" fontId="38" fillId="18" borderId="18" xfId="0" applyNumberFormat="1" applyFont="1" applyFill="1" applyBorder="1" applyAlignment="1" applyProtection="1">
      <alignment horizontal="center" vertical="center" wrapText="1"/>
    </xf>
    <xf numFmtId="164" fontId="38" fillId="41" borderId="0" xfId="0" applyNumberFormat="1" applyFont="1" applyFill="1" applyBorder="1" applyAlignment="1" applyProtection="1">
      <alignment horizontal="center" vertical="center" wrapText="1"/>
    </xf>
    <xf numFmtId="164" fontId="27" fillId="41" borderId="0" xfId="0" applyNumberFormat="1" applyFont="1" applyFill="1" applyBorder="1" applyAlignment="1" applyProtection="1">
      <alignment horizontal="center" vertical="center" wrapText="1"/>
    </xf>
    <xf numFmtId="164" fontId="25" fillId="41" borderId="0" xfId="0" applyNumberFormat="1" applyFont="1" applyFill="1" applyBorder="1" applyAlignment="1" applyProtection="1">
      <alignment horizontal="center" vertical="center" wrapText="1"/>
    </xf>
    <xf numFmtId="1" fontId="132" fillId="10" borderId="18" xfId="0" applyNumberFormat="1" applyFont="1" applyFill="1" applyBorder="1" applyAlignment="1" applyProtection="1">
      <alignment horizontal="center" vertical="center" wrapText="1"/>
    </xf>
    <xf numFmtId="164" fontId="133" fillId="10" borderId="18" xfId="0" applyNumberFormat="1" applyFont="1" applyFill="1" applyBorder="1" applyAlignment="1" applyProtection="1">
      <alignment horizontal="center" vertical="center" wrapText="1"/>
    </xf>
    <xf numFmtId="1" fontId="133" fillId="10" borderId="18" xfId="0" applyNumberFormat="1" applyFont="1" applyFill="1" applyBorder="1" applyAlignment="1" applyProtection="1">
      <alignment horizontal="center" vertical="center" wrapText="1"/>
    </xf>
    <xf numFmtId="174" fontId="134" fillId="0" borderId="70" xfId="0" applyNumberFormat="1" applyFont="1" applyBorder="1" applyAlignment="1" applyProtection="1">
      <alignment horizontal="center" vertical="center" wrapText="1"/>
    </xf>
    <xf numFmtId="9" fontId="135" fillId="0" borderId="70" xfId="0" applyNumberFormat="1" applyFont="1" applyBorder="1" applyAlignment="1" applyProtection="1">
      <alignment horizontal="center" vertical="center" wrapText="1"/>
    </xf>
    <xf numFmtId="173" fontId="136" fillId="0" borderId="70" xfId="0" applyNumberFormat="1" applyFont="1" applyBorder="1" applyAlignment="1" applyProtection="1">
      <alignment horizontal="center" vertical="center" wrapText="1"/>
    </xf>
    <xf numFmtId="1" fontId="135" fillId="10" borderId="18" xfId="0" applyNumberFormat="1" applyFont="1" applyFill="1" applyBorder="1" applyAlignment="1" applyProtection="1">
      <alignment horizontal="center" vertical="center" wrapText="1"/>
    </xf>
    <xf numFmtId="9" fontId="136" fillId="0" borderId="18" xfId="0" applyNumberFormat="1" applyFont="1" applyBorder="1" applyAlignment="1" applyProtection="1">
      <alignment horizontal="center" vertical="center" wrapText="1"/>
    </xf>
    <xf numFmtId="164" fontId="137" fillId="10" borderId="18" xfId="0" applyNumberFormat="1" applyFont="1" applyFill="1" applyBorder="1" applyAlignment="1" applyProtection="1">
      <alignment horizontal="center" vertical="center" wrapText="1"/>
    </xf>
    <xf numFmtId="173" fontId="41" fillId="0" borderId="18" xfId="0" applyNumberFormat="1" applyFont="1" applyBorder="1" applyAlignment="1" applyProtection="1">
      <alignment horizontal="center" vertical="center" wrapText="1"/>
    </xf>
    <xf numFmtId="175" fontId="135" fillId="0" borderId="70" xfId="0" applyNumberFormat="1" applyFont="1" applyBorder="1" applyAlignment="1" applyProtection="1">
      <alignment horizontal="center" vertical="center" wrapText="1"/>
    </xf>
    <xf numFmtId="175" fontId="136" fillId="0" borderId="18" xfId="0" applyNumberFormat="1" applyFont="1" applyBorder="1" applyAlignment="1" applyProtection="1">
      <alignment horizontal="center" vertical="center" wrapText="1"/>
    </xf>
    <xf numFmtId="0" fontId="91" fillId="41" borderId="2" xfId="0" applyFont="1" applyFill="1" applyBorder="1" applyProtection="1">
      <alignment vertical="center"/>
    </xf>
    <xf numFmtId="175" fontId="135" fillId="56" borderId="18" xfId="0" applyNumberFormat="1" applyFont="1" applyFill="1" applyBorder="1" applyAlignment="1" applyProtection="1">
      <alignment horizontal="center" vertical="center" wrapText="1"/>
    </xf>
    <xf numFmtId="174" fontId="134" fillId="0" borderId="18" xfId="0" applyNumberFormat="1" applyFont="1" applyBorder="1" applyAlignment="1" applyProtection="1">
      <alignment horizontal="center" vertical="center" wrapText="1"/>
    </xf>
    <xf numFmtId="175" fontId="135" fillId="0" borderId="18" xfId="0" applyNumberFormat="1" applyFont="1" applyBorder="1" applyAlignment="1" applyProtection="1">
      <alignment horizontal="center" vertical="center" wrapText="1"/>
    </xf>
    <xf numFmtId="174" fontId="134" fillId="19" borderId="18" xfId="0" applyNumberFormat="1" applyFont="1" applyFill="1" applyBorder="1" applyAlignment="1" applyProtection="1">
      <alignment horizontal="center" vertical="center" wrapText="1"/>
    </xf>
    <xf numFmtId="0" fontId="99" fillId="41" borderId="0" xfId="0" applyNumberFormat="1" applyFont="1" applyFill="1" applyAlignment="1">
      <alignment horizontal="right" vertical="center"/>
    </xf>
    <xf numFmtId="0" fontId="52" fillId="47" borderId="148" xfId="0" applyFont="1" applyFill="1" applyBorder="1" applyAlignment="1" applyProtection="1">
      <alignment horizontal="center" vertical="center"/>
    </xf>
    <xf numFmtId="0" fontId="99" fillId="41" borderId="0" xfId="0" applyNumberFormat="1" applyFont="1" applyFill="1" applyAlignment="1">
      <alignment vertical="center"/>
    </xf>
    <xf numFmtId="49" fontId="140" fillId="3" borderId="155" xfId="0" applyNumberFormat="1" applyFont="1" applyFill="1" applyBorder="1" applyAlignment="1">
      <alignment horizontal="center" vertical="center" wrapText="1"/>
    </xf>
    <xf numFmtId="0" fontId="102" fillId="41" borderId="0" xfId="0" applyFont="1" applyFill="1" applyAlignment="1">
      <alignment horizontal="right" vertical="center"/>
    </xf>
    <xf numFmtId="0" fontId="37" fillId="41" borderId="0" xfId="0" applyFont="1" applyFill="1" applyBorder="1" applyAlignment="1">
      <alignment horizontal="center" vertical="center"/>
    </xf>
    <xf numFmtId="164" fontId="10" fillId="41" borderId="0" xfId="0" applyNumberFormat="1" applyFont="1" applyFill="1" applyAlignment="1">
      <alignment vertical="top" wrapText="1"/>
    </xf>
    <xf numFmtId="164" fontId="29" fillId="41" borderId="0" xfId="0" applyNumberFormat="1" applyFont="1" applyFill="1" applyAlignment="1">
      <alignment horizontal="center" vertical="top" wrapText="1"/>
    </xf>
    <xf numFmtId="164" fontId="29" fillId="41" borderId="0" xfId="0" applyNumberFormat="1" applyFont="1" applyFill="1" applyBorder="1" applyAlignment="1">
      <alignment horizontal="center" vertical="top" wrapText="1"/>
    </xf>
    <xf numFmtId="164" fontId="10" fillId="41" borderId="0" xfId="0" applyNumberFormat="1" applyFont="1" applyFill="1" applyAlignment="1">
      <alignment horizontal="center" vertical="top" wrapText="1"/>
    </xf>
    <xf numFmtId="164" fontId="27" fillId="41" borderId="0" xfId="0" applyNumberFormat="1" applyFont="1" applyFill="1" applyBorder="1" applyAlignment="1">
      <alignment horizontal="center" vertical="top" wrapText="1"/>
    </xf>
    <xf numFmtId="164" fontId="10" fillId="41" borderId="0" xfId="0" applyNumberFormat="1" applyFont="1" applyFill="1" applyBorder="1" applyAlignment="1">
      <alignment vertical="top" wrapText="1"/>
    </xf>
    <xf numFmtId="164" fontId="10" fillId="41" borderId="0" xfId="0" applyNumberFormat="1" applyFont="1" applyFill="1" applyBorder="1" applyAlignment="1">
      <alignment horizontal="center" vertical="top" wrapText="1"/>
    </xf>
    <xf numFmtId="49" fontId="38" fillId="41" borderId="0" xfId="0" applyNumberFormat="1" applyFont="1" applyFill="1" applyBorder="1" applyAlignment="1">
      <alignment horizontal="center" vertical="center" wrapText="1"/>
    </xf>
    <xf numFmtId="164" fontId="11" fillId="41" borderId="0" xfId="0" applyNumberFormat="1" applyFont="1" applyFill="1">
      <alignment vertical="center"/>
    </xf>
    <xf numFmtId="164" fontId="139" fillId="41" borderId="0" xfId="0" applyNumberFormat="1" applyFont="1" applyFill="1" applyAlignment="1">
      <alignment horizontal="center" vertical="center"/>
    </xf>
    <xf numFmtId="164" fontId="11" fillId="41" borderId="0" xfId="0" applyNumberFormat="1" applyFont="1" applyFill="1" applyBorder="1">
      <alignment vertical="center"/>
    </xf>
    <xf numFmtId="164" fontId="97" fillId="41" borderId="0" xfId="0" applyNumberFormat="1" applyFont="1" applyFill="1">
      <alignment vertical="center"/>
    </xf>
    <xf numFmtId="173" fontId="0" fillId="0" borderId="0" xfId="0" applyNumberFormat="1" applyProtection="1">
      <alignment vertical="center"/>
    </xf>
    <xf numFmtId="165" fontId="135" fillId="0" borderId="18" xfId="0" applyNumberFormat="1" applyFont="1" applyBorder="1" applyAlignment="1" applyProtection="1">
      <alignment horizontal="center" vertical="center" wrapText="1"/>
    </xf>
    <xf numFmtId="165" fontId="135" fillId="56" borderId="18" xfId="0" applyNumberFormat="1" applyFont="1" applyFill="1" applyBorder="1" applyAlignment="1" applyProtection="1">
      <alignment horizontal="center" vertical="center" wrapText="1"/>
    </xf>
    <xf numFmtId="173" fontId="44" fillId="10" borderId="18" xfId="0" applyNumberFormat="1" applyFont="1" applyFill="1" applyBorder="1" applyAlignment="1" applyProtection="1">
      <alignment horizontal="center" vertical="center" wrapText="1"/>
    </xf>
    <xf numFmtId="9" fontId="44" fillId="10" borderId="18" xfId="0" applyNumberFormat="1" applyFont="1" applyFill="1" applyBorder="1" applyAlignment="1" applyProtection="1">
      <alignment horizontal="center" vertical="center" wrapText="1"/>
    </xf>
    <xf numFmtId="0" fontId="10" fillId="34" borderId="44" xfId="0" applyFont="1" applyFill="1" applyBorder="1" applyAlignment="1">
      <alignment horizontal="center" vertical="center"/>
    </xf>
    <xf numFmtId="0" fontId="63" fillId="10" borderId="25" xfId="0" applyFont="1" applyFill="1" applyBorder="1" applyAlignment="1">
      <alignment horizontal="center" vertical="center" wrapText="1"/>
    </xf>
    <xf numFmtId="174" fontId="41" fillId="0" borderId="16" xfId="0" applyNumberFormat="1" applyFont="1" applyBorder="1" applyAlignment="1">
      <alignment horizontal="center" vertical="center" wrapText="1"/>
    </xf>
    <xf numFmtId="174" fontId="44" fillId="19" borderId="16" xfId="0" applyNumberFormat="1" applyFont="1" applyFill="1" applyBorder="1" applyAlignment="1">
      <alignment horizontal="center" vertical="center" wrapText="1"/>
    </xf>
    <xf numFmtId="174" fontId="44" fillId="19" borderId="10" xfId="0" applyNumberFormat="1" applyFont="1" applyFill="1" applyBorder="1" applyAlignment="1">
      <alignment horizontal="center" vertical="center" wrapText="1"/>
    </xf>
    <xf numFmtId="174" fontId="48" fillId="10" borderId="16" xfId="0" applyNumberFormat="1" applyFont="1" applyFill="1" applyBorder="1" applyAlignment="1">
      <alignment horizontal="center" vertical="center" wrapText="1"/>
    </xf>
    <xf numFmtId="174" fontId="48" fillId="19" borderId="18" xfId="0" applyNumberFormat="1" applyFont="1" applyFill="1" applyBorder="1" applyAlignment="1">
      <alignment horizontal="center" vertical="center" wrapText="1"/>
    </xf>
    <xf numFmtId="164" fontId="27" fillId="56" borderId="18" xfId="0" applyNumberFormat="1" applyFont="1" applyFill="1" applyBorder="1" applyAlignment="1">
      <alignment horizontal="center" vertical="center" wrapText="1"/>
    </xf>
    <xf numFmtId="1" fontId="25" fillId="56" borderId="18" xfId="0" applyNumberFormat="1" applyFont="1" applyFill="1" applyBorder="1" applyAlignment="1">
      <alignment horizontal="center" vertical="center" wrapText="1"/>
    </xf>
    <xf numFmtId="49" fontId="141" fillId="3" borderId="18" xfId="0" applyNumberFormat="1" applyFont="1" applyFill="1" applyBorder="1" applyAlignment="1">
      <alignment horizontal="center" vertical="center" wrapText="1"/>
    </xf>
    <xf numFmtId="177" fontId="43" fillId="0" borderId="18" xfId="0" applyNumberFormat="1" applyFont="1" applyBorder="1" applyAlignment="1">
      <alignment horizontal="center" vertical="center"/>
    </xf>
    <xf numFmtId="177" fontId="0" fillId="0" borderId="18" xfId="0" applyNumberFormat="1" applyFont="1" applyBorder="1" applyAlignment="1">
      <alignment horizontal="center" vertical="center"/>
    </xf>
    <xf numFmtId="0" fontId="33" fillId="34" borderId="44" xfId="0" applyFont="1" applyFill="1" applyBorder="1" applyAlignment="1" applyProtection="1">
      <alignment horizontal="center" vertical="center"/>
    </xf>
    <xf numFmtId="165" fontId="25" fillId="10" borderId="18" xfId="0" applyNumberFormat="1" applyFont="1" applyFill="1" applyBorder="1" applyAlignment="1">
      <alignment horizontal="center" vertical="center" wrapText="1"/>
    </xf>
    <xf numFmtId="0" fontId="10" fillId="5" borderId="0" xfId="0" applyNumberFormat="1" applyFont="1" applyFill="1" applyBorder="1" applyAlignment="1">
      <alignment horizontal="center" vertical="center" wrapText="1"/>
    </xf>
    <xf numFmtId="0" fontId="10" fillId="6" borderId="0" xfId="0" applyNumberFormat="1" applyFont="1" applyFill="1" applyBorder="1" applyAlignment="1">
      <alignment horizontal="center" vertical="center" wrapText="1"/>
    </xf>
    <xf numFmtId="0" fontId="134" fillId="0" borderId="18" xfId="0" applyFont="1" applyFill="1" applyBorder="1" applyAlignment="1">
      <alignment horizontal="center" vertical="center" wrapText="1"/>
    </xf>
    <xf numFmtId="0" fontId="134" fillId="27" borderId="18" xfId="0" applyFont="1" applyFill="1" applyBorder="1" applyAlignment="1">
      <alignment horizontal="center" vertical="center" wrapText="1"/>
    </xf>
    <xf numFmtId="0" fontId="124" fillId="3" borderId="0" xfId="0" applyFont="1" applyFill="1" applyBorder="1" applyAlignment="1">
      <alignment horizontal="center" vertical="center" wrapText="1"/>
    </xf>
    <xf numFmtId="164" fontId="143" fillId="35" borderId="66" xfId="0" applyNumberFormat="1" applyFont="1" applyFill="1" applyBorder="1" applyAlignment="1">
      <alignment horizontal="center" vertical="top" wrapText="1"/>
    </xf>
    <xf numFmtId="168" fontId="84" fillId="31" borderId="118" xfId="0" applyNumberFormat="1" applyFont="1" applyFill="1" applyBorder="1" applyAlignment="1">
      <alignment horizontal="center" vertical="center"/>
    </xf>
    <xf numFmtId="0" fontId="22" fillId="9" borderId="157" xfId="2" applyFont="1" applyBorder="1" applyAlignment="1" applyProtection="1">
      <alignment horizontal="center" vertical="center" wrapText="1"/>
    </xf>
    <xf numFmtId="0" fontId="21" fillId="3" borderId="163" xfId="0" applyFont="1" applyFill="1" applyBorder="1" applyAlignment="1">
      <alignment horizontal="center" vertical="top" wrapText="1"/>
    </xf>
    <xf numFmtId="0" fontId="21" fillId="3" borderId="164" xfId="0" applyFont="1" applyFill="1" applyBorder="1" applyAlignment="1">
      <alignment horizontal="center" vertical="top" wrapText="1"/>
    </xf>
    <xf numFmtId="9" fontId="22" fillId="9" borderId="165" xfId="2" applyNumberFormat="1" applyFont="1" applyBorder="1" applyAlignment="1" applyProtection="1">
      <alignment horizontal="center" vertical="center" wrapText="1"/>
    </xf>
    <xf numFmtId="0" fontId="22" fillId="57" borderId="156" xfId="2" applyFont="1" applyFill="1" applyBorder="1" applyAlignment="1" applyProtection="1">
      <alignment horizontal="center" vertical="center" wrapText="1"/>
    </xf>
    <xf numFmtId="49" fontId="106" fillId="58" borderId="141" xfId="0" applyNumberFormat="1" applyFont="1" applyFill="1" applyBorder="1" applyAlignment="1">
      <alignment horizontal="center" vertical="center" wrapText="1"/>
    </xf>
    <xf numFmtId="49" fontId="106" fillId="58" borderId="141" xfId="0" applyNumberFormat="1" applyFont="1" applyFill="1" applyBorder="1" applyAlignment="1">
      <alignment vertical="top" wrapText="1"/>
    </xf>
    <xf numFmtId="0" fontId="144" fillId="3" borderId="163" xfId="0" applyFont="1" applyFill="1" applyBorder="1" applyAlignment="1">
      <alignment horizontal="center" vertical="top" wrapText="1"/>
    </xf>
    <xf numFmtId="0" fontId="144" fillId="3" borderId="103" xfId="0" applyFont="1" applyFill="1" applyBorder="1" applyAlignment="1">
      <alignment horizontal="center" vertical="top" wrapText="1"/>
    </xf>
    <xf numFmtId="9" fontId="22" fillId="9" borderId="168" xfId="2" applyNumberFormat="1" applyFont="1" applyBorder="1" applyAlignment="1" applyProtection="1">
      <alignment horizontal="center" vertical="center" wrapText="1"/>
    </xf>
    <xf numFmtId="0" fontId="21" fillId="3" borderId="170" xfId="0" applyFont="1" applyFill="1" applyBorder="1" applyAlignment="1">
      <alignment horizontal="center" vertical="top" wrapText="1"/>
    </xf>
    <xf numFmtId="49" fontId="106" fillId="41" borderId="150" xfId="0" applyNumberFormat="1" applyFont="1" applyFill="1" applyBorder="1" applyAlignment="1">
      <alignment horizontal="center" vertical="center" wrapText="1"/>
    </xf>
    <xf numFmtId="49" fontId="106" fillId="41" borderId="162" xfId="0" applyNumberFormat="1" applyFont="1" applyFill="1" applyBorder="1" applyAlignment="1">
      <alignment horizontal="center" vertical="center" wrapText="1"/>
    </xf>
    <xf numFmtId="49" fontId="106" fillId="41" borderId="148" xfId="0" applyNumberFormat="1" applyFont="1" applyFill="1" applyBorder="1" applyAlignment="1">
      <alignment horizontal="center" vertical="center" wrapText="1"/>
    </xf>
    <xf numFmtId="0" fontId="145" fillId="3" borderId="0" xfId="0" applyFont="1" applyFill="1" applyBorder="1" applyAlignment="1">
      <alignment horizontal="center" vertical="center" wrapText="1"/>
    </xf>
    <xf numFmtId="0" fontId="27" fillId="6" borderId="21" xfId="0" applyNumberFormat="1" applyFont="1" applyFill="1" applyBorder="1" applyAlignment="1">
      <alignment horizontal="center" vertical="center" wrapText="1"/>
    </xf>
    <xf numFmtId="0" fontId="27" fillId="6" borderId="2" xfId="0" applyNumberFormat="1" applyFont="1" applyFill="1" applyBorder="1" applyAlignment="1">
      <alignment horizontal="center" vertical="center" wrapText="1"/>
    </xf>
    <xf numFmtId="0" fontId="27" fillId="6" borderId="1" xfId="0" applyNumberFormat="1" applyFont="1" applyFill="1" applyBorder="1" applyAlignment="1">
      <alignment horizontal="center" vertical="center" wrapText="1"/>
    </xf>
    <xf numFmtId="0" fontId="44" fillId="28" borderId="19" xfId="0" applyNumberFormat="1" applyFont="1" applyFill="1" applyBorder="1" applyAlignment="1">
      <alignment horizontal="left" vertical="center" wrapText="1"/>
    </xf>
    <xf numFmtId="49" fontId="44" fillId="29" borderId="21" xfId="0" applyNumberFormat="1" applyFont="1" applyFill="1" applyBorder="1" applyAlignment="1">
      <alignment horizontal="left" vertical="center" wrapText="1"/>
    </xf>
    <xf numFmtId="0" fontId="27" fillId="28" borderId="171" xfId="0" applyNumberFormat="1" applyFont="1" applyFill="1" applyBorder="1" applyAlignment="1">
      <alignment horizontal="center" vertical="center" wrapText="1"/>
    </xf>
    <xf numFmtId="0" fontId="27" fillId="29" borderId="129" xfId="0" applyNumberFormat="1" applyFont="1" applyFill="1" applyBorder="1" applyAlignment="1">
      <alignment horizontal="center" vertical="center" wrapText="1"/>
    </xf>
    <xf numFmtId="0" fontId="38" fillId="3" borderId="142" xfId="0" applyNumberFormat="1" applyFont="1" applyFill="1" applyBorder="1" applyAlignment="1">
      <alignment horizontal="center" vertical="center" wrapText="1"/>
    </xf>
    <xf numFmtId="0" fontId="38" fillId="3" borderId="143" xfId="0" applyNumberFormat="1" applyFont="1" applyFill="1" applyBorder="1" applyAlignment="1">
      <alignment horizontal="center" vertical="center" wrapText="1"/>
    </xf>
    <xf numFmtId="0" fontId="38" fillId="3" borderId="144" xfId="0" applyNumberFormat="1" applyFont="1" applyFill="1" applyBorder="1" applyAlignment="1">
      <alignment horizontal="center" vertical="center" wrapText="1"/>
    </xf>
    <xf numFmtId="0" fontId="38" fillId="3" borderId="172" xfId="0" applyNumberFormat="1" applyFont="1" applyFill="1" applyBorder="1" applyAlignment="1">
      <alignment horizontal="center" vertical="center" wrapText="1"/>
    </xf>
    <xf numFmtId="0" fontId="44" fillId="28" borderId="34" xfId="0" applyNumberFormat="1" applyFont="1" applyFill="1" applyBorder="1" applyAlignment="1">
      <alignment horizontal="left" vertical="center" wrapText="1"/>
    </xf>
    <xf numFmtId="0" fontId="33" fillId="28" borderId="20" xfId="0" applyNumberFormat="1" applyFont="1" applyFill="1" applyBorder="1" applyAlignment="1">
      <alignment horizontal="left" vertical="center" wrapText="1"/>
    </xf>
    <xf numFmtId="173" fontId="27" fillId="28" borderId="20" xfId="0" applyNumberFormat="1" applyFont="1" applyFill="1" applyBorder="1" applyAlignment="1">
      <alignment horizontal="center" vertical="center" wrapText="1"/>
    </xf>
    <xf numFmtId="172" fontId="27" fillId="28" borderId="20" xfId="0" applyNumberFormat="1" applyFont="1" applyFill="1" applyBorder="1" applyAlignment="1">
      <alignment horizontal="center" vertical="center" wrapText="1"/>
    </xf>
    <xf numFmtId="172" fontId="27" fillId="28" borderId="76" xfId="0" applyNumberFormat="1" applyFont="1" applyFill="1" applyBorder="1" applyAlignment="1">
      <alignment horizontal="center" vertical="center" wrapText="1"/>
    </xf>
    <xf numFmtId="0" fontId="27" fillId="28" borderId="76" xfId="0" applyNumberFormat="1" applyFont="1" applyFill="1" applyBorder="1" applyAlignment="1">
      <alignment horizontal="center" vertical="center" wrapText="1"/>
    </xf>
    <xf numFmtId="0" fontId="27" fillId="28" borderId="149" xfId="0" applyNumberFormat="1" applyFont="1" applyFill="1" applyBorder="1" applyAlignment="1">
      <alignment horizontal="center" vertical="center" wrapText="1"/>
    </xf>
    <xf numFmtId="0" fontId="11" fillId="0" borderId="0" xfId="0" applyFont="1">
      <alignment vertical="center"/>
    </xf>
    <xf numFmtId="0" fontId="77" fillId="21" borderId="0" xfId="0" applyFont="1" applyFill="1" applyBorder="1">
      <alignment vertical="center"/>
    </xf>
    <xf numFmtId="0" fontId="27" fillId="39" borderId="0" xfId="0" applyFont="1" applyFill="1" applyBorder="1" applyAlignment="1" applyProtection="1">
      <alignment horizontal="center" vertical="center" wrapText="1"/>
      <protection locked="0"/>
    </xf>
    <xf numFmtId="0" fontId="95" fillId="20" borderId="0" xfId="0" applyFont="1" applyFill="1" applyBorder="1" applyAlignment="1" applyProtection="1">
      <alignment horizontal="right" vertical="center"/>
    </xf>
    <xf numFmtId="178" fontId="52" fillId="20" borderId="0" xfId="0" applyNumberFormat="1" applyFont="1" applyFill="1" applyBorder="1" applyAlignment="1" applyProtection="1">
      <alignment horizontal="left" vertical="center"/>
    </xf>
    <xf numFmtId="1" fontId="27" fillId="47" borderId="178" xfId="0" applyNumberFormat="1" applyFont="1" applyFill="1" applyBorder="1" applyAlignment="1" applyProtection="1">
      <alignment horizontal="left" vertical="center"/>
      <protection locked="0"/>
    </xf>
    <xf numFmtId="0" fontId="27" fillId="39" borderId="183" xfId="0" applyFont="1" applyFill="1" applyBorder="1" applyAlignment="1" applyProtection="1">
      <alignment horizontal="left" vertical="center" wrapText="1"/>
    </xf>
    <xf numFmtId="179" fontId="95" fillId="20" borderId="0" xfId="0" applyNumberFormat="1" applyFont="1" applyFill="1" applyBorder="1" applyAlignment="1" applyProtection="1">
      <alignment horizontal="center" vertical="center"/>
    </xf>
    <xf numFmtId="1" fontId="10" fillId="60" borderId="0" xfId="0" applyNumberFormat="1" applyFont="1" applyFill="1" applyBorder="1" applyAlignment="1" applyProtection="1">
      <alignment vertical="center" wrapText="1"/>
    </xf>
    <xf numFmtId="0" fontId="78" fillId="60" borderId="0" xfId="0" applyFont="1" applyFill="1" applyBorder="1" applyProtection="1">
      <alignment vertical="center"/>
    </xf>
    <xf numFmtId="0" fontId="10" fillId="60" borderId="0" xfId="0" applyFont="1" applyFill="1" applyBorder="1" applyAlignment="1" applyProtection="1">
      <alignment horizontal="center" vertical="center" wrapText="1"/>
    </xf>
    <xf numFmtId="0" fontId="0" fillId="60" borderId="0" xfId="0" applyFill="1" applyBorder="1" applyAlignment="1" applyProtection="1">
      <alignment horizontal="center"/>
    </xf>
    <xf numFmtId="1" fontId="10" fillId="60" borderId="0" xfId="0" applyNumberFormat="1" applyFont="1" applyFill="1" applyBorder="1" applyAlignment="1" applyProtection="1">
      <alignment horizontal="center" vertical="center" wrapText="1"/>
    </xf>
    <xf numFmtId="0" fontId="0" fillId="60" borderId="0" xfId="0" applyFill="1" applyProtection="1">
      <alignment vertical="center"/>
    </xf>
    <xf numFmtId="0" fontId="10" fillId="60" borderId="0" xfId="0" applyFont="1" applyFill="1" applyBorder="1" applyAlignment="1" applyProtection="1">
      <alignment horizontal="center" vertical="center" wrapText="1"/>
    </xf>
    <xf numFmtId="0" fontId="10" fillId="60" borderId="0" xfId="0" applyFont="1" applyFill="1" applyBorder="1" applyAlignment="1" applyProtection="1">
      <alignment vertical="center" wrapText="1"/>
    </xf>
    <xf numFmtId="0" fontId="113" fillId="60" borderId="0" xfId="0" applyFont="1" applyFill="1" applyBorder="1" applyAlignment="1" applyProtection="1">
      <alignment horizontal="center" vertical="center"/>
    </xf>
    <xf numFmtId="0" fontId="10" fillId="60" borderId="175" xfId="0" applyFont="1" applyFill="1" applyBorder="1" applyAlignment="1" applyProtection="1">
      <alignment horizontal="center" vertical="center" wrapText="1"/>
    </xf>
    <xf numFmtId="0" fontId="0" fillId="60" borderId="175" xfId="0" applyFill="1" applyBorder="1" applyProtection="1">
      <alignment vertical="center"/>
    </xf>
    <xf numFmtId="0" fontId="78" fillId="60" borderId="0" xfId="0" applyFont="1" applyFill="1" applyBorder="1" applyAlignment="1" applyProtection="1">
      <alignment horizontal="center" vertical="center"/>
    </xf>
    <xf numFmtId="0" fontId="10" fillId="60" borderId="0" xfId="0" applyNumberFormat="1" applyFont="1" applyFill="1" applyBorder="1" applyAlignment="1" applyProtection="1">
      <alignment vertical="center" wrapText="1"/>
    </xf>
    <xf numFmtId="0" fontId="0" fillId="60" borderId="0" xfId="0" applyFill="1" applyBorder="1" applyProtection="1">
      <alignment vertical="center"/>
    </xf>
    <xf numFmtId="180" fontId="88" fillId="59" borderId="18" xfId="0" applyNumberFormat="1" applyFont="1" applyFill="1" applyBorder="1" applyAlignment="1" applyProtection="1">
      <alignment horizontal="center" vertical="center" wrapText="1"/>
    </xf>
    <xf numFmtId="180" fontId="33" fillId="59" borderId="18" xfId="0" applyNumberFormat="1" applyFont="1" applyFill="1" applyBorder="1" applyAlignment="1" applyProtection="1">
      <alignment horizontal="center" vertical="center" wrapText="1"/>
    </xf>
    <xf numFmtId="1" fontId="27" fillId="47" borderId="178" xfId="0" applyNumberFormat="1" applyFont="1" applyFill="1" applyBorder="1" applyAlignment="1" applyProtection="1">
      <alignment horizontal="center" vertical="center"/>
      <protection locked="0"/>
    </xf>
    <xf numFmtId="0" fontId="52" fillId="39" borderId="180" xfId="0" applyFont="1" applyFill="1" applyBorder="1" applyAlignment="1" applyProtection="1">
      <alignment horizontal="center" vertical="center" wrapText="1"/>
      <protection locked="0"/>
    </xf>
    <xf numFmtId="0" fontId="52" fillId="47" borderId="180" xfId="0" applyFont="1" applyFill="1" applyBorder="1" applyAlignment="1" applyProtection="1">
      <alignment horizontal="center" vertical="center"/>
      <protection locked="0"/>
    </xf>
    <xf numFmtId="0" fontId="27" fillId="47" borderId="183" xfId="0" applyFont="1" applyFill="1" applyBorder="1" applyAlignment="1" applyProtection="1">
      <alignment horizontal="center" vertical="center" wrapText="1"/>
    </xf>
    <xf numFmtId="0" fontId="52" fillId="62" borderId="179" xfId="0" applyFont="1" applyFill="1" applyBorder="1" applyProtection="1">
      <alignment vertical="center"/>
    </xf>
    <xf numFmtId="0" fontId="52" fillId="62" borderId="180" xfId="0" applyFont="1" applyFill="1" applyBorder="1" applyProtection="1">
      <alignment vertical="center"/>
    </xf>
    <xf numFmtId="0" fontId="52" fillId="63" borderId="179" xfId="0" applyFont="1" applyFill="1" applyBorder="1" applyAlignment="1" applyProtection="1">
      <alignment vertical="center" wrapText="1"/>
    </xf>
    <xf numFmtId="0" fontId="52" fillId="63" borderId="180" xfId="0" applyFont="1" applyFill="1" applyBorder="1" applyAlignment="1" applyProtection="1">
      <alignment vertical="center" wrapText="1"/>
    </xf>
    <xf numFmtId="0" fontId="52" fillId="62" borderId="181" xfId="0" applyFont="1" applyFill="1" applyBorder="1" applyProtection="1">
      <alignment vertical="center"/>
    </xf>
    <xf numFmtId="0" fontId="52" fillId="62" borderId="183" xfId="0" applyFont="1" applyFill="1" applyBorder="1" applyProtection="1">
      <alignment vertical="center"/>
    </xf>
    <xf numFmtId="0" fontId="52" fillId="63" borderId="181" xfId="0" applyFont="1" applyFill="1" applyBorder="1" applyProtection="1">
      <alignment vertical="center"/>
    </xf>
    <xf numFmtId="0" fontId="52" fillId="63" borderId="183" xfId="0" applyFont="1" applyFill="1" applyBorder="1" applyProtection="1">
      <alignment vertical="center"/>
    </xf>
    <xf numFmtId="0" fontId="44" fillId="38" borderId="0" xfId="0" applyFont="1" applyFill="1" applyBorder="1" applyAlignment="1" applyProtection="1">
      <alignment vertical="center"/>
    </xf>
    <xf numFmtId="164" fontId="33" fillId="44" borderId="0" xfId="0" applyNumberFormat="1" applyFont="1" applyFill="1" applyBorder="1" applyAlignment="1" applyProtection="1">
      <alignment horizontal="center" vertical="center" wrapText="1"/>
    </xf>
    <xf numFmtId="165" fontId="33" fillId="44" borderId="0" xfId="0" applyNumberFormat="1" applyFont="1" applyFill="1" applyBorder="1" applyAlignment="1" applyProtection="1">
      <alignment horizontal="center" vertical="center" wrapText="1"/>
    </xf>
    <xf numFmtId="0" fontId="33" fillId="44" borderId="0" xfId="0" applyFont="1" applyFill="1" applyBorder="1" applyAlignment="1" applyProtection="1">
      <alignment horizontal="center" vertical="center" wrapText="1"/>
    </xf>
    <xf numFmtId="164" fontId="107" fillId="44" borderId="0" xfId="0" applyNumberFormat="1" applyFont="1" applyFill="1" applyBorder="1" applyAlignment="1" applyProtection="1">
      <alignment horizontal="center" vertical="center" wrapText="1"/>
    </xf>
    <xf numFmtId="165" fontId="33" fillId="44" borderId="0" xfId="0" applyNumberFormat="1" applyFont="1" applyFill="1" applyBorder="1" applyAlignment="1" applyProtection="1">
      <alignment vertical="center" wrapText="1"/>
    </xf>
    <xf numFmtId="0" fontId="33" fillId="44" borderId="0" xfId="0" applyFont="1" applyFill="1" applyBorder="1" applyAlignment="1" applyProtection="1">
      <alignment vertical="center" wrapText="1"/>
    </xf>
    <xf numFmtId="164" fontId="33" fillId="47" borderId="0" xfId="0" applyNumberFormat="1" applyFont="1" applyFill="1" applyBorder="1" applyAlignment="1" applyProtection="1">
      <alignment horizontal="center" vertical="center" wrapText="1"/>
    </xf>
    <xf numFmtId="165" fontId="33" fillId="47" borderId="0" xfId="0" applyNumberFormat="1" applyFont="1" applyFill="1" applyBorder="1" applyAlignment="1" applyProtection="1">
      <alignment horizontal="center" vertical="center" wrapText="1"/>
    </xf>
    <xf numFmtId="1" fontId="33" fillId="47" borderId="0" xfId="0" applyNumberFormat="1" applyFont="1" applyFill="1" applyBorder="1" applyAlignment="1" applyProtection="1">
      <alignment horizontal="center" vertical="center" wrapText="1"/>
    </xf>
    <xf numFmtId="164" fontId="107" fillId="47" borderId="0" xfId="0" applyNumberFormat="1" applyFont="1" applyFill="1" applyBorder="1" applyAlignment="1" applyProtection="1">
      <alignment horizontal="center" vertical="center" wrapText="1"/>
    </xf>
    <xf numFmtId="165" fontId="33" fillId="47" borderId="0" xfId="0" applyNumberFormat="1" applyFont="1" applyFill="1" applyBorder="1" applyAlignment="1" applyProtection="1">
      <alignment vertical="center" wrapText="1"/>
    </xf>
    <xf numFmtId="1" fontId="33" fillId="47" borderId="0" xfId="0" applyNumberFormat="1" applyFont="1" applyFill="1" applyBorder="1" applyAlignment="1" applyProtection="1">
      <alignment vertical="center" wrapText="1"/>
    </xf>
    <xf numFmtId="164" fontId="33" fillId="45" borderId="0" xfId="0" applyNumberFormat="1" applyFont="1" applyFill="1" applyBorder="1" applyAlignment="1" applyProtection="1">
      <alignment horizontal="center" vertical="center" wrapText="1"/>
    </xf>
    <xf numFmtId="165" fontId="33" fillId="45" borderId="0" xfId="0" applyNumberFormat="1" applyFont="1" applyFill="1" applyBorder="1" applyAlignment="1" applyProtection="1">
      <alignment horizontal="center" vertical="center" wrapText="1"/>
    </xf>
    <xf numFmtId="164" fontId="107" fillId="45" borderId="0" xfId="0" applyNumberFormat="1" applyFont="1" applyFill="1" applyBorder="1" applyAlignment="1" applyProtection="1">
      <alignment horizontal="center" vertical="center" wrapText="1"/>
    </xf>
    <xf numFmtId="165" fontId="33" fillId="45" borderId="0" xfId="0" applyNumberFormat="1" applyFont="1" applyFill="1" applyBorder="1" applyAlignment="1" applyProtection="1">
      <alignment vertical="center" wrapText="1"/>
    </xf>
    <xf numFmtId="0" fontId="33" fillId="45" borderId="0" xfId="0" applyFont="1" applyFill="1" applyBorder="1" applyAlignment="1" applyProtection="1">
      <alignment vertical="center" wrapText="1"/>
    </xf>
    <xf numFmtId="165" fontId="33" fillId="46" borderId="0" xfId="0" applyNumberFormat="1" applyFont="1" applyFill="1" applyBorder="1" applyAlignment="1" applyProtection="1">
      <alignment horizontal="center" vertical="center" wrapText="1"/>
    </xf>
    <xf numFmtId="1" fontId="33" fillId="46" borderId="0" xfId="0" applyNumberFormat="1" applyFont="1" applyFill="1" applyBorder="1" applyAlignment="1" applyProtection="1">
      <alignment horizontal="center" vertical="center" wrapText="1"/>
    </xf>
    <xf numFmtId="164" fontId="107" fillId="46" borderId="0" xfId="0" applyNumberFormat="1" applyFont="1" applyFill="1" applyBorder="1" applyAlignment="1" applyProtection="1">
      <alignment horizontal="center" vertical="center" wrapText="1"/>
    </xf>
    <xf numFmtId="1" fontId="33" fillId="46" borderId="0" xfId="0" applyNumberFormat="1" applyFont="1" applyFill="1" applyBorder="1" applyAlignment="1" applyProtection="1">
      <alignment vertical="center" wrapText="1"/>
    </xf>
    <xf numFmtId="0" fontId="78" fillId="64" borderId="0" xfId="0" applyFont="1" applyFill="1" applyBorder="1" applyProtection="1">
      <alignment vertical="center"/>
    </xf>
    <xf numFmtId="0" fontId="95" fillId="64" borderId="0" xfId="0" applyFont="1" applyFill="1" applyBorder="1" applyAlignment="1" applyProtection="1">
      <alignment vertical="center"/>
    </xf>
    <xf numFmtId="0" fontId="10" fillId="64" borderId="0" xfId="0" applyFont="1" applyFill="1" applyBorder="1" applyAlignment="1" applyProtection="1">
      <alignment vertical="center" wrapText="1"/>
    </xf>
    <xf numFmtId="0" fontId="78" fillId="64" borderId="190" xfId="0" applyFont="1" applyFill="1" applyBorder="1" applyProtection="1">
      <alignment vertical="center"/>
    </xf>
    <xf numFmtId="0" fontId="78" fillId="64" borderId="191" xfId="0" applyFont="1" applyFill="1" applyBorder="1" applyProtection="1">
      <alignment vertical="center"/>
    </xf>
    <xf numFmtId="164" fontId="33" fillId="44" borderId="191" xfId="0" applyNumberFormat="1" applyFont="1" applyFill="1" applyBorder="1" applyAlignment="1" applyProtection="1">
      <alignment horizontal="center" vertical="center" wrapText="1"/>
    </xf>
    <xf numFmtId="0" fontId="33" fillId="44" borderId="191" xfId="0" applyFont="1" applyFill="1" applyBorder="1" applyAlignment="1" applyProtection="1">
      <alignment horizontal="center" vertical="center" wrapText="1"/>
    </xf>
    <xf numFmtId="0" fontId="44" fillId="38" borderId="190" xfId="0" applyFont="1" applyFill="1" applyBorder="1" applyAlignment="1" applyProtection="1">
      <alignment vertical="center"/>
    </xf>
    <xf numFmtId="0" fontId="33" fillId="44" borderId="191" xfId="0" applyFont="1" applyFill="1" applyBorder="1" applyAlignment="1" applyProtection="1">
      <alignment vertical="center" wrapText="1"/>
    </xf>
    <xf numFmtId="0" fontId="10" fillId="64" borderId="190" xfId="0" applyFont="1" applyFill="1" applyBorder="1" applyAlignment="1" applyProtection="1">
      <alignment vertical="center" wrapText="1"/>
    </xf>
    <xf numFmtId="0" fontId="10" fillId="64" borderId="191" xfId="0" applyFont="1" applyFill="1" applyBorder="1" applyAlignment="1" applyProtection="1">
      <alignment vertical="center" wrapText="1"/>
    </xf>
    <xf numFmtId="164" fontId="33" fillId="47" borderId="191" xfId="0" applyNumberFormat="1" applyFont="1" applyFill="1" applyBorder="1" applyAlignment="1" applyProtection="1">
      <alignment horizontal="center" vertical="center" wrapText="1"/>
    </xf>
    <xf numFmtId="1" fontId="33" fillId="47" borderId="191" xfId="0" applyNumberFormat="1" applyFont="1" applyFill="1" applyBorder="1" applyAlignment="1" applyProtection="1">
      <alignment horizontal="center" vertical="center" wrapText="1"/>
    </xf>
    <xf numFmtId="1" fontId="33" fillId="47" borderId="191" xfId="0" applyNumberFormat="1" applyFont="1" applyFill="1" applyBorder="1" applyAlignment="1" applyProtection="1">
      <alignment vertical="center" wrapText="1"/>
    </xf>
    <xf numFmtId="164" fontId="33" fillId="45" borderId="191" xfId="0" applyNumberFormat="1" applyFont="1" applyFill="1" applyBorder="1" applyAlignment="1" applyProtection="1">
      <alignment horizontal="center" vertical="center" wrapText="1"/>
    </xf>
    <xf numFmtId="0" fontId="33" fillId="45" borderId="191" xfId="0" applyFont="1" applyFill="1" applyBorder="1" applyAlignment="1" applyProtection="1">
      <alignment horizontal="center" vertical="center" wrapText="1"/>
    </xf>
    <xf numFmtId="0" fontId="33" fillId="45" borderId="191" xfId="0" applyFont="1" applyFill="1" applyBorder="1" applyAlignment="1" applyProtection="1">
      <alignment vertical="center" wrapText="1"/>
    </xf>
    <xf numFmtId="164" fontId="33" fillId="46" borderId="191" xfId="0" applyNumberFormat="1" applyFont="1" applyFill="1" applyBorder="1" applyAlignment="1" applyProtection="1">
      <alignment horizontal="center" vertical="center" wrapText="1"/>
    </xf>
    <xf numFmtId="1" fontId="33" fillId="46" borderId="191" xfId="0" applyNumberFormat="1" applyFont="1" applyFill="1" applyBorder="1" applyAlignment="1" applyProtection="1">
      <alignment horizontal="center" vertical="center" wrapText="1"/>
    </xf>
    <xf numFmtId="0" fontId="10" fillId="64" borderId="193" xfId="0" applyFont="1" applyFill="1" applyBorder="1" applyAlignment="1" applyProtection="1">
      <alignment vertical="center" wrapText="1"/>
    </xf>
    <xf numFmtId="0" fontId="10" fillId="64" borderId="194" xfId="0" applyFont="1" applyFill="1" applyBorder="1" applyAlignment="1" applyProtection="1">
      <alignment vertical="center" wrapText="1"/>
    </xf>
    <xf numFmtId="1" fontId="33" fillId="46" borderId="191" xfId="0" applyNumberFormat="1" applyFont="1" applyFill="1" applyBorder="1" applyAlignment="1" applyProtection="1">
      <alignment vertical="center" wrapText="1"/>
    </xf>
    <xf numFmtId="0" fontId="27" fillId="34" borderId="198" xfId="0" applyFont="1" applyFill="1" applyBorder="1" applyAlignment="1" applyProtection="1">
      <alignment horizontal="center" vertical="center"/>
    </xf>
    <xf numFmtId="164" fontId="107" fillId="46" borderId="199" xfId="0" applyNumberFormat="1" applyFont="1" applyFill="1" applyBorder="1" applyAlignment="1" applyProtection="1">
      <alignment horizontal="center" vertical="center" wrapText="1"/>
    </xf>
    <xf numFmtId="165" fontId="33" fillId="46" borderId="199" xfId="0" applyNumberFormat="1" applyFont="1" applyFill="1" applyBorder="1" applyAlignment="1" applyProtection="1">
      <alignment vertical="center" wrapText="1"/>
    </xf>
    <xf numFmtId="1" fontId="33" fillId="46" borderId="199" xfId="0" applyNumberFormat="1" applyFont="1" applyFill="1" applyBorder="1" applyAlignment="1" applyProtection="1">
      <alignment vertical="center" wrapText="1"/>
    </xf>
    <xf numFmtId="0" fontId="78" fillId="60" borderId="191" xfId="0" applyFont="1" applyFill="1" applyBorder="1" applyProtection="1">
      <alignment vertical="center"/>
    </xf>
    <xf numFmtId="0" fontId="0" fillId="64" borderId="0" xfId="0" applyFill="1" applyProtection="1">
      <alignment vertical="center"/>
    </xf>
    <xf numFmtId="0" fontId="0" fillId="64" borderId="199" xfId="0" applyFill="1" applyBorder="1" applyProtection="1">
      <alignment vertical="center"/>
    </xf>
    <xf numFmtId="0" fontId="0" fillId="64" borderId="0" xfId="0" applyFill="1" applyBorder="1" applyProtection="1">
      <alignment vertical="center"/>
    </xf>
    <xf numFmtId="0" fontId="88" fillId="64" borderId="0" xfId="0" applyFont="1" applyFill="1" applyBorder="1" applyAlignment="1" applyProtection="1">
      <alignment horizontal="center" vertical="top"/>
    </xf>
    <xf numFmtId="164" fontId="107" fillId="64" borderId="199" xfId="0" applyNumberFormat="1" applyFont="1" applyFill="1" applyBorder="1" applyAlignment="1" applyProtection="1">
      <alignment horizontal="center" vertical="center" wrapText="1"/>
    </xf>
    <xf numFmtId="165" fontId="33" fillId="64" borderId="199" xfId="0" applyNumberFormat="1" applyFont="1" applyFill="1" applyBorder="1" applyAlignment="1" applyProtection="1">
      <alignment vertical="center" wrapText="1"/>
    </xf>
    <xf numFmtId="1" fontId="33" fillId="64" borderId="0" xfId="0" applyNumberFormat="1" applyFont="1" applyFill="1" applyBorder="1" applyAlignment="1" applyProtection="1">
      <alignment vertical="center" wrapText="1"/>
    </xf>
    <xf numFmtId="1" fontId="33" fillId="64" borderId="195" xfId="0" applyNumberFormat="1" applyFont="1" applyFill="1" applyBorder="1" applyAlignment="1" applyProtection="1">
      <alignment vertical="center" wrapText="1"/>
    </xf>
    <xf numFmtId="180" fontId="88" fillId="59" borderId="201" xfId="0" applyNumberFormat="1" applyFont="1" applyFill="1" applyBorder="1" applyAlignment="1" applyProtection="1">
      <alignment horizontal="center" vertical="center" wrapText="1"/>
    </xf>
    <xf numFmtId="180" fontId="88" fillId="59" borderId="200" xfId="0" applyNumberFormat="1" applyFont="1" applyFill="1" applyBorder="1" applyAlignment="1" applyProtection="1">
      <alignment horizontal="center" vertical="center" wrapText="1"/>
    </xf>
    <xf numFmtId="0" fontId="0" fillId="64" borderId="203" xfId="0" applyFill="1" applyBorder="1" applyProtection="1">
      <alignment vertical="center"/>
    </xf>
    <xf numFmtId="0" fontId="10" fillId="64" borderId="24" xfId="0" applyFont="1" applyFill="1" applyBorder="1" applyAlignment="1" applyProtection="1">
      <alignment vertical="center" wrapText="1"/>
    </xf>
    <xf numFmtId="0" fontId="78" fillId="65" borderId="205" xfId="0" applyFont="1" applyFill="1" applyBorder="1" applyProtection="1">
      <alignment vertical="center"/>
    </xf>
    <xf numFmtId="0" fontId="10" fillId="65" borderId="205" xfId="0" applyFont="1" applyFill="1" applyBorder="1" applyAlignment="1" applyProtection="1">
      <alignment vertical="center" wrapText="1"/>
    </xf>
    <xf numFmtId="0" fontId="150" fillId="61" borderId="188" xfId="0" applyFont="1" applyFill="1" applyBorder="1" applyAlignment="1" applyProtection="1">
      <alignment horizontal="center" vertical="center"/>
    </xf>
    <xf numFmtId="0" fontId="150" fillId="61" borderId="189" xfId="0" applyFont="1" applyFill="1" applyBorder="1" applyAlignment="1" applyProtection="1">
      <alignment horizontal="center" vertical="center"/>
    </xf>
    <xf numFmtId="164" fontId="33" fillId="47" borderId="0" xfId="0" applyNumberFormat="1" applyFont="1" applyFill="1" applyBorder="1" applyAlignment="1" applyProtection="1">
      <alignment vertical="center" wrapText="1"/>
    </xf>
    <xf numFmtId="0" fontId="10" fillId="65" borderId="205" xfId="0" applyFont="1" applyFill="1" applyBorder="1" applyAlignment="1" applyProtection="1">
      <alignment horizontal="center" vertical="center" wrapText="1"/>
    </xf>
    <xf numFmtId="0" fontId="52" fillId="35" borderId="206" xfId="0" applyFont="1" applyFill="1" applyBorder="1" applyAlignment="1" applyProtection="1">
      <alignment horizontal="center" vertical="center"/>
    </xf>
    <xf numFmtId="0" fontId="52" fillId="19" borderId="207" xfId="0" applyFont="1" applyFill="1" applyBorder="1" applyAlignment="1" applyProtection="1">
      <alignment horizontal="center" vertical="center"/>
    </xf>
    <xf numFmtId="0" fontId="52" fillId="43" borderId="207" xfId="0" applyFont="1" applyFill="1" applyBorder="1" applyAlignment="1" applyProtection="1">
      <alignment horizontal="center" vertical="center"/>
    </xf>
    <xf numFmtId="0" fontId="78" fillId="60" borderId="190" xfId="0" applyFont="1" applyFill="1" applyBorder="1" applyProtection="1">
      <alignment vertical="center"/>
    </xf>
    <xf numFmtId="0" fontId="78" fillId="41" borderId="32" xfId="0" applyFont="1" applyFill="1" applyBorder="1" applyProtection="1">
      <alignment vertical="center"/>
    </xf>
    <xf numFmtId="49" fontId="76" fillId="2" borderId="0" xfId="0" applyNumberFormat="1" applyFont="1" applyFill="1" applyBorder="1" applyAlignment="1">
      <alignment horizontal="center" vertical="center" wrapText="1"/>
    </xf>
    <xf numFmtId="49" fontId="75" fillId="0" borderId="0" xfId="0" applyNumberFormat="1" applyFont="1" applyBorder="1" applyAlignment="1">
      <alignment horizontal="center" vertical="center"/>
    </xf>
    <xf numFmtId="49" fontId="5" fillId="0" borderId="0" xfId="0" applyNumberFormat="1" applyFont="1" applyAlignment="1">
      <alignment horizontal="left" vertical="center"/>
    </xf>
    <xf numFmtId="0" fontId="11" fillId="0" borderId="0" xfId="0" applyFont="1">
      <alignment vertical="center"/>
    </xf>
    <xf numFmtId="49" fontId="5" fillId="2" borderId="0" xfId="0" applyNumberFormat="1" applyFont="1" applyFill="1" applyBorder="1" applyAlignment="1">
      <alignment horizontal="center" wrapText="1"/>
    </xf>
    <xf numFmtId="0" fontId="131" fillId="3" borderId="0" xfId="0" applyFont="1" applyFill="1" applyBorder="1" applyAlignment="1">
      <alignment horizontal="center" vertical="center"/>
    </xf>
    <xf numFmtId="0" fontId="1" fillId="2" borderId="3" xfId="0" applyNumberFormat="1" applyFont="1" applyFill="1" applyBorder="1" applyAlignment="1">
      <alignment horizontal="left" vertical="center" wrapText="1"/>
    </xf>
    <xf numFmtId="0" fontId="1" fillId="0" borderId="0" xfId="0" applyFont="1" applyAlignment="1">
      <alignment horizontal="center" vertical="center"/>
    </xf>
    <xf numFmtId="0" fontId="1" fillId="2" borderId="3" xfId="0" applyNumberFormat="1" applyFont="1" applyFill="1" applyBorder="1" applyAlignment="1">
      <alignment horizontal="left" vertical="top" wrapText="1"/>
    </xf>
    <xf numFmtId="0" fontId="1" fillId="0" borderId="3" xfId="0" applyFont="1" applyBorder="1" applyAlignment="1">
      <alignment horizontal="center" vertical="center" wrapText="1"/>
    </xf>
    <xf numFmtId="0" fontId="1" fillId="0" borderId="0" xfId="0" applyFont="1" applyBorder="1" applyAlignment="1">
      <alignment horizontal="center" vertical="center" wrapText="1"/>
    </xf>
    <xf numFmtId="0" fontId="105" fillId="14" borderId="72" xfId="0" applyFont="1" applyFill="1" applyBorder="1" applyAlignment="1">
      <alignment horizontal="center" vertical="center" wrapText="1"/>
    </xf>
    <xf numFmtId="0" fontId="104" fillId="58" borderId="141" xfId="0" applyFont="1" applyFill="1" applyBorder="1" applyAlignment="1">
      <alignment horizontal="center" vertical="top" wrapText="1"/>
    </xf>
    <xf numFmtId="0" fontId="19" fillId="3" borderId="8" xfId="0" applyFont="1" applyFill="1" applyBorder="1" applyAlignment="1">
      <alignment horizontal="center" vertical="top" wrapText="1"/>
    </xf>
    <xf numFmtId="0" fontId="19" fillId="3" borderId="9" xfId="0" applyFont="1" applyFill="1" applyBorder="1" applyAlignment="1">
      <alignment horizontal="center" vertical="top" wrapText="1"/>
    </xf>
    <xf numFmtId="0" fontId="19" fillId="3" borderId="10" xfId="0" applyFont="1" applyFill="1" applyBorder="1" applyAlignment="1">
      <alignment horizontal="center" vertical="top" wrapText="1"/>
    </xf>
    <xf numFmtId="0" fontId="19" fillId="3" borderId="103" xfId="0" applyFont="1" applyFill="1" applyBorder="1" applyAlignment="1">
      <alignment horizontal="center" vertical="top" wrapText="1"/>
    </xf>
    <xf numFmtId="0" fontId="19" fillId="3" borderId="0" xfId="0" applyFont="1" applyFill="1" applyBorder="1" applyAlignment="1">
      <alignment horizontal="center" vertical="top" wrapText="1"/>
    </xf>
    <xf numFmtId="0" fontId="19" fillId="3" borderId="104" xfId="0" applyFont="1" applyFill="1" applyBorder="1" applyAlignment="1">
      <alignment horizontal="center" vertical="top" wrapText="1"/>
    </xf>
    <xf numFmtId="0" fontId="105" fillId="11" borderId="72" xfId="0" applyFont="1" applyFill="1" applyBorder="1" applyAlignment="1">
      <alignment horizontal="center" vertical="center" wrapText="1"/>
    </xf>
    <xf numFmtId="0" fontId="105" fillId="12" borderId="72" xfId="0" applyFont="1" applyFill="1" applyBorder="1" applyAlignment="1">
      <alignment horizontal="center" vertical="center" wrapText="1"/>
    </xf>
    <xf numFmtId="0" fontId="105" fillId="13" borderId="72" xfId="0" applyFont="1" applyFill="1" applyBorder="1" applyAlignment="1">
      <alignment horizontal="center" vertical="center" wrapText="1"/>
    </xf>
    <xf numFmtId="0" fontId="131" fillId="3" borderId="103" xfId="0" applyFont="1" applyFill="1" applyBorder="1" applyAlignment="1">
      <alignment horizontal="center" vertical="top" wrapText="1"/>
    </xf>
    <xf numFmtId="0" fontId="19" fillId="3" borderId="24" xfId="0" applyFont="1" applyFill="1" applyBorder="1" applyAlignment="1">
      <alignment horizontal="center" vertical="top" wrapText="1"/>
    </xf>
    <xf numFmtId="9" fontId="22" fillId="9" borderId="103" xfId="2" applyNumberFormat="1" applyFont="1" applyBorder="1" applyAlignment="1" applyProtection="1">
      <alignment horizontal="center" vertical="center" wrapText="1"/>
    </xf>
    <xf numFmtId="9" fontId="22" fillId="9" borderId="0" xfId="2" applyNumberFormat="1" applyFont="1" applyBorder="1" applyAlignment="1" applyProtection="1">
      <alignment horizontal="center" vertical="center" wrapText="1"/>
    </xf>
    <xf numFmtId="9" fontId="22" fillId="9" borderId="169" xfId="2" applyNumberFormat="1" applyFont="1" applyBorder="1" applyAlignment="1" applyProtection="1">
      <alignment horizontal="center" vertical="center" wrapText="1"/>
    </xf>
    <xf numFmtId="9" fontId="22" fillId="9" borderId="161" xfId="2" applyNumberFormat="1" applyFont="1" applyBorder="1" applyAlignment="1" applyProtection="1">
      <alignment horizontal="center" vertical="center" wrapText="1"/>
    </xf>
    <xf numFmtId="9" fontId="22" fillId="9" borderId="166" xfId="2" applyNumberFormat="1" applyFont="1" applyBorder="1" applyAlignment="1" applyProtection="1">
      <alignment horizontal="center" vertical="center" wrapText="1"/>
    </xf>
    <xf numFmtId="9" fontId="22" fillId="9" borderId="167" xfId="2" applyNumberFormat="1" applyFont="1" applyBorder="1" applyAlignment="1" applyProtection="1">
      <alignment horizontal="center" vertical="center" wrapText="1"/>
    </xf>
    <xf numFmtId="49" fontId="5" fillId="2" borderId="0" xfId="0" applyNumberFormat="1" applyFont="1" applyFill="1" applyBorder="1" applyAlignment="1">
      <alignment horizontal="left" vertical="top" wrapText="1"/>
    </xf>
    <xf numFmtId="0" fontId="24" fillId="0" borderId="0" xfId="0" applyFont="1" applyBorder="1" applyAlignment="1">
      <alignment vertical="top" wrapText="1"/>
    </xf>
    <xf numFmtId="0" fontId="22" fillId="9" borderId="134" xfId="2" applyBorder="1" applyAlignment="1" applyProtection="1">
      <alignment horizontal="center" vertical="center" wrapText="1"/>
    </xf>
    <xf numFmtId="0" fontId="22" fillId="9" borderId="135" xfId="2" applyBorder="1" applyAlignment="1" applyProtection="1">
      <alignment horizontal="center" vertical="center" wrapText="1"/>
    </xf>
    <xf numFmtId="0" fontId="22" fillId="9" borderId="136" xfId="2" applyBorder="1" applyAlignment="1" applyProtection="1">
      <alignment horizontal="center" vertical="center" wrapText="1"/>
    </xf>
    <xf numFmtId="0" fontId="22" fillId="9" borderId="137" xfId="2" applyBorder="1" applyAlignment="1" applyProtection="1">
      <alignment horizontal="center" vertical="center" wrapText="1"/>
    </xf>
    <xf numFmtId="0" fontId="22" fillId="9" borderId="138" xfId="2" applyBorder="1" applyAlignment="1" applyProtection="1">
      <alignment horizontal="center" vertical="center" wrapText="1"/>
    </xf>
    <xf numFmtId="0" fontId="22" fillId="9" borderId="139" xfId="2" applyBorder="1" applyAlignment="1" applyProtection="1">
      <alignment horizontal="center" vertical="center" wrapText="1"/>
    </xf>
    <xf numFmtId="0" fontId="22" fillId="9" borderId="158" xfId="2" applyBorder="1" applyAlignment="1" applyProtection="1">
      <alignment horizontal="center" vertical="center" wrapText="1"/>
    </xf>
    <xf numFmtId="0" fontId="22" fillId="9" borderId="159" xfId="2" applyBorder="1" applyAlignment="1" applyProtection="1">
      <alignment horizontal="center" vertical="center" wrapText="1"/>
    </xf>
    <xf numFmtId="0" fontId="22" fillId="9" borderId="160" xfId="2" applyBorder="1" applyAlignment="1" applyProtection="1">
      <alignment horizontal="center" vertical="center" wrapText="1"/>
    </xf>
    <xf numFmtId="0" fontId="21" fillId="3" borderId="145" xfId="0" applyFont="1" applyFill="1" applyBorder="1" applyAlignment="1">
      <alignment horizontal="center" vertical="center" wrapText="1"/>
    </xf>
    <xf numFmtId="0" fontId="21" fillId="3" borderId="31" xfId="0" applyFont="1" applyFill="1" applyBorder="1" applyAlignment="1">
      <alignment horizontal="center" vertical="center" wrapText="1"/>
    </xf>
    <xf numFmtId="0" fontId="21" fillId="3" borderId="101" xfId="0" applyFont="1" applyFill="1" applyBorder="1" applyAlignment="1">
      <alignment horizontal="center" vertical="center" wrapText="1"/>
    </xf>
    <xf numFmtId="0" fontId="55" fillId="18" borderId="14" xfId="0" applyFont="1" applyFill="1" applyBorder="1" applyAlignment="1">
      <alignment horizontal="center" vertical="center"/>
    </xf>
    <xf numFmtId="0" fontId="55" fillId="18" borderId="15" xfId="0" applyFont="1" applyFill="1" applyBorder="1" applyAlignment="1">
      <alignment horizontal="center" vertical="center"/>
    </xf>
    <xf numFmtId="0" fontId="55" fillId="18" borderId="16" xfId="0" applyFont="1" applyFill="1" applyBorder="1" applyAlignment="1">
      <alignment horizontal="center" vertical="center"/>
    </xf>
    <xf numFmtId="0" fontId="55" fillId="18" borderId="18" xfId="0" applyFont="1" applyFill="1" applyBorder="1" applyAlignment="1">
      <alignment horizontal="center" vertical="center"/>
    </xf>
    <xf numFmtId="0" fontId="37" fillId="0" borderId="0" xfId="0" applyFont="1" applyBorder="1" applyAlignment="1">
      <alignment horizontal="center" vertical="center"/>
    </xf>
    <xf numFmtId="0" fontId="70" fillId="0" borderId="0" xfId="0" applyFont="1" applyBorder="1" applyAlignment="1">
      <alignment vertical="top" wrapText="1"/>
    </xf>
    <xf numFmtId="0" fontId="107" fillId="64" borderId="0" xfId="0" applyFont="1" applyFill="1" applyBorder="1" applyAlignment="1" applyProtection="1">
      <alignment horizontal="center" vertical="top" wrapText="1"/>
    </xf>
    <xf numFmtId="0" fontId="107" fillId="64" borderId="191" xfId="0" applyFont="1" applyFill="1" applyBorder="1" applyAlignment="1" applyProtection="1">
      <alignment horizontal="center" vertical="top" wrapText="1"/>
    </xf>
    <xf numFmtId="0" fontId="96" fillId="0" borderId="75" xfId="0" applyFont="1" applyBorder="1" applyAlignment="1" applyProtection="1">
      <alignment horizontal="center" vertical="center"/>
    </xf>
    <xf numFmtId="0" fontId="96" fillId="0" borderId="98" xfId="0" applyFont="1" applyBorder="1" applyAlignment="1" applyProtection="1">
      <alignment horizontal="center" vertical="center"/>
    </xf>
    <xf numFmtId="0" fontId="96" fillId="0" borderId="97" xfId="0" applyFont="1" applyBorder="1" applyAlignment="1" applyProtection="1">
      <alignment horizontal="center" vertical="center"/>
    </xf>
    <xf numFmtId="0" fontId="96" fillId="0" borderId="76" xfId="0" applyFont="1" applyBorder="1" applyAlignment="1" applyProtection="1">
      <alignment horizontal="center" vertical="center"/>
    </xf>
    <xf numFmtId="0" fontId="96" fillId="0" borderId="0" xfId="0" applyFont="1" applyBorder="1" applyAlignment="1" applyProtection="1">
      <alignment horizontal="center" vertical="center"/>
    </xf>
    <xf numFmtId="0" fontId="113" fillId="42" borderId="0" xfId="0" applyFont="1" applyFill="1" applyBorder="1" applyAlignment="1" applyProtection="1">
      <alignment horizontal="left" vertical="center"/>
    </xf>
    <xf numFmtId="0" fontId="152" fillId="47" borderId="0" xfId="0" applyFont="1" applyFill="1" applyBorder="1" applyAlignment="1" applyProtection="1">
      <alignment horizontal="right" vertical="center"/>
    </xf>
    <xf numFmtId="0" fontId="82" fillId="34" borderId="184" xfId="0" applyFont="1" applyFill="1" applyBorder="1" applyAlignment="1" applyProtection="1">
      <alignment horizontal="center" vertical="center"/>
    </xf>
    <xf numFmtId="0" fontId="82" fillId="34" borderId="185" xfId="0" applyFont="1" applyFill="1" applyBorder="1" applyAlignment="1" applyProtection="1">
      <alignment horizontal="center" vertical="center"/>
    </xf>
    <xf numFmtId="0" fontId="10" fillId="64" borderId="173" xfId="0" applyFont="1" applyFill="1" applyBorder="1" applyAlignment="1" applyProtection="1">
      <alignment horizontal="center" vertical="center" wrapText="1"/>
    </xf>
    <xf numFmtId="0" fontId="10" fillId="64" borderId="0" xfId="0" applyFont="1" applyFill="1" applyBorder="1" applyAlignment="1" applyProtection="1">
      <alignment horizontal="center" vertical="center" wrapText="1"/>
    </xf>
    <xf numFmtId="0" fontId="10" fillId="64" borderId="191" xfId="0" applyFont="1" applyFill="1" applyBorder="1" applyAlignment="1" applyProtection="1">
      <alignment horizontal="center" vertical="center" wrapText="1"/>
    </xf>
    <xf numFmtId="0" fontId="10" fillId="41" borderId="0" xfId="0" applyFont="1" applyFill="1" applyBorder="1" applyAlignment="1" applyProtection="1">
      <alignment horizontal="center" vertical="center" wrapText="1"/>
    </xf>
    <xf numFmtId="164" fontId="44" fillId="46" borderId="202" xfId="0" applyNumberFormat="1" applyFont="1" applyFill="1" applyBorder="1" applyAlignment="1" applyProtection="1">
      <alignment horizontal="center" vertical="center" wrapText="1"/>
    </xf>
    <xf numFmtId="0" fontId="44" fillId="64" borderId="192" xfId="0" applyFont="1" applyFill="1" applyBorder="1" applyAlignment="1" applyProtection="1">
      <alignment horizontal="right" vertical="center"/>
    </xf>
    <xf numFmtId="0" fontId="44" fillId="64" borderId="193" xfId="0" applyFont="1" applyFill="1" applyBorder="1" applyAlignment="1" applyProtection="1">
      <alignment horizontal="right" vertical="center"/>
    </xf>
    <xf numFmtId="0" fontId="33" fillId="64" borderId="193" xfId="0" applyFont="1" applyFill="1" applyBorder="1" applyAlignment="1" applyProtection="1">
      <alignment horizontal="center" vertical="center"/>
    </xf>
    <xf numFmtId="0" fontId="29" fillId="19" borderId="207" xfId="0" applyFont="1" applyFill="1" applyBorder="1" applyAlignment="1" applyProtection="1">
      <alignment horizontal="center" vertical="center"/>
    </xf>
    <xf numFmtId="0" fontId="29" fillId="19" borderId="208" xfId="0" applyFont="1" applyFill="1" applyBorder="1" applyAlignment="1" applyProtection="1">
      <alignment horizontal="center" vertical="center"/>
    </xf>
    <xf numFmtId="0" fontId="94" fillId="41" borderId="22" xfId="0" applyFont="1" applyFill="1" applyBorder="1" applyAlignment="1" applyProtection="1">
      <alignment horizontal="center" vertical="center"/>
    </xf>
    <xf numFmtId="0" fontId="94" fillId="41" borderId="74" xfId="0" applyFont="1" applyFill="1" applyBorder="1" applyAlignment="1" applyProtection="1">
      <alignment horizontal="center" vertical="center"/>
    </xf>
    <xf numFmtId="0" fontId="94" fillId="41" borderId="21" xfId="0" applyFont="1" applyFill="1" applyBorder="1" applyAlignment="1" applyProtection="1">
      <alignment horizontal="center" vertical="center"/>
    </xf>
    <xf numFmtId="0" fontId="150" fillId="61" borderId="190" xfId="0" applyFont="1" applyFill="1" applyBorder="1" applyAlignment="1" applyProtection="1">
      <alignment horizontal="center" vertical="center"/>
    </xf>
    <xf numFmtId="0" fontId="150" fillId="61" borderId="0" xfId="0" applyFont="1" applyFill="1" applyBorder="1" applyAlignment="1" applyProtection="1">
      <alignment horizontal="center" vertical="center"/>
    </xf>
    <xf numFmtId="0" fontId="151" fillId="43" borderId="207" xfId="0" applyFont="1" applyFill="1" applyBorder="1" applyAlignment="1" applyProtection="1">
      <alignment horizontal="center" vertical="center"/>
    </xf>
    <xf numFmtId="0" fontId="151" fillId="43" borderId="208" xfId="0" applyFont="1" applyFill="1" applyBorder="1" applyAlignment="1" applyProtection="1">
      <alignment horizontal="center" vertical="center"/>
    </xf>
    <xf numFmtId="0" fontId="29" fillId="35" borderId="207" xfId="0" applyFont="1" applyFill="1" applyBorder="1" applyAlignment="1" applyProtection="1">
      <alignment horizontal="center" vertical="center"/>
    </xf>
    <xf numFmtId="0" fontId="29" fillId="35" borderId="208" xfId="0" applyFont="1" applyFill="1" applyBorder="1" applyAlignment="1" applyProtection="1">
      <alignment horizontal="center" vertical="center"/>
    </xf>
    <xf numFmtId="0" fontId="27" fillId="64" borderId="196" xfId="0" applyFont="1" applyFill="1" applyBorder="1" applyAlignment="1" applyProtection="1">
      <alignment horizontal="center" vertical="center"/>
    </xf>
    <xf numFmtId="0" fontId="27" fillId="64" borderId="197" xfId="0" applyFont="1" applyFill="1" applyBorder="1" applyAlignment="1" applyProtection="1">
      <alignment horizontal="center" vertical="center"/>
    </xf>
    <xf numFmtId="0" fontId="113" fillId="42" borderId="0" xfId="0" applyFont="1" applyFill="1" applyBorder="1" applyAlignment="1" applyProtection="1">
      <alignment horizontal="left" vertical="center" indent="1"/>
    </xf>
    <xf numFmtId="0" fontId="150" fillId="66" borderId="204" xfId="0" applyFont="1" applyFill="1" applyBorder="1" applyAlignment="1" applyProtection="1">
      <alignment horizontal="center" vertical="center"/>
    </xf>
    <xf numFmtId="0" fontId="150" fillId="66" borderId="205" xfId="0" applyFont="1" applyFill="1" applyBorder="1" applyAlignment="1" applyProtection="1">
      <alignment horizontal="center" vertical="center"/>
    </xf>
    <xf numFmtId="0" fontId="10" fillId="64" borderId="190" xfId="0" applyFont="1" applyFill="1" applyBorder="1" applyAlignment="1" applyProtection="1">
      <alignment horizontal="center" vertical="center" wrapText="1"/>
    </xf>
    <xf numFmtId="0" fontId="88" fillId="35" borderId="190" xfId="0" applyFont="1" applyFill="1" applyBorder="1" applyAlignment="1" applyProtection="1">
      <alignment horizontal="center" vertical="top"/>
    </xf>
    <xf numFmtId="0" fontId="88" fillId="35" borderId="0" xfId="0" applyFont="1" applyFill="1" applyBorder="1" applyAlignment="1" applyProtection="1">
      <alignment horizontal="center" vertical="top"/>
    </xf>
    <xf numFmtId="0" fontId="88" fillId="43" borderId="190" xfId="0" applyFont="1" applyFill="1" applyBorder="1" applyAlignment="1" applyProtection="1">
      <alignment horizontal="center" vertical="top"/>
    </xf>
    <xf numFmtId="0" fontId="88" fillId="43" borderId="0" xfId="0" applyFont="1" applyFill="1" applyBorder="1" applyAlignment="1" applyProtection="1">
      <alignment horizontal="center" vertical="top"/>
    </xf>
    <xf numFmtId="0" fontId="88" fillId="19" borderId="190" xfId="0" applyFont="1" applyFill="1" applyBorder="1" applyAlignment="1" applyProtection="1">
      <alignment horizontal="center" vertical="top"/>
    </xf>
    <xf numFmtId="0" fontId="88" fillId="19" borderId="0" xfId="0" applyFont="1" applyFill="1" applyBorder="1" applyAlignment="1" applyProtection="1">
      <alignment horizontal="center" vertical="top"/>
    </xf>
    <xf numFmtId="180" fontId="149" fillId="61" borderId="176" xfId="0" applyNumberFormat="1" applyFont="1" applyFill="1" applyBorder="1" applyAlignment="1" applyProtection="1">
      <alignment horizontal="center" vertical="center" wrapText="1"/>
    </xf>
    <xf numFmtId="180" fontId="149" fillId="61" borderId="178" xfId="0" applyNumberFormat="1" applyFont="1" applyFill="1" applyBorder="1" applyAlignment="1" applyProtection="1">
      <alignment horizontal="center" vertical="center" wrapText="1"/>
    </xf>
    <xf numFmtId="0" fontId="147" fillId="47" borderId="0" xfId="0" applyFont="1" applyFill="1" applyBorder="1" applyAlignment="1" applyProtection="1">
      <alignment horizontal="right" vertical="center"/>
    </xf>
    <xf numFmtId="181" fontId="82" fillId="34" borderId="184" xfId="0" applyNumberFormat="1" applyFont="1" applyFill="1" applyBorder="1" applyAlignment="1" applyProtection="1">
      <alignment horizontal="center" vertical="center"/>
    </xf>
    <xf numFmtId="181" fontId="82" fillId="34" borderId="186" xfId="0" applyNumberFormat="1" applyFont="1" applyFill="1" applyBorder="1" applyAlignment="1" applyProtection="1">
      <alignment horizontal="center" vertical="center"/>
    </xf>
    <xf numFmtId="0" fontId="96" fillId="0" borderId="34" xfId="0" applyFont="1" applyBorder="1" applyAlignment="1" applyProtection="1">
      <alignment horizontal="center" vertical="center"/>
    </xf>
    <xf numFmtId="0" fontId="29" fillId="47" borderId="176" xfId="0" applyFont="1" applyFill="1" applyBorder="1" applyAlignment="1" applyProtection="1">
      <alignment horizontal="right" vertical="center"/>
    </xf>
    <xf numFmtId="0" fontId="29" fillId="47" borderId="177" xfId="0" applyFont="1" applyFill="1" applyBorder="1" applyAlignment="1" applyProtection="1">
      <alignment horizontal="right" vertical="center"/>
    </xf>
    <xf numFmtId="0" fontId="44" fillId="43" borderId="0" xfId="0" applyFont="1" applyFill="1" applyBorder="1" applyAlignment="1" applyProtection="1">
      <alignment horizontal="center" vertical="center"/>
    </xf>
    <xf numFmtId="0" fontId="152" fillId="47" borderId="0" xfId="0" applyFont="1" applyFill="1" applyBorder="1" applyAlignment="1" applyProtection="1">
      <alignment horizontal="center" vertical="center"/>
    </xf>
    <xf numFmtId="0" fontId="152" fillId="47" borderId="209" xfId="0" applyFont="1" applyFill="1" applyBorder="1" applyAlignment="1" applyProtection="1">
      <alignment horizontal="center" vertical="center"/>
    </xf>
    <xf numFmtId="0" fontId="44" fillId="35" borderId="0" xfId="0" applyFont="1" applyFill="1" applyBorder="1" applyAlignment="1" applyProtection="1">
      <alignment horizontal="center" vertical="center"/>
    </xf>
    <xf numFmtId="0" fontId="150" fillId="61" borderId="187" xfId="0" applyFont="1" applyFill="1" applyBorder="1" applyAlignment="1" applyProtection="1">
      <alignment horizontal="center" vertical="center"/>
    </xf>
    <xf numFmtId="0" fontId="150" fillId="61" borderId="188" xfId="0" applyFont="1" applyFill="1" applyBorder="1" applyAlignment="1" applyProtection="1">
      <alignment horizontal="center" vertical="center"/>
    </xf>
    <xf numFmtId="0" fontId="150" fillId="61" borderId="189" xfId="0" applyFont="1" applyFill="1" applyBorder="1" applyAlignment="1" applyProtection="1">
      <alignment horizontal="center" vertical="center"/>
    </xf>
    <xf numFmtId="0" fontId="150" fillId="61" borderId="191" xfId="0" applyFont="1" applyFill="1" applyBorder="1" applyAlignment="1" applyProtection="1">
      <alignment horizontal="center" vertical="center"/>
    </xf>
    <xf numFmtId="0" fontId="96" fillId="0" borderId="22" xfId="0" applyFont="1" applyBorder="1" applyAlignment="1" applyProtection="1">
      <alignment horizontal="center" vertical="center"/>
    </xf>
    <xf numFmtId="0" fontId="96" fillId="0" borderId="74" xfId="0" applyFont="1" applyBorder="1" applyAlignment="1" applyProtection="1">
      <alignment horizontal="center" vertical="center"/>
    </xf>
    <xf numFmtId="0" fontId="96" fillId="0" borderId="21" xfId="0" applyFont="1" applyBorder="1" applyAlignment="1" applyProtection="1">
      <alignment horizontal="center" vertical="center"/>
    </xf>
    <xf numFmtId="0" fontId="29" fillId="39" borderId="179" xfId="0" applyFont="1" applyFill="1" applyBorder="1" applyAlignment="1" applyProtection="1">
      <alignment horizontal="right" vertical="center" wrapText="1"/>
    </xf>
    <xf numFmtId="0" fontId="29" fillId="39" borderId="0" xfId="0" applyFont="1" applyFill="1" applyBorder="1" applyAlignment="1" applyProtection="1">
      <alignment horizontal="right" vertical="center" wrapText="1"/>
    </xf>
    <xf numFmtId="0" fontId="29" fillId="47" borderId="179" xfId="0" applyFont="1" applyFill="1" applyBorder="1" applyAlignment="1" applyProtection="1">
      <alignment horizontal="right" vertical="center"/>
    </xf>
    <xf numFmtId="0" fontId="29" fillId="47" borderId="0" xfId="0" applyFont="1" applyFill="1" applyBorder="1" applyAlignment="1" applyProtection="1">
      <alignment horizontal="right" vertical="center"/>
    </xf>
    <xf numFmtId="0" fontId="148" fillId="47" borderId="0" xfId="0" applyFont="1" applyFill="1" applyBorder="1" applyAlignment="1" applyProtection="1">
      <alignment horizontal="right" vertical="center"/>
    </xf>
    <xf numFmtId="0" fontId="10" fillId="60" borderId="179" xfId="0" applyFont="1" applyFill="1" applyBorder="1" applyAlignment="1" applyProtection="1">
      <alignment horizontal="center" vertical="center" wrapText="1"/>
    </xf>
    <xf numFmtId="0" fontId="10" fillId="60" borderId="0" xfId="0" applyFont="1" applyFill="1" applyBorder="1" applyAlignment="1" applyProtection="1">
      <alignment horizontal="center" vertical="center" wrapText="1"/>
    </xf>
    <xf numFmtId="0" fontId="29" fillId="47" borderId="181" xfId="0" applyFont="1" applyFill="1" applyBorder="1" applyAlignment="1" applyProtection="1">
      <alignment horizontal="right" vertical="center" wrapText="1"/>
    </xf>
    <xf numFmtId="0" fontId="29" fillId="47" borderId="182" xfId="0" applyFont="1" applyFill="1" applyBorder="1" applyAlignment="1" applyProtection="1">
      <alignment horizontal="right" vertical="center" wrapText="1"/>
    </xf>
    <xf numFmtId="0" fontId="0" fillId="0" borderId="0" xfId="0" applyAlignment="1">
      <alignment horizontal="center" vertical="center"/>
    </xf>
    <xf numFmtId="9" fontId="33" fillId="36" borderId="51" xfId="0" applyNumberFormat="1" applyFont="1" applyFill="1" applyBorder="1" applyAlignment="1">
      <alignment horizontal="center"/>
    </xf>
    <xf numFmtId="9" fontId="33" fillId="36" borderId="54" xfId="0" applyNumberFormat="1" applyFont="1" applyFill="1" applyBorder="1" applyAlignment="1">
      <alignment horizontal="center"/>
    </xf>
    <xf numFmtId="9" fontId="33" fillId="36" borderId="58" xfId="0" applyNumberFormat="1" applyFont="1" applyFill="1" applyBorder="1" applyAlignment="1">
      <alignment horizontal="center" vertical="top"/>
    </xf>
    <xf numFmtId="9" fontId="33" fillId="36" borderId="61" xfId="0" applyNumberFormat="1" applyFont="1" applyFill="1" applyBorder="1" applyAlignment="1">
      <alignment horizontal="center"/>
    </xf>
    <xf numFmtId="9" fontId="33" fillId="36" borderId="52" xfId="0" applyNumberFormat="1" applyFont="1" applyFill="1" applyBorder="1" applyAlignment="1">
      <alignment horizontal="center"/>
    </xf>
    <xf numFmtId="0" fontId="29" fillId="19" borderId="22" xfId="0" applyFont="1" applyFill="1" applyBorder="1" applyAlignment="1" applyProtection="1">
      <alignment horizontal="center" vertical="center"/>
    </xf>
    <xf numFmtId="0" fontId="29" fillId="19" borderId="151" xfId="0" applyFont="1" applyFill="1" applyBorder="1" applyAlignment="1" applyProtection="1">
      <alignment horizontal="center" vertical="center"/>
    </xf>
    <xf numFmtId="0" fontId="33" fillId="19" borderId="0" xfId="0" applyFont="1" applyFill="1" applyBorder="1" applyAlignment="1">
      <alignment horizontal="center" vertical="center"/>
    </xf>
    <xf numFmtId="0" fontId="33" fillId="19" borderId="33" xfId="0" applyFont="1" applyFill="1" applyBorder="1" applyAlignment="1">
      <alignment horizontal="center" vertical="center"/>
    </xf>
    <xf numFmtId="9" fontId="33" fillId="36" borderId="63" xfId="0" applyNumberFormat="1" applyFont="1" applyFill="1" applyBorder="1" applyAlignment="1">
      <alignment horizontal="center"/>
    </xf>
    <xf numFmtId="0" fontId="82" fillId="30" borderId="119" xfId="0" applyFont="1" applyFill="1" applyBorder="1" applyAlignment="1">
      <alignment horizontal="center" vertical="center"/>
    </xf>
    <xf numFmtId="0" fontId="82" fillId="30" borderId="115" xfId="0" applyFont="1" applyFill="1" applyBorder="1" applyAlignment="1">
      <alignment horizontal="center" vertical="center"/>
    </xf>
    <xf numFmtId="0" fontId="82" fillId="31" borderId="121" xfId="0" applyFont="1" applyFill="1" applyBorder="1" applyAlignment="1">
      <alignment horizontal="center" vertical="center"/>
    </xf>
    <xf numFmtId="0" fontId="82" fillId="31" borderId="106" xfId="0" applyFont="1" applyFill="1" applyBorder="1" applyAlignment="1">
      <alignment horizontal="center" vertical="center"/>
    </xf>
    <xf numFmtId="9" fontId="33" fillId="36" borderId="65" xfId="0" applyNumberFormat="1" applyFont="1" applyFill="1" applyBorder="1" applyAlignment="1">
      <alignment horizontal="center" vertical="top"/>
    </xf>
    <xf numFmtId="9" fontId="33" fillId="36" borderId="64" xfId="0" applyNumberFormat="1" applyFont="1" applyFill="1" applyBorder="1" applyAlignment="1">
      <alignment horizontal="center" vertical="top"/>
    </xf>
    <xf numFmtId="0" fontId="82" fillId="30" borderId="123" xfId="0" applyFont="1" applyFill="1" applyBorder="1" applyAlignment="1">
      <alignment horizontal="center" vertical="center"/>
    </xf>
    <xf numFmtId="0" fontId="82" fillId="30" borderId="124" xfId="0" applyFont="1" applyFill="1" applyBorder="1" applyAlignment="1">
      <alignment horizontal="center" vertical="center"/>
    </xf>
    <xf numFmtId="0" fontId="77" fillId="21" borderId="0" xfId="0" applyFont="1" applyFill="1" applyBorder="1">
      <alignment vertical="center"/>
    </xf>
    <xf numFmtId="0" fontId="78" fillId="30" borderId="146" xfId="0" applyFont="1" applyFill="1" applyBorder="1" applyAlignment="1">
      <alignment horizontal="center" vertical="center"/>
    </xf>
    <xf numFmtId="0" fontId="78" fillId="30" borderId="147" xfId="0" applyFont="1" applyFill="1" applyBorder="1" applyAlignment="1">
      <alignment horizontal="center" vertical="center"/>
    </xf>
    <xf numFmtId="0" fontId="27" fillId="31" borderId="73" xfId="0" applyFont="1" applyFill="1" applyBorder="1" applyAlignment="1">
      <alignment horizontal="center" vertical="center"/>
    </xf>
    <xf numFmtId="0" fontId="27" fillId="31" borderId="82" xfId="0" applyFont="1" applyFill="1" applyBorder="1" applyAlignment="1">
      <alignment horizontal="center" vertical="center"/>
    </xf>
    <xf numFmtId="0" fontId="29" fillId="19" borderId="85" xfId="0" applyFont="1" applyFill="1" applyBorder="1" applyAlignment="1">
      <alignment horizontal="center" vertical="center"/>
    </xf>
    <xf numFmtId="0" fontId="29" fillId="19" borderId="86" xfId="0" applyFont="1" applyFill="1" applyBorder="1" applyAlignment="1">
      <alignment horizontal="center" vertical="center"/>
    </xf>
    <xf numFmtId="9" fontId="33" fillId="36" borderId="60" xfId="0" applyNumberFormat="1" applyFont="1" applyFill="1" applyBorder="1" applyAlignment="1">
      <alignment horizontal="center"/>
    </xf>
    <xf numFmtId="0" fontId="27" fillId="30" borderId="85" xfId="0" applyFont="1" applyFill="1" applyBorder="1" applyAlignment="1">
      <alignment horizontal="center" vertical="center"/>
    </xf>
    <xf numFmtId="0" fontId="27" fillId="30" borderId="120" xfId="0" applyFont="1" applyFill="1" applyBorder="1" applyAlignment="1">
      <alignment horizontal="center" vertical="center"/>
    </xf>
    <xf numFmtId="0" fontId="29" fillId="34" borderId="90" xfId="0" applyFont="1" applyFill="1" applyBorder="1" applyAlignment="1">
      <alignment horizontal="center" vertical="center"/>
    </xf>
    <xf numFmtId="0" fontId="29" fillId="34" borderId="91" xfId="0" applyFont="1" applyFill="1" applyBorder="1" applyAlignment="1">
      <alignment horizontal="center" vertical="center"/>
    </xf>
    <xf numFmtId="0" fontId="82" fillId="31" borderId="128" xfId="0" applyFont="1" applyFill="1" applyBorder="1" applyAlignment="1">
      <alignment horizontal="center" vertical="center"/>
    </xf>
    <xf numFmtId="0" fontId="82" fillId="31" borderId="118" xfId="0" applyFont="1" applyFill="1" applyBorder="1" applyAlignment="1">
      <alignment horizontal="center" vertical="center"/>
    </xf>
    <xf numFmtId="0" fontId="82" fillId="30" borderId="99" xfId="0" applyFont="1" applyFill="1" applyBorder="1" applyAlignment="1">
      <alignment horizontal="center" vertical="center"/>
    </xf>
    <xf numFmtId="0" fontId="82" fillId="30" borderId="117" xfId="0" applyFont="1" applyFill="1" applyBorder="1" applyAlignment="1">
      <alignment horizontal="center" vertical="center"/>
    </xf>
    <xf numFmtId="0" fontId="82" fillId="30" borderId="127" xfId="0" applyFont="1" applyFill="1" applyBorder="1" applyAlignment="1">
      <alignment horizontal="center" vertical="center"/>
    </xf>
    <xf numFmtId="0" fontId="82" fillId="30" borderId="116" xfId="0" applyFont="1" applyFill="1" applyBorder="1" applyAlignment="1">
      <alignment horizontal="center" vertical="center"/>
    </xf>
    <xf numFmtId="0" fontId="86" fillId="40" borderId="57" xfId="0" applyFont="1" applyFill="1" applyBorder="1" applyAlignment="1">
      <alignment horizontal="center" vertical="center"/>
    </xf>
    <xf numFmtId="0" fontId="86" fillId="40" borderId="22" xfId="0" applyFont="1" applyFill="1" applyBorder="1" applyAlignment="1">
      <alignment horizontal="center" vertical="center"/>
    </xf>
    <xf numFmtId="0" fontId="82" fillId="31" borderId="125" xfId="0" applyFont="1" applyFill="1" applyBorder="1" applyAlignment="1">
      <alignment horizontal="center" vertical="center"/>
    </xf>
    <xf numFmtId="0" fontId="82" fillId="31" borderId="105" xfId="0" applyFont="1" applyFill="1" applyBorder="1" applyAlignment="1">
      <alignment horizontal="center" vertical="center"/>
    </xf>
    <xf numFmtId="0" fontId="82" fillId="31" borderId="36" xfId="0" applyFont="1" applyFill="1" applyBorder="1" applyAlignment="1">
      <alignment horizontal="center" vertical="center"/>
    </xf>
    <xf numFmtId="0" fontId="114" fillId="38" borderId="128" xfId="0" applyFont="1" applyFill="1" applyBorder="1" applyAlignment="1">
      <alignment horizontal="center" vertical="center"/>
    </xf>
    <xf numFmtId="0" fontId="114" fillId="38" borderId="118" xfId="0" applyFont="1" applyFill="1" applyBorder="1" applyAlignment="1">
      <alignment horizontal="center" vertical="center"/>
    </xf>
    <xf numFmtId="0" fontId="95" fillId="22" borderId="39" xfId="0" applyFont="1" applyFill="1" applyBorder="1" applyAlignment="1">
      <alignment horizontal="center" vertical="center"/>
    </xf>
    <xf numFmtId="0" fontId="95" fillId="22" borderId="40" xfId="0" applyFont="1" applyFill="1" applyBorder="1" applyAlignment="1">
      <alignment horizontal="center" vertical="center"/>
    </xf>
    <xf numFmtId="0" fontId="82" fillId="22" borderId="128" xfId="0" applyFont="1" applyFill="1" applyBorder="1" applyAlignment="1">
      <alignment horizontal="center" vertical="center"/>
    </xf>
    <xf numFmtId="0" fontId="82" fillId="22" borderId="118" xfId="0" applyFont="1" applyFill="1" applyBorder="1" applyAlignment="1">
      <alignment horizontal="center" vertical="center"/>
    </xf>
    <xf numFmtId="0" fontId="80" fillId="37" borderId="69" xfId="0" applyFont="1" applyFill="1" applyBorder="1" applyAlignment="1">
      <alignment horizontal="left" vertical="center"/>
    </xf>
    <xf numFmtId="0" fontId="36" fillId="0" borderId="0" xfId="0" applyFont="1" applyBorder="1" applyAlignment="1">
      <alignment horizontal="center" vertical="center"/>
    </xf>
    <xf numFmtId="0" fontId="47" fillId="10" borderId="0" xfId="0" applyFont="1" applyFill="1" applyBorder="1" applyAlignment="1">
      <alignment horizontal="center" vertical="center"/>
    </xf>
    <xf numFmtId="0" fontId="47" fillId="10" borderId="24" xfId="0" applyFont="1" applyFill="1" applyBorder="1" applyAlignment="1">
      <alignment horizontal="center" vertical="center"/>
    </xf>
    <xf numFmtId="0" fontId="39" fillId="10" borderId="0" xfId="1" applyFont="1" applyFill="1" applyBorder="1" applyAlignment="1" applyProtection="1">
      <alignment horizontal="center" vertical="center"/>
    </xf>
    <xf numFmtId="0" fontId="39" fillId="10" borderId="24" xfId="1" applyFont="1" applyFill="1" applyBorder="1" applyAlignment="1" applyProtection="1">
      <alignment horizontal="center" vertical="center"/>
    </xf>
    <xf numFmtId="0" fontId="34" fillId="0" borderId="0" xfId="0" applyFont="1" applyBorder="1" applyAlignment="1">
      <alignment horizontal="center" vertical="center"/>
    </xf>
    <xf numFmtId="0" fontId="45" fillId="19" borderId="18" xfId="0" applyFont="1" applyFill="1" applyBorder="1" applyAlignment="1">
      <alignment horizontal="center" vertical="center"/>
    </xf>
    <xf numFmtId="0" fontId="35" fillId="0" borderId="0" xfId="0" applyFont="1" applyBorder="1" applyAlignment="1">
      <alignment horizontal="center" vertical="center"/>
    </xf>
    <xf numFmtId="0" fontId="45" fillId="19" borderId="18" xfId="0" applyFont="1" applyFill="1" applyBorder="1" applyAlignment="1">
      <alignment horizontal="center" vertical="center" wrapText="1"/>
    </xf>
    <xf numFmtId="49" fontId="38" fillId="3" borderId="18" xfId="0" applyNumberFormat="1" applyFont="1" applyFill="1" applyBorder="1" applyAlignment="1">
      <alignment horizontal="center" vertical="center"/>
    </xf>
    <xf numFmtId="0" fontId="42" fillId="19" borderId="18" xfId="0" applyFont="1" applyFill="1" applyBorder="1" applyAlignment="1">
      <alignment horizontal="center" vertical="center"/>
    </xf>
    <xf numFmtId="10" fontId="45" fillId="19" borderId="18" xfId="0" applyNumberFormat="1" applyFont="1" applyFill="1" applyBorder="1" applyAlignment="1">
      <alignment horizontal="center" vertical="center"/>
    </xf>
    <xf numFmtId="0" fontId="98" fillId="26" borderId="0" xfId="0" applyFont="1" applyFill="1" applyBorder="1" applyAlignment="1">
      <alignment horizontal="right" vertical="center"/>
    </xf>
    <xf numFmtId="0" fontId="56" fillId="18" borderId="0" xfId="0" applyFont="1" applyFill="1" applyBorder="1" applyAlignment="1">
      <alignment horizontal="center" vertical="center" wrapText="1"/>
    </xf>
    <xf numFmtId="0" fontId="56" fillId="18" borderId="31" xfId="0" applyFont="1" applyFill="1" applyBorder="1" applyAlignment="1">
      <alignment horizontal="center" vertical="center" wrapText="1"/>
    </xf>
    <xf numFmtId="0" fontId="34" fillId="41" borderId="0" xfId="0" applyFont="1" applyFill="1" applyBorder="1" applyAlignment="1">
      <alignment horizontal="left" vertical="top"/>
    </xf>
    <xf numFmtId="0" fontId="142" fillId="0" borderId="0" xfId="0" applyFont="1" applyAlignment="1">
      <alignment horizontal="center" vertical="center"/>
    </xf>
    <xf numFmtId="0" fontId="138" fillId="41" borderId="0" xfId="0" applyFont="1" applyFill="1" applyBorder="1" applyAlignment="1" applyProtection="1">
      <alignment horizontal="center" vertical="center"/>
    </xf>
    <xf numFmtId="0" fontId="112" fillId="0" borderId="0" xfId="0" applyFont="1" applyAlignment="1">
      <alignment horizontal="center" vertical="center"/>
    </xf>
    <xf numFmtId="0" fontId="111" fillId="53" borderId="72" xfId="0" applyFont="1" applyFill="1" applyBorder="1" applyAlignment="1">
      <alignment horizontal="center" vertical="center"/>
    </xf>
    <xf numFmtId="0" fontId="153" fillId="38" borderId="190" xfId="0" applyFont="1" applyFill="1" applyBorder="1" applyAlignment="1" applyProtection="1">
      <alignment horizontal="center" vertical="center"/>
    </xf>
    <xf numFmtId="0" fontId="153" fillId="38" borderId="0" xfId="0" applyFont="1" applyFill="1" applyBorder="1" applyAlignment="1" applyProtection="1">
      <alignment horizontal="center" vertical="center"/>
    </xf>
    <xf numFmtId="0" fontId="153" fillId="19" borderId="190" xfId="0" applyFont="1" applyFill="1" applyBorder="1" applyAlignment="1" applyProtection="1">
      <alignment horizontal="center" vertical="center"/>
    </xf>
    <xf numFmtId="0" fontId="153" fillId="19" borderId="0" xfId="0" applyFont="1" applyFill="1" applyBorder="1" applyAlignment="1" applyProtection="1">
      <alignment horizontal="center" vertical="center"/>
    </xf>
    <xf numFmtId="0" fontId="153" fillId="43" borderId="190" xfId="0" applyFont="1" applyFill="1" applyBorder="1" applyAlignment="1" applyProtection="1">
      <alignment horizontal="center" vertical="center"/>
    </xf>
    <xf numFmtId="0" fontId="153" fillId="43" borderId="0" xfId="0" applyFont="1" applyFill="1" applyBorder="1" applyAlignment="1" applyProtection="1">
      <alignment horizontal="center" vertical="center"/>
    </xf>
    <xf numFmtId="0" fontId="153" fillId="35" borderId="190" xfId="0" applyFont="1" applyFill="1" applyBorder="1" applyAlignment="1" applyProtection="1">
      <alignment horizontal="center" vertical="center"/>
    </xf>
    <xf numFmtId="0" fontId="153" fillId="35" borderId="0" xfId="0" applyFont="1" applyFill="1" applyBorder="1" applyAlignment="1" applyProtection="1">
      <alignment horizontal="center" vertical="center"/>
    </xf>
    <xf numFmtId="164" fontId="153" fillId="47" borderId="0" xfId="0" applyNumberFormat="1" applyFont="1" applyFill="1" applyBorder="1" applyAlignment="1" applyProtection="1">
      <alignment horizontal="center" vertical="center" wrapText="1"/>
    </xf>
    <xf numFmtId="164" fontId="153" fillId="47" borderId="174" xfId="0" applyNumberFormat="1" applyFont="1" applyFill="1" applyBorder="1" applyAlignment="1" applyProtection="1">
      <alignment horizontal="center" vertical="center" wrapText="1"/>
    </xf>
    <xf numFmtId="164" fontId="153" fillId="45" borderId="0" xfId="0" applyNumberFormat="1" applyFont="1" applyFill="1" applyBorder="1" applyAlignment="1" applyProtection="1">
      <alignment horizontal="center" vertical="center" wrapText="1"/>
    </xf>
    <xf numFmtId="164" fontId="153" fillId="45" borderId="174" xfId="0" applyNumberFormat="1" applyFont="1" applyFill="1" applyBorder="1" applyAlignment="1" applyProtection="1">
      <alignment horizontal="center" vertical="center" wrapText="1"/>
    </xf>
    <xf numFmtId="164" fontId="153" fillId="46" borderId="0" xfId="0" applyNumberFormat="1" applyFont="1" applyFill="1" applyBorder="1" applyAlignment="1" applyProtection="1">
      <alignment horizontal="center" vertical="center" wrapText="1"/>
    </xf>
    <xf numFmtId="164" fontId="153" fillId="46" borderId="174" xfId="0" applyNumberFormat="1" applyFont="1" applyFill="1" applyBorder="1" applyAlignment="1" applyProtection="1">
      <alignment horizontal="center" vertical="center" wrapText="1"/>
    </xf>
    <xf numFmtId="164" fontId="33" fillId="47" borderId="190" xfId="0" applyNumberFormat="1" applyFont="1" applyFill="1" applyBorder="1" applyAlignment="1" applyProtection="1">
      <alignment horizontal="center" vertical="top" wrapText="1"/>
    </xf>
    <xf numFmtId="164" fontId="33" fillId="47" borderId="174" xfId="0" applyNumberFormat="1" applyFont="1" applyFill="1" applyBorder="1" applyAlignment="1" applyProtection="1">
      <alignment horizontal="center" vertical="top" wrapText="1"/>
    </xf>
    <xf numFmtId="164" fontId="33" fillId="46" borderId="190" xfId="0" applyNumberFormat="1" applyFont="1" applyFill="1" applyBorder="1" applyAlignment="1" applyProtection="1">
      <alignment horizontal="center" vertical="top" wrapText="1"/>
    </xf>
    <xf numFmtId="164" fontId="33" fillId="46" borderId="174" xfId="0" applyNumberFormat="1" applyFont="1" applyFill="1" applyBorder="1" applyAlignment="1" applyProtection="1">
      <alignment horizontal="center" vertical="top" wrapText="1"/>
    </xf>
    <xf numFmtId="164" fontId="33" fillId="45" borderId="190" xfId="0" applyNumberFormat="1" applyFont="1" applyFill="1" applyBorder="1" applyAlignment="1" applyProtection="1">
      <alignment horizontal="center" vertical="top" wrapText="1"/>
    </xf>
    <xf numFmtId="164" fontId="33" fillId="45" borderId="174" xfId="0" applyNumberFormat="1" applyFont="1" applyFill="1" applyBorder="1" applyAlignment="1" applyProtection="1">
      <alignment horizontal="center" vertical="top" wrapText="1"/>
    </xf>
    <xf numFmtId="0" fontId="29" fillId="67" borderId="181" xfId="0" applyFont="1" applyFill="1" applyBorder="1" applyAlignment="1" applyProtection="1">
      <alignment horizontal="right" vertical="center" wrapText="1"/>
    </xf>
    <xf numFmtId="0" fontId="29" fillId="67" borderId="182" xfId="0" applyFont="1" applyFill="1" applyBorder="1" applyAlignment="1" applyProtection="1">
      <alignment horizontal="right" vertical="center" wrapText="1"/>
    </xf>
    <xf numFmtId="0" fontId="27" fillId="39" borderId="180" xfId="0" applyFont="1" applyFill="1" applyBorder="1" applyAlignment="1" applyProtection="1">
      <alignment horizontal="center" vertical="center" wrapText="1"/>
      <protection locked="0"/>
    </xf>
    <xf numFmtId="1" fontId="33" fillId="47" borderId="178" xfId="0" applyNumberFormat="1" applyFont="1" applyFill="1" applyBorder="1" applyAlignment="1" applyProtection="1">
      <alignment horizontal="center" vertical="center"/>
      <protection locked="0"/>
    </xf>
    <xf numFmtId="174" fontId="33" fillId="67" borderId="183" xfId="0" applyNumberFormat="1" applyFont="1" applyFill="1" applyBorder="1" applyAlignment="1" applyProtection="1">
      <alignment horizontal="center" vertical="center" wrapText="1"/>
    </xf>
    <xf numFmtId="0" fontId="0" fillId="64" borderId="202" xfId="0" applyFill="1" applyBorder="1" applyProtection="1">
      <alignment vertical="center"/>
    </xf>
    <xf numFmtId="0" fontId="33" fillId="34" borderId="71" xfId="0" applyFont="1" applyFill="1" applyBorder="1" applyAlignment="1" applyProtection="1">
      <alignment horizontal="center" vertical="center"/>
    </xf>
    <xf numFmtId="169" fontId="33" fillId="34" borderId="71" xfId="0" applyNumberFormat="1" applyFont="1" applyFill="1" applyBorder="1" applyAlignment="1" applyProtection="1">
      <alignment horizontal="center" vertical="center"/>
    </xf>
    <xf numFmtId="0" fontId="134" fillId="41" borderId="0" xfId="0" applyFont="1" applyFill="1" applyBorder="1" applyAlignment="1" applyProtection="1">
      <alignment horizontal="center" vertical="center"/>
    </xf>
    <xf numFmtId="0" fontId="88" fillId="41" borderId="0" xfId="0" applyFont="1" applyFill="1" applyBorder="1" applyAlignment="1" applyProtection="1">
      <alignment vertical="top"/>
    </xf>
    <xf numFmtId="0" fontId="44" fillId="41" borderId="0" xfId="0" applyFont="1" applyFill="1" applyBorder="1" applyAlignment="1" applyProtection="1">
      <alignment vertical="center"/>
    </xf>
    <xf numFmtId="176" fontId="97" fillId="41" borderId="0" xfId="0" applyNumberFormat="1" applyFont="1" applyFill="1" applyBorder="1" applyAlignment="1" applyProtection="1">
      <alignment horizontal="center" vertical="center"/>
    </xf>
    <xf numFmtId="175" fontId="135" fillId="41" borderId="0" xfId="0" applyNumberFormat="1" applyFont="1" applyFill="1" applyBorder="1" applyAlignment="1" applyProtection="1">
      <alignment horizontal="center" vertical="center" wrapText="1"/>
    </xf>
    <xf numFmtId="173" fontId="136" fillId="41" borderId="0" xfId="0" applyNumberFormat="1" applyFont="1" applyFill="1" applyBorder="1" applyAlignment="1" applyProtection="1">
      <alignment horizontal="center" vertical="center" wrapText="1"/>
    </xf>
    <xf numFmtId="174" fontId="134" fillId="41" borderId="0" xfId="0" applyNumberFormat="1" applyFont="1" applyFill="1" applyBorder="1" applyAlignment="1" applyProtection="1">
      <alignment horizontal="center" vertical="center" wrapText="1"/>
    </xf>
    <xf numFmtId="9" fontId="135" fillId="41" borderId="0" xfId="0" applyNumberFormat="1" applyFont="1" applyFill="1" applyBorder="1" applyAlignment="1" applyProtection="1">
      <alignment horizontal="center" vertical="center" wrapText="1"/>
    </xf>
    <xf numFmtId="9" fontId="136" fillId="41" borderId="0" xfId="0" applyNumberFormat="1" applyFont="1" applyFill="1" applyBorder="1" applyAlignment="1" applyProtection="1">
      <alignment horizontal="center" vertical="center" wrapText="1"/>
    </xf>
    <xf numFmtId="164" fontId="82" fillId="47" borderId="0" xfId="0" applyNumberFormat="1" applyFont="1" applyFill="1" applyBorder="1" applyAlignment="1" applyProtection="1">
      <alignment horizontal="center" wrapText="1"/>
    </xf>
    <xf numFmtId="164" fontId="82" fillId="45" borderId="0" xfId="0" applyNumberFormat="1" applyFont="1" applyFill="1" applyBorder="1" applyAlignment="1" applyProtection="1">
      <alignment horizontal="center" wrapText="1"/>
    </xf>
    <xf numFmtId="164" fontId="82" fillId="46" borderId="0" xfId="0" applyNumberFormat="1" applyFont="1" applyFill="1" applyBorder="1" applyAlignment="1" applyProtection="1">
      <alignment horizontal="center" wrapText="1"/>
    </xf>
    <xf numFmtId="164" fontId="82" fillId="44" borderId="0" xfId="0" applyNumberFormat="1" applyFont="1" applyFill="1" applyBorder="1" applyAlignment="1" applyProtection="1">
      <alignment horizontal="center" vertical="center" wrapText="1"/>
    </xf>
    <xf numFmtId="164" fontId="82" fillId="47" borderId="0" xfId="0" applyNumberFormat="1" applyFont="1" applyFill="1" applyBorder="1" applyAlignment="1" applyProtection="1">
      <alignment horizontal="center" vertical="center" wrapText="1"/>
    </xf>
    <xf numFmtId="164" fontId="82" fillId="45" borderId="0" xfId="0" applyNumberFormat="1" applyFont="1" applyFill="1" applyBorder="1" applyAlignment="1" applyProtection="1">
      <alignment horizontal="center" vertical="center" wrapText="1"/>
    </xf>
    <xf numFmtId="164" fontId="82" fillId="46" borderId="0" xfId="0" applyNumberFormat="1" applyFont="1" applyFill="1" applyBorder="1" applyAlignment="1" applyProtection="1">
      <alignment horizontal="center" vertical="center" wrapText="1"/>
    </xf>
    <xf numFmtId="0" fontId="93" fillId="41" borderId="153" xfId="0" applyFont="1" applyFill="1" applyBorder="1" applyAlignment="1" applyProtection="1">
      <alignment horizontal="center" vertical="center"/>
    </xf>
    <xf numFmtId="0" fontId="93" fillId="41" borderId="0" xfId="0" applyFont="1" applyFill="1" applyBorder="1" applyAlignment="1" applyProtection="1">
      <alignment horizontal="center" vertical="center"/>
    </xf>
    <xf numFmtId="0" fontId="93" fillId="41" borderId="34" xfId="0" applyFont="1" applyFill="1" applyBorder="1" applyAlignment="1" applyProtection="1">
      <alignment horizontal="center" vertical="center"/>
    </xf>
    <xf numFmtId="0" fontId="93" fillId="41" borderId="154" xfId="0" applyFont="1" applyFill="1" applyBorder="1" applyAlignment="1" applyProtection="1">
      <alignment horizontal="center" vertical="center"/>
    </xf>
    <xf numFmtId="0" fontId="93" fillId="41" borderId="100" xfId="0" applyFont="1" applyFill="1" applyBorder="1" applyAlignment="1" applyProtection="1">
      <alignment horizontal="center" vertical="center"/>
    </xf>
    <xf numFmtId="0" fontId="93" fillId="41" borderId="19" xfId="0" applyFont="1" applyFill="1" applyBorder="1" applyAlignment="1" applyProtection="1">
      <alignment horizontal="center" vertical="center"/>
    </xf>
    <xf numFmtId="0" fontId="78" fillId="31" borderId="0" xfId="0" applyFont="1" applyFill="1" applyBorder="1">
      <alignment vertical="center"/>
    </xf>
    <xf numFmtId="0" fontId="155" fillId="42" borderId="0" xfId="0" applyFont="1" applyFill="1" applyBorder="1" applyAlignment="1">
      <alignment horizontal="center" vertical="center"/>
    </xf>
    <xf numFmtId="0" fontId="155" fillId="42" borderId="33" xfId="0" applyFont="1" applyFill="1" applyBorder="1" applyAlignment="1">
      <alignment horizontal="center" vertical="center"/>
    </xf>
    <xf numFmtId="0" fontId="102" fillId="41" borderId="0" xfId="0" applyFont="1" applyFill="1" applyBorder="1" applyAlignment="1">
      <alignment horizontal="center" vertical="center"/>
    </xf>
    <xf numFmtId="0" fontId="100" fillId="41" borderId="0" xfId="0" applyFont="1" applyFill="1" applyAlignment="1">
      <alignment horizontal="right" vertical="center"/>
    </xf>
    <xf numFmtId="0" fontId="102" fillId="41" borderId="0" xfId="0" applyFont="1" applyFill="1" applyAlignment="1">
      <alignment horizontal="right" vertical="center"/>
    </xf>
    <xf numFmtId="0" fontId="99" fillId="41" borderId="0" xfId="0" applyNumberFormat="1" applyFont="1" applyFill="1" applyAlignment="1">
      <alignment horizontal="right" vertical="center"/>
    </xf>
    <xf numFmtId="0" fontId="0" fillId="68" borderId="210" xfId="0" applyFill="1" applyBorder="1">
      <alignment vertical="center"/>
    </xf>
    <xf numFmtId="0" fontId="0" fillId="68" borderId="212" xfId="0" applyFill="1" applyBorder="1" applyAlignment="1">
      <alignment horizontal="center" vertical="center"/>
    </xf>
    <xf numFmtId="0" fontId="0" fillId="68" borderId="213" xfId="0" applyFill="1" applyBorder="1" applyAlignment="1">
      <alignment horizontal="center" vertical="center"/>
    </xf>
    <xf numFmtId="0" fontId="0" fillId="34" borderId="103" xfId="0" applyFill="1" applyBorder="1">
      <alignment vertical="center"/>
    </xf>
    <xf numFmtId="0" fontId="0" fillId="34" borderId="0" xfId="0" applyFill="1" applyBorder="1">
      <alignment vertical="center"/>
    </xf>
    <xf numFmtId="0" fontId="0" fillId="34" borderId="104" xfId="0" applyFill="1" applyBorder="1">
      <alignment vertical="center"/>
    </xf>
    <xf numFmtId="0" fontId="0" fillId="51" borderId="103" xfId="0" applyFill="1" applyBorder="1">
      <alignment vertical="center"/>
    </xf>
    <xf numFmtId="0" fontId="0" fillId="51" borderId="0" xfId="0" applyFill="1" applyBorder="1">
      <alignment vertical="center"/>
    </xf>
    <xf numFmtId="0" fontId="0" fillId="51" borderId="104" xfId="0" applyFill="1" applyBorder="1">
      <alignment vertical="center"/>
    </xf>
    <xf numFmtId="0" fontId="0" fillId="51" borderId="214" xfId="0" applyFill="1" applyBorder="1">
      <alignment vertical="center"/>
    </xf>
    <xf numFmtId="0" fontId="0" fillId="51" borderId="215" xfId="0" applyFill="1" applyBorder="1">
      <alignment vertical="center"/>
    </xf>
    <xf numFmtId="0" fontId="0" fillId="51" borderId="216" xfId="0" applyFill="1" applyBorder="1">
      <alignment vertical="center"/>
    </xf>
    <xf numFmtId="0" fontId="29" fillId="47" borderId="176" xfId="0" applyFont="1" applyFill="1" applyBorder="1" applyAlignment="1" applyProtection="1">
      <alignment horizontal="center" vertical="center"/>
    </xf>
    <xf numFmtId="0" fontId="29" fillId="47" borderId="177" xfId="0" applyFont="1" applyFill="1" applyBorder="1" applyAlignment="1" applyProtection="1">
      <alignment horizontal="center" vertical="center"/>
    </xf>
    <xf numFmtId="0" fontId="29" fillId="39" borderId="179" xfId="0" applyFont="1" applyFill="1" applyBorder="1" applyAlignment="1" applyProtection="1">
      <alignment horizontal="center" vertical="center" wrapText="1"/>
    </xf>
    <xf numFmtId="0" fontId="29" fillId="39" borderId="0" xfId="0" applyFont="1" applyFill="1" applyBorder="1" applyAlignment="1" applyProtection="1">
      <alignment horizontal="center" vertical="center" wrapText="1"/>
    </xf>
    <xf numFmtId="0" fontId="29" fillId="47" borderId="179" xfId="0" applyFont="1" applyFill="1" applyBorder="1" applyAlignment="1" applyProtection="1">
      <alignment horizontal="center" vertical="center"/>
    </xf>
    <xf numFmtId="0" fontId="29" fillId="47" borderId="0" xfId="0" applyFont="1" applyFill="1" applyBorder="1" applyAlignment="1" applyProtection="1">
      <alignment horizontal="center" vertical="center"/>
    </xf>
    <xf numFmtId="0" fontId="29" fillId="39" borderId="181" xfId="0" applyFont="1" applyFill="1" applyBorder="1" applyAlignment="1" applyProtection="1">
      <alignment horizontal="center" vertical="center" wrapText="1"/>
    </xf>
    <xf numFmtId="0" fontId="29" fillId="39" borderId="182" xfId="0" applyFont="1" applyFill="1" applyBorder="1" applyAlignment="1" applyProtection="1">
      <alignment horizontal="center" vertical="center" wrapText="1"/>
    </xf>
    <xf numFmtId="0" fontId="136" fillId="34" borderId="71" xfId="0" applyFont="1" applyFill="1" applyBorder="1" applyAlignment="1" applyProtection="1">
      <alignment horizontal="center" vertical="center"/>
    </xf>
    <xf numFmtId="1" fontId="136" fillId="47" borderId="177" xfId="0" applyNumberFormat="1" applyFont="1" applyFill="1" applyBorder="1" applyAlignment="1" applyProtection="1">
      <alignment horizontal="center" vertical="center"/>
      <protection locked="0"/>
    </xf>
    <xf numFmtId="0" fontId="136" fillId="47" borderId="0" xfId="0" applyFont="1" applyFill="1" applyBorder="1" applyAlignment="1" applyProtection="1">
      <alignment horizontal="center" vertical="center"/>
      <protection locked="0"/>
    </xf>
    <xf numFmtId="174" fontId="136" fillId="47" borderId="182" xfId="0" applyNumberFormat="1" applyFont="1" applyFill="1" applyBorder="1" applyAlignment="1" applyProtection="1">
      <alignment horizontal="center" vertical="center" wrapText="1"/>
    </xf>
    <xf numFmtId="0" fontId="92" fillId="60" borderId="0" xfId="0" applyFont="1" applyFill="1" applyBorder="1" applyAlignment="1" applyProtection="1">
      <alignment horizontal="center" vertical="center" wrapText="1"/>
    </xf>
    <xf numFmtId="0" fontId="33" fillId="70" borderId="219" xfId="0" applyFont="1" applyFill="1" applyBorder="1" applyAlignment="1" applyProtection="1">
      <alignment horizontal="center" vertical="center" wrapText="1"/>
      <protection locked="0"/>
    </xf>
    <xf numFmtId="0" fontId="33" fillId="39" borderId="221" xfId="0" applyFont="1" applyFill="1" applyBorder="1" applyAlignment="1" applyProtection="1">
      <alignment horizontal="center" vertical="center" wrapText="1"/>
    </xf>
    <xf numFmtId="1" fontId="33" fillId="40" borderId="218" xfId="0" applyNumberFormat="1" applyFont="1" applyFill="1" applyBorder="1" applyAlignment="1" applyProtection="1">
      <alignment horizontal="center" vertical="center"/>
      <protection locked="0"/>
    </xf>
    <xf numFmtId="0" fontId="33" fillId="40" borderId="220" xfId="0" applyFont="1" applyFill="1" applyBorder="1" applyAlignment="1" applyProtection="1">
      <alignment horizontal="center" vertical="center"/>
      <protection locked="0"/>
    </xf>
    <xf numFmtId="0" fontId="156" fillId="69" borderId="217" xfId="0" applyFont="1" applyFill="1" applyBorder="1" applyAlignment="1" applyProtection="1">
      <alignment horizontal="center" vertical="center" wrapText="1"/>
    </xf>
    <xf numFmtId="0" fontId="44" fillId="19" borderId="222" xfId="0" applyFont="1" applyFill="1" applyBorder="1" applyAlignment="1" applyProtection="1">
      <alignment horizontal="center" vertical="center"/>
    </xf>
    <xf numFmtId="0" fontId="0" fillId="64" borderId="223" xfId="0" applyFill="1" applyBorder="1" applyProtection="1">
      <alignment vertical="center"/>
    </xf>
    <xf numFmtId="0" fontId="44" fillId="43" borderId="223" xfId="0" applyFont="1" applyFill="1" applyBorder="1" applyAlignment="1" applyProtection="1">
      <alignment horizontal="center" vertical="center"/>
    </xf>
    <xf numFmtId="0" fontId="44" fillId="35" borderId="223" xfId="0" applyFont="1" applyFill="1" applyBorder="1" applyAlignment="1" applyProtection="1">
      <alignment horizontal="center" vertical="center"/>
    </xf>
    <xf numFmtId="0" fontId="0" fillId="64" borderId="224" xfId="0" applyFill="1" applyBorder="1" applyProtection="1">
      <alignment vertical="center"/>
    </xf>
    <xf numFmtId="0" fontId="44" fillId="19" borderId="225" xfId="0" applyFont="1" applyFill="1" applyBorder="1" applyAlignment="1" applyProtection="1">
      <alignment horizontal="center" vertical="center"/>
    </xf>
    <xf numFmtId="0" fontId="0" fillId="64" borderId="226" xfId="0" applyFill="1" applyBorder="1" applyProtection="1">
      <alignment vertical="center"/>
    </xf>
    <xf numFmtId="0" fontId="33" fillId="47" borderId="225" xfId="0" applyFont="1" applyFill="1" applyBorder="1" applyAlignment="1" applyProtection="1">
      <alignment horizontal="center" vertical="center" wrapText="1"/>
    </xf>
    <xf numFmtId="0" fontId="33" fillId="45" borderId="0" xfId="0" applyFont="1" applyFill="1" applyBorder="1" applyAlignment="1" applyProtection="1">
      <alignment horizontal="center" vertical="center" wrapText="1"/>
    </xf>
    <xf numFmtId="1" fontId="33" fillId="46" borderId="0" xfId="0" applyNumberFormat="1" applyFont="1" applyFill="1" applyBorder="1" applyAlignment="1" applyProtection="1">
      <alignment horizontal="center" vertical="center" wrapText="1"/>
    </xf>
    <xf numFmtId="0" fontId="33" fillId="47" borderId="225" xfId="0" applyFont="1" applyFill="1" applyBorder="1" applyAlignment="1" applyProtection="1">
      <alignment horizontal="center" vertical="center" wrapText="1"/>
    </xf>
    <xf numFmtId="0" fontId="33" fillId="47" borderId="227" xfId="0" applyFont="1" applyFill="1" applyBorder="1" applyAlignment="1" applyProtection="1">
      <alignment horizontal="center" vertical="center" wrapText="1"/>
    </xf>
    <xf numFmtId="0" fontId="0" fillId="64" borderId="228" xfId="0" applyFill="1" applyBorder="1" applyProtection="1">
      <alignment vertical="center"/>
    </xf>
    <xf numFmtId="0" fontId="33" fillId="45" borderId="228" xfId="0" applyFont="1" applyFill="1" applyBorder="1" applyAlignment="1" applyProtection="1">
      <alignment horizontal="center" vertical="center" wrapText="1"/>
    </xf>
    <xf numFmtId="1" fontId="33" fillId="46" borderId="228" xfId="0" applyNumberFormat="1" applyFont="1" applyFill="1" applyBorder="1" applyAlignment="1" applyProtection="1">
      <alignment horizontal="center" vertical="center" wrapText="1"/>
    </xf>
    <xf numFmtId="0" fontId="0" fillId="64" borderId="229" xfId="0" applyFill="1" applyBorder="1" applyProtection="1">
      <alignment vertical="center"/>
    </xf>
    <xf numFmtId="0" fontId="38" fillId="71" borderId="18" xfId="0" applyNumberFormat="1" applyFont="1" applyFill="1" applyBorder="1" applyAlignment="1" applyProtection="1">
      <alignment horizontal="center" vertical="center" wrapText="1"/>
    </xf>
    <xf numFmtId="49" fontId="38" fillId="71" borderId="18" xfId="0" applyNumberFormat="1" applyFont="1" applyFill="1" applyBorder="1" applyAlignment="1" applyProtection="1">
      <alignment horizontal="center" vertical="center" wrapText="1"/>
    </xf>
    <xf numFmtId="1" fontId="132" fillId="38" borderId="18" xfId="0" applyNumberFormat="1" applyFont="1" applyFill="1" applyBorder="1" applyAlignment="1" applyProtection="1">
      <alignment horizontal="center" vertical="center" wrapText="1"/>
    </xf>
    <xf numFmtId="164" fontId="133" fillId="38" borderId="18" xfId="0" applyNumberFormat="1" applyFont="1" applyFill="1" applyBorder="1" applyAlignment="1" applyProtection="1">
      <alignment horizontal="center" vertical="center" wrapText="1"/>
    </xf>
    <xf numFmtId="1" fontId="133" fillId="38" borderId="18" xfId="0" applyNumberFormat="1" applyFont="1" applyFill="1" applyBorder="1" applyAlignment="1" applyProtection="1">
      <alignment horizontal="center" vertical="center" wrapText="1"/>
    </xf>
    <xf numFmtId="174" fontId="134" fillId="38" borderId="70" xfId="0" applyNumberFormat="1" applyFont="1" applyFill="1" applyBorder="1" applyAlignment="1" applyProtection="1">
      <alignment horizontal="center" vertical="center" wrapText="1"/>
    </xf>
    <xf numFmtId="9" fontId="136" fillId="38" borderId="70" xfId="0" applyNumberFormat="1" applyFont="1" applyFill="1" applyBorder="1" applyAlignment="1" applyProtection="1">
      <alignment horizontal="center" vertical="center" wrapText="1"/>
    </xf>
    <xf numFmtId="175" fontId="135" fillId="38" borderId="70" xfId="0" applyNumberFormat="1" applyFont="1" applyFill="1" applyBorder="1" applyAlignment="1" applyProtection="1">
      <alignment horizontal="center" vertical="center" wrapText="1"/>
    </xf>
    <xf numFmtId="173" fontId="136" fillId="38" borderId="70" xfId="0" applyNumberFormat="1" applyFont="1" applyFill="1" applyBorder="1" applyAlignment="1" applyProtection="1">
      <alignment horizontal="center" vertical="center" wrapText="1"/>
    </xf>
    <xf numFmtId="173" fontId="44" fillId="38" borderId="18" xfId="0" applyNumberFormat="1" applyFont="1" applyFill="1" applyBorder="1" applyAlignment="1" applyProtection="1">
      <alignment horizontal="center" vertical="center" wrapText="1"/>
    </xf>
    <xf numFmtId="9" fontId="136" fillId="38" borderId="18" xfId="0" applyNumberFormat="1" applyFont="1" applyFill="1" applyBorder="1" applyAlignment="1" applyProtection="1">
      <alignment horizontal="center" vertical="center" wrapText="1"/>
    </xf>
    <xf numFmtId="1" fontId="135" fillId="38" borderId="18" xfId="0" applyNumberFormat="1" applyFont="1" applyFill="1" applyBorder="1" applyAlignment="1" applyProtection="1">
      <alignment horizontal="center" vertical="center" wrapText="1"/>
    </xf>
    <xf numFmtId="2" fontId="137" fillId="38" borderId="18" xfId="0" applyNumberFormat="1" applyFont="1" applyFill="1" applyBorder="1" applyAlignment="1" applyProtection="1">
      <alignment horizontal="center" vertical="center" wrapText="1"/>
    </xf>
    <xf numFmtId="173" fontId="44" fillId="38" borderId="23" xfId="0" applyNumberFormat="1" applyFont="1" applyFill="1" applyBorder="1" applyAlignment="1" applyProtection="1">
      <alignment horizontal="center" vertical="center" wrapText="1"/>
    </xf>
    <xf numFmtId="164" fontId="137" fillId="38" borderId="18" xfId="0" applyNumberFormat="1" applyFont="1" applyFill="1" applyBorder="1" applyAlignment="1" applyProtection="1">
      <alignment horizontal="center" vertical="center" wrapText="1"/>
    </xf>
    <xf numFmtId="9" fontId="44" fillId="38" borderId="18" xfId="0" applyNumberFormat="1" applyFont="1" applyFill="1" applyBorder="1" applyAlignment="1" applyProtection="1">
      <alignment horizontal="center" vertical="center" wrapText="1"/>
    </xf>
    <xf numFmtId="175" fontId="136" fillId="38" borderId="18" xfId="0" applyNumberFormat="1" applyFont="1" applyFill="1" applyBorder="1" applyAlignment="1" applyProtection="1">
      <alignment horizontal="center" vertical="center" wrapText="1"/>
    </xf>
    <xf numFmtId="9" fontId="44" fillId="38" borderId="23" xfId="0" applyNumberFormat="1" applyFont="1" applyFill="1" applyBorder="1" applyAlignment="1" applyProtection="1">
      <alignment horizontal="center" vertical="center" wrapText="1"/>
    </xf>
    <xf numFmtId="0" fontId="38" fillId="71" borderId="70" xfId="0" applyFont="1" applyFill="1" applyBorder="1" applyAlignment="1" applyProtection="1">
      <alignment horizontal="center" vertical="center" wrapText="1"/>
    </xf>
    <xf numFmtId="164" fontId="38" fillId="71" borderId="70" xfId="0" applyNumberFormat="1" applyFont="1" applyFill="1" applyBorder="1" applyAlignment="1" applyProtection="1">
      <alignment horizontal="center" vertical="center" wrapText="1"/>
    </xf>
    <xf numFmtId="0" fontId="38" fillId="71" borderId="18" xfId="0" applyFont="1" applyFill="1" applyBorder="1" applyAlignment="1" applyProtection="1">
      <alignment horizontal="center" vertical="center" wrapText="1"/>
    </xf>
    <xf numFmtId="0" fontId="78" fillId="0" borderId="2" xfId="0" applyFont="1" applyFill="1" applyBorder="1" applyProtection="1">
      <alignment vertical="center"/>
    </xf>
    <xf numFmtId="0" fontId="134" fillId="72" borderId="211" xfId="0" applyFont="1" applyFill="1" applyBorder="1" applyAlignment="1" applyProtection="1">
      <alignment horizontal="center" vertical="center"/>
    </xf>
    <xf numFmtId="176" fontId="97" fillId="73" borderId="71" xfId="0" applyNumberFormat="1" applyFont="1" applyFill="1" applyBorder="1" applyAlignment="1" applyProtection="1">
      <alignment horizontal="center" vertical="center"/>
    </xf>
  </cellXfs>
  <cellStyles count="3">
    <cellStyle name="Ausgabe" xfId="2" xr:uid="{00000000-0005-0000-0000-000002000000}"/>
    <cellStyle name="Link" xfId="1" xr:uid="{00000000-0005-0000-0000-000001000000}"/>
    <cellStyle name="Standard" xfId="0" builtinId="0"/>
  </cellStyles>
  <dxfs count="87">
    <dxf>
      <font>
        <color rgb="FFB6D2EC"/>
      </font>
    </dxf>
    <dxf>
      <font>
        <strike/>
      </font>
    </dxf>
    <dxf>
      <font>
        <color rgb="FFB6D2EC"/>
      </font>
    </dxf>
    <dxf>
      <font>
        <color rgb="FFB6D2EC"/>
      </font>
    </dxf>
    <dxf>
      <font>
        <color rgb="FFA9E9A9"/>
      </font>
    </dxf>
    <dxf>
      <font>
        <color rgb="FFFFBDBD"/>
      </font>
    </dxf>
    <dxf>
      <font>
        <color rgb="FF99CCFF"/>
      </font>
    </dxf>
    <dxf>
      <font>
        <color rgb="FFB0F1A1"/>
      </font>
    </dxf>
    <dxf>
      <font>
        <color rgb="FFB6D2EC"/>
      </font>
    </dxf>
    <dxf>
      <font>
        <color rgb="FFB0F1A1"/>
      </font>
    </dxf>
    <dxf>
      <font>
        <color rgb="FFB6D2EC"/>
      </font>
    </dxf>
    <dxf>
      <font>
        <color rgb="FFFFBDBD"/>
      </font>
    </dxf>
    <dxf>
      <font>
        <color rgb="FFDBC1F7"/>
      </font>
    </dxf>
    <dxf>
      <fill>
        <patternFill>
          <bgColor rgb="FFFFFF9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FF9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B6D2EC"/>
      </font>
    </dxf>
    <dxf>
      <font>
        <color rgb="FFB6D2EC"/>
      </font>
    </dxf>
    <dxf>
      <font>
        <color rgb="FFB6D2EC"/>
      </font>
    </dxf>
    <dxf>
      <fill>
        <patternFill>
          <bgColor theme="0" tint="-0.14996795556505021"/>
        </patternFill>
      </fill>
    </dxf>
    <dxf>
      <font>
        <b/>
        <i val="0"/>
      </font>
    </dxf>
    <dxf>
      <font>
        <b/>
        <i val="0"/>
      </font>
    </dxf>
    <dxf>
      <font>
        <b/>
        <i val="0"/>
      </font>
    </dxf>
    <dxf>
      <border>
        <right style="thin">
          <color rgb="FFF85656"/>
        </right>
        <vertical/>
        <horizontal/>
      </border>
    </dxf>
    <dxf>
      <font>
        <color rgb="FFFF0000"/>
      </font>
    </dxf>
    <dxf>
      <fill>
        <patternFill>
          <bgColor rgb="FFC2D69B"/>
        </patternFill>
      </fill>
    </dxf>
    <dxf>
      <fill>
        <patternFill>
          <bgColor rgb="FFE6B9B8"/>
        </patternFill>
      </fill>
    </dxf>
    <dxf>
      <fill>
        <patternFill>
          <bgColor rgb="FFC2D69B"/>
        </patternFill>
      </fill>
    </dxf>
    <dxf>
      <fill>
        <patternFill>
          <bgColor rgb="FFE6B9B8"/>
        </patternFill>
      </fill>
    </dxf>
    <dxf>
      <fill>
        <patternFill>
          <bgColor rgb="FFE6B9B8"/>
        </patternFill>
      </fill>
    </dxf>
    <dxf>
      <fill>
        <patternFill>
          <bgColor rgb="FFC2D69B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numFmt numFmtId="0" formatCode="General"/>
    </dxf>
    <dxf>
      <numFmt numFmtId="0" formatCode="General"/>
    </dxf>
    <dxf>
      <fill>
        <patternFill patternType="solid">
          <fgColor indexed="64"/>
          <bgColor theme="7" tint="0.599993896298104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numFmt numFmtId="0" formatCode="General"/>
      <fill>
        <patternFill patternType="solid">
          <fgColor indexed="64"/>
          <bgColor rgb="FFD0D8E8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numFmt numFmtId="173" formatCode="General;&quot;0&quot;"/>
      <fill>
        <patternFill patternType="solid">
          <fgColor indexed="64"/>
          <bgColor rgb="FFD0D8E8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numFmt numFmtId="172" formatCode="0;&quot;0&quot;"/>
      <fill>
        <patternFill patternType="solid">
          <fgColor indexed="64"/>
          <bgColor rgb="FFE9EDF4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rgb="FFFFFFFF"/>
        </left>
        <right/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numFmt numFmtId="173" formatCode="General;&quot;0&quot;"/>
      <fill>
        <patternFill patternType="solid">
          <fgColor indexed="64"/>
          <bgColor rgb="FFE9EDF4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numFmt numFmtId="164" formatCode="0.0"/>
      <fill>
        <patternFill patternType="solid">
          <fgColor indexed="64"/>
          <bgColor rgb="FFE9EDF4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numFmt numFmtId="30" formatCode="@"/>
      <fill>
        <patternFill patternType="solid">
          <fgColor rgb="FFFEFEFE"/>
          <bgColor rgb="FFE9EDF4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 style="thin">
          <color rgb="FFFFFFFF"/>
        </right>
        <top style="thin">
          <color rgb="FFFFFFFF"/>
        </top>
        <bottom style="thin">
          <color rgb="FFFFFFFF"/>
        </bottom>
      </border>
    </dxf>
    <dxf>
      <border outline="0"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</border>
    </dxf>
    <dxf>
      <border outline="0">
        <bottom style="thin">
          <color indexed="9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FFFFFF"/>
        <name val="Helvetica Neue"/>
        <scheme val="none"/>
      </font>
      <numFmt numFmtId="30" formatCode="@"/>
      <fill>
        <patternFill patternType="solid">
          <fgColor rgb="FF3D85C6"/>
          <bgColor rgb="FF3D85C6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9"/>
        </left>
        <right style="thin">
          <color indexed="9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 Neue"/>
        <scheme val="none"/>
      </font>
      <numFmt numFmtId="0" formatCode="General"/>
      <fill>
        <patternFill patternType="solid">
          <fgColor rgb="FFFEFEFE"/>
          <bgColor rgb="FFD0E3EA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theme="0"/>
        </left>
        <right/>
        <top/>
        <bottom style="thin">
          <color rgb="FFFFFFFF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 Neue"/>
        <scheme val="none"/>
      </font>
      <numFmt numFmtId="0" formatCode="General"/>
      <fill>
        <patternFill patternType="solid">
          <fgColor rgb="FFFEFEFE"/>
          <bgColor rgb="FFD0E3EA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rgb="FFFFFFFF"/>
        </left>
        <right/>
        <top/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 Neue"/>
        <scheme val="none"/>
      </font>
      <numFmt numFmtId="172" formatCode="0;&quot;0&quot;"/>
      <fill>
        <patternFill patternType="solid">
          <fgColor rgb="FFFEFEFE"/>
          <bgColor rgb="FFD0E3EA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rgb="FFFFFFFF"/>
        </left>
        <right/>
        <top/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 Neue"/>
        <scheme val="none"/>
      </font>
      <numFmt numFmtId="172" formatCode="0;&quot;0&quot;"/>
      <fill>
        <patternFill patternType="solid">
          <fgColor rgb="FFFEFEFE"/>
          <bgColor rgb="FFD0E3EA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rgb="FFFFFFFF"/>
        </left>
        <right style="thin">
          <color rgb="FFFFFFFF"/>
        </right>
        <top/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 Neue"/>
        <scheme val="none"/>
      </font>
      <numFmt numFmtId="173" formatCode="General;&quot;0&quot;"/>
      <fill>
        <patternFill patternType="solid">
          <fgColor rgb="FFFEFEFE"/>
          <bgColor rgb="FFD0E3EA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rgb="FFFFFFFF"/>
        </left>
        <right style="thin">
          <color rgb="FFFFFFFF"/>
        </right>
        <top/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rgb="FF000000"/>
        <name val="Helvetica Neue"/>
        <scheme val="none"/>
      </font>
      <numFmt numFmtId="0" formatCode="General"/>
      <fill>
        <patternFill patternType="solid">
          <fgColor rgb="FFFEFEFE"/>
          <bgColor rgb="FFD0E3EA"/>
        </patternFill>
      </fill>
      <alignment horizontal="left" vertical="center" textRotation="0" wrapText="1" indent="0" justifyLastLine="0" shrinkToFit="0" readingOrder="0"/>
      <border diagonalUp="0" diagonalDown="0">
        <left style="thin">
          <color rgb="FFFFFFFF"/>
        </left>
        <right style="thin">
          <color rgb="FFFFFFFF"/>
        </right>
        <top/>
        <bottom style="thin">
          <color rgb="FFFFFFFF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0000"/>
        <name val="Helvetica Neue"/>
        <scheme val="none"/>
      </font>
      <numFmt numFmtId="0" formatCode="General"/>
      <fill>
        <patternFill patternType="solid">
          <fgColor rgb="FFFEFEFE"/>
          <bgColor rgb="FFD0E3EA"/>
        </patternFill>
      </fill>
      <alignment horizontal="left" vertical="center" textRotation="0" wrapText="1" indent="0" justifyLastLine="0" shrinkToFit="0" readingOrder="0"/>
      <border diagonalUp="0" diagonalDown="0">
        <left/>
        <right style="thin">
          <color rgb="FFFFFFFF"/>
        </right>
        <top/>
        <bottom style="thin">
          <color rgb="FFFFFFFF"/>
        </bottom>
        <vertical/>
        <horizontal/>
      </border>
    </dxf>
    <dxf>
      <border diagonalUp="0" diagonalDown="0"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</border>
    </dxf>
    <dxf>
      <border outline="0">
        <bottom style="thin">
          <color indexed="9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FFFFFF"/>
        <name val="Helvetica Neue"/>
        <scheme val="none"/>
      </font>
      <numFmt numFmtId="0" formatCode="General"/>
      <fill>
        <patternFill patternType="solid">
          <fgColor rgb="FF3D85C6"/>
          <bgColor rgb="FF3D85C6"/>
        </patternFill>
      </fill>
      <alignment horizontal="center" vertical="center" textRotation="0" wrapText="1" indent="0" justifyLastLine="0" shrinkToFit="0" readingOrder="0"/>
    </dxf>
    <dxf>
      <fill>
        <patternFill>
          <bgColor theme="6" tint="0.59996337778862885"/>
        </patternFill>
      </fill>
    </dxf>
  </dxfs>
  <tableStyles count="1" defaultTableStyle="TableStyleMedium2" defaultPivotStyle="PivotStyleLight16">
    <tableStyle name="Tabellenformat 1" pivot="0" count="1" xr9:uid="{4E4E24AA-5BE0-4A89-B0B6-517C073D89FC}">
      <tableStyleElement type="wholeTable" dxfId="86"/>
    </tableStyle>
  </tableStyles>
  <colors>
    <mruColors>
      <color rgb="FFCC99FF"/>
      <color rgb="FFB6D2EC"/>
      <color rgb="FFCEEAB0"/>
      <color rgb="FFBCE292"/>
      <color rgb="FFFFFF99"/>
      <color rgb="FFF3F5FF"/>
      <color rgb="FFF3FAFF"/>
      <color rgb="FFFFCC66"/>
      <color rgb="FFFCB6B6"/>
      <color rgb="FFF8565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c:style val="2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e-AT"/>
              <a:t>Volumen</a:t>
            </a:r>
          </a:p>
          <a:p>
            <a:pPr>
              <a:defRPr sz="18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e-AT"/>
              <a:t> Graph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3.5906532328747055E-2"/>
          <c:y val="8.9386917814119893E-2"/>
          <c:w val="0.9450277306353394"/>
          <c:h val="0.82098510572932837"/>
        </c:manualLayout>
      </c:layout>
      <c:barChart>
        <c:barDir val="col"/>
        <c:grouping val="clustered"/>
        <c:varyColors val="1"/>
        <c:ser>
          <c:idx val="0"/>
          <c:order val="0"/>
          <c:tx>
            <c:strRef>
              <c:f>Zyklus!$C$9</c:f>
              <c:strCache>
                <c:ptCount val="1"/>
                <c:pt idx="0">
                  <c:v>WOCHE 1: MEV</c:v>
                </c:pt>
              </c:strCache>
            </c:strRef>
          </c:tx>
          <c:spPr>
            <a:solidFill>
              <a:srgbClr val="558ED5"/>
            </a:solidFill>
          </c:spPr>
          <c:invertIfNegative val="1"/>
          <c:cat>
            <c:strRef>
              <c:extLst>
                <c:ext xmlns:c15="http://schemas.microsoft.com/office/drawing/2012/chart" uri="{02D57815-91ED-43cb-92C2-25804820EDAC}">
                  <c15:fullRef>
                    <c15:sqref>Zyklus!$H$69:$R$69</c15:sqref>
                  </c15:fullRef>
                </c:ext>
              </c:extLst>
              <c:f>(Zyklus!$H$69:$K$69,Zyklus!$M$69:$P$69)</c:f>
              <c:strCache>
                <c:ptCount val="8"/>
                <c:pt idx="0">
                  <c:v>Brust</c:v>
                </c:pt>
                <c:pt idx="1">
                  <c:v>Rücken</c:v>
                </c:pt>
                <c:pt idx="2">
                  <c:v>Mittlere Schulter</c:v>
                </c:pt>
                <c:pt idx="3">
                  <c:v>Hintere Schulter</c:v>
                </c:pt>
                <c:pt idx="4">
                  <c:v>Bizeps</c:v>
                </c:pt>
                <c:pt idx="5">
                  <c:v>Trizeps</c:v>
                </c:pt>
                <c:pt idx="6">
                  <c:v>Quads</c:v>
                </c:pt>
                <c:pt idx="7">
                  <c:v>Hamstrings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Zyklus!$H$70:$R$70</c15:sqref>
                  </c15:fullRef>
                </c:ext>
              </c:extLst>
              <c:f>(Zyklus!$H$70:$K$70,Zyklus!$M$70:$P$70)</c:f>
              <c:numCache>
                <c:formatCode>General</c:formatCode>
                <c:ptCount val="8"/>
                <c:pt idx="0">
                  <c:v>12</c:v>
                </c:pt>
                <c:pt idx="1">
                  <c:v>13</c:v>
                </c:pt>
                <c:pt idx="2">
                  <c:v>9</c:v>
                </c:pt>
                <c:pt idx="3">
                  <c:v>6</c:v>
                </c:pt>
                <c:pt idx="4">
                  <c:v>9</c:v>
                </c:pt>
                <c:pt idx="5">
                  <c:v>8</c:v>
                </c:pt>
                <c:pt idx="6">
                  <c:v>8</c:v>
                </c:pt>
                <c:pt idx="7">
                  <c:v>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0-0B55-40B1-9049-F3E895732B5E}"/>
            </c:ext>
          </c:extLst>
        </c:ser>
        <c:ser>
          <c:idx val="1"/>
          <c:order val="1"/>
          <c:tx>
            <c:strRef>
              <c:f>Zyklus!$G$9</c:f>
              <c:strCache>
                <c:ptCount val="1"/>
                <c:pt idx="0">
                  <c:v>WOCHE 2: MAV</c:v>
                </c:pt>
              </c:strCache>
            </c:strRef>
          </c:tx>
          <c:spPr>
            <a:solidFill>
              <a:srgbClr val="DC3912"/>
            </a:solidFill>
          </c:spPr>
          <c:invertIfNegative val="1"/>
          <c:cat>
            <c:strRef>
              <c:extLst>
                <c:ext xmlns:c15="http://schemas.microsoft.com/office/drawing/2012/chart" uri="{02D57815-91ED-43cb-92C2-25804820EDAC}">
                  <c15:fullRef>
                    <c15:sqref>Zyklus!$H$69:$R$69</c15:sqref>
                  </c15:fullRef>
                </c:ext>
              </c:extLst>
              <c:f>(Zyklus!$H$69:$K$69,Zyklus!$M$69:$P$69)</c:f>
              <c:strCache>
                <c:ptCount val="8"/>
                <c:pt idx="0">
                  <c:v>Brust</c:v>
                </c:pt>
                <c:pt idx="1">
                  <c:v>Rücken</c:v>
                </c:pt>
                <c:pt idx="2">
                  <c:v>Mittlere Schulter</c:v>
                </c:pt>
                <c:pt idx="3">
                  <c:v>Hintere Schulter</c:v>
                </c:pt>
                <c:pt idx="4">
                  <c:v>Bizeps</c:v>
                </c:pt>
                <c:pt idx="5">
                  <c:v>Trizeps</c:v>
                </c:pt>
                <c:pt idx="6">
                  <c:v>Quads</c:v>
                </c:pt>
                <c:pt idx="7">
                  <c:v>Hamstrings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Zyklus!$H$71:$R$71</c15:sqref>
                  </c15:fullRef>
                </c:ext>
              </c:extLst>
              <c:f>(Zyklus!$H$71:$K$71,Zyklus!$M$71:$P$71)</c:f>
              <c:numCache>
                <c:formatCode>General</c:formatCode>
                <c:ptCount val="8"/>
                <c:pt idx="0">
                  <c:v>15</c:v>
                </c:pt>
                <c:pt idx="1">
                  <c:v>16</c:v>
                </c:pt>
                <c:pt idx="2">
                  <c:v>13</c:v>
                </c:pt>
                <c:pt idx="3">
                  <c:v>10</c:v>
                </c:pt>
                <c:pt idx="4">
                  <c:v>13</c:v>
                </c:pt>
                <c:pt idx="5">
                  <c:v>12</c:v>
                </c:pt>
                <c:pt idx="6">
                  <c:v>9</c:v>
                </c:pt>
                <c:pt idx="7">
                  <c:v>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1-0B55-40B1-9049-F3E895732B5E}"/>
            </c:ext>
          </c:extLst>
        </c:ser>
        <c:ser>
          <c:idx val="2"/>
          <c:order val="2"/>
          <c:tx>
            <c:strRef>
              <c:f>Zyklus!$K$9</c:f>
              <c:strCache>
                <c:ptCount val="1"/>
                <c:pt idx="0">
                  <c:v>WOCHE 3-4: MAV</c:v>
                </c:pt>
              </c:strCache>
            </c:strRef>
          </c:tx>
          <c:spPr>
            <a:solidFill>
              <a:srgbClr val="FF9900"/>
            </a:solidFill>
          </c:spPr>
          <c:invertIfNegative val="1"/>
          <c:cat>
            <c:strRef>
              <c:extLst>
                <c:ext xmlns:c15="http://schemas.microsoft.com/office/drawing/2012/chart" uri="{02D57815-91ED-43cb-92C2-25804820EDAC}">
                  <c15:fullRef>
                    <c15:sqref>Zyklus!$H$69:$R$69</c15:sqref>
                  </c15:fullRef>
                </c:ext>
              </c:extLst>
              <c:f>(Zyklus!$H$69:$K$69,Zyklus!$M$69:$P$69)</c:f>
              <c:strCache>
                <c:ptCount val="8"/>
                <c:pt idx="0">
                  <c:v>Brust</c:v>
                </c:pt>
                <c:pt idx="1">
                  <c:v>Rücken</c:v>
                </c:pt>
                <c:pt idx="2">
                  <c:v>Mittlere Schulter</c:v>
                </c:pt>
                <c:pt idx="3">
                  <c:v>Hintere Schulter</c:v>
                </c:pt>
                <c:pt idx="4">
                  <c:v>Bizeps</c:v>
                </c:pt>
                <c:pt idx="5">
                  <c:v>Trizeps</c:v>
                </c:pt>
                <c:pt idx="6">
                  <c:v>Quads</c:v>
                </c:pt>
                <c:pt idx="7">
                  <c:v>Hamstrings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Zyklus!$H$72:$R$72</c15:sqref>
                  </c15:fullRef>
                </c:ext>
              </c:extLst>
              <c:f>(Zyklus!$H$72:$K$72,Zyklus!$M$72:$P$72)</c:f>
              <c:numCache>
                <c:formatCode>General</c:formatCode>
                <c:ptCount val="8"/>
                <c:pt idx="0">
                  <c:v>15</c:v>
                </c:pt>
                <c:pt idx="1">
                  <c:v>16</c:v>
                </c:pt>
                <c:pt idx="2">
                  <c:v>14</c:v>
                </c:pt>
                <c:pt idx="3">
                  <c:v>10</c:v>
                </c:pt>
                <c:pt idx="4">
                  <c:v>13</c:v>
                </c:pt>
                <c:pt idx="5">
                  <c:v>12</c:v>
                </c:pt>
                <c:pt idx="6">
                  <c:v>9</c:v>
                </c:pt>
                <c:pt idx="7">
                  <c:v>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2-0B55-40B1-9049-F3E895732B5E}"/>
            </c:ext>
          </c:extLst>
        </c:ser>
        <c:ser>
          <c:idx val="3"/>
          <c:order val="3"/>
          <c:tx>
            <c:strRef>
              <c:f>Zyklus!$O$9</c:f>
              <c:strCache>
                <c:ptCount val="1"/>
                <c:pt idx="0">
                  <c:v>WOCHE 5: MRV</c:v>
                </c:pt>
              </c:strCache>
            </c:strRef>
          </c:tx>
          <c:spPr>
            <a:solidFill>
              <a:srgbClr val="00B050"/>
            </a:solidFill>
          </c:spPr>
          <c:invertIfNegative val="1"/>
          <c:cat>
            <c:strRef>
              <c:extLst>
                <c:ext xmlns:c15="http://schemas.microsoft.com/office/drawing/2012/chart" uri="{02D57815-91ED-43cb-92C2-25804820EDAC}">
                  <c15:fullRef>
                    <c15:sqref>Zyklus!$H$69:$R$69</c15:sqref>
                  </c15:fullRef>
                </c:ext>
              </c:extLst>
              <c:f>(Zyklus!$H$69:$K$69,Zyklus!$M$69:$P$69)</c:f>
              <c:strCache>
                <c:ptCount val="8"/>
                <c:pt idx="0">
                  <c:v>Brust</c:v>
                </c:pt>
                <c:pt idx="1">
                  <c:v>Rücken</c:v>
                </c:pt>
                <c:pt idx="2">
                  <c:v>Mittlere Schulter</c:v>
                </c:pt>
                <c:pt idx="3">
                  <c:v>Hintere Schulter</c:v>
                </c:pt>
                <c:pt idx="4">
                  <c:v>Bizeps</c:v>
                </c:pt>
                <c:pt idx="5">
                  <c:v>Trizeps</c:v>
                </c:pt>
                <c:pt idx="6">
                  <c:v>Quads</c:v>
                </c:pt>
                <c:pt idx="7">
                  <c:v>Hamstrings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Zyklus!$H$73:$R$73</c15:sqref>
                  </c15:fullRef>
                </c:ext>
              </c:extLst>
              <c:f>(Zyklus!$H$73:$K$73,Zyklus!$M$73:$P$73)</c:f>
              <c:numCache>
                <c:formatCode>General</c:formatCode>
                <c:ptCount val="8"/>
                <c:pt idx="0">
                  <c:v>18</c:v>
                </c:pt>
                <c:pt idx="1">
                  <c:v>19</c:v>
                </c:pt>
                <c:pt idx="2">
                  <c:v>17</c:v>
                </c:pt>
                <c:pt idx="3">
                  <c:v>12</c:v>
                </c:pt>
                <c:pt idx="4">
                  <c:v>16</c:v>
                </c:pt>
                <c:pt idx="5">
                  <c:v>14</c:v>
                </c:pt>
                <c:pt idx="6">
                  <c:v>13</c:v>
                </c:pt>
                <c:pt idx="7">
                  <c:v>12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3-0B55-40B1-9049-F3E895732B5E}"/>
            </c:ext>
          </c:extLst>
        </c:ser>
        <c:ser>
          <c:idx val="4"/>
          <c:order val="4"/>
          <c:tx>
            <c:strRef>
              <c:f>Zyklus!$S$9</c:f>
              <c:strCache>
                <c:ptCount val="1"/>
                <c:pt idx="0">
                  <c:v>WOCHE 6: MV</c:v>
                </c:pt>
              </c:strCache>
            </c:strRef>
          </c:tx>
          <c:spPr>
            <a:solidFill>
              <a:srgbClr val="FFB9FF"/>
            </a:solidFill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Zyklus!$H$69:$R$69</c15:sqref>
                  </c15:fullRef>
                </c:ext>
              </c:extLst>
              <c:f>(Zyklus!$H$69:$K$69,Zyklus!$M$69:$P$69)</c:f>
              <c:strCache>
                <c:ptCount val="8"/>
                <c:pt idx="0">
                  <c:v>Brust</c:v>
                </c:pt>
                <c:pt idx="1">
                  <c:v>Rücken</c:v>
                </c:pt>
                <c:pt idx="2">
                  <c:v>Mittlere Schulter</c:v>
                </c:pt>
                <c:pt idx="3">
                  <c:v>Hintere Schulter</c:v>
                </c:pt>
                <c:pt idx="4">
                  <c:v>Bizeps</c:v>
                </c:pt>
                <c:pt idx="5">
                  <c:v>Trizeps</c:v>
                </c:pt>
                <c:pt idx="6">
                  <c:v>Quads</c:v>
                </c:pt>
                <c:pt idx="7">
                  <c:v>Hamstrings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Zyklus!$H$74:$R$74</c15:sqref>
                  </c15:fullRef>
                </c:ext>
              </c:extLst>
              <c:f>(Zyklus!$H$74:$K$74,Zyklus!$M$74:$P$74)</c:f>
              <c:numCache>
                <c:formatCode>General</c:formatCode>
                <c:ptCount val="8"/>
                <c:pt idx="0">
                  <c:v>10</c:v>
                </c:pt>
                <c:pt idx="1">
                  <c:v>10</c:v>
                </c:pt>
                <c:pt idx="2">
                  <c:v>6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7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B55-40B1-9049-F3E895732B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4886218"/>
        <c:axId val="1410113911"/>
      </c:barChart>
      <c:catAx>
        <c:axId val="154886218"/>
        <c:scaling>
          <c:orientation val="minMax"/>
        </c:scaling>
        <c:delete val="0"/>
        <c:axPos val="b"/>
        <c:numFmt formatCode="General" sourceLinked="0"/>
        <c:majorTickMark val="cross"/>
        <c:minorTickMark val="cross"/>
        <c:tickLblPos val="nextTo"/>
        <c:txPr>
          <a:bodyPr/>
          <a:lstStyle/>
          <a:p>
            <a:pPr lvl="0">
              <a:defRPr sz="1200" b="0"/>
            </a:pPr>
            <a:endParaRPr lang="de-DE"/>
          </a:p>
        </c:txPr>
        <c:crossAx val="1410113911"/>
        <c:crosses val="autoZero"/>
        <c:auto val="1"/>
        <c:lblAlgn val="ctr"/>
        <c:lblOffset val="100"/>
        <c:noMultiLvlLbl val="1"/>
      </c:catAx>
      <c:valAx>
        <c:axId val="1410113911"/>
        <c:scaling>
          <c:orientation val="minMax"/>
          <c:max val="25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sz="1200" b="0"/>
            </a:pPr>
            <a:endParaRPr lang="de-DE"/>
          </a:p>
        </c:txPr>
        <c:crossAx val="154886218"/>
        <c:crosses val="autoZero"/>
        <c:crossBetween val="between"/>
        <c:majorUnit val="2"/>
      </c:valAx>
    </c:plotArea>
    <c:legend>
      <c:legendPos val="r"/>
      <c:layout>
        <c:manualLayout>
          <c:xMode val="edge"/>
          <c:yMode val="edge"/>
          <c:x val="0.80953043363449462"/>
          <c:y val="4.6668884684333174E-2"/>
          <c:w val="0.17453456147030255"/>
          <c:h val="0.27747995377135676"/>
        </c:manualLayout>
      </c:layout>
      <c:overlay val="0"/>
      <c:spPr>
        <a:solidFill>
          <a:schemeClr val="bg1">
            <a:lumMod val="95000"/>
          </a:schemeClr>
        </a:solidFill>
        <a:ln>
          <a:solidFill>
            <a:srgbClr val="0070C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zero"/>
    <c:showDLblsOverMax val="1"/>
  </c:chart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762834591956846"/>
          <c:y val="5.2186779579761228E-2"/>
          <c:w val="0.779125174513977"/>
          <c:h val="0.83680179220084261"/>
        </c:manualLayout>
      </c:layout>
      <c:scatterChart>
        <c:scatterStyle val="smoothMarker"/>
        <c:varyColors val="0"/>
        <c:ser>
          <c:idx val="0"/>
          <c:order val="0"/>
          <c:tx>
            <c:v>Brzcky</c:v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'Funktions-Tabelle'!$D$22:$D$57</c:f>
              <c:numCache>
                <c:formatCode>General" Wdh."</c:formatCode>
                <c:ptCount val="3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</c:numCache>
            </c:numRef>
          </c:xVal>
          <c:yVal>
            <c:numRef>
              <c:f>'Funktions-Tabelle'!$E$22:$E$57</c:f>
              <c:numCache>
                <c:formatCode>#,##0.0;""</c:formatCode>
                <c:ptCount val="36"/>
                <c:pt idx="0">
                  <c:v>116.12903225806453</c:v>
                </c:pt>
                <c:pt idx="1">
                  <c:v>112.90322580645163</c:v>
                </c:pt>
                <c:pt idx="2">
                  <c:v>109.67741935483872</c:v>
                </c:pt>
                <c:pt idx="3">
                  <c:v>106.45161290322582</c:v>
                </c:pt>
                <c:pt idx="4">
                  <c:v>103.22580645161291</c:v>
                </c:pt>
                <c:pt idx="5">
                  <c:v>100</c:v>
                </c:pt>
                <c:pt idx="6">
                  <c:v>96.774193548387103</c:v>
                </c:pt>
                <c:pt idx="7">
                  <c:v>93.548387096774192</c:v>
                </c:pt>
                <c:pt idx="8">
                  <c:v>90.322580645161295</c:v>
                </c:pt>
                <c:pt idx="9">
                  <c:v>87.096774193548399</c:v>
                </c:pt>
                <c:pt idx="10">
                  <c:v>83.870967741935488</c:v>
                </c:pt>
                <c:pt idx="11">
                  <c:v>80.645161290322591</c:v>
                </c:pt>
                <c:pt idx="12">
                  <c:v>77.41935483870968</c:v>
                </c:pt>
                <c:pt idx="13">
                  <c:v>74.193548387096783</c:v>
                </c:pt>
                <c:pt idx="14">
                  <c:v>70.967741935483872</c:v>
                </c:pt>
                <c:pt idx="15">
                  <c:v>67.741935483870975</c:v>
                </c:pt>
                <c:pt idx="16">
                  <c:v>64.516129032258064</c:v>
                </c:pt>
                <c:pt idx="17">
                  <c:v>61.290322580645167</c:v>
                </c:pt>
                <c:pt idx="18">
                  <c:v>58.064516129032263</c:v>
                </c:pt>
                <c:pt idx="19">
                  <c:v>54.838709677419359</c:v>
                </c:pt>
                <c:pt idx="20">
                  <c:v>51.612903225806456</c:v>
                </c:pt>
                <c:pt idx="21">
                  <c:v>48.387096774193552</c:v>
                </c:pt>
                <c:pt idx="22">
                  <c:v>45.161290322580648</c:v>
                </c:pt>
                <c:pt idx="23">
                  <c:v>41.935483870967744</c:v>
                </c:pt>
                <c:pt idx="24">
                  <c:v>38.70967741935484</c:v>
                </c:pt>
                <c:pt idx="25">
                  <c:v>35.483870967741936</c:v>
                </c:pt>
                <c:pt idx="26">
                  <c:v>32.258064516129032</c:v>
                </c:pt>
                <c:pt idx="27">
                  <c:v>29.032258064516132</c:v>
                </c:pt>
                <c:pt idx="28">
                  <c:v>25.806451612903228</c:v>
                </c:pt>
                <c:pt idx="29">
                  <c:v>22.580645161290324</c:v>
                </c:pt>
                <c:pt idx="30">
                  <c:v>19.35483870967742</c:v>
                </c:pt>
                <c:pt idx="31">
                  <c:v>16.129032258064516</c:v>
                </c:pt>
                <c:pt idx="32">
                  <c:v>12.903225806451614</c:v>
                </c:pt>
                <c:pt idx="33">
                  <c:v>9.67741935483871</c:v>
                </c:pt>
                <c:pt idx="34">
                  <c:v>6.4516129032258069</c:v>
                </c:pt>
                <c:pt idx="35">
                  <c:v>3.2258064516129035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6722-412D-A658-F9417FABF2DC}"/>
            </c:ext>
          </c:extLst>
        </c:ser>
        <c:ser>
          <c:idx val="4"/>
          <c:order val="4"/>
          <c:tx>
            <c:v>Epley</c:v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'Funktions-Tabelle'!$D$22:$D$57</c:f>
              <c:numCache>
                <c:formatCode>General" Wdh."</c:formatCode>
                <c:ptCount val="3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</c:numCache>
            </c:numRef>
          </c:xVal>
          <c:yVal>
            <c:numRef>
              <c:f>'Funktions-Tabelle'!$I$22:$I$57</c:f>
              <c:numCache>
                <c:formatCode>#,##0.0;""</c:formatCode>
                <c:ptCount val="36"/>
                <c:pt idx="0">
                  <c:v>120</c:v>
                </c:pt>
                <c:pt idx="1">
                  <c:v>112.5</c:v>
                </c:pt>
                <c:pt idx="2">
                  <c:v>109.09090909090908</c:v>
                </c:pt>
                <c:pt idx="3">
                  <c:v>105.88235294117648</c:v>
                </c:pt>
                <c:pt idx="4">
                  <c:v>102.85714285714285</c:v>
                </c:pt>
                <c:pt idx="5">
                  <c:v>100</c:v>
                </c:pt>
                <c:pt idx="6">
                  <c:v>97.297297297297291</c:v>
                </c:pt>
                <c:pt idx="7">
                  <c:v>94.736842105263165</c:v>
                </c:pt>
                <c:pt idx="8">
                  <c:v>92.307692307692307</c:v>
                </c:pt>
                <c:pt idx="9">
                  <c:v>90</c:v>
                </c:pt>
                <c:pt idx="10">
                  <c:v>87.804878048780481</c:v>
                </c:pt>
                <c:pt idx="11">
                  <c:v>85.714285714285722</c:v>
                </c:pt>
                <c:pt idx="12">
                  <c:v>83.720930232558132</c:v>
                </c:pt>
                <c:pt idx="13">
                  <c:v>81.818181818181813</c:v>
                </c:pt>
                <c:pt idx="14">
                  <c:v>80</c:v>
                </c:pt>
                <c:pt idx="15">
                  <c:v>78.260869565217391</c:v>
                </c:pt>
                <c:pt idx="16">
                  <c:v>76.59574468085107</c:v>
                </c:pt>
                <c:pt idx="17">
                  <c:v>75</c:v>
                </c:pt>
                <c:pt idx="18">
                  <c:v>73.469387755102048</c:v>
                </c:pt>
                <c:pt idx="19">
                  <c:v>72</c:v>
                </c:pt>
                <c:pt idx="20">
                  <c:v>70.588235294117652</c:v>
                </c:pt>
                <c:pt idx="21">
                  <c:v>69.230769230769226</c:v>
                </c:pt>
                <c:pt idx="22">
                  <c:v>67.924528301886795</c:v>
                </c:pt>
                <c:pt idx="23">
                  <c:v>66.666666666666671</c:v>
                </c:pt>
                <c:pt idx="24">
                  <c:v>65.454545454545453</c:v>
                </c:pt>
                <c:pt idx="25">
                  <c:v>64.285714285714278</c:v>
                </c:pt>
                <c:pt idx="26">
                  <c:v>63.15789473684211</c:v>
                </c:pt>
                <c:pt idx="27">
                  <c:v>62.068965517241381</c:v>
                </c:pt>
                <c:pt idx="28">
                  <c:v>61.016949152542367</c:v>
                </c:pt>
                <c:pt idx="29">
                  <c:v>60</c:v>
                </c:pt>
                <c:pt idx="30">
                  <c:v>59.016393442622956</c:v>
                </c:pt>
                <c:pt idx="31">
                  <c:v>58.064516129032263</c:v>
                </c:pt>
                <c:pt idx="32">
                  <c:v>57.142857142857139</c:v>
                </c:pt>
                <c:pt idx="33">
                  <c:v>56.25</c:v>
                </c:pt>
                <c:pt idx="34">
                  <c:v>55.38461538461538</c:v>
                </c:pt>
                <c:pt idx="35">
                  <c:v>54.54545454545454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6722-412D-A658-F9417FABF2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2553864"/>
        <c:axId val="702553536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'Funktions-Tabelle'!$F$21</c15:sqref>
                        </c15:formulaRef>
                      </c:ext>
                    </c:extLst>
                    <c:strCache>
                      <c:ptCount val="1"/>
                      <c:pt idx="0">
                        <c:v>% des 1RM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'Funktions-Tabelle'!$D$22:$D$57</c15:sqref>
                        </c15:formulaRef>
                      </c:ext>
                    </c:extLst>
                    <c:numCache>
                      <c:formatCode>General" Wdh."</c:formatCode>
                      <c:ptCount val="36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'Funktions-Tabelle'!$F$22:$F$57</c15:sqref>
                        </c15:formulaRef>
                      </c:ext>
                    </c:extLst>
                    <c:numCache>
                      <c:formatCode>0.0%</c:formatCode>
                      <c:ptCount val="36"/>
                      <c:pt idx="0">
                        <c:v>1</c:v>
                      </c:pt>
                      <c:pt idx="1">
                        <c:v>0.97222222222222232</c:v>
                      </c:pt>
                      <c:pt idx="2">
                        <c:v>0.94444444444444442</c:v>
                      </c:pt>
                      <c:pt idx="3">
                        <c:v>0.91666666666666674</c:v>
                      </c:pt>
                      <c:pt idx="4">
                        <c:v>0.88888888888888884</c:v>
                      </c:pt>
                      <c:pt idx="5">
                        <c:v>0.86111111111111105</c:v>
                      </c:pt>
                      <c:pt idx="6">
                        <c:v>0.83333333333333326</c:v>
                      </c:pt>
                      <c:pt idx="7">
                        <c:v>0.80555555555555547</c:v>
                      </c:pt>
                      <c:pt idx="8">
                        <c:v>0.77777777777777779</c:v>
                      </c:pt>
                      <c:pt idx="9">
                        <c:v>0.75</c:v>
                      </c:pt>
                      <c:pt idx="10">
                        <c:v>0.72222222222222221</c:v>
                      </c:pt>
                      <c:pt idx="11">
                        <c:v>0.69444444444444442</c:v>
                      </c:pt>
                      <c:pt idx="12">
                        <c:v>0.66666666666666663</c:v>
                      </c:pt>
                      <c:pt idx="13">
                        <c:v>0.63888888888888895</c:v>
                      </c:pt>
                      <c:pt idx="14">
                        <c:v>0.61111111111111105</c:v>
                      </c:pt>
                      <c:pt idx="15">
                        <c:v>0.58333333333333337</c:v>
                      </c:pt>
                      <c:pt idx="16">
                        <c:v>0.55555555555555547</c:v>
                      </c:pt>
                      <c:pt idx="17">
                        <c:v>0.52777777777777779</c:v>
                      </c:pt>
                      <c:pt idx="18">
                        <c:v>0.5</c:v>
                      </c:pt>
                      <c:pt idx="19">
                        <c:v>0.47222222222222221</c:v>
                      </c:pt>
                      <c:pt idx="20">
                        <c:v>0.44444444444444442</c:v>
                      </c:pt>
                      <c:pt idx="21">
                        <c:v>0.41666666666666663</c:v>
                      </c:pt>
                      <c:pt idx="22">
                        <c:v>0.3888888888888889</c:v>
                      </c:pt>
                      <c:pt idx="23">
                        <c:v>0.3611111111111111</c:v>
                      </c:pt>
                      <c:pt idx="24">
                        <c:v>0.33333333333333331</c:v>
                      </c:pt>
                      <c:pt idx="25">
                        <c:v>0.30555555555555552</c:v>
                      </c:pt>
                      <c:pt idx="26">
                        <c:v>0.27777777777777773</c:v>
                      </c:pt>
                      <c:pt idx="27">
                        <c:v>0.25</c:v>
                      </c:pt>
                      <c:pt idx="28">
                        <c:v>0.22222222222222221</c:v>
                      </c:pt>
                      <c:pt idx="29">
                        <c:v>0.19444444444444445</c:v>
                      </c:pt>
                      <c:pt idx="30">
                        <c:v>0.16666666666666666</c:v>
                      </c:pt>
                      <c:pt idx="31">
                        <c:v>0.13888888888888887</c:v>
                      </c:pt>
                      <c:pt idx="32">
                        <c:v>0.1111111111111111</c:v>
                      </c:pt>
                      <c:pt idx="33">
                        <c:v>8.3333333333333329E-2</c:v>
                      </c:pt>
                      <c:pt idx="34">
                        <c:v>5.5555555555555552E-2</c:v>
                      </c:pt>
                      <c:pt idx="35">
                        <c:v>2.7777777777777776E-2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7-6722-412D-A658-F9417FABF2D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'Funktions-Tabelle'!$G$21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'Funktions-Tabelle'!$D$22:$D$57</c15:sqref>
                        </c15:formulaRef>
                      </c:ext>
                    </c:extLst>
                    <c:numCache>
                      <c:formatCode>General" Wdh."</c:formatCode>
                      <c:ptCount val="36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'Funktions-Tabelle'!$G$22:$G$57</c15:sqref>
                        </c15:formulaRef>
                      </c:ext>
                    </c:extLst>
                    <c:numCache>
                      <c:formatCode>General</c:formatCode>
                      <c:ptCount val="36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6722-412D-A658-F9417FABF2D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'Funktions-Tabelle'!$H$21</c15:sqref>
                        </c15:formulaRef>
                      </c:ext>
                    </c:extLst>
                    <c:strCache>
                      <c:ptCount val="1"/>
                      <c:pt idx="0">
                        <c:v>Wdh.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'Funktions-Tabelle'!$D$22:$D$57</c15:sqref>
                        </c15:formulaRef>
                      </c:ext>
                    </c:extLst>
                    <c:numCache>
                      <c:formatCode>General" Wdh."</c:formatCode>
                      <c:ptCount val="36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'Funktions-Tabelle'!$H$22:$H$57</c15:sqref>
                        </c15:formulaRef>
                      </c:ext>
                    </c:extLst>
                    <c:numCache>
                      <c:formatCode>General" Wdh."</c:formatCode>
                      <c:ptCount val="36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6722-412D-A658-F9417FABF2D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'Funktions-Tabelle'!$J$21</c15:sqref>
                        </c15:formulaRef>
                      </c:ext>
                    </c:extLst>
                    <c:strCache>
                      <c:ptCount val="1"/>
                      <c:pt idx="0">
                        <c:v>% des 1RM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'Funktions-Tabelle'!$D$22:$D$57</c15:sqref>
                        </c15:formulaRef>
                      </c:ext>
                    </c:extLst>
                    <c:numCache>
                      <c:formatCode>General" Wdh."</c:formatCode>
                      <c:ptCount val="36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'Funktions-Tabelle'!$J$22:$J$57</c15:sqref>
                        </c15:formulaRef>
                      </c:ext>
                    </c:extLst>
                    <c:numCache>
                      <c:formatCode>0.0%</c:formatCode>
                      <c:ptCount val="36"/>
                      <c:pt idx="0">
                        <c:v>1</c:v>
                      </c:pt>
                      <c:pt idx="1">
                        <c:v>0.9375</c:v>
                      </c:pt>
                      <c:pt idx="2">
                        <c:v>0.90909090909090895</c:v>
                      </c:pt>
                      <c:pt idx="3">
                        <c:v>0.88235294117647067</c:v>
                      </c:pt>
                      <c:pt idx="4">
                        <c:v>0.8571428571428571</c:v>
                      </c:pt>
                      <c:pt idx="5">
                        <c:v>0.83333333333333337</c:v>
                      </c:pt>
                      <c:pt idx="6">
                        <c:v>0.81081081081081074</c:v>
                      </c:pt>
                      <c:pt idx="7">
                        <c:v>0.78947368421052633</c:v>
                      </c:pt>
                      <c:pt idx="8">
                        <c:v>0.76923076923076927</c:v>
                      </c:pt>
                      <c:pt idx="9">
                        <c:v>0.75</c:v>
                      </c:pt>
                      <c:pt idx="10">
                        <c:v>0.73170731707317072</c:v>
                      </c:pt>
                      <c:pt idx="11">
                        <c:v>0.7142857142857143</c:v>
                      </c:pt>
                      <c:pt idx="12">
                        <c:v>0.69767441860465107</c:v>
                      </c:pt>
                      <c:pt idx="13">
                        <c:v>0.68181818181818177</c:v>
                      </c:pt>
                      <c:pt idx="14">
                        <c:v>0.66666666666666663</c:v>
                      </c:pt>
                      <c:pt idx="15">
                        <c:v>0.65217391304347827</c:v>
                      </c:pt>
                      <c:pt idx="16">
                        <c:v>0.63829787234042556</c:v>
                      </c:pt>
                      <c:pt idx="17">
                        <c:v>0.625</c:v>
                      </c:pt>
                      <c:pt idx="18">
                        <c:v>0.61224489795918369</c:v>
                      </c:pt>
                      <c:pt idx="19">
                        <c:v>0.6</c:v>
                      </c:pt>
                      <c:pt idx="20">
                        <c:v>0.58823529411764708</c:v>
                      </c:pt>
                      <c:pt idx="21">
                        <c:v>0.57692307692307687</c:v>
                      </c:pt>
                      <c:pt idx="22">
                        <c:v>0.56603773584905659</c:v>
                      </c:pt>
                      <c:pt idx="23">
                        <c:v>0.55555555555555558</c:v>
                      </c:pt>
                      <c:pt idx="24">
                        <c:v>0.54545454545454541</c:v>
                      </c:pt>
                      <c:pt idx="25">
                        <c:v>0.5357142857142857</c:v>
                      </c:pt>
                      <c:pt idx="26">
                        <c:v>0.52631578947368429</c:v>
                      </c:pt>
                      <c:pt idx="27">
                        <c:v>0.51724137931034486</c:v>
                      </c:pt>
                      <c:pt idx="28">
                        <c:v>0.50847457627118642</c:v>
                      </c:pt>
                      <c:pt idx="29">
                        <c:v>0.5</c:v>
                      </c:pt>
                      <c:pt idx="30">
                        <c:v>0.49180327868852464</c:v>
                      </c:pt>
                      <c:pt idx="31">
                        <c:v>0.48387096774193555</c:v>
                      </c:pt>
                      <c:pt idx="32">
                        <c:v>0.47619047619047616</c:v>
                      </c:pt>
                      <c:pt idx="33">
                        <c:v>0.46875</c:v>
                      </c:pt>
                      <c:pt idx="34">
                        <c:v>0.46153846153846151</c:v>
                      </c:pt>
                      <c:pt idx="35">
                        <c:v>0.45454545454545447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6722-412D-A658-F9417FABF2DC}"/>
                  </c:ext>
                </c:extLst>
              </c15:ser>
            </c15:filteredScatterSeries>
          </c:ext>
        </c:extLst>
      </c:scatterChart>
      <c:valAx>
        <c:axId val="702553864"/>
        <c:scaling>
          <c:orientation val="minMax"/>
          <c:max val="35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rgbClr val="7030A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>
                    <a:solidFill>
                      <a:srgbClr val="7030A0"/>
                    </a:solidFill>
                  </a:rPr>
                  <a:t>Wdh.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rgbClr val="7030A0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02553536"/>
        <c:crosses val="autoZero"/>
        <c:crossBetween val="midCat"/>
        <c:majorUnit val="1"/>
      </c:valAx>
      <c:valAx>
        <c:axId val="702553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rgbClr val="7030A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>
                    <a:solidFill>
                      <a:srgbClr val="7030A0"/>
                    </a:solidFill>
                  </a:rPr>
                  <a:t>Gewicht [Kg]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rgbClr val="7030A0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#,##0.0;&quot;&quot;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02553864"/>
        <c:crosses val="autoZero"/>
        <c:crossBetween val="midCat"/>
        <c:majorUnit val="10"/>
      </c:valAx>
      <c:spPr>
        <a:solidFill>
          <a:schemeClr val="bg1"/>
        </a:soli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073701092770174"/>
          <c:y val="9.9357061385233883E-2"/>
          <c:w val="9.7484225325431828E-2"/>
          <c:h val="0.1500420689222473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616003196597327"/>
          <c:y val="5.2186798021263872E-2"/>
          <c:w val="0.779125174513977"/>
          <c:h val="0.83680179220084261"/>
        </c:manualLayout>
      </c:layout>
      <c:scatterChart>
        <c:scatterStyle val="smoothMarker"/>
        <c:varyColors val="0"/>
        <c:ser>
          <c:idx val="0"/>
          <c:order val="0"/>
          <c:tx>
            <c:v>Brzcky</c:v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'Funktions-Tabelle'!$D$22:$D$57</c:f>
              <c:numCache>
                <c:formatCode>General" Wdh."</c:formatCode>
                <c:ptCount val="3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</c:numCache>
            </c:numRef>
          </c:xVal>
          <c:yVal>
            <c:numRef>
              <c:f>'Funktions-Tabelle'!$F$22:$F$57</c:f>
              <c:numCache>
                <c:formatCode>0.0%</c:formatCode>
                <c:ptCount val="36"/>
                <c:pt idx="0">
                  <c:v>1</c:v>
                </c:pt>
                <c:pt idx="1">
                  <c:v>0.97222222222222232</c:v>
                </c:pt>
                <c:pt idx="2">
                  <c:v>0.94444444444444442</c:v>
                </c:pt>
                <c:pt idx="3">
                  <c:v>0.91666666666666674</c:v>
                </c:pt>
                <c:pt idx="4">
                  <c:v>0.88888888888888884</c:v>
                </c:pt>
                <c:pt idx="5">
                  <c:v>0.86111111111111105</c:v>
                </c:pt>
                <c:pt idx="6">
                  <c:v>0.83333333333333326</c:v>
                </c:pt>
                <c:pt idx="7">
                  <c:v>0.80555555555555547</c:v>
                </c:pt>
                <c:pt idx="8">
                  <c:v>0.77777777777777779</c:v>
                </c:pt>
                <c:pt idx="9">
                  <c:v>0.75</c:v>
                </c:pt>
                <c:pt idx="10">
                  <c:v>0.72222222222222221</c:v>
                </c:pt>
                <c:pt idx="11">
                  <c:v>0.69444444444444442</c:v>
                </c:pt>
                <c:pt idx="12">
                  <c:v>0.66666666666666663</c:v>
                </c:pt>
                <c:pt idx="13">
                  <c:v>0.63888888888888895</c:v>
                </c:pt>
                <c:pt idx="14">
                  <c:v>0.61111111111111105</c:v>
                </c:pt>
                <c:pt idx="15">
                  <c:v>0.58333333333333337</c:v>
                </c:pt>
                <c:pt idx="16">
                  <c:v>0.55555555555555547</c:v>
                </c:pt>
                <c:pt idx="17">
                  <c:v>0.52777777777777779</c:v>
                </c:pt>
                <c:pt idx="18">
                  <c:v>0.5</c:v>
                </c:pt>
                <c:pt idx="19">
                  <c:v>0.47222222222222221</c:v>
                </c:pt>
                <c:pt idx="20">
                  <c:v>0.44444444444444442</c:v>
                </c:pt>
                <c:pt idx="21">
                  <c:v>0.41666666666666663</c:v>
                </c:pt>
                <c:pt idx="22">
                  <c:v>0.3888888888888889</c:v>
                </c:pt>
                <c:pt idx="23">
                  <c:v>0.3611111111111111</c:v>
                </c:pt>
                <c:pt idx="24">
                  <c:v>0.33333333333333331</c:v>
                </c:pt>
                <c:pt idx="25">
                  <c:v>0.30555555555555552</c:v>
                </c:pt>
                <c:pt idx="26">
                  <c:v>0.27777777777777773</c:v>
                </c:pt>
                <c:pt idx="27">
                  <c:v>0.25</c:v>
                </c:pt>
                <c:pt idx="28">
                  <c:v>0.22222222222222221</c:v>
                </c:pt>
                <c:pt idx="29">
                  <c:v>0.19444444444444445</c:v>
                </c:pt>
                <c:pt idx="30">
                  <c:v>0.16666666666666666</c:v>
                </c:pt>
                <c:pt idx="31">
                  <c:v>0.13888888888888887</c:v>
                </c:pt>
                <c:pt idx="32">
                  <c:v>0.1111111111111111</c:v>
                </c:pt>
                <c:pt idx="33">
                  <c:v>8.3333333333333329E-2</c:v>
                </c:pt>
                <c:pt idx="34">
                  <c:v>5.5555555555555552E-2</c:v>
                </c:pt>
                <c:pt idx="35">
                  <c:v>2.7777777777777776E-2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0DF5-40DF-A470-F0FBB3C53D5E}"/>
            </c:ext>
          </c:extLst>
        </c:ser>
        <c:ser>
          <c:idx val="1"/>
          <c:order val="1"/>
          <c:tx>
            <c:v>Epley</c:v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'Funktions-Tabelle'!$H$22:$H$57</c:f>
              <c:numCache>
                <c:formatCode>General" Wdh."</c:formatCode>
                <c:ptCount val="3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</c:numCache>
            </c:numRef>
          </c:xVal>
          <c:yVal>
            <c:numRef>
              <c:f>'Funktions-Tabelle'!$J$22:$J$57</c:f>
              <c:numCache>
                <c:formatCode>0.0%</c:formatCode>
                <c:ptCount val="36"/>
                <c:pt idx="0">
                  <c:v>1</c:v>
                </c:pt>
                <c:pt idx="1">
                  <c:v>0.9375</c:v>
                </c:pt>
                <c:pt idx="2">
                  <c:v>0.90909090909090895</c:v>
                </c:pt>
                <c:pt idx="3">
                  <c:v>0.88235294117647067</c:v>
                </c:pt>
                <c:pt idx="4">
                  <c:v>0.8571428571428571</c:v>
                </c:pt>
                <c:pt idx="5">
                  <c:v>0.83333333333333337</c:v>
                </c:pt>
                <c:pt idx="6">
                  <c:v>0.81081081081081074</c:v>
                </c:pt>
                <c:pt idx="7">
                  <c:v>0.78947368421052633</c:v>
                </c:pt>
                <c:pt idx="8">
                  <c:v>0.76923076923076927</c:v>
                </c:pt>
                <c:pt idx="9">
                  <c:v>0.75</c:v>
                </c:pt>
                <c:pt idx="10">
                  <c:v>0.73170731707317072</c:v>
                </c:pt>
                <c:pt idx="11">
                  <c:v>0.7142857142857143</c:v>
                </c:pt>
                <c:pt idx="12">
                  <c:v>0.69767441860465107</c:v>
                </c:pt>
                <c:pt idx="13">
                  <c:v>0.68181818181818177</c:v>
                </c:pt>
                <c:pt idx="14">
                  <c:v>0.66666666666666663</c:v>
                </c:pt>
                <c:pt idx="15">
                  <c:v>0.65217391304347827</c:v>
                </c:pt>
                <c:pt idx="16">
                  <c:v>0.63829787234042556</c:v>
                </c:pt>
                <c:pt idx="17">
                  <c:v>0.625</c:v>
                </c:pt>
                <c:pt idx="18">
                  <c:v>0.61224489795918369</c:v>
                </c:pt>
                <c:pt idx="19">
                  <c:v>0.6</c:v>
                </c:pt>
                <c:pt idx="20">
                  <c:v>0.58823529411764708</c:v>
                </c:pt>
                <c:pt idx="21">
                  <c:v>0.57692307692307687</c:v>
                </c:pt>
                <c:pt idx="22">
                  <c:v>0.56603773584905659</c:v>
                </c:pt>
                <c:pt idx="23">
                  <c:v>0.55555555555555558</c:v>
                </c:pt>
                <c:pt idx="24">
                  <c:v>0.54545454545454541</c:v>
                </c:pt>
                <c:pt idx="25">
                  <c:v>0.5357142857142857</c:v>
                </c:pt>
                <c:pt idx="26">
                  <c:v>0.52631578947368429</c:v>
                </c:pt>
                <c:pt idx="27">
                  <c:v>0.51724137931034486</c:v>
                </c:pt>
                <c:pt idx="28">
                  <c:v>0.50847457627118642</c:v>
                </c:pt>
                <c:pt idx="29">
                  <c:v>0.5</c:v>
                </c:pt>
                <c:pt idx="30">
                  <c:v>0.49180327868852464</c:v>
                </c:pt>
                <c:pt idx="31">
                  <c:v>0.48387096774193555</c:v>
                </c:pt>
                <c:pt idx="32">
                  <c:v>0.47619047619047616</c:v>
                </c:pt>
                <c:pt idx="33">
                  <c:v>0.46875</c:v>
                </c:pt>
                <c:pt idx="34">
                  <c:v>0.46153846153846151</c:v>
                </c:pt>
                <c:pt idx="35">
                  <c:v>0.45454545454545447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0DF5-40DF-A470-F0FBB3C53D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2553864"/>
        <c:axId val="702553536"/>
        <c:extLst/>
      </c:scatterChart>
      <c:valAx>
        <c:axId val="702553864"/>
        <c:scaling>
          <c:orientation val="minMax"/>
          <c:max val="35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rgbClr val="7030A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>
                    <a:solidFill>
                      <a:srgbClr val="7030A0"/>
                    </a:solidFill>
                  </a:rPr>
                  <a:t>Wdh.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rgbClr val="7030A0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02553536"/>
        <c:crosses val="autoZero"/>
        <c:crossBetween val="midCat"/>
        <c:majorUnit val="1"/>
      </c:valAx>
      <c:valAx>
        <c:axId val="702553536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rgbClr val="7030A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>
                    <a:solidFill>
                      <a:srgbClr val="7030A0"/>
                    </a:solidFill>
                  </a:rPr>
                  <a:t>Gewicht [Kg]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rgbClr val="7030A0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.0%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02553864"/>
        <c:crosses val="autoZero"/>
        <c:crossBetween val="midCat"/>
        <c:majorUnit val="0.1"/>
      </c:valAx>
      <c:spPr>
        <a:solidFill>
          <a:schemeClr val="bg1"/>
        </a:soli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045861367246014"/>
          <c:y val="9.490305350338353E-2"/>
          <c:w val="0.10926297551090582"/>
          <c:h val="0.1500420689222473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microsoft.com/office/2007/relationships/hdphoto" Target="../media/hdphoto1.wdp"/><Relationship Id="rId1" Type="http://schemas.openxmlformats.org/officeDocument/2006/relationships/image" Target="../media/image1.png"/><Relationship Id="rId4" Type="http://schemas.openxmlformats.org/officeDocument/2006/relationships/image" Target="../media/image3.sv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microsoft.com/office/2007/relationships/hdphoto" Target="../media/hdphoto1.wdp"/><Relationship Id="rId1" Type="http://schemas.openxmlformats.org/officeDocument/2006/relationships/image" Target="../media/image1.png"/><Relationship Id="rId4" Type="http://schemas.openxmlformats.org/officeDocument/2006/relationships/image" Target="../media/image5.sv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microsoft.com/office/2007/relationships/hdphoto" Target="../media/hdphoto1.wdp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microsoft.com/office/2007/relationships/hdphoto" Target="../media/hdphoto1.wdp"/><Relationship Id="rId2" Type="http://schemas.openxmlformats.org/officeDocument/2006/relationships/image" Target="../media/image1.png"/><Relationship Id="rId1" Type="http://schemas.openxmlformats.org/officeDocument/2006/relationships/chart" Target="../charts/chart1.xml"/><Relationship Id="rId5" Type="http://schemas.openxmlformats.org/officeDocument/2006/relationships/image" Target="../media/image8.svg"/><Relationship Id="rId4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microsoft.com/office/2007/relationships/hdphoto" Target="../media/hdphoto1.wdp"/><Relationship Id="rId1" Type="http://schemas.openxmlformats.org/officeDocument/2006/relationships/image" Target="../media/image1.png"/><Relationship Id="rId4" Type="http://schemas.openxmlformats.org/officeDocument/2006/relationships/image" Target="../media/image10.sv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microsoft.com/office/2007/relationships/hdphoto" Target="../media/hdphoto1.wdp"/><Relationship Id="rId1" Type="http://schemas.openxmlformats.org/officeDocument/2006/relationships/image" Target="../media/image1.png"/><Relationship Id="rId4" Type="http://schemas.openxmlformats.org/officeDocument/2006/relationships/image" Target="../media/image12.sv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chart" Target="../charts/chart2.xml"/><Relationship Id="rId7" Type="http://schemas.openxmlformats.org/officeDocument/2006/relationships/image" Target="../media/image17.emf"/><Relationship Id="rId2" Type="http://schemas.microsoft.com/office/2007/relationships/hdphoto" Target="../media/hdphoto2.wdp"/><Relationship Id="rId1" Type="http://schemas.openxmlformats.org/officeDocument/2006/relationships/image" Target="../media/image13.png"/><Relationship Id="rId6" Type="http://schemas.openxmlformats.org/officeDocument/2006/relationships/image" Target="../media/image16.svg"/><Relationship Id="rId11" Type="http://schemas.openxmlformats.org/officeDocument/2006/relationships/chart" Target="../charts/chart3.xml"/><Relationship Id="rId5" Type="http://schemas.openxmlformats.org/officeDocument/2006/relationships/image" Target="../media/image15.png"/><Relationship Id="rId10" Type="http://schemas.openxmlformats.org/officeDocument/2006/relationships/image" Target="../media/image20.sv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_rels/drawing8.xml.rels><?xml version="1.0" encoding="UTF-8" standalone="yes"?>
<Relationships xmlns="http://schemas.openxmlformats.org/package/2006/relationships"><Relationship Id="rId3" Type="http://schemas.microsoft.com/office/2007/relationships/hdphoto" Target="../media/hdphoto3.wdp"/><Relationship Id="rId2" Type="http://schemas.openxmlformats.org/officeDocument/2006/relationships/image" Target="../media/image22.png"/><Relationship Id="rId1" Type="http://schemas.openxmlformats.org/officeDocument/2006/relationships/image" Target="../media/image21.emf"/><Relationship Id="rId5" Type="http://schemas.openxmlformats.org/officeDocument/2006/relationships/image" Target="../media/image24.svg"/><Relationship Id="rId4" Type="http://schemas.openxmlformats.org/officeDocument/2006/relationships/image" Target="../media/image2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152400</xdr:rowOff>
    </xdr:from>
    <xdr:to>
      <xdr:col>10</xdr:col>
      <xdr:colOff>390524</xdr:colOff>
      <xdr:row>6</xdr:row>
      <xdr:rowOff>133350</xdr:rowOff>
    </xdr:to>
    <xdr:grpSp>
      <xdr:nvGrpSpPr>
        <xdr:cNvPr id="3" name="Gruppieren 2">
          <a:extLst>
            <a:ext uri="{FF2B5EF4-FFF2-40B4-BE49-F238E27FC236}">
              <a16:creationId xmlns:a16="http://schemas.microsoft.com/office/drawing/2014/main" id="{ED83B624-C088-444F-8C17-0BECE1663734}"/>
            </a:ext>
          </a:extLst>
        </xdr:cNvPr>
        <xdr:cNvGrpSpPr/>
      </xdr:nvGrpSpPr>
      <xdr:grpSpPr>
        <a:xfrm>
          <a:off x="0" y="314325"/>
          <a:ext cx="8010524" cy="790575"/>
          <a:chOff x="-6823448" y="-500597"/>
          <a:chExt cx="14261404" cy="1330890"/>
        </a:xfrm>
      </xdr:grpSpPr>
      <xdr:grpSp>
        <xdr:nvGrpSpPr>
          <xdr:cNvPr id="4" name="Gruppieren 3">
            <a:extLst>
              <a:ext uri="{FF2B5EF4-FFF2-40B4-BE49-F238E27FC236}">
                <a16:creationId xmlns:a16="http://schemas.microsoft.com/office/drawing/2014/main" id="{E47A988A-DC6C-4A50-B94E-AD11E46C346B}"/>
              </a:ext>
            </a:extLst>
          </xdr:cNvPr>
          <xdr:cNvGrpSpPr/>
        </xdr:nvGrpSpPr>
        <xdr:grpSpPr>
          <a:xfrm>
            <a:off x="-6823448" y="-500597"/>
            <a:ext cx="14261404" cy="1330890"/>
            <a:chOff x="-6823448" y="-500597"/>
            <a:chExt cx="14261404" cy="1330890"/>
          </a:xfrm>
        </xdr:grpSpPr>
        <xdr:pic>
          <xdr:nvPicPr>
            <xdr:cNvPr id="6" name="img">
              <a:extLst>
                <a:ext uri="{FF2B5EF4-FFF2-40B4-BE49-F238E27FC236}">
                  <a16:creationId xmlns:a16="http://schemas.microsoft.com/office/drawing/2014/main" id="{140CF1FB-FB33-4CCB-9FF3-A54E9F58A535}"/>
                </a:ext>
              </a:extLst>
            </xdr:cNvPr>
            <xdr:cNvPicPr>
              <a:picLocks noChangeAspect="1" noChangeArrowheads="1"/>
            </xdr:cNvPicPr>
          </xdr:nvPicPr>
          <xdr:blipFill rotWithShape="1">
            <a:blip xmlns:r="http://schemas.openxmlformats.org/officeDocument/2006/relationships" r:embed="rId1">
              <a:extLst>
                <a:ext uri="{BEBA8EAE-BF5A-486C-A8C5-ECC9F3942E4B}">
                  <a14:imgProps xmlns:a14="http://schemas.microsoft.com/office/drawing/2010/main">
                    <a14:imgLayer r:embed="rId2">
                      <a14:imgEffect>
                        <a14:brightnessContrast bright="20000" contrast="20000"/>
                      </a14:imgEffect>
                    </a14:imgLayer>
                  </a14:imgProps>
                </a:ext>
                <a:ext uri="{28A0092B-C50C-407E-A947-70E740481C1C}">
                  <a14:useLocalDpi xmlns:a14="http://schemas.microsoft.com/office/drawing/2010/main" val="0"/>
                </a:ext>
              </a:extLst>
            </a:blip>
            <a:srcRect b="83453"/>
            <a:stretch/>
          </xdr:blipFill>
          <xdr:spPr bwMode="auto">
            <a:xfrm flipV="1">
              <a:off x="-6823448" y="-500597"/>
              <a:ext cx="14261404" cy="1330890"/>
            </a:xfrm>
            <a:prstGeom prst="round1Rect">
              <a:avLst>
                <a:gd name="adj" fmla="val 50000"/>
              </a:avLst>
            </a:prstGeom>
            <a:noFill/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sp macro="" textlink="">
          <xdr:nvSpPr>
            <xdr:cNvPr id="7" name="Textfeld 6">
              <a:extLst>
                <a:ext uri="{FF2B5EF4-FFF2-40B4-BE49-F238E27FC236}">
                  <a16:creationId xmlns:a16="http://schemas.microsoft.com/office/drawing/2014/main" id="{683B82EA-D92E-4159-A034-89D96B25D5E7}"/>
                </a:ext>
              </a:extLst>
            </xdr:cNvPr>
            <xdr:cNvSpPr txBox="1"/>
          </xdr:nvSpPr>
          <xdr:spPr>
            <a:xfrm>
              <a:off x="1332265" y="-416152"/>
              <a:ext cx="5746989" cy="114840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AT" sz="4000">
                  <a:solidFill>
                    <a:schemeClr val="bg1"/>
                  </a:solidFill>
                  <a:latin typeface="Helve"/>
                </a:rPr>
                <a:t>Dashboard</a:t>
              </a:r>
            </a:p>
          </xdr:txBody>
        </xdr:sp>
      </xdr:grpSp>
      <xdr:sp macro="" textlink="">
        <xdr:nvSpPr>
          <xdr:cNvPr id="5" name="Rechteck: obere Ecken abgerundet 4">
            <a:extLst>
              <a:ext uri="{FF2B5EF4-FFF2-40B4-BE49-F238E27FC236}">
                <a16:creationId xmlns:a16="http://schemas.microsoft.com/office/drawing/2014/main" id="{BF859CFB-936F-4DE0-B176-3EB7B5C7FB73}"/>
              </a:ext>
            </a:extLst>
          </xdr:cNvPr>
          <xdr:cNvSpPr/>
        </xdr:nvSpPr>
        <xdr:spPr>
          <a:xfrm rot="10800000">
            <a:off x="-6525190" y="-417018"/>
            <a:ext cx="1043835" cy="1069271"/>
          </a:xfrm>
          <a:prstGeom prst="round2SameRect">
            <a:avLst>
              <a:gd name="adj1" fmla="val 31818"/>
              <a:gd name="adj2" fmla="val 0"/>
            </a:avLst>
          </a:prstGeom>
          <a:solidFill>
            <a:schemeClr val="bg1"/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de-AT" sz="1100"/>
          </a:p>
        </xdr:txBody>
      </xdr:sp>
    </xdr:grpSp>
    <xdr:clientData/>
  </xdr:twoCellAnchor>
  <xdr:twoCellAnchor editAs="oneCell">
    <xdr:from>
      <xdr:col>0</xdr:col>
      <xdr:colOff>228600</xdr:colOff>
      <xdr:row>2</xdr:row>
      <xdr:rowOff>114300</xdr:rowOff>
    </xdr:from>
    <xdr:to>
      <xdr:col>0</xdr:col>
      <xdr:colOff>723900</xdr:colOff>
      <xdr:row>5</xdr:row>
      <xdr:rowOff>123825</xdr:rowOff>
    </xdr:to>
    <xdr:pic>
      <xdr:nvPicPr>
        <xdr:cNvPr id="9" name="Grafik 8" descr="Bleistift">
          <a:extLst>
            <a:ext uri="{FF2B5EF4-FFF2-40B4-BE49-F238E27FC236}">
              <a16:creationId xmlns:a16="http://schemas.microsoft.com/office/drawing/2014/main" id="{8A2A9904-94F2-4441-9151-B20D87BF2F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228600" y="438150"/>
          <a:ext cx="495300" cy="4953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26096</xdr:colOff>
      <xdr:row>1</xdr:row>
      <xdr:rowOff>32757</xdr:rowOff>
    </xdr:from>
    <xdr:to>
      <xdr:col>8</xdr:col>
      <xdr:colOff>574110</xdr:colOff>
      <xdr:row>3</xdr:row>
      <xdr:rowOff>52191</xdr:rowOff>
    </xdr:to>
    <xdr:grpSp>
      <xdr:nvGrpSpPr>
        <xdr:cNvPr id="12" name="Gruppieren 11">
          <a:extLst>
            <a:ext uri="{FF2B5EF4-FFF2-40B4-BE49-F238E27FC236}">
              <a16:creationId xmlns:a16="http://schemas.microsoft.com/office/drawing/2014/main" id="{94D05290-71A8-4BB5-B703-DF1A502E88C5}"/>
            </a:ext>
          </a:extLst>
        </xdr:cNvPr>
        <xdr:cNvGrpSpPr/>
      </xdr:nvGrpSpPr>
      <xdr:grpSpPr>
        <a:xfrm>
          <a:off x="26096" y="646010"/>
          <a:ext cx="10921130" cy="932791"/>
          <a:chOff x="-6823448" y="-500597"/>
          <a:chExt cx="14261404" cy="1330890"/>
        </a:xfrm>
      </xdr:grpSpPr>
      <xdr:grpSp>
        <xdr:nvGrpSpPr>
          <xdr:cNvPr id="13" name="Gruppieren 12">
            <a:extLst>
              <a:ext uri="{FF2B5EF4-FFF2-40B4-BE49-F238E27FC236}">
                <a16:creationId xmlns:a16="http://schemas.microsoft.com/office/drawing/2014/main" id="{2BE1DA7D-ADD2-4504-87A6-5A11DB3A90A2}"/>
              </a:ext>
            </a:extLst>
          </xdr:cNvPr>
          <xdr:cNvGrpSpPr/>
        </xdr:nvGrpSpPr>
        <xdr:grpSpPr>
          <a:xfrm>
            <a:off x="-6823448" y="-500597"/>
            <a:ext cx="14261404" cy="1330890"/>
            <a:chOff x="-6823448" y="-500597"/>
            <a:chExt cx="14261404" cy="1330890"/>
          </a:xfrm>
        </xdr:grpSpPr>
        <xdr:pic>
          <xdr:nvPicPr>
            <xdr:cNvPr id="15" name="img">
              <a:extLst>
                <a:ext uri="{FF2B5EF4-FFF2-40B4-BE49-F238E27FC236}">
                  <a16:creationId xmlns:a16="http://schemas.microsoft.com/office/drawing/2014/main" id="{0B80DC01-3496-4332-B057-AC363D9C019A}"/>
                </a:ext>
              </a:extLst>
            </xdr:cNvPr>
            <xdr:cNvPicPr>
              <a:picLocks noChangeAspect="1" noChangeArrowheads="1"/>
            </xdr:cNvPicPr>
          </xdr:nvPicPr>
          <xdr:blipFill rotWithShape="1">
            <a:blip xmlns:r="http://schemas.openxmlformats.org/officeDocument/2006/relationships" r:embed="rId1">
              <a:extLst>
                <a:ext uri="{BEBA8EAE-BF5A-486C-A8C5-ECC9F3942E4B}">
                  <a14:imgProps xmlns:a14="http://schemas.microsoft.com/office/drawing/2010/main">
                    <a14:imgLayer r:embed="rId2">
                      <a14:imgEffect>
                        <a14:brightnessContrast bright="20000" contrast="20000"/>
                      </a14:imgEffect>
                    </a14:imgLayer>
                  </a14:imgProps>
                </a:ext>
                <a:ext uri="{28A0092B-C50C-407E-A947-70E740481C1C}">
                  <a14:useLocalDpi xmlns:a14="http://schemas.microsoft.com/office/drawing/2010/main" val="0"/>
                </a:ext>
              </a:extLst>
            </a:blip>
            <a:srcRect b="83453"/>
            <a:stretch/>
          </xdr:blipFill>
          <xdr:spPr bwMode="auto">
            <a:xfrm flipV="1">
              <a:off x="-6823448" y="-500597"/>
              <a:ext cx="14261404" cy="1330890"/>
            </a:xfrm>
            <a:prstGeom prst="round1Rect">
              <a:avLst>
                <a:gd name="adj" fmla="val 50000"/>
              </a:avLst>
            </a:prstGeom>
            <a:noFill/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sp macro="" textlink="">
          <xdr:nvSpPr>
            <xdr:cNvPr id="16" name="Textfeld 15">
              <a:extLst>
                <a:ext uri="{FF2B5EF4-FFF2-40B4-BE49-F238E27FC236}">
                  <a16:creationId xmlns:a16="http://schemas.microsoft.com/office/drawing/2014/main" id="{E613B103-2B4F-43D6-82C2-CCDA7951FF5D}"/>
                </a:ext>
              </a:extLst>
            </xdr:cNvPr>
            <xdr:cNvSpPr txBox="1"/>
          </xdr:nvSpPr>
          <xdr:spPr>
            <a:xfrm>
              <a:off x="1145730" y="-335978"/>
              <a:ext cx="5746989" cy="97331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AT" sz="4000">
                  <a:solidFill>
                    <a:schemeClr val="bg1"/>
                  </a:solidFill>
                  <a:latin typeface="Helve"/>
                </a:rPr>
                <a:t>Übungsübersicht</a:t>
              </a:r>
            </a:p>
          </xdr:txBody>
        </xdr:sp>
      </xdr:grpSp>
      <xdr:sp macro="" textlink="">
        <xdr:nvSpPr>
          <xdr:cNvPr id="14" name="Rechteck: obere Ecken abgerundet 13">
            <a:extLst>
              <a:ext uri="{FF2B5EF4-FFF2-40B4-BE49-F238E27FC236}">
                <a16:creationId xmlns:a16="http://schemas.microsoft.com/office/drawing/2014/main" id="{F22DB7FA-407D-4356-9869-FF3670A9C51E}"/>
              </a:ext>
            </a:extLst>
          </xdr:cNvPr>
          <xdr:cNvSpPr/>
        </xdr:nvSpPr>
        <xdr:spPr>
          <a:xfrm rot="10800000">
            <a:off x="-6525190" y="-417018"/>
            <a:ext cx="1043835" cy="1069271"/>
          </a:xfrm>
          <a:prstGeom prst="round2SameRect">
            <a:avLst>
              <a:gd name="adj1" fmla="val 31818"/>
              <a:gd name="adj2" fmla="val 0"/>
            </a:avLst>
          </a:prstGeom>
          <a:solidFill>
            <a:schemeClr val="bg1"/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de-AT" sz="1100"/>
          </a:p>
        </xdr:txBody>
      </xdr:sp>
    </xdr:grpSp>
    <xdr:clientData/>
  </xdr:twoCellAnchor>
  <xdr:twoCellAnchor editAs="oneCell">
    <xdr:from>
      <xdr:col>0</xdr:col>
      <xdr:colOff>352294</xdr:colOff>
      <xdr:row>1</xdr:row>
      <xdr:rowOff>105428</xdr:rowOff>
    </xdr:from>
    <xdr:to>
      <xdr:col>1</xdr:col>
      <xdr:colOff>417535</xdr:colOff>
      <xdr:row>2</xdr:row>
      <xdr:rowOff>118476</xdr:rowOff>
    </xdr:to>
    <xdr:pic>
      <xdr:nvPicPr>
        <xdr:cNvPr id="18" name="Grafik 17" descr="Liste RNL">
          <a:extLst>
            <a:ext uri="{FF2B5EF4-FFF2-40B4-BE49-F238E27FC236}">
              <a16:creationId xmlns:a16="http://schemas.microsoft.com/office/drawing/2014/main" id="{55090491-1454-4DD2-ACC9-93D1B59651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352294" y="718681"/>
          <a:ext cx="665446" cy="66544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425827</xdr:rowOff>
    </xdr:from>
    <xdr:to>
      <xdr:col>7</xdr:col>
      <xdr:colOff>317915</xdr:colOff>
      <xdr:row>2</xdr:row>
      <xdr:rowOff>156876</xdr:rowOff>
    </xdr:to>
    <xdr:grpSp>
      <xdr:nvGrpSpPr>
        <xdr:cNvPr id="11" name="Gruppieren 10">
          <a:extLst>
            <a:ext uri="{FF2B5EF4-FFF2-40B4-BE49-F238E27FC236}">
              <a16:creationId xmlns:a16="http://schemas.microsoft.com/office/drawing/2014/main" id="{91C5289D-34A8-47D7-9A4D-0BB077E8B42D}"/>
            </a:ext>
          </a:extLst>
        </xdr:cNvPr>
        <xdr:cNvGrpSpPr/>
      </xdr:nvGrpSpPr>
      <xdr:grpSpPr>
        <a:xfrm>
          <a:off x="0" y="425827"/>
          <a:ext cx="8543033" cy="739578"/>
          <a:chOff x="-6823448" y="-500597"/>
          <a:chExt cx="14914229" cy="1330890"/>
        </a:xfrm>
      </xdr:grpSpPr>
      <xdr:grpSp>
        <xdr:nvGrpSpPr>
          <xdr:cNvPr id="12" name="Gruppieren 11">
            <a:extLst>
              <a:ext uri="{FF2B5EF4-FFF2-40B4-BE49-F238E27FC236}">
                <a16:creationId xmlns:a16="http://schemas.microsoft.com/office/drawing/2014/main" id="{AD85DF73-0E78-45EB-AC5C-A04488EBE80C}"/>
              </a:ext>
            </a:extLst>
          </xdr:cNvPr>
          <xdr:cNvGrpSpPr/>
        </xdr:nvGrpSpPr>
        <xdr:grpSpPr>
          <a:xfrm>
            <a:off x="-6823448" y="-500597"/>
            <a:ext cx="14914229" cy="1330890"/>
            <a:chOff x="-6823448" y="-500597"/>
            <a:chExt cx="14914229" cy="1330890"/>
          </a:xfrm>
        </xdr:grpSpPr>
        <xdr:pic>
          <xdr:nvPicPr>
            <xdr:cNvPr id="16" name="img">
              <a:extLst>
                <a:ext uri="{FF2B5EF4-FFF2-40B4-BE49-F238E27FC236}">
                  <a16:creationId xmlns:a16="http://schemas.microsoft.com/office/drawing/2014/main" id="{C03D70D7-2910-422F-901E-552FAC17A8F0}"/>
                </a:ext>
              </a:extLst>
            </xdr:cNvPr>
            <xdr:cNvPicPr>
              <a:picLocks noChangeAspect="1" noChangeArrowheads="1"/>
            </xdr:cNvPicPr>
          </xdr:nvPicPr>
          <xdr:blipFill rotWithShape="1">
            <a:blip xmlns:r="http://schemas.openxmlformats.org/officeDocument/2006/relationships" r:embed="rId1">
              <a:extLst>
                <a:ext uri="{BEBA8EAE-BF5A-486C-A8C5-ECC9F3942E4B}">
                  <a14:imgProps xmlns:a14="http://schemas.microsoft.com/office/drawing/2010/main">
                    <a14:imgLayer r:embed="rId2">
                      <a14:imgEffect>
                        <a14:brightnessContrast bright="20000" contrast="20000"/>
                      </a14:imgEffect>
                    </a14:imgLayer>
                  </a14:imgProps>
                </a:ext>
                <a:ext uri="{28A0092B-C50C-407E-A947-70E740481C1C}">
                  <a14:useLocalDpi xmlns:a14="http://schemas.microsoft.com/office/drawing/2010/main" val="0"/>
                </a:ext>
              </a:extLst>
            </a:blip>
            <a:srcRect b="83453"/>
            <a:stretch/>
          </xdr:blipFill>
          <xdr:spPr bwMode="auto">
            <a:xfrm flipV="1">
              <a:off x="-6823448" y="-500597"/>
              <a:ext cx="14261404" cy="1330890"/>
            </a:xfrm>
            <a:prstGeom prst="round1Rect">
              <a:avLst>
                <a:gd name="adj" fmla="val 50000"/>
              </a:avLst>
            </a:prstGeom>
            <a:noFill/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sp macro="" textlink="">
          <xdr:nvSpPr>
            <xdr:cNvPr id="17" name="Textfeld 16">
              <a:extLst>
                <a:ext uri="{FF2B5EF4-FFF2-40B4-BE49-F238E27FC236}">
                  <a16:creationId xmlns:a16="http://schemas.microsoft.com/office/drawing/2014/main" id="{C800B16F-C703-4D05-B10F-8AA87863E237}"/>
                </a:ext>
              </a:extLst>
            </xdr:cNvPr>
            <xdr:cNvSpPr txBox="1"/>
          </xdr:nvSpPr>
          <xdr:spPr>
            <a:xfrm>
              <a:off x="-1081925" y="-469390"/>
              <a:ext cx="9172706" cy="118861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AT" sz="4000">
                  <a:solidFill>
                    <a:schemeClr val="bg1"/>
                  </a:solidFill>
                  <a:latin typeface="Helve"/>
                </a:rPr>
                <a:t>Maximalkraftwerte</a:t>
              </a:r>
            </a:p>
          </xdr:txBody>
        </xdr:sp>
      </xdr:grpSp>
      <xdr:sp macro="" textlink="">
        <xdr:nvSpPr>
          <xdr:cNvPr id="14" name="Rechteck: obere Ecken abgerundet 13">
            <a:extLst>
              <a:ext uri="{FF2B5EF4-FFF2-40B4-BE49-F238E27FC236}">
                <a16:creationId xmlns:a16="http://schemas.microsoft.com/office/drawing/2014/main" id="{F4EDE249-CFB2-4703-B8FA-7FD27F2FA9C4}"/>
              </a:ext>
            </a:extLst>
          </xdr:cNvPr>
          <xdr:cNvSpPr/>
        </xdr:nvSpPr>
        <xdr:spPr>
          <a:xfrm rot="10800000">
            <a:off x="-6544750" y="-448056"/>
            <a:ext cx="1043835" cy="1069271"/>
          </a:xfrm>
          <a:prstGeom prst="round2SameRect">
            <a:avLst>
              <a:gd name="adj1" fmla="val 31818"/>
              <a:gd name="adj2" fmla="val 0"/>
            </a:avLst>
          </a:prstGeom>
          <a:solidFill>
            <a:schemeClr val="bg1"/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de-AT" sz="1100"/>
          </a:p>
        </xdr:txBody>
      </xdr:sp>
    </xdr:grpSp>
    <xdr:clientData/>
  </xdr:twoCellAnchor>
  <xdr:twoCellAnchor editAs="oneCell">
    <xdr:from>
      <xdr:col>0</xdr:col>
      <xdr:colOff>156883</xdr:colOff>
      <xdr:row>0</xdr:row>
      <xdr:rowOff>432624</xdr:rowOff>
    </xdr:from>
    <xdr:to>
      <xdr:col>1</xdr:col>
      <xdr:colOff>179295</xdr:colOff>
      <xdr:row>2</xdr:row>
      <xdr:rowOff>51625</xdr:rowOff>
    </xdr:to>
    <xdr:pic>
      <xdr:nvPicPr>
        <xdr:cNvPr id="26" name="Grafik 25">
          <a:extLst>
            <a:ext uri="{FF2B5EF4-FFF2-40B4-BE49-F238E27FC236}">
              <a16:creationId xmlns:a16="http://schemas.microsoft.com/office/drawing/2014/main" id="{3A427BFB-7D2A-4A85-A1C0-2EED869F43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duotone>
            <a:schemeClr val="accent1">
              <a:shade val="45000"/>
              <a:satMod val="135000"/>
            </a:schemeClr>
            <a:prstClr val="white"/>
          </a:duotone>
        </a:blip>
        <a:stretch>
          <a:fillRect/>
        </a:stretch>
      </xdr:blipFill>
      <xdr:spPr>
        <a:xfrm>
          <a:off x="156883" y="432624"/>
          <a:ext cx="627530" cy="62753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89</xdr:row>
      <xdr:rowOff>0</xdr:rowOff>
    </xdr:from>
    <xdr:to>
      <xdr:col>14</xdr:col>
      <xdr:colOff>1046409</xdr:colOff>
      <xdr:row>108</xdr:row>
      <xdr:rowOff>53662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392753</xdr:colOff>
      <xdr:row>65</xdr:row>
      <xdr:rowOff>0</xdr:rowOff>
    </xdr:from>
    <xdr:to>
      <xdr:col>0</xdr:col>
      <xdr:colOff>1175054</xdr:colOff>
      <xdr:row>65</xdr:row>
      <xdr:rowOff>0</xdr:rowOff>
    </xdr:to>
    <xdr:sp macro="" textlink="">
      <xdr:nvSpPr>
        <xdr:cNvPr id="3" name="homePlate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0" y="0"/>
          <a:ext cx="0" cy="0"/>
        </a:xfrm>
        <a:prstGeom prst="homePlate">
          <a:avLst/>
        </a:prstGeom>
        <a:solidFill>
          <a:srgbClr val="006EC0"/>
        </a:solidFill>
        <a:ln w="25400" cap="flat" cmpd="sng">
          <a:noFill/>
          <a:prstDash val="solid"/>
          <a:round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13415</xdr:colOff>
      <xdr:row>1</xdr:row>
      <xdr:rowOff>0</xdr:rowOff>
    </xdr:from>
    <xdr:to>
      <xdr:col>9</xdr:col>
      <xdr:colOff>67076</xdr:colOff>
      <xdr:row>3</xdr:row>
      <xdr:rowOff>201232</xdr:rowOff>
    </xdr:to>
    <xdr:grpSp>
      <xdr:nvGrpSpPr>
        <xdr:cNvPr id="4" name="Gruppieren 3">
          <a:extLst>
            <a:ext uri="{FF2B5EF4-FFF2-40B4-BE49-F238E27FC236}">
              <a16:creationId xmlns:a16="http://schemas.microsoft.com/office/drawing/2014/main" id="{E3D604EC-1567-42AE-B1AC-337E3CCC2847}"/>
            </a:ext>
          </a:extLst>
        </xdr:cNvPr>
        <xdr:cNvGrpSpPr/>
      </xdr:nvGrpSpPr>
      <xdr:grpSpPr>
        <a:xfrm>
          <a:off x="13415" y="482958"/>
          <a:ext cx="12462992" cy="939084"/>
          <a:chOff x="-6823448" y="-500597"/>
          <a:chExt cx="14261404" cy="1330890"/>
        </a:xfrm>
      </xdr:grpSpPr>
      <xdr:grpSp>
        <xdr:nvGrpSpPr>
          <xdr:cNvPr id="5" name="Gruppieren 4">
            <a:extLst>
              <a:ext uri="{FF2B5EF4-FFF2-40B4-BE49-F238E27FC236}">
                <a16:creationId xmlns:a16="http://schemas.microsoft.com/office/drawing/2014/main" id="{E63FDFD5-A879-478B-B926-6CF7EE527143}"/>
              </a:ext>
            </a:extLst>
          </xdr:cNvPr>
          <xdr:cNvGrpSpPr/>
        </xdr:nvGrpSpPr>
        <xdr:grpSpPr>
          <a:xfrm>
            <a:off x="-6823448" y="-500597"/>
            <a:ext cx="14261404" cy="1330890"/>
            <a:chOff x="-6823448" y="-500597"/>
            <a:chExt cx="14261404" cy="1330890"/>
          </a:xfrm>
        </xdr:grpSpPr>
        <xdr:pic>
          <xdr:nvPicPr>
            <xdr:cNvPr id="7" name="img">
              <a:extLst>
                <a:ext uri="{FF2B5EF4-FFF2-40B4-BE49-F238E27FC236}">
                  <a16:creationId xmlns:a16="http://schemas.microsoft.com/office/drawing/2014/main" id="{88039536-EF7D-4C22-8FE3-54070E429BE0}"/>
                </a:ext>
              </a:extLst>
            </xdr:cNvPr>
            <xdr:cNvPicPr>
              <a:picLocks noChangeAspect="1" noChangeArrowheads="1"/>
            </xdr:cNvPicPr>
          </xdr:nvPicPr>
          <xdr:blipFill rotWithShape="1">
            <a:blip xmlns:r="http://schemas.openxmlformats.org/officeDocument/2006/relationships" r:embed="rId2">
              <a:extLst>
                <a:ext uri="{BEBA8EAE-BF5A-486C-A8C5-ECC9F3942E4B}">
                  <a14:imgProps xmlns:a14="http://schemas.microsoft.com/office/drawing/2010/main">
                    <a14:imgLayer r:embed="rId3">
                      <a14:imgEffect>
                        <a14:brightnessContrast bright="20000" contrast="20000"/>
                      </a14:imgEffect>
                    </a14:imgLayer>
                  </a14:imgProps>
                </a:ext>
                <a:ext uri="{28A0092B-C50C-407E-A947-70E740481C1C}">
                  <a14:useLocalDpi xmlns:a14="http://schemas.microsoft.com/office/drawing/2010/main" val="0"/>
                </a:ext>
              </a:extLst>
            </a:blip>
            <a:srcRect b="83453"/>
            <a:stretch/>
          </xdr:blipFill>
          <xdr:spPr bwMode="auto">
            <a:xfrm flipV="1">
              <a:off x="-6823448" y="-500597"/>
              <a:ext cx="14261404" cy="1330890"/>
            </a:xfrm>
            <a:prstGeom prst="round1Rect">
              <a:avLst>
                <a:gd name="adj" fmla="val 50000"/>
              </a:avLst>
            </a:prstGeom>
            <a:noFill/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sp macro="" textlink="">
          <xdr:nvSpPr>
            <xdr:cNvPr id="8" name="Textfeld 7">
              <a:extLst>
                <a:ext uri="{FF2B5EF4-FFF2-40B4-BE49-F238E27FC236}">
                  <a16:creationId xmlns:a16="http://schemas.microsoft.com/office/drawing/2014/main" id="{85F08D47-C9E4-4B7D-B468-73D4763733F4}"/>
                </a:ext>
              </a:extLst>
            </xdr:cNvPr>
            <xdr:cNvSpPr txBox="1"/>
          </xdr:nvSpPr>
          <xdr:spPr>
            <a:xfrm>
              <a:off x="990392" y="-467087"/>
              <a:ext cx="6048432" cy="113399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AT" sz="4800">
                  <a:solidFill>
                    <a:schemeClr val="bg1"/>
                  </a:solidFill>
                  <a:latin typeface="Helve"/>
                </a:rPr>
                <a:t>Trainings</a:t>
              </a:r>
              <a:r>
                <a:rPr lang="de-AT" sz="4800" baseline="0">
                  <a:solidFill>
                    <a:schemeClr val="bg1"/>
                  </a:solidFill>
                  <a:latin typeface="Helve"/>
                </a:rPr>
                <a:t> </a:t>
              </a:r>
              <a:r>
                <a:rPr lang="de-AT" sz="4800">
                  <a:solidFill>
                    <a:schemeClr val="bg1"/>
                  </a:solidFill>
                  <a:latin typeface="Helve"/>
                </a:rPr>
                <a:t>Zyklus</a:t>
              </a:r>
              <a:endParaRPr lang="de-AT" sz="4000">
                <a:solidFill>
                  <a:schemeClr val="bg1"/>
                </a:solidFill>
                <a:latin typeface="Helve"/>
              </a:endParaRPr>
            </a:p>
          </xdr:txBody>
        </xdr:sp>
      </xdr:grpSp>
      <xdr:sp macro="" textlink="">
        <xdr:nvSpPr>
          <xdr:cNvPr id="6" name="Rechteck: obere Ecken abgerundet 5">
            <a:extLst>
              <a:ext uri="{FF2B5EF4-FFF2-40B4-BE49-F238E27FC236}">
                <a16:creationId xmlns:a16="http://schemas.microsoft.com/office/drawing/2014/main" id="{FC7DD142-AFAD-43F5-A15D-A2A67FAFECF8}"/>
              </a:ext>
            </a:extLst>
          </xdr:cNvPr>
          <xdr:cNvSpPr/>
        </xdr:nvSpPr>
        <xdr:spPr>
          <a:xfrm rot="10800000">
            <a:off x="-6544750" y="-448056"/>
            <a:ext cx="888006" cy="1069271"/>
          </a:xfrm>
          <a:prstGeom prst="round2SameRect">
            <a:avLst>
              <a:gd name="adj1" fmla="val 31818"/>
              <a:gd name="adj2" fmla="val 0"/>
            </a:avLst>
          </a:prstGeom>
          <a:solidFill>
            <a:schemeClr val="bg1"/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de-AT" sz="1100"/>
          </a:p>
        </xdr:txBody>
      </xdr:sp>
    </xdr:grpSp>
    <xdr:clientData/>
  </xdr:twoCellAnchor>
  <xdr:twoCellAnchor editAs="oneCell">
    <xdr:from>
      <xdr:col>0</xdr:col>
      <xdr:colOff>268310</xdr:colOff>
      <xdr:row>1</xdr:row>
      <xdr:rowOff>28978</xdr:rowOff>
    </xdr:from>
    <xdr:to>
      <xdr:col>0</xdr:col>
      <xdr:colOff>965916</xdr:colOff>
      <xdr:row>2</xdr:row>
      <xdr:rowOff>243627</xdr:rowOff>
    </xdr:to>
    <xdr:pic>
      <xdr:nvPicPr>
        <xdr:cNvPr id="10" name="Grafik 9" descr="Tageskalender">
          <a:extLst>
            <a:ext uri="{FF2B5EF4-FFF2-40B4-BE49-F238E27FC236}">
              <a16:creationId xmlns:a16="http://schemas.microsoft.com/office/drawing/2014/main" id="{7426ABFF-A27C-407F-BB50-DE8C3F83AE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268310" y="511936"/>
          <a:ext cx="697606" cy="69760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15627</xdr:rowOff>
    </xdr:from>
    <xdr:to>
      <xdr:col>5</xdr:col>
      <xdr:colOff>614778</xdr:colOff>
      <xdr:row>2</xdr:row>
      <xdr:rowOff>251584</xdr:rowOff>
    </xdr:to>
    <xdr:grpSp>
      <xdr:nvGrpSpPr>
        <xdr:cNvPr id="2" name="Gruppieren 1">
          <a:extLst>
            <a:ext uri="{FF2B5EF4-FFF2-40B4-BE49-F238E27FC236}">
              <a16:creationId xmlns:a16="http://schemas.microsoft.com/office/drawing/2014/main" id="{A3F301DF-5C0D-4FF3-A66F-3ABE32D95CFC}"/>
            </a:ext>
          </a:extLst>
        </xdr:cNvPr>
        <xdr:cNvGrpSpPr/>
      </xdr:nvGrpSpPr>
      <xdr:grpSpPr>
        <a:xfrm>
          <a:off x="0" y="453558"/>
          <a:ext cx="8169088" cy="739578"/>
          <a:chOff x="-6823448" y="-500597"/>
          <a:chExt cx="14261404" cy="1330890"/>
        </a:xfrm>
      </xdr:grpSpPr>
      <xdr:grpSp>
        <xdr:nvGrpSpPr>
          <xdr:cNvPr id="3" name="Gruppieren 2">
            <a:extLst>
              <a:ext uri="{FF2B5EF4-FFF2-40B4-BE49-F238E27FC236}">
                <a16:creationId xmlns:a16="http://schemas.microsoft.com/office/drawing/2014/main" id="{94F42952-CE8E-40EA-88B8-6A653EE7BF22}"/>
              </a:ext>
            </a:extLst>
          </xdr:cNvPr>
          <xdr:cNvGrpSpPr/>
        </xdr:nvGrpSpPr>
        <xdr:grpSpPr>
          <a:xfrm>
            <a:off x="-6823448" y="-500597"/>
            <a:ext cx="14261404" cy="1330890"/>
            <a:chOff x="-6823448" y="-500597"/>
            <a:chExt cx="14261404" cy="1330890"/>
          </a:xfrm>
        </xdr:grpSpPr>
        <xdr:pic>
          <xdr:nvPicPr>
            <xdr:cNvPr id="5" name="img">
              <a:extLst>
                <a:ext uri="{FF2B5EF4-FFF2-40B4-BE49-F238E27FC236}">
                  <a16:creationId xmlns:a16="http://schemas.microsoft.com/office/drawing/2014/main" id="{01456474-A760-40BA-90A4-A04EB1DFE6D5}"/>
                </a:ext>
              </a:extLst>
            </xdr:cNvPr>
            <xdr:cNvPicPr>
              <a:picLocks noChangeAspect="1" noChangeArrowheads="1"/>
            </xdr:cNvPicPr>
          </xdr:nvPicPr>
          <xdr:blipFill rotWithShape="1">
            <a:blip xmlns:r="http://schemas.openxmlformats.org/officeDocument/2006/relationships" r:embed="rId1">
              <a:extLst>
                <a:ext uri="{BEBA8EAE-BF5A-486C-A8C5-ECC9F3942E4B}">
                  <a14:imgProps xmlns:a14="http://schemas.microsoft.com/office/drawing/2010/main">
                    <a14:imgLayer r:embed="rId2">
                      <a14:imgEffect>
                        <a14:brightnessContrast bright="20000" contrast="20000"/>
                      </a14:imgEffect>
                    </a14:imgLayer>
                  </a14:imgProps>
                </a:ext>
                <a:ext uri="{28A0092B-C50C-407E-A947-70E740481C1C}">
                  <a14:useLocalDpi xmlns:a14="http://schemas.microsoft.com/office/drawing/2010/main" val="0"/>
                </a:ext>
              </a:extLst>
            </a:blip>
            <a:srcRect b="83453"/>
            <a:stretch/>
          </xdr:blipFill>
          <xdr:spPr bwMode="auto">
            <a:xfrm flipV="1">
              <a:off x="-6823448" y="-500597"/>
              <a:ext cx="14261404" cy="1330890"/>
            </a:xfrm>
            <a:prstGeom prst="round1Rect">
              <a:avLst>
                <a:gd name="adj" fmla="val 50000"/>
              </a:avLst>
            </a:prstGeom>
            <a:noFill/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sp macro="" textlink="">
          <xdr:nvSpPr>
            <xdr:cNvPr id="6" name="Textfeld 5">
              <a:extLst>
                <a:ext uri="{FF2B5EF4-FFF2-40B4-BE49-F238E27FC236}">
                  <a16:creationId xmlns:a16="http://schemas.microsoft.com/office/drawing/2014/main" id="{E8120380-590A-40EE-B5EE-A11219D0F135}"/>
                </a:ext>
              </a:extLst>
            </xdr:cNvPr>
            <xdr:cNvSpPr txBox="1"/>
          </xdr:nvSpPr>
          <xdr:spPr>
            <a:xfrm>
              <a:off x="1530295" y="-468465"/>
              <a:ext cx="4796171" cy="12275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AT" sz="4000">
                  <a:solidFill>
                    <a:schemeClr val="bg1"/>
                  </a:solidFill>
                  <a:latin typeface="Helve"/>
                </a:rPr>
                <a:t>Warm Ups</a:t>
              </a:r>
            </a:p>
          </xdr:txBody>
        </xdr:sp>
      </xdr:grpSp>
      <xdr:sp macro="" textlink="">
        <xdr:nvSpPr>
          <xdr:cNvPr id="4" name="Rechteck: obere Ecken abgerundet 3">
            <a:extLst>
              <a:ext uri="{FF2B5EF4-FFF2-40B4-BE49-F238E27FC236}">
                <a16:creationId xmlns:a16="http://schemas.microsoft.com/office/drawing/2014/main" id="{EBFE5175-9BC2-41F1-AFCF-C40D0DB01B0F}"/>
              </a:ext>
            </a:extLst>
          </xdr:cNvPr>
          <xdr:cNvSpPr/>
        </xdr:nvSpPr>
        <xdr:spPr>
          <a:xfrm rot="10800000">
            <a:off x="-6525189" y="-449911"/>
            <a:ext cx="1043835" cy="1069271"/>
          </a:xfrm>
          <a:prstGeom prst="round2SameRect">
            <a:avLst>
              <a:gd name="adj1" fmla="val 31818"/>
              <a:gd name="adj2" fmla="val 0"/>
            </a:avLst>
          </a:prstGeom>
          <a:solidFill>
            <a:schemeClr val="bg1"/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de-AT" sz="1100"/>
          </a:p>
        </xdr:txBody>
      </xdr:sp>
    </xdr:grpSp>
    <xdr:clientData/>
  </xdr:twoCellAnchor>
  <xdr:twoCellAnchor editAs="oneCell">
    <xdr:from>
      <xdr:col>0</xdr:col>
      <xdr:colOff>153276</xdr:colOff>
      <xdr:row>1</xdr:row>
      <xdr:rowOff>49485</xdr:rowOff>
    </xdr:from>
    <xdr:to>
      <xdr:col>0</xdr:col>
      <xdr:colOff>755431</xdr:colOff>
      <xdr:row>2</xdr:row>
      <xdr:rowOff>148019</xdr:rowOff>
    </xdr:to>
    <xdr:pic>
      <xdr:nvPicPr>
        <xdr:cNvPr id="8" name="Grafik 7" descr="Turner: Ringe">
          <a:extLst>
            <a:ext uri="{FF2B5EF4-FFF2-40B4-BE49-F238E27FC236}">
              <a16:creationId xmlns:a16="http://schemas.microsoft.com/office/drawing/2014/main" id="{F92A2AA9-BCBD-4769-8FAF-E4C2255FB8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153276" y="487416"/>
          <a:ext cx="602155" cy="60215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13415</xdr:rowOff>
    </xdr:from>
    <xdr:to>
      <xdr:col>6</xdr:col>
      <xdr:colOff>2145532</xdr:colOff>
      <xdr:row>4</xdr:row>
      <xdr:rowOff>176127</xdr:rowOff>
    </xdr:to>
    <xdr:grpSp>
      <xdr:nvGrpSpPr>
        <xdr:cNvPr id="2" name="Gruppieren 1">
          <a:extLst>
            <a:ext uri="{FF2B5EF4-FFF2-40B4-BE49-F238E27FC236}">
              <a16:creationId xmlns:a16="http://schemas.microsoft.com/office/drawing/2014/main" id="{C4EF8200-65A9-448C-AC61-C0958457EF32}"/>
            </a:ext>
          </a:extLst>
        </xdr:cNvPr>
        <xdr:cNvGrpSpPr/>
      </xdr:nvGrpSpPr>
      <xdr:grpSpPr>
        <a:xfrm>
          <a:off x="0" y="697605"/>
          <a:ext cx="8169088" cy="739578"/>
          <a:chOff x="-6823448" y="-500597"/>
          <a:chExt cx="14261404" cy="1330890"/>
        </a:xfrm>
      </xdr:grpSpPr>
      <xdr:grpSp>
        <xdr:nvGrpSpPr>
          <xdr:cNvPr id="3" name="Gruppieren 2">
            <a:extLst>
              <a:ext uri="{FF2B5EF4-FFF2-40B4-BE49-F238E27FC236}">
                <a16:creationId xmlns:a16="http://schemas.microsoft.com/office/drawing/2014/main" id="{BAC49555-DD49-483C-9072-D55FC6FB7B65}"/>
              </a:ext>
            </a:extLst>
          </xdr:cNvPr>
          <xdr:cNvGrpSpPr/>
        </xdr:nvGrpSpPr>
        <xdr:grpSpPr>
          <a:xfrm>
            <a:off x="-6823448" y="-500597"/>
            <a:ext cx="14261404" cy="1330890"/>
            <a:chOff x="-6823448" y="-500597"/>
            <a:chExt cx="14261404" cy="1330890"/>
          </a:xfrm>
        </xdr:grpSpPr>
        <xdr:pic>
          <xdr:nvPicPr>
            <xdr:cNvPr id="5" name="img">
              <a:extLst>
                <a:ext uri="{FF2B5EF4-FFF2-40B4-BE49-F238E27FC236}">
                  <a16:creationId xmlns:a16="http://schemas.microsoft.com/office/drawing/2014/main" id="{A41258B8-8551-4E37-9BAB-2754450410F6}"/>
                </a:ext>
              </a:extLst>
            </xdr:cNvPr>
            <xdr:cNvPicPr>
              <a:picLocks noChangeAspect="1" noChangeArrowheads="1"/>
            </xdr:cNvPicPr>
          </xdr:nvPicPr>
          <xdr:blipFill rotWithShape="1">
            <a:blip xmlns:r="http://schemas.openxmlformats.org/officeDocument/2006/relationships" r:embed="rId1">
              <a:extLst>
                <a:ext uri="{BEBA8EAE-BF5A-486C-A8C5-ECC9F3942E4B}">
                  <a14:imgProps xmlns:a14="http://schemas.microsoft.com/office/drawing/2010/main">
                    <a14:imgLayer r:embed="rId2">
                      <a14:imgEffect>
                        <a14:brightnessContrast bright="20000" contrast="20000"/>
                      </a14:imgEffect>
                    </a14:imgLayer>
                  </a14:imgProps>
                </a:ext>
                <a:ext uri="{28A0092B-C50C-407E-A947-70E740481C1C}">
                  <a14:useLocalDpi xmlns:a14="http://schemas.microsoft.com/office/drawing/2010/main" val="0"/>
                </a:ext>
              </a:extLst>
            </a:blip>
            <a:srcRect b="83453"/>
            <a:stretch/>
          </xdr:blipFill>
          <xdr:spPr bwMode="auto">
            <a:xfrm flipV="1">
              <a:off x="-6823448" y="-500597"/>
              <a:ext cx="14261404" cy="1330890"/>
            </a:xfrm>
            <a:prstGeom prst="round1Rect">
              <a:avLst>
                <a:gd name="adj" fmla="val 50000"/>
              </a:avLst>
            </a:prstGeom>
            <a:noFill/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sp macro="" textlink="">
          <xdr:nvSpPr>
            <xdr:cNvPr id="6" name="Textfeld 5">
              <a:extLst>
                <a:ext uri="{FF2B5EF4-FFF2-40B4-BE49-F238E27FC236}">
                  <a16:creationId xmlns:a16="http://schemas.microsoft.com/office/drawing/2014/main" id="{74282974-47A8-4F93-9FE5-85C0804FAF84}"/>
                </a:ext>
              </a:extLst>
            </xdr:cNvPr>
            <xdr:cNvSpPr txBox="1"/>
          </xdr:nvSpPr>
          <xdr:spPr>
            <a:xfrm>
              <a:off x="-4681511" y="-429060"/>
              <a:ext cx="9172706" cy="12275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AT" sz="4000">
                  <a:solidFill>
                    <a:schemeClr val="bg1"/>
                  </a:solidFill>
                  <a:latin typeface="Helve"/>
                </a:rPr>
                <a:t>Ziele</a:t>
              </a:r>
              <a:r>
                <a:rPr lang="de-AT" sz="4000" baseline="0">
                  <a:solidFill>
                    <a:schemeClr val="bg1"/>
                  </a:solidFill>
                  <a:latin typeface="Helve"/>
                </a:rPr>
                <a:t> Mesozyklus</a:t>
              </a:r>
              <a:endParaRPr lang="de-AT" sz="4000">
                <a:solidFill>
                  <a:schemeClr val="bg1"/>
                </a:solidFill>
                <a:latin typeface="Helve"/>
              </a:endParaRPr>
            </a:p>
          </xdr:txBody>
        </xdr:sp>
      </xdr:grpSp>
      <xdr:sp macro="" textlink="">
        <xdr:nvSpPr>
          <xdr:cNvPr id="4" name="Rechteck: obere Ecken abgerundet 3">
            <a:extLst>
              <a:ext uri="{FF2B5EF4-FFF2-40B4-BE49-F238E27FC236}">
                <a16:creationId xmlns:a16="http://schemas.microsoft.com/office/drawing/2014/main" id="{33569AB8-CF55-4846-B2B5-2ACE34C44F82}"/>
              </a:ext>
            </a:extLst>
          </xdr:cNvPr>
          <xdr:cNvSpPr/>
        </xdr:nvSpPr>
        <xdr:spPr>
          <a:xfrm rot="10800000">
            <a:off x="-6544750" y="-448056"/>
            <a:ext cx="1043835" cy="1069271"/>
          </a:xfrm>
          <a:prstGeom prst="round2SameRect">
            <a:avLst>
              <a:gd name="adj1" fmla="val 31818"/>
              <a:gd name="adj2" fmla="val 0"/>
            </a:avLst>
          </a:prstGeom>
          <a:solidFill>
            <a:schemeClr val="bg1"/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de-AT" sz="1100"/>
          </a:p>
        </xdr:txBody>
      </xdr:sp>
    </xdr:grpSp>
    <xdr:clientData/>
  </xdr:twoCellAnchor>
  <xdr:twoCellAnchor editAs="oneCell">
    <xdr:from>
      <xdr:col>0</xdr:col>
      <xdr:colOff>160987</xdr:colOff>
      <xdr:row>2</xdr:row>
      <xdr:rowOff>26831</xdr:rowOff>
    </xdr:from>
    <xdr:to>
      <xdr:col>1</xdr:col>
      <xdr:colOff>176548</xdr:colOff>
      <xdr:row>4</xdr:row>
      <xdr:rowOff>69223</xdr:rowOff>
    </xdr:to>
    <xdr:pic>
      <xdr:nvPicPr>
        <xdr:cNvPr id="8" name="Grafik 7" descr="Balkendiagramm mit Aufwärtstrend">
          <a:extLst>
            <a:ext uri="{FF2B5EF4-FFF2-40B4-BE49-F238E27FC236}">
              <a16:creationId xmlns:a16="http://schemas.microsoft.com/office/drawing/2014/main" id="{55621BAE-E842-416F-9479-E85B7E21C9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160987" y="429296"/>
          <a:ext cx="619258" cy="61925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1360712</xdr:colOff>
      <xdr:row>0</xdr:row>
      <xdr:rowOff>1</xdr:rowOff>
    </xdr:from>
    <xdr:to>
      <xdr:col>17</xdr:col>
      <xdr:colOff>149678</xdr:colOff>
      <xdr:row>2</xdr:row>
      <xdr:rowOff>176893</xdr:rowOff>
    </xdr:to>
    <xdr:pic>
      <xdr:nvPicPr>
        <xdr:cNvPr id="20" name="Grafik 19">
          <a:extLst>
            <a:ext uri="{FF2B5EF4-FFF2-40B4-BE49-F238E27FC236}">
              <a16:creationId xmlns:a16="http://schemas.microsoft.com/office/drawing/2014/main" id="{7C6066C9-071F-44D2-8FA6-9D483B174D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duotone>
            <a:prstClr val="black"/>
            <a:srgbClr val="7030A0">
              <a:tint val="45000"/>
              <a:satMod val="400000"/>
            </a:srgbClr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300000"/>
                  </a14:imgEffect>
                  <a14:imgEffect>
                    <a14:brightnessContrast bright="20000" contrast="2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1647712" y="1"/>
          <a:ext cx="14750145" cy="1006928"/>
        </a:xfrm>
        <a:prstGeom prst="rect">
          <a:avLst/>
        </a:prstGeom>
      </xdr:spPr>
    </xdr:pic>
    <xdr:clientData/>
  </xdr:twoCellAnchor>
  <xdr:oneCellAnchor>
    <xdr:from>
      <xdr:col>11</xdr:col>
      <xdr:colOff>830687</xdr:colOff>
      <xdr:row>73</xdr:row>
      <xdr:rowOff>99542</xdr:rowOff>
    </xdr:from>
    <xdr:ext cx="65" cy="172227"/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A68A5752-5AD7-47F8-A5F4-B5D2113780FC}"/>
            </a:ext>
          </a:extLst>
        </xdr:cNvPr>
        <xdr:cNvSpPr txBox="1"/>
      </xdr:nvSpPr>
      <xdr:spPr>
        <a:xfrm>
          <a:off x="18579384" y="24448662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de-AT" sz="1100"/>
        </a:p>
      </xdr:txBody>
    </xdr:sp>
    <xdr:clientData/>
  </xdr:oneCellAnchor>
  <xdr:twoCellAnchor>
    <xdr:from>
      <xdr:col>10</xdr:col>
      <xdr:colOff>503462</xdr:colOff>
      <xdr:row>32</xdr:row>
      <xdr:rowOff>222662</xdr:rowOff>
    </xdr:from>
    <xdr:to>
      <xdr:col>17</xdr:col>
      <xdr:colOff>49480</xdr:colOff>
      <xdr:row>47</xdr:row>
      <xdr:rowOff>210292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BC6A1F51-9371-4A68-AA97-378C1D84EE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1272549</xdr:colOff>
      <xdr:row>41</xdr:row>
      <xdr:rowOff>231323</xdr:rowOff>
    </xdr:from>
    <xdr:to>
      <xdr:col>2</xdr:col>
      <xdr:colOff>314830</xdr:colOff>
      <xdr:row>43</xdr:row>
      <xdr:rowOff>232812</xdr:rowOff>
    </xdr:to>
    <xdr:sp macro="" textlink="">
      <xdr:nvSpPr>
        <xdr:cNvPr id="3" name="Pfeil: gestreift nach rechts 2">
          <a:extLst>
            <a:ext uri="{FF2B5EF4-FFF2-40B4-BE49-F238E27FC236}">
              <a16:creationId xmlns:a16="http://schemas.microsoft.com/office/drawing/2014/main" id="{F6BEB304-507D-4B6C-BBF6-BBF363466435}"/>
            </a:ext>
          </a:extLst>
        </xdr:cNvPr>
        <xdr:cNvSpPr/>
      </xdr:nvSpPr>
      <xdr:spPr>
        <a:xfrm rot="5400000">
          <a:off x="2983695" y="14875963"/>
          <a:ext cx="763489" cy="756781"/>
        </a:xfrm>
        <a:prstGeom prst="stripedRightArrow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AT" sz="1100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8</xdr:col>
      <xdr:colOff>313149</xdr:colOff>
      <xdr:row>2</xdr:row>
      <xdr:rowOff>391437</xdr:rowOff>
    </xdr:to>
    <xdr:grpSp>
      <xdr:nvGrpSpPr>
        <xdr:cNvPr id="12" name="Gruppieren 11">
          <a:extLst>
            <a:ext uri="{FF2B5EF4-FFF2-40B4-BE49-F238E27FC236}">
              <a16:creationId xmlns:a16="http://schemas.microsoft.com/office/drawing/2014/main" id="{56C03951-2B99-47F0-9339-168AB74B2D48}"/>
            </a:ext>
          </a:extLst>
        </xdr:cNvPr>
        <xdr:cNvGrpSpPr/>
      </xdr:nvGrpSpPr>
      <xdr:grpSpPr>
        <a:xfrm>
          <a:off x="0" y="0"/>
          <a:ext cx="14029149" cy="1221473"/>
          <a:chOff x="0" y="-14827"/>
          <a:chExt cx="14261404" cy="1330890"/>
        </a:xfrm>
      </xdr:grpSpPr>
      <xdr:grpSp>
        <xdr:nvGrpSpPr>
          <xdr:cNvPr id="9" name="Gruppieren 8">
            <a:extLst>
              <a:ext uri="{FF2B5EF4-FFF2-40B4-BE49-F238E27FC236}">
                <a16:creationId xmlns:a16="http://schemas.microsoft.com/office/drawing/2014/main" id="{0A586967-7D06-446F-8851-BF6C22BE61AB}"/>
              </a:ext>
            </a:extLst>
          </xdr:cNvPr>
          <xdr:cNvGrpSpPr/>
        </xdr:nvGrpSpPr>
        <xdr:grpSpPr>
          <a:xfrm>
            <a:off x="0" y="-14827"/>
            <a:ext cx="14261404" cy="1330890"/>
            <a:chOff x="0" y="-14827"/>
            <a:chExt cx="14261404" cy="1330890"/>
          </a:xfrm>
        </xdr:grpSpPr>
        <xdr:pic>
          <xdr:nvPicPr>
            <xdr:cNvPr id="7" name="img">
              <a:extLst>
                <a:ext uri="{FF2B5EF4-FFF2-40B4-BE49-F238E27FC236}">
                  <a16:creationId xmlns:a16="http://schemas.microsoft.com/office/drawing/2014/main" id="{B151C5D7-621D-4311-9799-B65F343C87FE}"/>
                </a:ext>
              </a:extLst>
            </xdr:cNvPr>
            <xdr:cNvPicPr>
              <a:picLocks noChangeAspect="1" noChangeArrowheads="1"/>
            </xdr:cNvPicPr>
          </xdr:nvPicPr>
          <xdr:blipFill rotWithShape="1">
            <a:blip xmlns:r="http://schemas.openxmlformats.org/officeDocument/2006/relationships" r:embed="rId4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b="83453"/>
            <a:stretch/>
          </xdr:blipFill>
          <xdr:spPr bwMode="auto">
            <a:xfrm flipV="1">
              <a:off x="0" y="-14827"/>
              <a:ext cx="14261404" cy="1330890"/>
            </a:xfrm>
            <a:prstGeom prst="round1Rect">
              <a:avLst>
                <a:gd name="adj" fmla="val 50000"/>
              </a:avLst>
            </a:prstGeom>
            <a:noFill/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sp macro="" textlink="">
          <xdr:nvSpPr>
            <xdr:cNvPr id="8" name="Textfeld 7">
              <a:extLst>
                <a:ext uri="{FF2B5EF4-FFF2-40B4-BE49-F238E27FC236}">
                  <a16:creationId xmlns:a16="http://schemas.microsoft.com/office/drawing/2014/main" id="{12DECCE4-4398-41A0-B868-363C1A6F7578}"/>
                </a:ext>
              </a:extLst>
            </xdr:cNvPr>
            <xdr:cNvSpPr txBox="1"/>
          </xdr:nvSpPr>
          <xdr:spPr>
            <a:xfrm>
              <a:off x="1539657" y="209369"/>
              <a:ext cx="9172705" cy="9507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AT" sz="4000">
                  <a:solidFill>
                    <a:schemeClr val="bg1"/>
                  </a:solidFill>
                  <a:latin typeface="HGSGothicE" panose="020B0400000000000000" pitchFamily="34" charset="-128"/>
                  <a:ea typeface="HGSGothicE" panose="020B0400000000000000" pitchFamily="34" charset="-128"/>
                </a:rPr>
                <a:t>Autonomer</a:t>
              </a:r>
              <a:r>
                <a:rPr lang="de-AT" sz="4000">
                  <a:solidFill>
                    <a:schemeClr val="bg1"/>
                  </a:solidFill>
                  <a:latin typeface="Helve"/>
                </a:rPr>
                <a:t> Gewichtscalculator</a:t>
              </a:r>
            </a:p>
          </xdr:txBody>
        </xdr:sp>
      </xdr:grpSp>
      <xdr:sp macro="" textlink="">
        <xdr:nvSpPr>
          <xdr:cNvPr id="10" name="Rechteck: obere Ecken abgerundet 9">
            <a:extLst>
              <a:ext uri="{FF2B5EF4-FFF2-40B4-BE49-F238E27FC236}">
                <a16:creationId xmlns:a16="http://schemas.microsoft.com/office/drawing/2014/main" id="{754EC7F3-B426-4CA7-8241-E1D269D0A101}"/>
              </a:ext>
            </a:extLst>
          </xdr:cNvPr>
          <xdr:cNvSpPr/>
        </xdr:nvSpPr>
        <xdr:spPr>
          <a:xfrm rot="10800000">
            <a:off x="234862" y="0"/>
            <a:ext cx="1043835" cy="1069270"/>
          </a:xfrm>
          <a:prstGeom prst="round2SameRect">
            <a:avLst>
              <a:gd name="adj1" fmla="val 31818"/>
              <a:gd name="adj2" fmla="val 0"/>
            </a:avLst>
          </a:prstGeom>
          <a:solidFill>
            <a:schemeClr val="bg1"/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de-AT" sz="1100"/>
          </a:p>
        </xdr:txBody>
      </xdr:sp>
    </xdr:grpSp>
    <xdr:clientData/>
  </xdr:twoCellAnchor>
  <xdr:twoCellAnchor>
    <xdr:from>
      <xdr:col>7</xdr:col>
      <xdr:colOff>768996</xdr:colOff>
      <xdr:row>36</xdr:row>
      <xdr:rowOff>111543</xdr:rowOff>
    </xdr:from>
    <xdr:to>
      <xdr:col>8</xdr:col>
      <xdr:colOff>802822</xdr:colOff>
      <xdr:row>40</xdr:row>
      <xdr:rowOff>218699</xdr:rowOff>
    </xdr:to>
    <xdr:pic>
      <xdr:nvPicPr>
        <xdr:cNvPr id="14" name="Grafik 13" descr="Bodybuilder">
          <a:extLst>
            <a:ext uri="{FF2B5EF4-FFF2-40B4-BE49-F238E27FC236}">
              <a16:creationId xmlns:a16="http://schemas.microsoft.com/office/drawing/2014/main" id="{AFF19715-3DAB-4443-AD9C-9B82761D49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2770496" y="13051936"/>
          <a:ext cx="1748326" cy="163115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80</xdr:row>
      <xdr:rowOff>0</xdr:rowOff>
    </xdr:from>
    <xdr:to>
      <xdr:col>8</xdr:col>
      <xdr:colOff>9525</xdr:colOff>
      <xdr:row>81</xdr:row>
      <xdr:rowOff>9525</xdr:rowOff>
    </xdr:to>
    <xdr:pic>
      <xdr:nvPicPr>
        <xdr:cNvPr id="17" name="Grafik 16">
          <a:extLst>
            <a:ext uri="{FF2B5EF4-FFF2-40B4-BE49-F238E27FC236}">
              <a16:creationId xmlns:a16="http://schemas.microsoft.com/office/drawing/2014/main" id="{F94FAF55-0D9B-457B-B976-855B725DF7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0" y="29308425"/>
          <a:ext cx="17240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9525</xdr:colOff>
      <xdr:row>80</xdr:row>
      <xdr:rowOff>9525</xdr:rowOff>
    </xdr:to>
    <xdr:pic>
      <xdr:nvPicPr>
        <xdr:cNvPr id="18" name="Grafik 17">
          <a:extLst>
            <a:ext uri="{FF2B5EF4-FFF2-40B4-BE49-F238E27FC236}">
              <a16:creationId xmlns:a16="http://schemas.microsoft.com/office/drawing/2014/main" id="{3273EE62-ADD5-4670-8B98-42C9AF4D76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0" y="28927425"/>
          <a:ext cx="17240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911680</xdr:colOff>
      <xdr:row>79</xdr:row>
      <xdr:rowOff>136072</xdr:rowOff>
    </xdr:from>
    <xdr:to>
      <xdr:col>8</xdr:col>
      <xdr:colOff>789216</xdr:colOff>
      <xdr:row>83</xdr:row>
      <xdr:rowOff>93221</xdr:rowOff>
    </xdr:to>
    <xdr:pic>
      <xdr:nvPicPr>
        <xdr:cNvPr id="16" name="Grafik 15">
          <a:extLst>
            <a:ext uri="{FF2B5EF4-FFF2-40B4-BE49-F238E27FC236}">
              <a16:creationId xmlns:a16="http://schemas.microsoft.com/office/drawing/2014/main" id="{9F79630D-B8A9-4745-B317-97D03B9850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913180" y="29078465"/>
          <a:ext cx="1592036" cy="1481149"/>
        </a:xfrm>
        <a:prstGeom prst="rect">
          <a:avLst/>
        </a:prstGeom>
      </xdr:spPr>
    </xdr:pic>
    <xdr:clientData/>
  </xdr:twoCellAnchor>
  <xdr:twoCellAnchor editAs="oneCell">
    <xdr:from>
      <xdr:col>0</xdr:col>
      <xdr:colOff>326572</xdr:colOff>
      <xdr:row>0</xdr:row>
      <xdr:rowOff>68038</xdr:rowOff>
    </xdr:from>
    <xdr:to>
      <xdr:col>0</xdr:col>
      <xdr:colOff>1156608</xdr:colOff>
      <xdr:row>2</xdr:row>
      <xdr:rowOff>68038</xdr:rowOff>
    </xdr:to>
    <xdr:pic>
      <xdr:nvPicPr>
        <xdr:cNvPr id="23" name="Grafik 22" descr="Kurzhantel">
          <a:extLst>
            <a:ext uri="{FF2B5EF4-FFF2-40B4-BE49-F238E27FC236}">
              <a16:creationId xmlns:a16="http://schemas.microsoft.com/office/drawing/2014/main" id="{093FD30B-BCDF-426B-B77B-73FE20C579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326572" y="68038"/>
          <a:ext cx="830036" cy="830036"/>
        </a:xfrm>
        <a:prstGeom prst="rect">
          <a:avLst/>
        </a:prstGeom>
      </xdr:spPr>
    </xdr:pic>
    <xdr:clientData/>
  </xdr:twoCellAnchor>
  <xdr:twoCellAnchor>
    <xdr:from>
      <xdr:col>8</xdr:col>
      <xdr:colOff>1143000</xdr:colOff>
      <xdr:row>0</xdr:row>
      <xdr:rowOff>149678</xdr:rowOff>
    </xdr:from>
    <xdr:to>
      <xdr:col>12</xdr:col>
      <xdr:colOff>272143</xdr:colOff>
      <xdr:row>1</xdr:row>
      <xdr:rowOff>285750</xdr:rowOff>
    </xdr:to>
    <xdr:sp macro="" textlink="">
      <xdr:nvSpPr>
        <xdr:cNvPr id="24" name="Textfeld 23">
          <a:extLst>
            <a:ext uri="{FF2B5EF4-FFF2-40B4-BE49-F238E27FC236}">
              <a16:creationId xmlns:a16="http://schemas.microsoft.com/office/drawing/2014/main" id="{225D8CDD-A5BB-4542-A366-73556D528873}"/>
            </a:ext>
          </a:extLst>
        </xdr:cNvPr>
        <xdr:cNvSpPr txBox="1"/>
      </xdr:nvSpPr>
      <xdr:spPr>
        <a:xfrm>
          <a:off x="14859000" y="149678"/>
          <a:ext cx="4721679" cy="65314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de-AT" sz="3600">
              <a:solidFill>
                <a:schemeClr val="bg1"/>
              </a:solidFill>
            </a:rPr>
            <a:t>Tabellen &amp; Diagramme</a:t>
          </a:r>
        </a:p>
      </xdr:txBody>
    </xdr:sp>
    <xdr:clientData/>
  </xdr:twoCellAnchor>
  <xdr:twoCellAnchor>
    <xdr:from>
      <xdr:col>1</xdr:col>
      <xdr:colOff>938893</xdr:colOff>
      <xdr:row>81</xdr:row>
      <xdr:rowOff>272143</xdr:rowOff>
    </xdr:from>
    <xdr:to>
      <xdr:col>1</xdr:col>
      <xdr:colOff>1695674</xdr:colOff>
      <xdr:row>83</xdr:row>
      <xdr:rowOff>273632</xdr:rowOff>
    </xdr:to>
    <xdr:sp macro="" textlink="">
      <xdr:nvSpPr>
        <xdr:cNvPr id="28" name="Pfeil: gestreift nach rechts 27">
          <a:extLst>
            <a:ext uri="{FF2B5EF4-FFF2-40B4-BE49-F238E27FC236}">
              <a16:creationId xmlns:a16="http://schemas.microsoft.com/office/drawing/2014/main" id="{9CF9B85C-B376-4ACC-83CB-EE2CD2CC07B4}"/>
            </a:ext>
          </a:extLst>
        </xdr:cNvPr>
        <xdr:cNvSpPr/>
      </xdr:nvSpPr>
      <xdr:spPr>
        <a:xfrm rot="5400000">
          <a:off x="2650039" y="30360890"/>
          <a:ext cx="763489" cy="756781"/>
        </a:xfrm>
        <a:prstGeom prst="stripedRightArrow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AT" sz="1100"/>
        </a:p>
      </xdr:txBody>
    </xdr:sp>
    <xdr:clientData/>
  </xdr:twoCellAnchor>
  <xdr:oneCellAnchor>
    <xdr:from>
      <xdr:col>11</xdr:col>
      <xdr:colOff>1184473</xdr:colOff>
      <xdr:row>72</xdr:row>
      <xdr:rowOff>249220</xdr:rowOff>
    </xdr:from>
    <xdr:ext cx="65" cy="172227"/>
    <xdr:sp macro="" textlink="">
      <xdr:nvSpPr>
        <xdr:cNvPr id="29" name="Textfeld 28">
          <a:extLst>
            <a:ext uri="{FF2B5EF4-FFF2-40B4-BE49-F238E27FC236}">
              <a16:creationId xmlns:a16="http://schemas.microsoft.com/office/drawing/2014/main" id="{58769A21-0ABB-45FB-A854-DFDCE4FC7D66}"/>
            </a:ext>
          </a:extLst>
        </xdr:cNvPr>
        <xdr:cNvSpPr txBox="1"/>
      </xdr:nvSpPr>
      <xdr:spPr>
        <a:xfrm>
          <a:off x="18914580" y="2690561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de-AT" sz="1100"/>
        </a:p>
      </xdr:txBody>
    </xdr:sp>
    <xdr:clientData/>
  </xdr:oneCellAnchor>
  <xdr:twoCellAnchor>
    <xdr:from>
      <xdr:col>10</xdr:col>
      <xdr:colOff>81642</xdr:colOff>
      <xdr:row>83</xdr:row>
      <xdr:rowOff>27215</xdr:rowOff>
    </xdr:from>
    <xdr:to>
      <xdr:col>16</xdr:col>
      <xdr:colOff>1015589</xdr:colOff>
      <xdr:row>99</xdr:row>
      <xdr:rowOff>178131</xdr:rowOff>
    </xdr:to>
    <xdr:graphicFrame macro="">
      <xdr:nvGraphicFramePr>
        <xdr:cNvPr id="31" name="Diagramm 30">
          <a:extLst>
            <a:ext uri="{FF2B5EF4-FFF2-40B4-BE49-F238E27FC236}">
              <a16:creationId xmlns:a16="http://schemas.microsoft.com/office/drawing/2014/main" id="{BD39897C-37DD-42DB-B31B-EF4EC9C79E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11</xdr:col>
      <xdr:colOff>544286</xdr:colOff>
      <xdr:row>85</xdr:row>
      <xdr:rowOff>40821</xdr:rowOff>
    </xdr:from>
    <xdr:to>
      <xdr:col>12</xdr:col>
      <xdr:colOff>449036</xdr:colOff>
      <xdr:row>87</xdr:row>
      <xdr:rowOff>149678</xdr:rowOff>
    </xdr:to>
    <xdr:sp macro="" textlink="">
      <xdr:nvSpPr>
        <xdr:cNvPr id="32" name="Textfeld 31">
          <a:extLst>
            <a:ext uri="{FF2B5EF4-FFF2-40B4-BE49-F238E27FC236}">
              <a16:creationId xmlns:a16="http://schemas.microsoft.com/office/drawing/2014/main" id="{59DE9412-020F-4FD7-A7B1-1E6713B8D23A}"/>
            </a:ext>
          </a:extLst>
        </xdr:cNvPr>
        <xdr:cNvSpPr txBox="1"/>
      </xdr:nvSpPr>
      <xdr:spPr>
        <a:xfrm>
          <a:off x="18274393" y="31650214"/>
          <a:ext cx="1483179" cy="870857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AT" sz="1100"/>
            <a:t>dfdfdfdf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43</xdr:row>
      <xdr:rowOff>0</xdr:rowOff>
    </xdr:from>
    <xdr:to>
      <xdr:col>11</xdr:col>
      <xdr:colOff>1390650</xdr:colOff>
      <xdr:row>45</xdr:row>
      <xdr:rowOff>9526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679F36ED-E3C3-4A66-AD3B-AA0814EEC0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87425" y="11172825"/>
          <a:ext cx="1390650" cy="63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22679</xdr:colOff>
      <xdr:row>0</xdr:row>
      <xdr:rowOff>0</xdr:rowOff>
    </xdr:from>
    <xdr:to>
      <xdr:col>9</xdr:col>
      <xdr:colOff>886221</xdr:colOff>
      <xdr:row>3</xdr:row>
      <xdr:rowOff>34016</xdr:rowOff>
    </xdr:to>
    <xdr:grpSp>
      <xdr:nvGrpSpPr>
        <xdr:cNvPr id="6" name="Gruppieren 5">
          <a:extLst>
            <a:ext uri="{FF2B5EF4-FFF2-40B4-BE49-F238E27FC236}">
              <a16:creationId xmlns:a16="http://schemas.microsoft.com/office/drawing/2014/main" id="{5D5AFAAB-45E9-4BC4-8A02-3D9292F0B233}"/>
            </a:ext>
          </a:extLst>
        </xdr:cNvPr>
        <xdr:cNvGrpSpPr/>
      </xdr:nvGrpSpPr>
      <xdr:grpSpPr>
        <a:xfrm>
          <a:off x="45358" y="0"/>
          <a:ext cx="11749256" cy="986516"/>
          <a:chOff x="-861785" y="0"/>
          <a:chExt cx="11749256" cy="1099909"/>
        </a:xfrm>
      </xdr:grpSpPr>
      <xdr:pic>
        <xdr:nvPicPr>
          <xdr:cNvPr id="2" name="Grafik 1">
            <a:extLst>
              <a:ext uri="{FF2B5EF4-FFF2-40B4-BE49-F238E27FC236}">
                <a16:creationId xmlns:a16="http://schemas.microsoft.com/office/drawing/2014/main" id="{E3770875-FEBE-4A89-AFF4-E0C14365BAC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BEBA8EAE-BF5A-486C-A8C5-ECC9F3942E4B}">
                <a14:imgProps xmlns:a14="http://schemas.microsoft.com/office/drawing/2010/main">
                  <a14:imgLayer r:embed="rId3">
                    <a14:imgEffect>
                      <a14:saturation sat="200000"/>
                    </a14:imgEffect>
                    <a14:imgEffect>
                      <a14:brightnessContrast bright="-20000" contrast="20000"/>
                    </a14:imgEffect>
                  </a14:imgLayer>
                </a14:imgProps>
              </a:ext>
            </a:extLst>
          </a:blip>
          <a:stretch>
            <a:fillRect/>
          </a:stretch>
        </xdr:blipFill>
        <xdr:spPr>
          <a:xfrm>
            <a:off x="-861785" y="0"/>
            <a:ext cx="11749256" cy="1099909"/>
          </a:xfrm>
          <a:prstGeom prst="rect">
            <a:avLst/>
          </a:prstGeom>
          <a:ln>
            <a:noFill/>
          </a:ln>
          <a:effectLst>
            <a:outerShdw blurRad="292100" dist="139700" dir="2700000" algn="tl" rotWithShape="0">
              <a:srgbClr val="333333">
                <a:alpha val="65000"/>
              </a:srgbClr>
            </a:outerShdw>
          </a:effectLst>
        </xdr:spPr>
      </xdr:pic>
      <xdr:sp macro="" textlink="">
        <xdr:nvSpPr>
          <xdr:cNvPr id="3" name="Textfeld 2">
            <a:extLst>
              <a:ext uri="{FF2B5EF4-FFF2-40B4-BE49-F238E27FC236}">
                <a16:creationId xmlns:a16="http://schemas.microsoft.com/office/drawing/2014/main" id="{1F7BDE39-B94D-4126-A089-07D6C9D3DD81}"/>
              </a:ext>
            </a:extLst>
          </xdr:cNvPr>
          <xdr:cNvSpPr txBox="1"/>
        </xdr:nvSpPr>
        <xdr:spPr>
          <a:xfrm>
            <a:off x="351518" y="75465"/>
            <a:ext cx="9354909" cy="88446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l"/>
            <a:r>
              <a:rPr lang="de-AT" sz="3600">
                <a:solidFill>
                  <a:schemeClr val="bg1"/>
                </a:solidFill>
                <a:latin typeface="HGSGothicE" panose="020B0900000000000000" pitchFamily="34" charset="-128"/>
                <a:ea typeface="HGSGothicE" panose="020B0900000000000000" pitchFamily="34" charset="-128"/>
              </a:rPr>
              <a:t>Top Sets </a:t>
            </a:r>
            <a:r>
              <a:rPr lang="de-AT" sz="4000">
                <a:solidFill>
                  <a:schemeClr val="bg1"/>
                </a:solidFill>
              </a:rPr>
              <a:t>Strength Calculator</a:t>
            </a:r>
          </a:p>
        </xdr:txBody>
      </xdr:sp>
    </xdr:grpSp>
    <xdr:clientData/>
  </xdr:twoCellAnchor>
  <xdr:twoCellAnchor>
    <xdr:from>
      <xdr:col>1</xdr:col>
      <xdr:colOff>192767</xdr:colOff>
      <xdr:row>0</xdr:row>
      <xdr:rowOff>22677</xdr:rowOff>
    </xdr:from>
    <xdr:to>
      <xdr:col>1</xdr:col>
      <xdr:colOff>941160</xdr:colOff>
      <xdr:row>2</xdr:row>
      <xdr:rowOff>170088</xdr:rowOff>
    </xdr:to>
    <xdr:sp macro="" textlink="">
      <xdr:nvSpPr>
        <xdr:cNvPr id="7" name="Rechteck: obere Ecken abgerundet 6">
          <a:extLst>
            <a:ext uri="{FF2B5EF4-FFF2-40B4-BE49-F238E27FC236}">
              <a16:creationId xmlns:a16="http://schemas.microsoft.com/office/drawing/2014/main" id="{9A760AC8-BB68-46C4-905E-E985977E695C}"/>
            </a:ext>
          </a:extLst>
        </xdr:cNvPr>
        <xdr:cNvSpPr/>
      </xdr:nvSpPr>
      <xdr:spPr>
        <a:xfrm rot="10800000">
          <a:off x="215446" y="22677"/>
          <a:ext cx="748393" cy="782411"/>
        </a:xfrm>
        <a:prstGeom prst="round2SameRect">
          <a:avLst>
            <a:gd name="adj1" fmla="val 31818"/>
            <a:gd name="adj2" fmla="val 0"/>
          </a:avLst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AT" sz="1100"/>
        </a:p>
      </xdr:txBody>
    </xdr:sp>
    <xdr:clientData/>
  </xdr:twoCellAnchor>
  <xdr:twoCellAnchor>
    <xdr:from>
      <xdr:col>1</xdr:col>
      <xdr:colOff>170090</xdr:colOff>
      <xdr:row>0</xdr:row>
      <xdr:rowOff>56697</xdr:rowOff>
    </xdr:from>
    <xdr:to>
      <xdr:col>1</xdr:col>
      <xdr:colOff>941160</xdr:colOff>
      <xdr:row>2</xdr:row>
      <xdr:rowOff>141093</xdr:rowOff>
    </xdr:to>
    <xdr:pic>
      <xdr:nvPicPr>
        <xdr:cNvPr id="13" name="Grafik 12" descr="Bodybuilder">
          <a:extLst>
            <a:ext uri="{FF2B5EF4-FFF2-40B4-BE49-F238E27FC236}">
              <a16:creationId xmlns:a16="http://schemas.microsoft.com/office/drawing/2014/main" id="{CEE3B577-52BA-41E7-8877-EC8264D680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192769" y="56697"/>
          <a:ext cx="771070" cy="71939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179133</xdr:colOff>
      <xdr:row>2</xdr:row>
      <xdr:rowOff>0</xdr:rowOff>
    </xdr:from>
    <xdr:to>
      <xdr:col>28</xdr:col>
      <xdr:colOff>774517</xdr:colOff>
      <xdr:row>2</xdr:row>
      <xdr:rowOff>187816</xdr:rowOff>
    </xdr:to>
    <xdr:sp macro="" textlink="">
      <xdr:nvSpPr>
        <xdr:cNvPr id="2" name="rightArrow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/>
      </xdr:nvSpPr>
      <xdr:spPr>
        <a:xfrm>
          <a:off x="30390823" y="804930"/>
          <a:ext cx="595384" cy="187816"/>
        </a:xfrm>
        <a:prstGeom prst="rightArrow">
          <a:avLst/>
        </a:prstGeom>
        <a:solidFill>
          <a:srgbClr val="FFCB00"/>
        </a:solidFill>
        <a:ln w="12700" cap="flat" cmpd="sng">
          <a:solidFill>
            <a:srgbClr val="666666"/>
          </a:solidFill>
          <a:prstDash val="solid"/>
          <a:round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1</xdr:col>
      <xdr:colOff>926916</xdr:colOff>
      <xdr:row>1</xdr:row>
      <xdr:rowOff>0</xdr:rowOff>
    </xdr:from>
    <xdr:to>
      <xdr:col>2</xdr:col>
      <xdr:colOff>220910</xdr:colOff>
      <xdr:row>2</xdr:row>
      <xdr:rowOff>0</xdr:rowOff>
    </xdr:to>
    <xdr:sp macro="" textlink="">
      <xdr:nvSpPr>
        <xdr:cNvPr id="3" name="chevron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 rot="5385780">
          <a:off x="2925302" y="364391"/>
          <a:ext cx="228821" cy="488173"/>
        </a:xfrm>
        <a:prstGeom prst="chevron">
          <a:avLst/>
        </a:prstGeom>
        <a:solidFill>
          <a:srgbClr val="FFCB00"/>
        </a:solidFill>
        <a:ln w="12700" cap="flat" cmpd="sng">
          <a:solidFill>
            <a:srgbClr val="666666"/>
          </a:solidFill>
          <a:prstDash val="solid"/>
          <a:round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EE22A12-2B60-4A22-856C-20C70AC57D70}" name="Tabelle3" displayName="Tabelle3" ref="E6:K49" totalsRowShown="0" headerRowDxfId="85" headerRowBorderDxfId="84" tableBorderDxfId="83">
  <autoFilter ref="E6:K49" xr:uid="{61F80265-9913-4BA8-9595-7190CD00A98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</autoFilter>
  <tableColumns count="7">
    <tableColumn id="1" xr3:uid="{2F16FC0B-157D-4A1E-A0B9-38C3A88540BE}" name="Übung" dataDxfId="82"/>
    <tableColumn id="2" xr3:uid="{0B12E8BD-9DBB-4197-B0BF-7BDE688FE0C5}" name="Muskelgruppe" dataDxfId="81"/>
    <tableColumn id="3" xr3:uid="{59950C19-B553-4D09-97F5-741B2978F20D}" name="Gewichtsschritte" dataDxfId="80"/>
    <tableColumn id="4" xr3:uid="{FFA99B2C-D224-456E-8BE3-0D99053D132E}" name="Wiederholungen" dataDxfId="79"/>
    <tableColumn id="5" xr3:uid="{6503E9B6-01A6-4673-AA60-C319D6FEA525}" name="Wdh. im Overload" dataDxfId="78"/>
    <tableColumn id="6" xr3:uid="{8D5E82E0-725C-4327-B7EC-EE7D0232C620}" name="Grundübungen" dataDxfId="77"/>
    <tableColumn id="7" xr3:uid="{B051673F-4CC8-49A2-9447-C093B30230A3}" name="OK/UK" dataDxfId="76"/>
  </tableColumns>
  <tableStyleInfo name="TableStyleMedium16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18E3D645-3F49-4B2F-A44E-FFB76EBC90EC}" name="Tabelle12" displayName="Tabelle12" ref="D6:I21" totalsRowShown="0" headerRowDxfId="75" headerRowBorderDxfId="74" tableBorderDxfId="73">
  <autoFilter ref="D6:I21" xr:uid="{BE72EFE8-27D4-4782-AC0C-1D03110C68B1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5DB94D45-1199-400C-B65C-5D033D473E73}" name="Übung" dataDxfId="72">
      <calculatedColumnFormula array="1">_xlfn.IFNA(INDEX(Übungsübersicht!$E$7:$E$49,Maximalkraftwerte!#REF!),"")</calculatedColumnFormula>
    </tableColumn>
    <tableColumn id="2" xr3:uid="{78E76699-3A12-4E9D-AADF-493BD3F09A94}" name="Maximalkraftwert [kg]" dataDxfId="71">
      <calculatedColumnFormula>IF(G7&lt;1,"",IF(G7&gt;20,"",IF(G7=0,"",IF(F7=0,"",IF(H7&gt;10,"ERROR",IF(H7&lt;0,"ERROR",IF(AND(I7="Epley",H7=0),(F7*(1+(G7/30))),IF(I7="Ep",(F7*(1+((G7+(10-H7))/30))),IF(H7=0,F7*36/(37-G7),(F7*36/(37-(G7+(10-H7)))))))))))))</calculatedColumnFormula>
    </tableColumn>
    <tableColumn id="3" xr3:uid="{9CBAFD4B-D9A5-4355-A89D-82383DCF1875}" name="Gewicht [kg]" dataDxfId="70"/>
    <tableColumn id="4" xr3:uid="{57A11AA9-D2A2-486F-9BE4-C77ABAB567E9}" name=" Wiederholungen" dataDxfId="69"/>
    <tableColumn id="5" xr3:uid="{44D17E43-26AD-4249-A018-068814BF459F}" name="RPE" dataDxfId="68"/>
    <tableColumn id="6" xr3:uid="{80C6F8EA-31C2-4771-B653-B035C871B9F5}" name="1 RM Formel" dataDxfId="67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7260C3A-DE47-4373-A87B-B5A7167E6556}" name="Tabelle1" displayName="Tabelle1" ref="D4:E14" totalsRowShown="0" headerRowDxfId="66">
  <autoFilter ref="D4:E14" xr:uid="{92DB1E17-93CB-4ACA-8FAA-27C6570D65AF}">
    <filterColumn colId="0" hiddenButton="1"/>
    <filterColumn colId="1" hiddenButton="1"/>
  </autoFilter>
  <tableColumns count="2">
    <tableColumn id="1" xr3:uid="{56464ADE-2981-4427-B129-5C83D9857BCF}" name="Sätze" dataDxfId="65">
      <calculatedColumnFormula>IF('Gewichts- Calculator'!$C$38="2 Sätze","2 Sätze",IF('Gewichts- Calculator'!$C$38="3 Sätze","3 Sätze",IF('Gewichts- Calculator'!$C$38="4 Sätze","4 Sätze",IF('Gewichts- Calculator'!$C$38="5 Sätze","5 Sätze","Sätze?"))))</calculatedColumnFormula>
    </tableColumn>
    <tableColumn id="2" xr3:uid="{89602ADA-DDDD-4EFC-A320-F2A9A6151932}" name="Spalte1" dataDxfId="64"/>
  </tableColumns>
  <tableStyleInfo name="TableStyleMedium24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B8D4201-E2F8-4DE3-9B9B-AC2F9B901FED}" name="Tabelle2" displayName="Tabelle2" ref="A4:B8" totalsRowShown="0">
  <autoFilter ref="A4:B8" xr:uid="{BD65806E-1B90-401B-AA58-78B2FE23E86F}"/>
  <tableColumns count="2">
    <tableColumn id="1" xr3:uid="{4E9DC191-063A-4B52-B213-CE892DF61329}" name="Spalte1"/>
    <tableColumn id="2" xr3:uid="{42BFD302-9CD9-4A4C-ACC8-E18001FC318C}" name="Spalte2"/>
  </tableColumns>
  <tableStyleInfo name="TableStyleLight2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Mattiertes Glas">
      <a:fillStyleLst>
        <a:solidFill>
          <a:schemeClr val="phClr"/>
        </a:solidFill>
        <a:gradFill rotWithShape="1">
          <a:gsLst>
            <a:gs pos="0">
              <a:schemeClr val="phClr">
                <a:tint val="1000"/>
                <a:satMod val="100000"/>
              </a:schemeClr>
            </a:gs>
            <a:gs pos="68000">
              <a:schemeClr val="phClr">
                <a:tint val="77000"/>
                <a:satMod val="100000"/>
              </a:schemeClr>
            </a:gs>
            <a:gs pos="81000">
              <a:schemeClr val="phClr">
                <a:tint val="79000"/>
                <a:satMod val="100000"/>
              </a:schemeClr>
            </a:gs>
            <a:gs pos="86000">
              <a:schemeClr val="phClr">
                <a:tint val="73000"/>
                <a:satMod val="100000"/>
              </a:schemeClr>
            </a:gs>
            <a:gs pos="100000">
              <a:schemeClr val="phClr">
                <a:tint val="35000"/>
                <a:satMod val="10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73000"/>
                <a:shade val="100000"/>
                <a:satMod val="150000"/>
              </a:schemeClr>
            </a:gs>
            <a:gs pos="25000">
              <a:schemeClr val="phClr">
                <a:tint val="96000"/>
                <a:shade val="80000"/>
                <a:satMod val="105000"/>
              </a:schemeClr>
            </a:gs>
            <a:gs pos="38000">
              <a:schemeClr val="phClr">
                <a:tint val="96000"/>
                <a:shade val="59000"/>
                <a:satMod val="120000"/>
              </a:schemeClr>
            </a:gs>
            <a:gs pos="55000">
              <a:schemeClr val="phClr">
                <a:tint val="100000"/>
                <a:shade val="57000"/>
                <a:satMod val="120000"/>
              </a:schemeClr>
            </a:gs>
            <a:gs pos="80000">
              <a:schemeClr val="phClr">
                <a:tint val="100000"/>
                <a:shade val="56000"/>
                <a:satMod val="145000"/>
              </a:schemeClr>
            </a:gs>
            <a:gs pos="88000">
              <a:schemeClr val="phClr">
                <a:tint val="100000"/>
                <a:shade val="63000"/>
                <a:satMod val="160000"/>
              </a:schemeClr>
            </a:gs>
            <a:gs pos="100000">
              <a:schemeClr val="phClr">
                <a:tint val="99000"/>
                <a:shade val="100000"/>
                <a:satMod val="155000"/>
              </a:schemeClr>
            </a:gs>
          </a:gsLst>
          <a:lin ang="54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  <a:scene3d>
            <a:camera prst="orthographicFront">
              <a:rot lat="0" lon="0" rev="0"/>
            </a:camera>
            <a:lightRig rig="glow" dir="tl">
              <a:rot lat="0" lon="0" rev="1800000"/>
            </a:lightRig>
          </a:scene3d>
          <a:sp3d contourW="10160" prstMaterial="dkEdge">
            <a:bevelT w="0" h="0" prst="angle"/>
            <a:contourClr>
              <a:schemeClr val="phClr">
                <a:shade val="30000"/>
                <a:satMod val="150000"/>
              </a:schemeClr>
            </a:contourClr>
          </a:sp3d>
        </a:effectStyle>
        <a:effectStyle>
          <a:effectLst>
            <a:glow rad="50800">
              <a:schemeClr val="phClr">
                <a:tint val="68000"/>
                <a:shade val="93000"/>
                <a:alpha val="37000"/>
                <a:satMod val="250000"/>
              </a:schemeClr>
            </a:glow>
          </a:effectLst>
          <a:scene3d>
            <a:camera prst="orthographicFront">
              <a:rot lat="0" lon="0" rev="0"/>
            </a:camera>
            <a:lightRig rig="glow" dir="t">
              <a:rot lat="0" lon="0" rev="1800000"/>
            </a:lightRig>
          </a:scene3d>
          <a:sp3d contourW="10160" prstMaterial="dkEdge">
            <a:bevelT w="20320" h="19050" prst="angle"/>
            <a:contourClr>
              <a:schemeClr val="phClr">
                <a:shade val="30000"/>
                <a:satMod val="150000"/>
              </a:schemeClr>
            </a:contourClr>
          </a:sp3d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Relationship Id="rId5" Type="http://schemas.openxmlformats.org/officeDocument/2006/relationships/comments" Target="../comments1.xml"/><Relationship Id="rId4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Relationship Id="rId5" Type="http://schemas.openxmlformats.org/officeDocument/2006/relationships/comments" Target="../comments2.xml"/><Relationship Id="rId4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file:///\\storage\emulated\0\Dokumente\Training\Strength-Guide_Free_fin.pdf" TargetMode="External"/><Relationship Id="rId2" Type="http://schemas.openxmlformats.org/officeDocument/2006/relationships/hyperlink" Target="file:///\\storage\emulated\0\Dokumente\Training\Trainingspedia%20Pro\TRAININGSPEDIA%20PRO.pdf" TargetMode="External"/><Relationship Id="rId1" Type="http://schemas.openxmlformats.org/officeDocument/2006/relationships/hyperlink" Target="https://www.sjardfitness.de/maximalkraftrechner/" TargetMode="External"/><Relationship Id="rId5" Type="http://schemas.openxmlformats.org/officeDocument/2006/relationships/drawing" Target="../drawings/drawing6.xml"/><Relationship Id="rId4" Type="http://schemas.openxmlformats.org/officeDocument/2006/relationships/hyperlink" Target="file:///\\storage\emulated\0\Dokumente\Training\Trainingsverlaufsanalyse-Krafttraining-kostenlsose-Vorlage.xlsx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sjardfitness.de/maximalkraftrechner/" TargetMode="External"/><Relationship Id="rId7" Type="http://schemas.openxmlformats.org/officeDocument/2006/relationships/comments" Target="../comments3.xml"/><Relationship Id="rId2" Type="http://schemas.openxmlformats.org/officeDocument/2006/relationships/hyperlink" Target="https://www.sjardfitness.de/maximalkraftrechner/" TargetMode="External"/><Relationship Id="rId1" Type="http://schemas.openxmlformats.org/officeDocument/2006/relationships/hyperlink" Target="https://www.sjardfitness.de/maximalkraftrechner/" TargetMode="External"/><Relationship Id="rId6" Type="http://schemas.openxmlformats.org/officeDocument/2006/relationships/vmlDrawing" Target="../drawings/vmlDrawing3.vml"/><Relationship Id="rId5" Type="http://schemas.openxmlformats.org/officeDocument/2006/relationships/drawing" Target="../drawings/drawing7.xml"/><Relationship Id="rId4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sjardfitness.de/maximalkraftrechner/" TargetMode="External"/><Relationship Id="rId2" Type="http://schemas.openxmlformats.org/officeDocument/2006/relationships/hyperlink" Target="https://www.sjardfitness.de/maximalkraftrechner/" TargetMode="External"/><Relationship Id="rId1" Type="http://schemas.openxmlformats.org/officeDocument/2006/relationships/hyperlink" Target="https://fitness-experts.de/kraftwerte" TargetMode="External"/><Relationship Id="rId5" Type="http://schemas.openxmlformats.org/officeDocument/2006/relationships/drawing" Target="../drawings/drawing9.xml"/><Relationship Id="rId4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sjardfitness.de/maximalkraftrechner/" TargetMode="External"/><Relationship Id="rId2" Type="http://schemas.openxmlformats.org/officeDocument/2006/relationships/hyperlink" Target="https://www.sjardfitness.de/maximalkraftrechner/" TargetMode="External"/><Relationship Id="rId1" Type="http://schemas.openxmlformats.org/officeDocument/2006/relationships/hyperlink" Target="https://www.sjardfitness.de/maximalkraftrechner/" TargetMode="External"/><Relationship Id="rId5" Type="http://schemas.openxmlformats.org/officeDocument/2006/relationships/hyperlink" Target="https://www.sjardfitness.de/maximalkraftrechner/" TargetMode="External"/><Relationship Id="rId4" Type="http://schemas.openxmlformats.org/officeDocument/2006/relationships/hyperlink" Target="https://www.sjardfitness.de/maximalkraftrechner/" TargetMode="Externa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8.bin"/><Relationship Id="rId2" Type="http://schemas.openxmlformats.org/officeDocument/2006/relationships/hyperlink" Target="https://www.sjardfitness.de/maximalkraftrechner/" TargetMode="External"/><Relationship Id="rId1" Type="http://schemas.openxmlformats.org/officeDocument/2006/relationships/hyperlink" Target="https://www.sjardfitness.de/maximalkraftrechner/" TargetMode="External"/><Relationship Id="rId5" Type="http://schemas.openxmlformats.org/officeDocument/2006/relationships/table" Target="../tables/table4.xml"/><Relationship Id="rId4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4C35F3-E3F4-463E-8305-F44D8C862DAA}">
  <dimension ref="B13:C14"/>
  <sheetViews>
    <sheetView showGridLines="0" tabSelected="1" workbookViewId="0">
      <selection activeCell="I30" sqref="I30"/>
    </sheetView>
  </sheetViews>
  <sheetFormatPr baseColWidth="10" defaultRowHeight="12.75"/>
  <sheetData>
    <row r="13" spans="2:3">
      <c r="B13" s="854" t="s">
        <v>345</v>
      </c>
      <c r="C13" s="854"/>
    </row>
    <row r="14" spans="2:3">
      <c r="B14" s="854">
        <v>78</v>
      </c>
      <c r="C14" s="854"/>
    </row>
  </sheetData>
  <mergeCells count="2">
    <mergeCell ref="B14:C14"/>
    <mergeCell ref="B13:C13"/>
  </mergeCells>
  <pageMargins left="0.7" right="0.7" top="0.78740157499999996" bottom="0.78740157499999996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Z95"/>
  <sheetViews>
    <sheetView showGridLines="0" zoomScale="73" zoomScaleNormal="73" workbookViewId="0">
      <selection activeCell="J4" sqref="J4"/>
    </sheetView>
  </sheetViews>
  <sheetFormatPr baseColWidth="10" defaultColWidth="9" defaultRowHeight="12.75"/>
  <cols>
    <col min="5" max="5" width="41.140625" customWidth="1"/>
    <col min="6" max="6" width="25.7109375" style="11" customWidth="1"/>
    <col min="7" max="7" width="26.5703125" style="11" customWidth="1"/>
    <col min="8" max="8" width="26.28515625" customWidth="1"/>
    <col min="9" max="11" width="25.7109375" customWidth="1"/>
    <col min="12" max="260" width="10" customWidth="1"/>
  </cols>
  <sheetData>
    <row r="1" spans="1:11" ht="49.35" customHeight="1"/>
    <row r="2" spans="1:11" ht="51.75" customHeight="1">
      <c r="A2" s="367"/>
      <c r="B2" s="977"/>
      <c r="C2" s="977"/>
      <c r="D2" s="977"/>
      <c r="E2" s="977"/>
      <c r="F2" s="977"/>
      <c r="G2" s="977"/>
      <c r="H2" s="391"/>
    </row>
    <row r="3" spans="1:11" s="367" customFormat="1" ht="21" customHeight="1">
      <c r="B3" s="392"/>
      <c r="C3" s="392"/>
      <c r="D3" s="392"/>
      <c r="E3" s="392"/>
      <c r="F3" s="392"/>
      <c r="G3" s="392"/>
      <c r="H3" s="391"/>
    </row>
    <row r="4" spans="1:11" s="367" customFormat="1" ht="63" customHeight="1">
      <c r="B4" s="392"/>
      <c r="C4" s="392"/>
      <c r="D4" s="392"/>
      <c r="E4" s="392"/>
      <c r="F4" s="392"/>
      <c r="G4" s="392"/>
      <c r="H4" s="391"/>
    </row>
    <row r="5" spans="1:11" ht="60" customHeight="1">
      <c r="J5" s="446" t="str">
        <f>IF(COUNTIF(J7:J49,"GB+")&gt;15,"Achtung Maximum GB+ erreicht! (15)","")</f>
        <v/>
      </c>
    </row>
    <row r="6" spans="1:11" ht="30" customHeight="1">
      <c r="E6" s="615" t="s">
        <v>0</v>
      </c>
      <c r="F6" s="616" t="s">
        <v>1</v>
      </c>
      <c r="G6" s="616" t="s">
        <v>185</v>
      </c>
      <c r="H6" s="616" t="s">
        <v>49</v>
      </c>
      <c r="I6" s="617" t="s">
        <v>343</v>
      </c>
      <c r="J6" s="617" t="s">
        <v>257</v>
      </c>
      <c r="K6" s="618" t="s">
        <v>276</v>
      </c>
    </row>
    <row r="7" spans="1:11" ht="30" customHeight="1">
      <c r="E7" s="611" t="s">
        <v>25</v>
      </c>
      <c r="F7" s="394" t="s">
        <v>20</v>
      </c>
      <c r="G7" s="497">
        <v>5</v>
      </c>
      <c r="H7" s="493">
        <v>12</v>
      </c>
      <c r="I7" s="494">
        <v>12</v>
      </c>
      <c r="J7" s="396" t="s">
        <v>259</v>
      </c>
      <c r="K7" s="613" t="s">
        <v>277</v>
      </c>
    </row>
    <row r="8" spans="1:11" ht="30" customHeight="1">
      <c r="E8" s="612" t="s">
        <v>252</v>
      </c>
      <c r="F8" s="395" t="s">
        <v>28</v>
      </c>
      <c r="G8" s="498">
        <v>5</v>
      </c>
      <c r="H8" s="495">
        <v>10</v>
      </c>
      <c r="I8" s="496">
        <v>10</v>
      </c>
      <c r="J8" s="397" t="s">
        <v>298</v>
      </c>
      <c r="K8" s="614" t="s">
        <v>277</v>
      </c>
    </row>
    <row r="9" spans="1:11" ht="30" customHeight="1">
      <c r="E9" s="611" t="s">
        <v>156</v>
      </c>
      <c r="F9" s="394" t="s">
        <v>28</v>
      </c>
      <c r="G9" s="497">
        <v>5</v>
      </c>
      <c r="H9" s="493">
        <v>12</v>
      </c>
      <c r="I9" s="494">
        <v>12</v>
      </c>
      <c r="J9" s="396" t="s">
        <v>259</v>
      </c>
      <c r="K9" s="613" t="s">
        <v>277</v>
      </c>
    </row>
    <row r="10" spans="1:11" ht="30" customHeight="1">
      <c r="E10" s="612" t="s">
        <v>306</v>
      </c>
      <c r="F10" s="395" t="s">
        <v>20</v>
      </c>
      <c r="G10" s="498">
        <v>5</v>
      </c>
      <c r="H10" s="495">
        <v>12</v>
      </c>
      <c r="I10" s="496">
        <v>12</v>
      </c>
      <c r="J10" s="397" t="s">
        <v>259</v>
      </c>
      <c r="K10" s="614" t="s">
        <v>277</v>
      </c>
    </row>
    <row r="11" spans="1:11" ht="30" customHeight="1">
      <c r="E11" s="611" t="s">
        <v>41</v>
      </c>
      <c r="F11" s="394" t="s">
        <v>42</v>
      </c>
      <c r="G11" s="497">
        <v>2</v>
      </c>
      <c r="H11" s="493">
        <v>8</v>
      </c>
      <c r="I11" s="494">
        <v>8</v>
      </c>
      <c r="J11" s="396" t="s">
        <v>259</v>
      </c>
      <c r="K11" s="613" t="s">
        <v>278</v>
      </c>
    </row>
    <row r="12" spans="1:11" ht="30" customHeight="1">
      <c r="E12" s="612" t="s">
        <v>157</v>
      </c>
      <c r="F12" s="395" t="s">
        <v>42</v>
      </c>
      <c r="G12" s="498">
        <v>2.5</v>
      </c>
      <c r="H12" s="495">
        <v>12</v>
      </c>
      <c r="I12" s="496">
        <v>12</v>
      </c>
      <c r="J12" s="397" t="s">
        <v>259</v>
      </c>
      <c r="K12" s="614" t="s">
        <v>278</v>
      </c>
    </row>
    <row r="13" spans="1:11" ht="30" customHeight="1">
      <c r="E13" s="611" t="s">
        <v>145</v>
      </c>
      <c r="F13" s="394" t="s">
        <v>42</v>
      </c>
      <c r="G13" s="497">
        <v>2.5</v>
      </c>
      <c r="H13" s="493">
        <v>6</v>
      </c>
      <c r="I13" s="494">
        <v>6</v>
      </c>
      <c r="J13" s="396" t="s">
        <v>259</v>
      </c>
      <c r="K13" s="613" t="s">
        <v>278</v>
      </c>
    </row>
    <row r="14" spans="1:11" ht="30" customHeight="1">
      <c r="E14" s="612" t="s">
        <v>75</v>
      </c>
      <c r="F14" s="395" t="s">
        <v>3</v>
      </c>
      <c r="G14" s="498">
        <v>2.5</v>
      </c>
      <c r="H14" s="495">
        <v>8</v>
      </c>
      <c r="I14" s="496">
        <v>8</v>
      </c>
      <c r="J14" s="397" t="s">
        <v>298</v>
      </c>
      <c r="K14" s="614" t="s">
        <v>278</v>
      </c>
    </row>
    <row r="15" spans="1:11" ht="30" customHeight="1">
      <c r="E15" s="611" t="s">
        <v>155</v>
      </c>
      <c r="F15" s="394" t="s">
        <v>3</v>
      </c>
      <c r="G15" s="497">
        <v>2.5</v>
      </c>
      <c r="H15" s="493">
        <v>10</v>
      </c>
      <c r="I15" s="494">
        <v>10</v>
      </c>
      <c r="J15" s="396" t="s">
        <v>259</v>
      </c>
      <c r="K15" s="613" t="s">
        <v>278</v>
      </c>
    </row>
    <row r="16" spans="1:11" ht="30" customHeight="1">
      <c r="E16" s="612" t="s">
        <v>159</v>
      </c>
      <c r="F16" s="395" t="s">
        <v>3</v>
      </c>
      <c r="G16" s="498">
        <v>5</v>
      </c>
      <c r="H16" s="495">
        <v>12</v>
      </c>
      <c r="I16" s="496">
        <v>12</v>
      </c>
      <c r="J16" s="397" t="s">
        <v>259</v>
      </c>
      <c r="K16" s="614" t="s">
        <v>278</v>
      </c>
    </row>
    <row r="17" spans="5:11" ht="30" customHeight="1">
      <c r="E17" s="611" t="s">
        <v>154</v>
      </c>
      <c r="F17" s="394" t="s">
        <v>33</v>
      </c>
      <c r="G17" s="497">
        <v>5</v>
      </c>
      <c r="H17" s="493">
        <v>10</v>
      </c>
      <c r="I17" s="494">
        <v>10</v>
      </c>
      <c r="J17" s="396" t="s">
        <v>259</v>
      </c>
      <c r="K17" s="613" t="s">
        <v>278</v>
      </c>
    </row>
    <row r="18" spans="5:11" ht="30" customHeight="1">
      <c r="E18" s="612" t="s">
        <v>87</v>
      </c>
      <c r="F18" s="395" t="s">
        <v>42</v>
      </c>
      <c r="G18" s="498">
        <v>2.5</v>
      </c>
      <c r="H18" s="495">
        <v>12</v>
      </c>
      <c r="I18" s="496">
        <v>12</v>
      </c>
      <c r="J18" s="397" t="s">
        <v>259</v>
      </c>
      <c r="K18" s="614" t="s">
        <v>278</v>
      </c>
    </row>
    <row r="19" spans="5:11" ht="30" customHeight="1">
      <c r="E19" s="611" t="s">
        <v>86</v>
      </c>
      <c r="F19" s="394" t="s">
        <v>39</v>
      </c>
      <c r="G19" s="497">
        <v>2.5</v>
      </c>
      <c r="H19" s="493">
        <v>12</v>
      </c>
      <c r="I19" s="494">
        <v>12</v>
      </c>
      <c r="J19" s="396" t="s">
        <v>259</v>
      </c>
      <c r="K19" s="613" t="s">
        <v>278</v>
      </c>
    </row>
    <row r="20" spans="5:11" ht="30" customHeight="1">
      <c r="E20" s="612" t="s">
        <v>45</v>
      </c>
      <c r="F20" s="395" t="s">
        <v>46</v>
      </c>
      <c r="G20" s="498">
        <v>0</v>
      </c>
      <c r="H20" s="495">
        <v>0</v>
      </c>
      <c r="I20" s="496">
        <v>0</v>
      </c>
      <c r="J20" s="397" t="s">
        <v>259</v>
      </c>
      <c r="K20" s="614" t="s">
        <v>277</v>
      </c>
    </row>
    <row r="21" spans="5:11" ht="30" customHeight="1">
      <c r="E21" s="611" t="s">
        <v>32</v>
      </c>
      <c r="F21" s="394" t="s">
        <v>33</v>
      </c>
      <c r="G21" s="497">
        <v>2</v>
      </c>
      <c r="H21" s="493">
        <v>12</v>
      </c>
      <c r="I21" s="494">
        <v>12</v>
      </c>
      <c r="J21" s="396" t="s">
        <v>259</v>
      </c>
      <c r="K21" s="613" t="s">
        <v>278</v>
      </c>
    </row>
    <row r="22" spans="5:11" ht="30" customHeight="1">
      <c r="E22" s="612" t="s">
        <v>205</v>
      </c>
      <c r="F22" s="395" t="s">
        <v>42</v>
      </c>
      <c r="G22" s="498">
        <v>2</v>
      </c>
      <c r="H22" s="495">
        <v>12</v>
      </c>
      <c r="I22" s="496">
        <v>12</v>
      </c>
      <c r="J22" s="397" t="s">
        <v>259</v>
      </c>
      <c r="K22" s="614" t="s">
        <v>278</v>
      </c>
    </row>
    <row r="23" spans="5:11" ht="30" customHeight="1">
      <c r="E23" s="611" t="s">
        <v>5</v>
      </c>
      <c r="F23" s="394" t="s">
        <v>3</v>
      </c>
      <c r="G23" s="497">
        <v>2</v>
      </c>
      <c r="H23" s="493">
        <v>8</v>
      </c>
      <c r="I23" s="494">
        <v>8</v>
      </c>
      <c r="J23" s="396" t="s">
        <v>298</v>
      </c>
      <c r="K23" s="613" t="s">
        <v>278</v>
      </c>
    </row>
    <row r="24" spans="5:11" ht="30" customHeight="1">
      <c r="E24" s="612" t="s">
        <v>16</v>
      </c>
      <c r="F24" s="395" t="s">
        <v>12</v>
      </c>
      <c r="G24" s="498">
        <v>0</v>
      </c>
      <c r="H24" s="495">
        <v>0</v>
      </c>
      <c r="I24" s="496">
        <v>0</v>
      </c>
      <c r="J24" s="397" t="s">
        <v>258</v>
      </c>
      <c r="K24" s="614" t="s">
        <v>278</v>
      </c>
    </row>
    <row r="25" spans="5:11" ht="30" customHeight="1">
      <c r="E25" s="611" t="s">
        <v>186</v>
      </c>
      <c r="F25" s="394" t="s">
        <v>20</v>
      </c>
      <c r="G25" s="497">
        <v>5</v>
      </c>
      <c r="H25" s="493">
        <v>8</v>
      </c>
      <c r="I25" s="494">
        <v>8</v>
      </c>
      <c r="J25" s="396" t="s">
        <v>298</v>
      </c>
      <c r="K25" s="613" t="s">
        <v>277</v>
      </c>
    </row>
    <row r="26" spans="5:11" ht="30" customHeight="1">
      <c r="E26" s="612" t="s">
        <v>19</v>
      </c>
      <c r="F26" s="395" t="s">
        <v>20</v>
      </c>
      <c r="G26" s="498">
        <v>2.5</v>
      </c>
      <c r="H26" s="495">
        <v>8</v>
      </c>
      <c r="I26" s="496">
        <v>8</v>
      </c>
      <c r="J26" s="397" t="s">
        <v>298</v>
      </c>
      <c r="K26" s="614" t="s">
        <v>277</v>
      </c>
    </row>
    <row r="27" spans="5:11" ht="30" customHeight="1">
      <c r="E27" s="611" t="s">
        <v>243</v>
      </c>
      <c r="F27" s="394" t="s">
        <v>12</v>
      </c>
      <c r="G27" s="497">
        <v>2.5</v>
      </c>
      <c r="H27" s="493">
        <v>8</v>
      </c>
      <c r="I27" s="494">
        <v>8</v>
      </c>
      <c r="J27" s="396" t="s">
        <v>258</v>
      </c>
      <c r="K27" s="613" t="s">
        <v>278</v>
      </c>
    </row>
    <row r="28" spans="5:11" ht="30" customHeight="1">
      <c r="E28" s="612" t="s">
        <v>14</v>
      </c>
      <c r="F28" s="395" t="s">
        <v>12</v>
      </c>
      <c r="G28" s="498">
        <v>2.5</v>
      </c>
      <c r="H28" s="495">
        <v>8</v>
      </c>
      <c r="I28" s="496">
        <v>8</v>
      </c>
      <c r="J28" s="397" t="s">
        <v>298</v>
      </c>
      <c r="K28" s="614" t="s">
        <v>278</v>
      </c>
    </row>
    <row r="29" spans="5:11" ht="30" customHeight="1">
      <c r="E29" s="611" t="s">
        <v>158</v>
      </c>
      <c r="F29" s="394" t="s">
        <v>12</v>
      </c>
      <c r="G29" s="497">
        <v>5</v>
      </c>
      <c r="H29" s="493">
        <v>12</v>
      </c>
      <c r="I29" s="494">
        <v>12</v>
      </c>
      <c r="J29" s="396" t="s">
        <v>259</v>
      </c>
      <c r="K29" s="613" t="s">
        <v>278</v>
      </c>
    </row>
    <row r="30" spans="5:11" ht="30" customHeight="1">
      <c r="E30" s="612" t="s">
        <v>2</v>
      </c>
      <c r="F30" s="395" t="s">
        <v>3</v>
      </c>
      <c r="G30" s="498">
        <v>2.5</v>
      </c>
      <c r="H30" s="495">
        <v>5</v>
      </c>
      <c r="I30" s="496">
        <v>5</v>
      </c>
      <c r="J30" s="397" t="s">
        <v>298</v>
      </c>
      <c r="K30" s="614" t="s">
        <v>278</v>
      </c>
    </row>
    <row r="31" spans="5:11" ht="30" customHeight="1">
      <c r="E31" s="611" t="s">
        <v>143</v>
      </c>
      <c r="F31" s="394" t="s">
        <v>12</v>
      </c>
      <c r="G31" s="497">
        <v>2.5</v>
      </c>
      <c r="H31" s="493">
        <v>8</v>
      </c>
      <c r="I31" s="494">
        <v>8</v>
      </c>
      <c r="J31" s="396" t="s">
        <v>298</v>
      </c>
      <c r="K31" s="613" t="s">
        <v>278</v>
      </c>
    </row>
    <row r="32" spans="5:11" ht="30" customHeight="1">
      <c r="E32" s="612" t="s">
        <v>6</v>
      </c>
      <c r="F32" s="395" t="s">
        <v>3</v>
      </c>
      <c r="G32" s="498">
        <v>2.5</v>
      </c>
      <c r="H32" s="495">
        <v>8</v>
      </c>
      <c r="I32" s="496">
        <v>8</v>
      </c>
      <c r="J32" s="397" t="s">
        <v>258</v>
      </c>
      <c r="K32" s="614" t="s">
        <v>278</v>
      </c>
    </row>
    <row r="33" spans="5:11" ht="30" customHeight="1">
      <c r="E33" s="611" t="s">
        <v>161</v>
      </c>
      <c r="F33" s="394" t="s">
        <v>31</v>
      </c>
      <c r="G33" s="497">
        <v>2.5</v>
      </c>
      <c r="H33" s="493">
        <v>8</v>
      </c>
      <c r="I33" s="494">
        <v>8</v>
      </c>
      <c r="J33" s="396" t="s">
        <v>298</v>
      </c>
      <c r="K33" s="613" t="s">
        <v>278</v>
      </c>
    </row>
    <row r="34" spans="5:11" ht="30" customHeight="1">
      <c r="E34" s="612" t="s">
        <v>77</v>
      </c>
      <c r="F34" s="395" t="s">
        <v>33</v>
      </c>
      <c r="G34" s="498">
        <v>2.5</v>
      </c>
      <c r="H34" s="495">
        <v>12</v>
      </c>
      <c r="I34" s="496">
        <v>12</v>
      </c>
      <c r="J34" s="397" t="s">
        <v>259</v>
      </c>
      <c r="K34" s="614" t="s">
        <v>278</v>
      </c>
    </row>
    <row r="35" spans="5:11" ht="30" customHeight="1">
      <c r="E35" s="611" t="s">
        <v>160</v>
      </c>
      <c r="F35" s="394" t="s">
        <v>12</v>
      </c>
      <c r="G35" s="497">
        <v>5</v>
      </c>
      <c r="H35" s="493">
        <v>8</v>
      </c>
      <c r="I35" s="494">
        <v>8</v>
      </c>
      <c r="J35" s="396" t="s">
        <v>298</v>
      </c>
      <c r="K35" s="613" t="s">
        <v>278</v>
      </c>
    </row>
    <row r="36" spans="5:11" ht="30" customHeight="1">
      <c r="E36" s="612" t="s">
        <v>76</v>
      </c>
      <c r="F36" s="395" t="s">
        <v>12</v>
      </c>
      <c r="G36" s="498">
        <v>2.5</v>
      </c>
      <c r="H36" s="495">
        <v>10</v>
      </c>
      <c r="I36" s="496">
        <v>10</v>
      </c>
      <c r="J36" s="397" t="s">
        <v>259</v>
      </c>
      <c r="K36" s="614" t="s">
        <v>278</v>
      </c>
    </row>
    <row r="37" spans="5:11" ht="30" customHeight="1">
      <c r="E37" s="611" t="s">
        <v>27</v>
      </c>
      <c r="F37" s="394" t="s">
        <v>28</v>
      </c>
      <c r="G37" s="497">
        <v>2.5</v>
      </c>
      <c r="H37" s="493">
        <v>10</v>
      </c>
      <c r="I37" s="494">
        <v>10</v>
      </c>
      <c r="J37" s="396" t="s">
        <v>298</v>
      </c>
      <c r="K37" s="613" t="s">
        <v>277</v>
      </c>
    </row>
    <row r="38" spans="5:11" ht="30" customHeight="1">
      <c r="E38" s="612" t="s">
        <v>80</v>
      </c>
      <c r="F38" s="395" t="s">
        <v>31</v>
      </c>
      <c r="G38" s="498">
        <v>2.5</v>
      </c>
      <c r="H38" s="495">
        <v>12</v>
      </c>
      <c r="I38" s="496">
        <v>12</v>
      </c>
      <c r="J38" s="397" t="s">
        <v>259</v>
      </c>
      <c r="K38" s="614" t="s">
        <v>278</v>
      </c>
    </row>
    <row r="39" spans="5:11" ht="30" customHeight="1">
      <c r="E39" s="611" t="s">
        <v>85</v>
      </c>
      <c r="F39" s="394" t="s">
        <v>39</v>
      </c>
      <c r="G39" s="497">
        <v>2.5</v>
      </c>
      <c r="H39" s="493">
        <v>8</v>
      </c>
      <c r="I39" s="494">
        <v>8</v>
      </c>
      <c r="J39" s="396" t="s">
        <v>259</v>
      </c>
      <c r="K39" s="613" t="s">
        <v>278</v>
      </c>
    </row>
    <row r="40" spans="5:11" ht="30" customHeight="1">
      <c r="E40" s="612" t="s">
        <v>307</v>
      </c>
      <c r="F40" s="395" t="s">
        <v>31</v>
      </c>
      <c r="G40" s="498">
        <v>2</v>
      </c>
      <c r="H40" s="495">
        <v>10</v>
      </c>
      <c r="I40" s="496">
        <v>10</v>
      </c>
      <c r="J40" s="397" t="s">
        <v>259</v>
      </c>
      <c r="K40" s="614" t="s">
        <v>278</v>
      </c>
    </row>
    <row r="41" spans="5:11" ht="30" customHeight="1">
      <c r="E41" s="611" t="s">
        <v>308</v>
      </c>
      <c r="F41" s="394" t="s">
        <v>31</v>
      </c>
      <c r="G41" s="497">
        <v>2</v>
      </c>
      <c r="H41" s="493">
        <v>8</v>
      </c>
      <c r="I41" s="494">
        <v>8</v>
      </c>
      <c r="J41" s="396" t="s">
        <v>259</v>
      </c>
      <c r="K41" s="613" t="s">
        <v>278</v>
      </c>
    </row>
    <row r="42" spans="5:11" ht="30" customHeight="1">
      <c r="E42" s="612" t="s">
        <v>79</v>
      </c>
      <c r="F42" s="395" t="s">
        <v>39</v>
      </c>
      <c r="G42" s="498">
        <v>2.5</v>
      </c>
      <c r="H42" s="495">
        <v>10</v>
      </c>
      <c r="I42" s="496">
        <v>10</v>
      </c>
      <c r="J42" s="397" t="s">
        <v>259</v>
      </c>
      <c r="K42" s="614" t="s">
        <v>278</v>
      </c>
    </row>
    <row r="43" spans="5:11" ht="30" customHeight="1">
      <c r="E43" s="611" t="s">
        <v>40</v>
      </c>
      <c r="F43" s="394" t="s">
        <v>39</v>
      </c>
      <c r="G43" s="497">
        <v>2.5</v>
      </c>
      <c r="H43" s="493">
        <v>12</v>
      </c>
      <c r="I43" s="494">
        <v>12</v>
      </c>
      <c r="J43" s="396" t="s">
        <v>259</v>
      </c>
      <c r="K43" s="613" t="s">
        <v>278</v>
      </c>
    </row>
    <row r="44" spans="5:11" ht="30" customHeight="1">
      <c r="E44" s="612" t="s">
        <v>43</v>
      </c>
      <c r="F44" s="395" t="s">
        <v>44</v>
      </c>
      <c r="G44" s="498">
        <v>2.5</v>
      </c>
      <c r="H44" s="495">
        <v>0</v>
      </c>
      <c r="I44" s="496">
        <v>0</v>
      </c>
      <c r="J44" s="397" t="s">
        <v>259</v>
      </c>
      <c r="K44" s="614" t="s">
        <v>277</v>
      </c>
    </row>
    <row r="45" spans="5:11" ht="30" customHeight="1">
      <c r="E45" s="611"/>
      <c r="F45" s="394"/>
      <c r="G45" s="497"/>
      <c r="H45" s="493"/>
      <c r="I45" s="494"/>
      <c r="J45" s="396"/>
      <c r="K45" s="613"/>
    </row>
    <row r="46" spans="5:11" ht="30" customHeight="1">
      <c r="E46" s="612"/>
      <c r="F46" s="395"/>
      <c r="G46" s="498"/>
      <c r="H46" s="495"/>
      <c r="I46" s="496"/>
      <c r="J46" s="397"/>
      <c r="K46" s="614"/>
    </row>
    <row r="47" spans="5:11" ht="30" customHeight="1">
      <c r="E47" s="611"/>
      <c r="F47" s="394"/>
      <c r="G47" s="497"/>
      <c r="H47" s="493"/>
      <c r="I47" s="494"/>
      <c r="J47" s="396"/>
      <c r="K47" s="613"/>
    </row>
    <row r="48" spans="5:11" ht="30" customHeight="1">
      <c r="E48" s="612"/>
      <c r="F48" s="395"/>
      <c r="G48" s="498"/>
      <c r="H48" s="495"/>
      <c r="I48" s="496"/>
      <c r="J48" s="397"/>
      <c r="K48" s="614"/>
    </row>
    <row r="49" spans="5:260" ht="30" customHeight="1">
      <c r="E49" s="619"/>
      <c r="F49" s="620"/>
      <c r="G49" s="621"/>
      <c r="H49" s="622"/>
      <c r="I49" s="623"/>
      <c r="J49" s="624"/>
      <c r="K49" s="625"/>
    </row>
    <row r="50" spans="5:260" ht="30" customHeight="1">
      <c r="G50" s="231"/>
      <c r="H50" s="232"/>
      <c r="I50" s="232"/>
    </row>
    <row r="51" spans="5:260" ht="30" customHeight="1">
      <c r="G51" s="231"/>
      <c r="H51" s="232"/>
      <c r="I51" s="232"/>
    </row>
    <row r="52" spans="5:260" ht="30" customHeight="1">
      <c r="E52" s="233"/>
      <c r="F52" s="234"/>
      <c r="G52" s="235"/>
      <c r="H52" s="736"/>
      <c r="I52" s="737"/>
      <c r="J52" s="737"/>
      <c r="K52" s="736"/>
      <c r="L52" s="737"/>
      <c r="M52" s="737"/>
      <c r="N52" s="736"/>
      <c r="O52" s="737"/>
      <c r="P52" s="737"/>
      <c r="Q52" s="736"/>
      <c r="R52" s="737"/>
      <c r="S52" s="737"/>
      <c r="T52" s="736"/>
      <c r="U52" s="737"/>
      <c r="V52" s="737"/>
      <c r="W52" s="736"/>
      <c r="X52" s="737"/>
      <c r="Y52" s="737"/>
      <c r="Z52" s="736"/>
      <c r="AA52" s="737"/>
      <c r="AB52" s="737"/>
      <c r="AC52" s="736"/>
      <c r="AD52" s="737"/>
      <c r="AE52" s="737"/>
      <c r="AF52" s="736"/>
      <c r="AG52" s="737"/>
      <c r="AH52" s="737"/>
      <c r="AI52" s="736"/>
      <c r="AJ52" s="737"/>
      <c r="AK52" s="737"/>
      <c r="AL52" s="736"/>
      <c r="AM52" s="737"/>
      <c r="AN52" s="737"/>
      <c r="AO52" s="736"/>
      <c r="AP52" s="737"/>
      <c r="AQ52" s="737"/>
      <c r="AR52" s="736"/>
      <c r="AS52" s="737"/>
      <c r="AT52" s="737"/>
      <c r="AU52" s="736"/>
      <c r="AV52" s="737"/>
      <c r="AW52" s="737"/>
      <c r="AX52" s="736"/>
      <c r="AY52" s="737"/>
      <c r="AZ52" s="737"/>
      <c r="BA52" s="736"/>
      <c r="BB52" s="737"/>
      <c r="BC52" s="737"/>
      <c r="BD52" s="736"/>
      <c r="BE52" s="737"/>
      <c r="BF52" s="737"/>
      <c r="BG52" s="736"/>
      <c r="BH52" s="737"/>
      <c r="BI52" s="737"/>
      <c r="BJ52" s="736"/>
      <c r="BK52" s="737"/>
      <c r="BL52" s="737"/>
      <c r="BM52" s="736"/>
      <c r="BN52" s="737"/>
      <c r="BO52" s="737"/>
      <c r="BP52" s="736"/>
      <c r="BQ52" s="737"/>
      <c r="BR52" s="737"/>
      <c r="BS52" s="736"/>
      <c r="BT52" s="737"/>
      <c r="BU52" s="737"/>
      <c r="BV52" s="736"/>
      <c r="BW52" s="737"/>
      <c r="BX52" s="737"/>
      <c r="BY52" s="736"/>
      <c r="BZ52" s="737"/>
      <c r="CA52" s="737"/>
      <c r="CB52" s="736"/>
      <c r="CC52" s="737"/>
      <c r="CD52" s="737"/>
      <c r="CE52" s="736"/>
      <c r="CF52" s="737"/>
      <c r="CG52" s="737"/>
      <c r="CH52" s="736"/>
      <c r="CI52" s="737"/>
      <c r="CJ52" s="737"/>
      <c r="CK52" s="736"/>
      <c r="CL52" s="737"/>
      <c r="CM52" s="737"/>
      <c r="CN52" s="736"/>
      <c r="CO52" s="737"/>
      <c r="CP52" s="737"/>
      <c r="CQ52" s="736"/>
      <c r="CR52" s="737"/>
      <c r="CS52" s="737"/>
      <c r="CT52" s="736"/>
      <c r="CU52" s="737"/>
      <c r="CV52" s="737"/>
      <c r="CW52" s="736"/>
      <c r="CX52" s="737"/>
      <c r="CY52" s="737"/>
      <c r="CZ52" s="736"/>
      <c r="DA52" s="737"/>
      <c r="DB52" s="737"/>
      <c r="DC52" s="736"/>
      <c r="DD52" s="737"/>
      <c r="DE52" s="737"/>
      <c r="DF52" s="736"/>
      <c r="DG52" s="737"/>
      <c r="DH52" s="737"/>
      <c r="DI52" s="736"/>
      <c r="DJ52" s="737"/>
      <c r="DK52" s="737"/>
      <c r="DL52" s="736"/>
      <c r="DM52" s="737"/>
      <c r="DN52" s="737"/>
      <c r="DO52" s="736"/>
      <c r="DP52" s="737"/>
      <c r="DQ52" s="737"/>
      <c r="DR52" s="736"/>
      <c r="DS52" s="737"/>
      <c r="DT52" s="737"/>
      <c r="DU52" s="736"/>
      <c r="DV52" s="737"/>
      <c r="DW52" s="737"/>
      <c r="DX52" s="736"/>
      <c r="DY52" s="737"/>
      <c r="DZ52" s="737"/>
      <c r="EA52" s="736"/>
      <c r="EB52" s="737"/>
      <c r="EC52" s="737"/>
      <c r="ED52" s="736"/>
      <c r="EE52" s="737"/>
      <c r="EF52" s="737"/>
      <c r="EG52" s="736"/>
      <c r="EH52" s="737"/>
      <c r="EI52" s="737"/>
      <c r="EJ52" s="736"/>
      <c r="EK52" s="737"/>
      <c r="EL52" s="737"/>
      <c r="EM52" s="736"/>
      <c r="EN52" s="737"/>
      <c r="EO52" s="737"/>
      <c r="EP52" s="736"/>
      <c r="EQ52" s="737"/>
      <c r="ER52" s="737"/>
      <c r="ES52" s="736"/>
      <c r="ET52" s="737"/>
      <c r="EU52" s="737"/>
      <c r="EV52" s="736"/>
      <c r="EW52" s="737"/>
      <c r="EX52" s="737"/>
      <c r="EY52" s="736"/>
      <c r="EZ52" s="737"/>
      <c r="FA52" s="737"/>
      <c r="FB52" s="736"/>
      <c r="FC52" s="737"/>
      <c r="FD52" s="737"/>
      <c r="FE52" s="736"/>
      <c r="FF52" s="737"/>
      <c r="FG52" s="737"/>
      <c r="FH52" s="736"/>
      <c r="FI52" s="737"/>
      <c r="FJ52" s="737"/>
      <c r="FK52" s="736"/>
      <c r="FL52" s="737"/>
      <c r="FM52" s="737"/>
      <c r="FN52" s="736"/>
      <c r="FO52" s="737"/>
      <c r="FP52" s="737"/>
      <c r="FQ52" s="736"/>
      <c r="FR52" s="737"/>
      <c r="FS52" s="737"/>
      <c r="FT52" s="736"/>
      <c r="FU52" s="737"/>
      <c r="FV52" s="737"/>
      <c r="FW52" s="736"/>
      <c r="FX52" s="737"/>
      <c r="FY52" s="737"/>
      <c r="FZ52" s="736"/>
      <c r="GA52" s="737"/>
      <c r="GB52" s="737"/>
      <c r="GC52" s="736"/>
      <c r="GD52" s="737"/>
      <c r="GE52" s="737"/>
      <c r="GF52" s="736"/>
      <c r="GG52" s="737"/>
      <c r="GH52" s="737"/>
      <c r="GI52" s="736"/>
      <c r="GJ52" s="737"/>
      <c r="GK52" s="737"/>
      <c r="GL52" s="736"/>
      <c r="GM52" s="737"/>
      <c r="GN52" s="737"/>
      <c r="GO52" s="736"/>
      <c r="GP52" s="737"/>
      <c r="GQ52" s="737"/>
      <c r="GR52" s="736"/>
      <c r="GS52" s="737"/>
      <c r="GT52" s="737"/>
      <c r="GU52" s="736"/>
      <c r="GV52" s="737"/>
      <c r="GW52" s="737"/>
      <c r="GX52" s="736"/>
      <c r="GY52" s="737"/>
      <c r="GZ52" s="737"/>
      <c r="HA52" s="736"/>
      <c r="HB52" s="737"/>
      <c r="HC52" s="737"/>
      <c r="HD52" s="736"/>
      <c r="HE52" s="737"/>
      <c r="HF52" s="737"/>
      <c r="HG52" s="736"/>
      <c r="HH52" s="737"/>
      <c r="HI52" s="737"/>
      <c r="HJ52" s="736"/>
      <c r="HK52" s="737"/>
      <c r="HL52" s="737"/>
      <c r="HM52" s="736"/>
      <c r="HN52" s="737"/>
      <c r="HO52" s="737"/>
      <c r="HP52" s="736"/>
      <c r="HQ52" s="737"/>
      <c r="HR52" s="737"/>
      <c r="HS52" s="736"/>
      <c r="HT52" s="737"/>
      <c r="HU52" s="737"/>
      <c r="HV52" s="736"/>
      <c r="HW52" s="737"/>
      <c r="HX52" s="737"/>
      <c r="HY52" s="736"/>
      <c r="HZ52" s="737"/>
      <c r="IA52" s="737"/>
      <c r="IB52" s="736"/>
      <c r="IC52" s="737"/>
      <c r="ID52" s="737"/>
      <c r="IE52" s="736"/>
      <c r="IF52" s="737"/>
      <c r="IG52" s="737"/>
      <c r="IH52" s="736"/>
      <c r="II52" s="737"/>
      <c r="IJ52" s="737"/>
      <c r="IK52" s="736"/>
      <c r="IL52" s="737"/>
      <c r="IM52" s="737"/>
      <c r="IN52" s="736"/>
      <c r="IO52" s="737"/>
      <c r="IP52" s="737"/>
      <c r="IQ52" s="736"/>
      <c r="IR52" s="737"/>
      <c r="IS52" s="737"/>
      <c r="IT52" s="736"/>
      <c r="IU52" s="737"/>
      <c r="IV52" s="737"/>
      <c r="IW52" s="736"/>
      <c r="IX52" s="737"/>
      <c r="IY52" s="737"/>
      <c r="IZ52" s="235"/>
    </row>
    <row r="53" spans="5:260" ht="30" customHeight="1">
      <c r="E53" s="393"/>
      <c r="F53" s="236"/>
      <c r="G53" s="237"/>
      <c r="H53" s="238"/>
      <c r="I53" s="735"/>
      <c r="J53" s="735"/>
    </row>
    <row r="54" spans="5:260" ht="30" hidden="1" customHeight="1" thickBot="1">
      <c r="E54" s="499" t="s">
        <v>301</v>
      </c>
      <c r="F54" s="500" t="s">
        <v>302</v>
      </c>
      <c r="G54" s="501">
        <v>10</v>
      </c>
      <c r="H54" s="501">
        <v>30</v>
      </c>
      <c r="I54" s="501">
        <v>35</v>
      </c>
      <c r="J54" s="734"/>
      <c r="K54" s="476"/>
      <c r="L54" s="476"/>
      <c r="M54" s="476"/>
      <c r="N54" s="476"/>
      <c r="O54" s="44"/>
      <c r="P54" s="44"/>
      <c r="Q54" s="44"/>
      <c r="R54" s="44"/>
      <c r="S54" s="44"/>
      <c r="T54" s="44"/>
    </row>
    <row r="55" spans="5:260" ht="30" customHeight="1">
      <c r="G55" s="231"/>
      <c r="H55" s="232"/>
      <c r="I55" s="232"/>
      <c r="J55" s="734"/>
    </row>
    <row r="56" spans="5:260" ht="30" customHeight="1">
      <c r="G56" s="231"/>
      <c r="H56" s="232"/>
      <c r="I56" s="232"/>
    </row>
    <row r="57" spans="5:260" ht="30" customHeight="1">
      <c r="G57" s="231"/>
      <c r="H57" s="232"/>
      <c r="I57" s="232"/>
    </row>
    <row r="58" spans="5:260" ht="30" customHeight="1">
      <c r="G58" s="231"/>
      <c r="H58" s="232"/>
      <c r="I58" s="232"/>
    </row>
    <row r="59" spans="5:260" ht="30" customHeight="1">
      <c r="F59" s="229"/>
      <c r="G59" s="231"/>
      <c r="H59" s="232"/>
      <c r="I59" s="232"/>
    </row>
    <row r="60" spans="5:260" ht="30" customHeight="1">
      <c r="G60" s="231"/>
      <c r="H60" s="232"/>
      <c r="I60" s="232"/>
      <c r="L60" t="s">
        <v>215</v>
      </c>
    </row>
    <row r="61" spans="5:260" ht="30" customHeight="1">
      <c r="G61" s="231"/>
      <c r="H61" s="232"/>
      <c r="I61" s="232"/>
    </row>
    <row r="62" spans="5:260" ht="30" customHeight="1">
      <c r="G62" s="239"/>
      <c r="H62" s="232"/>
      <c r="I62" s="232"/>
    </row>
    <row r="63" spans="5:260" ht="30" customHeight="1">
      <c r="G63" s="231"/>
      <c r="H63" s="232"/>
      <c r="I63" s="232"/>
    </row>
    <row r="64" spans="5:260" ht="30" customHeight="1">
      <c r="G64" s="231"/>
      <c r="H64" s="232"/>
      <c r="I64" s="232"/>
    </row>
    <row r="65" spans="7:9" ht="30" customHeight="1">
      <c r="G65" s="229"/>
      <c r="H65" s="232"/>
      <c r="I65" s="232"/>
    </row>
    <row r="66" spans="7:9" ht="30" customHeight="1">
      <c r="G66" s="231"/>
      <c r="H66" s="232"/>
      <c r="I66" s="232"/>
    </row>
    <row r="67" spans="7:9" ht="30" customHeight="1">
      <c r="G67" s="231"/>
      <c r="H67" s="232"/>
      <c r="I67" s="232"/>
    </row>
    <row r="68" spans="7:9" ht="30" customHeight="1">
      <c r="G68" s="231"/>
      <c r="H68" s="232"/>
      <c r="I68" s="232"/>
    </row>
    <row r="69" spans="7:9" ht="30" customHeight="1">
      <c r="G69" s="231"/>
      <c r="H69" s="232"/>
      <c r="I69" s="232"/>
    </row>
    <row r="70" spans="7:9" ht="30" customHeight="1">
      <c r="G70" s="231"/>
      <c r="H70" s="232"/>
      <c r="I70" s="232"/>
    </row>
    <row r="71" spans="7:9" ht="27.95" customHeight="1">
      <c r="G71" s="231"/>
      <c r="H71" s="232"/>
      <c r="I71" s="232"/>
    </row>
    <row r="72" spans="7:9" ht="27.95" customHeight="1">
      <c r="G72" s="231"/>
      <c r="H72" s="232"/>
      <c r="I72" s="232"/>
    </row>
    <row r="73" spans="7:9" ht="27.95" customHeight="1">
      <c r="G73" s="231"/>
      <c r="H73" s="232"/>
      <c r="I73" s="232"/>
    </row>
    <row r="74" spans="7:9" ht="27.95" customHeight="1">
      <c r="G74" s="231"/>
      <c r="H74" s="232"/>
      <c r="I74" s="232"/>
    </row>
    <row r="75" spans="7:9" ht="27.95" customHeight="1">
      <c r="G75" s="231"/>
      <c r="H75" s="232"/>
      <c r="I75" s="232"/>
    </row>
    <row r="76" spans="7:9" ht="27.95" customHeight="1">
      <c r="G76" s="231"/>
      <c r="H76" s="232"/>
      <c r="I76" s="232"/>
    </row>
    <row r="77" spans="7:9" ht="27.95" customHeight="1">
      <c r="G77" s="231"/>
      <c r="H77" s="232"/>
      <c r="I77" s="232"/>
    </row>
    <row r="78" spans="7:9" ht="27.95" customHeight="1">
      <c r="G78" s="231"/>
      <c r="H78" s="232"/>
      <c r="I78" s="232"/>
    </row>
    <row r="79" spans="7:9" ht="27.95" customHeight="1">
      <c r="G79" s="231"/>
      <c r="H79" s="232"/>
      <c r="I79" s="232"/>
    </row>
    <row r="80" spans="7:9" ht="27.95" customHeight="1">
      <c r="G80" s="231"/>
      <c r="H80" s="232"/>
      <c r="I80" s="232"/>
    </row>
    <row r="81" spans="7:9" ht="27.95" customHeight="1">
      <c r="G81" s="231"/>
      <c r="H81" s="232"/>
      <c r="I81" s="232"/>
    </row>
    <row r="82" spans="7:9" ht="27.95" customHeight="1">
      <c r="G82" s="231"/>
      <c r="H82" s="232"/>
      <c r="I82" s="232"/>
    </row>
    <row r="83" spans="7:9" ht="24" customHeight="1">
      <c r="G83" s="231"/>
      <c r="H83" s="232"/>
      <c r="I83" s="232"/>
    </row>
    <row r="84" spans="7:9" ht="24" customHeight="1">
      <c r="G84" s="231"/>
      <c r="H84" s="232"/>
      <c r="I84" s="232"/>
    </row>
    <row r="85" spans="7:9" ht="24" customHeight="1">
      <c r="G85" s="231"/>
      <c r="H85" s="232"/>
      <c r="I85" s="232"/>
    </row>
    <row r="86" spans="7:9" ht="24" customHeight="1"/>
    <row r="87" spans="7:9" ht="24" customHeight="1"/>
    <row r="88" spans="7:9" ht="24" customHeight="1"/>
    <row r="89" spans="7:9" ht="24" customHeight="1"/>
    <row r="90" spans="7:9" ht="24" customHeight="1"/>
    <row r="91" spans="7:9" ht="24" customHeight="1"/>
    <row r="92" spans="7:9" ht="24" customHeight="1"/>
    <row r="93" spans="7:9" ht="24" customHeight="1"/>
    <row r="94" spans="7:9" ht="24" customHeight="1"/>
    <row r="95" spans="7:9" ht="24" customHeight="1"/>
  </sheetData>
  <sortState xmlns:xlrd2="http://schemas.microsoft.com/office/spreadsheetml/2017/richdata2" ref="E7:K49">
    <sortCondition ref="E7:E49"/>
  </sortState>
  <mergeCells count="87">
    <mergeCell ref="B2:G2"/>
    <mergeCell ref="IB52:ID52"/>
    <mergeCell ref="IT52:IV52"/>
    <mergeCell ref="AI52:AK52"/>
    <mergeCell ref="DL52:DN52"/>
    <mergeCell ref="HY52:IA52"/>
    <mergeCell ref="DR52:DT52"/>
    <mergeCell ref="BS52:BU52"/>
    <mergeCell ref="EG52:EI52"/>
    <mergeCell ref="GO52:GQ52"/>
    <mergeCell ref="HD52:HF52"/>
    <mergeCell ref="CE52:CG52"/>
    <mergeCell ref="HP52:HR52"/>
    <mergeCell ref="BM52:BO52"/>
    <mergeCell ref="DI52:DK52"/>
    <mergeCell ref="CT52:CV52"/>
    <mergeCell ref="BP52:BR52"/>
    <mergeCell ref="BV52:BX52"/>
    <mergeCell ref="GU52:GW52"/>
    <mergeCell ref="HM52:HO52"/>
    <mergeCell ref="GC52:GE52"/>
    <mergeCell ref="GL52:GN52"/>
    <mergeCell ref="EJ52:EL52"/>
    <mergeCell ref="GX52:GZ52"/>
    <mergeCell ref="FK52:FM52"/>
    <mergeCell ref="FN52:FP52"/>
    <mergeCell ref="EV52:EX52"/>
    <mergeCell ref="FW52:FY52"/>
    <mergeCell ref="FT52:FV52"/>
    <mergeCell ref="CZ52:DB52"/>
    <mergeCell ref="CW52:CY52"/>
    <mergeCell ref="CK52:CM52"/>
    <mergeCell ref="EP52:ER52"/>
    <mergeCell ref="CB52:CD52"/>
    <mergeCell ref="DF52:DH52"/>
    <mergeCell ref="CH52:CJ52"/>
    <mergeCell ref="FB52:FD52"/>
    <mergeCell ref="ED52:EF52"/>
    <mergeCell ref="DO52:DQ52"/>
    <mergeCell ref="DX52:DZ52"/>
    <mergeCell ref="BJ52:BL52"/>
    <mergeCell ref="BG52:BI52"/>
    <mergeCell ref="Q52:S52"/>
    <mergeCell ref="EM52:EO52"/>
    <mergeCell ref="IW52:IY52"/>
    <mergeCell ref="AU52:AW52"/>
    <mergeCell ref="DU52:DW52"/>
    <mergeCell ref="IK52:IM52"/>
    <mergeCell ref="IN52:IP52"/>
    <mergeCell ref="AC52:AE52"/>
    <mergeCell ref="IE52:IG52"/>
    <mergeCell ref="FQ52:FS52"/>
    <mergeCell ref="BY52:CA52"/>
    <mergeCell ref="FZ52:GB52"/>
    <mergeCell ref="GF52:GH52"/>
    <mergeCell ref="HJ52:HL52"/>
    <mergeCell ref="IQ52:IS52"/>
    <mergeCell ref="HG52:HI52"/>
    <mergeCell ref="CN52:CP52"/>
    <mergeCell ref="HA52:HC52"/>
    <mergeCell ref="GR52:GT52"/>
    <mergeCell ref="GI52:GK52"/>
    <mergeCell ref="FE52:FG52"/>
    <mergeCell ref="HV52:HX52"/>
    <mergeCell ref="HS52:HU52"/>
    <mergeCell ref="EA52:EC52"/>
    <mergeCell ref="EY52:FA52"/>
    <mergeCell ref="ES52:EU52"/>
    <mergeCell ref="IH52:IJ52"/>
    <mergeCell ref="FH52:FJ52"/>
    <mergeCell ref="DC52:DE52"/>
    <mergeCell ref="CQ52:CS52"/>
    <mergeCell ref="J54:J55"/>
    <mergeCell ref="I53:J53"/>
    <mergeCell ref="N52:P52"/>
    <mergeCell ref="BD52:BF52"/>
    <mergeCell ref="Z52:AB52"/>
    <mergeCell ref="AX52:AZ52"/>
    <mergeCell ref="AO52:AQ52"/>
    <mergeCell ref="H52:J52"/>
    <mergeCell ref="T52:V52"/>
    <mergeCell ref="W52:Y52"/>
    <mergeCell ref="AL52:AN52"/>
    <mergeCell ref="AF52:AH52"/>
    <mergeCell ref="AR52:AT52"/>
    <mergeCell ref="BA52:BC52"/>
    <mergeCell ref="K52:M52"/>
  </mergeCells>
  <phoneticPr fontId="146" type="noConversion"/>
  <conditionalFormatting sqref="J7">
    <cfRule type="expression" dxfId="63" priority="5">
      <formula>"WENN(ZÄHLENWENN(J6:J48;""GB+"")&gt;5;""Achtung Maximum GB+ erreicht! (15)"";"""")"</formula>
    </cfRule>
  </conditionalFormatting>
  <conditionalFormatting sqref="J10 J12 J14 J16 J18 J20 J22 J24 J26 J28 J30 J32 J34 J36 J38 J40 J42 J44 J46 J48">
    <cfRule type="expression" dxfId="62" priority="2">
      <formula>"WENN(ZÄHLENWENN(J6:J48;""GB+"")&gt;5;""Achtung Maximum GB+ erreicht! (15)"";"""")"</formula>
    </cfRule>
  </conditionalFormatting>
  <conditionalFormatting sqref="J8">
    <cfRule type="expression" dxfId="61" priority="4">
      <formula>"WENN(ZÄHLENWENN(J6:J48;""GB+"")&gt;5;""Achtung Maximum GB+ erreicht! (15)"";"""")"</formula>
    </cfRule>
  </conditionalFormatting>
  <conditionalFormatting sqref="J9 J11 J13 J15 J17 J19 J21 J23 J25 J27 J29 J31 J33 J35 J37 J39 J41 J43 J45 J47 J49">
    <cfRule type="expression" dxfId="60" priority="3">
      <formula>"WENN(ZÄHLENWENN(J6:J48;""GB+"")&gt;5;""Achtung Maximum GB+ erreicht! (15)"";"""")"</formula>
    </cfRule>
  </conditionalFormatting>
  <dataValidations count="2">
    <dataValidation type="list" allowBlank="1" showDropDown="1" showInputMessage="1" showErrorMessage="1" sqref="J7:J49" xr:uid="{273B7B4C-ED69-4447-B1F4-710EAD67F4E9}">
      <mc:AlternateContent xmlns:x12ac="http://schemas.microsoft.com/office/spreadsheetml/2011/1/ac" xmlns:mc="http://schemas.openxmlformats.org/markup-compatibility/2006">
        <mc:Choice Requires="x12ac">
          <x12ac:list>GB+,"GB,IB"</x12ac:list>
        </mc:Choice>
        <mc:Fallback>
          <formula1>"GB+,GB,IB"</formula1>
        </mc:Fallback>
      </mc:AlternateContent>
    </dataValidation>
    <dataValidation type="list" allowBlank="1" showDropDown="1" showInputMessage="1" showErrorMessage="1" sqref="K7:K49" xr:uid="{3F51C42D-C078-4B76-960C-2FAD8173DD64}">
      <formula1>"OK,UK"</formula1>
    </dataValidation>
  </dataValidations>
  <pageMargins left="0.7" right="0.7" top="0.78740157499999996" bottom="0.78740157499999996" header="0.3" footer="0.3"/>
  <pageSetup paperSize="9" orientation="portrait" horizontalDpi="300" verticalDpi="300" r:id="rId1"/>
  <ignoredErrors>
    <ignoredError sqref="J7 J9:J13 J15:J22 J24 J27 J29 J32 J34 J36 J38:J44" listDataValidation="1"/>
  </ignoredErrors>
  <drawing r:id="rId2"/>
  <legacyDrawing r:id="rId3"/>
  <tableParts count="1"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K1010"/>
  <sheetViews>
    <sheetView showGridLines="0" zoomScale="85" zoomScaleNormal="85" workbookViewId="0">
      <selection activeCell="I4" sqref="I4"/>
    </sheetView>
  </sheetViews>
  <sheetFormatPr baseColWidth="10" defaultColWidth="9" defaultRowHeight="15" customHeight="1"/>
  <cols>
    <col min="4" max="4" width="26.85546875" customWidth="1"/>
    <col min="5" max="5" width="23.85546875" customWidth="1"/>
    <col min="6" max="9" width="22.7109375" customWidth="1"/>
    <col min="10" max="10" width="17.28515625" customWidth="1"/>
    <col min="11" max="258" width="14" customWidth="1"/>
  </cols>
  <sheetData>
    <row r="1" spans="1:11" ht="36.75" customHeight="1"/>
    <row r="2" spans="1:11" ht="42" customHeight="1">
      <c r="A2" s="367"/>
      <c r="B2" s="367"/>
      <c r="C2" s="367"/>
      <c r="D2" s="976"/>
      <c r="E2" s="976"/>
      <c r="F2" s="976"/>
      <c r="G2" s="365"/>
      <c r="H2" s="365"/>
      <c r="I2" s="365"/>
      <c r="J2" s="365"/>
    </row>
    <row r="3" spans="1:11" ht="30">
      <c r="D3" s="1"/>
      <c r="E3" s="1"/>
      <c r="F3" s="1"/>
      <c r="G3" s="1"/>
      <c r="H3" s="1"/>
      <c r="I3" s="1"/>
      <c r="J3" s="1"/>
    </row>
    <row r="4" spans="1:11" ht="68.25" customHeight="1">
      <c r="D4" s="2"/>
      <c r="G4" s="445"/>
      <c r="H4" s="445"/>
      <c r="I4" s="445"/>
      <c r="J4" s="3"/>
    </row>
    <row r="5" spans="1:11" ht="38.25" customHeight="1">
      <c r="D5" s="295"/>
      <c r="E5" s="47"/>
      <c r="F5" s="296"/>
      <c r="G5" s="297"/>
      <c r="H5" s="519" t="str">
        <f>IF(MAX($H7,$H8,$H9,$H10,$H11,$H12,$H13,$H14,H15,$H16,$H17,$H18,$H19,$H20,$H21)&gt;10.1,"Achtung! Nur RPE Werte von 1-10!","")</f>
        <v/>
      </c>
      <c r="I5" s="519"/>
      <c r="J5" s="4"/>
    </row>
    <row r="6" spans="1:11" ht="27.95" customHeight="1">
      <c r="D6" s="502" t="s">
        <v>0</v>
      </c>
      <c r="E6" s="421" t="s">
        <v>47</v>
      </c>
      <c r="F6" s="421" t="s">
        <v>48</v>
      </c>
      <c r="G6" s="422" t="s">
        <v>309</v>
      </c>
      <c r="H6" s="421" t="s">
        <v>226</v>
      </c>
      <c r="I6" s="421" t="s">
        <v>322</v>
      </c>
      <c r="J6" s="5"/>
      <c r="K6" t="str">
        <f>IF(OR($H7,$H8,$H9,$H10,$H11,$H12,$H13,$H14,H15,$H16,$H17,$H18,$H19,$H20,$H21)=0,"Achtung! Nur RPE Werte von 1-10!","")</f>
        <v/>
      </c>
    </row>
    <row r="7" spans="1:11" ht="27.95" customHeight="1">
      <c r="D7" s="469" t="s">
        <v>2</v>
      </c>
      <c r="E7" s="6">
        <f t="shared" ref="E7:E21" si="0">IF(G7&lt;1,"",IF(G7&gt;20,"",IF(G7=0,"",IF(F7=0,"",IF(H7&gt;10,"ERROR",IF(H7&lt;0,"ERROR",IF(AND(I7="Epley",H7=0),(F7*(1+(G7/30))),IF(I7="Ep",(F7*(1+((G7+(10-H7))/30))),IF(H7=0,F7*36/(37-G7),(F7*36/(37-(G7+(10-H7)))))))))))))</f>
        <v>116.12903225806451</v>
      </c>
      <c r="F7" s="510">
        <v>100</v>
      </c>
      <c r="G7" s="504">
        <v>6</v>
      </c>
      <c r="H7" s="516">
        <v>10</v>
      </c>
      <c r="I7" s="586" t="s">
        <v>332</v>
      </c>
      <c r="J7" s="7"/>
    </row>
    <row r="8" spans="1:11" ht="27.95" customHeight="1">
      <c r="D8" s="466" t="s">
        <v>143</v>
      </c>
      <c r="E8" s="8">
        <f t="shared" si="0"/>
        <v>122.14285714285714</v>
      </c>
      <c r="F8" s="511">
        <v>95</v>
      </c>
      <c r="G8" s="505">
        <v>9</v>
      </c>
      <c r="H8" s="517">
        <v>10</v>
      </c>
      <c r="I8" s="587" t="s">
        <v>332</v>
      </c>
      <c r="J8" s="7"/>
    </row>
    <row r="9" spans="1:11" ht="27.95" customHeight="1">
      <c r="D9" s="469" t="s">
        <v>14</v>
      </c>
      <c r="E9" s="6">
        <f t="shared" si="0"/>
        <v>109.28571428571429</v>
      </c>
      <c r="F9" s="512">
        <v>85</v>
      </c>
      <c r="G9" s="506">
        <v>9</v>
      </c>
      <c r="H9" s="516">
        <v>10</v>
      </c>
      <c r="I9" s="586" t="s">
        <v>332</v>
      </c>
      <c r="J9" s="7"/>
    </row>
    <row r="10" spans="1:11" ht="27.95" customHeight="1">
      <c r="D10" s="466" t="s">
        <v>5</v>
      </c>
      <c r="E10" s="8">
        <f t="shared" si="0"/>
        <v>54</v>
      </c>
      <c r="F10" s="511">
        <v>42</v>
      </c>
      <c r="G10" s="505">
        <v>9</v>
      </c>
      <c r="H10" s="517">
        <v>10</v>
      </c>
      <c r="I10" s="587" t="s">
        <v>332</v>
      </c>
      <c r="J10" s="7"/>
    </row>
    <row r="11" spans="1:11" ht="27.95" customHeight="1">
      <c r="D11" s="469" t="s">
        <v>160</v>
      </c>
      <c r="E11" s="6">
        <f t="shared" si="0"/>
        <v>83.571428571428569</v>
      </c>
      <c r="F11" s="512">
        <v>65</v>
      </c>
      <c r="G11" s="506">
        <v>9</v>
      </c>
      <c r="H11" s="516">
        <v>10</v>
      </c>
      <c r="I11" s="586" t="s">
        <v>332</v>
      </c>
    </row>
    <row r="12" spans="1:11" ht="27.95" customHeight="1">
      <c r="D12" s="466" t="s">
        <v>161</v>
      </c>
      <c r="E12" s="8">
        <f t="shared" si="0"/>
        <v>93.103448275862064</v>
      </c>
      <c r="F12" s="511">
        <v>75</v>
      </c>
      <c r="G12" s="505">
        <v>8</v>
      </c>
      <c r="H12" s="517">
        <v>10</v>
      </c>
      <c r="I12" s="587" t="s">
        <v>332</v>
      </c>
      <c r="J12" s="7"/>
    </row>
    <row r="13" spans="1:11" ht="27.95" customHeight="1">
      <c r="D13" s="469" t="s">
        <v>186</v>
      </c>
      <c r="E13" s="6">
        <f t="shared" si="0"/>
        <v>142.75862068965517</v>
      </c>
      <c r="F13" s="512">
        <v>115</v>
      </c>
      <c r="G13" s="506">
        <v>8</v>
      </c>
      <c r="H13" s="516">
        <v>10</v>
      </c>
      <c r="I13" s="586" t="s">
        <v>332</v>
      </c>
      <c r="J13" s="7"/>
    </row>
    <row r="14" spans="1:11" ht="27.95" customHeight="1">
      <c r="D14" s="467" t="s">
        <v>252</v>
      </c>
      <c r="E14" s="8">
        <f t="shared" si="0"/>
        <v>336</v>
      </c>
      <c r="F14" s="511">
        <v>240</v>
      </c>
      <c r="G14" s="505">
        <v>12</v>
      </c>
      <c r="H14" s="517">
        <v>10</v>
      </c>
      <c r="I14" s="587" t="s">
        <v>331</v>
      </c>
      <c r="J14" s="7"/>
    </row>
    <row r="15" spans="1:11" ht="27.95" customHeight="1">
      <c r="D15" s="469" t="s">
        <v>27</v>
      </c>
      <c r="E15" s="6">
        <f t="shared" si="0"/>
        <v>160</v>
      </c>
      <c r="F15" s="512">
        <v>120</v>
      </c>
      <c r="G15" s="506">
        <v>10</v>
      </c>
      <c r="H15" s="516">
        <v>10</v>
      </c>
      <c r="I15" s="586" t="s">
        <v>331</v>
      </c>
      <c r="J15" s="7"/>
    </row>
    <row r="16" spans="1:11" ht="27.95" customHeight="1">
      <c r="D16" s="466" t="s">
        <v>75</v>
      </c>
      <c r="E16" s="8">
        <f t="shared" si="0"/>
        <v>136.66666666666666</v>
      </c>
      <c r="F16" s="513">
        <v>102.5</v>
      </c>
      <c r="G16" s="507">
        <v>10</v>
      </c>
      <c r="H16" s="517">
        <v>10</v>
      </c>
      <c r="I16" s="587" t="s">
        <v>331</v>
      </c>
      <c r="J16" s="7"/>
    </row>
    <row r="17" spans="4:10" ht="27.95" customHeight="1">
      <c r="D17" s="469" t="s">
        <v>315</v>
      </c>
      <c r="E17" s="6" t="str">
        <f t="shared" si="0"/>
        <v/>
      </c>
      <c r="F17" s="512"/>
      <c r="G17" s="508"/>
      <c r="H17" s="516"/>
      <c r="I17" s="586"/>
      <c r="J17" s="9"/>
    </row>
    <row r="18" spans="4:10" ht="27.95" customHeight="1">
      <c r="D18" s="468"/>
      <c r="E18" s="466" t="str">
        <f t="shared" si="0"/>
        <v/>
      </c>
      <c r="F18" s="514"/>
      <c r="G18" s="509"/>
      <c r="H18" s="518"/>
      <c r="I18" s="587"/>
    </row>
    <row r="19" spans="4:10" ht="27.95" customHeight="1">
      <c r="D19" s="469"/>
      <c r="E19" s="6" t="str">
        <f t="shared" si="0"/>
        <v/>
      </c>
      <c r="F19" s="512"/>
      <c r="G19" s="508"/>
      <c r="H19" s="516"/>
      <c r="I19" s="586"/>
    </row>
    <row r="20" spans="4:10" ht="27.95" customHeight="1">
      <c r="D20" s="468"/>
      <c r="E20" s="466" t="str">
        <f t="shared" si="0"/>
        <v/>
      </c>
      <c r="F20" s="514"/>
      <c r="G20" s="509"/>
      <c r="H20" s="518"/>
      <c r="I20" s="587"/>
      <c r="J20" s="9"/>
    </row>
    <row r="21" spans="4:10" ht="27.95" customHeight="1">
      <c r="D21" s="469"/>
      <c r="E21" s="6" t="str">
        <f t="shared" si="0"/>
        <v/>
      </c>
      <c r="F21" s="512"/>
      <c r="G21" s="508"/>
      <c r="H21" s="516"/>
      <c r="I21" s="586"/>
      <c r="J21" s="9"/>
    </row>
    <row r="22" spans="4:10" ht="27.95" customHeight="1">
      <c r="D22" s="10"/>
      <c r="E22" s="10"/>
      <c r="F22" s="10"/>
      <c r="J22" s="9"/>
    </row>
    <row r="23" spans="4:10" ht="27.95" customHeight="1">
      <c r="D23" s="9"/>
      <c r="E23" s="9"/>
      <c r="J23" s="9"/>
    </row>
    <row r="24" spans="4:10" ht="27.95" customHeight="1"/>
    <row r="25" spans="4:10" ht="27.95" customHeight="1">
      <c r="G25" s="9"/>
      <c r="H25" s="9"/>
      <c r="I25" s="9"/>
    </row>
    <row r="26" spans="4:10" ht="27.95" customHeight="1">
      <c r="D26" s="9"/>
      <c r="E26" s="9"/>
      <c r="F26" s="9"/>
      <c r="G26" s="9"/>
      <c r="H26" s="515" t="s">
        <v>310</v>
      </c>
      <c r="I26" s="515"/>
      <c r="J26" s="738"/>
    </row>
    <row r="27" spans="4:10" ht="27.95" customHeight="1">
      <c r="D27" s="9"/>
      <c r="E27" s="9"/>
      <c r="F27" s="9"/>
      <c r="G27" s="9"/>
      <c r="H27" s="9"/>
      <c r="I27" s="9"/>
      <c r="J27" s="738"/>
    </row>
    <row r="28" spans="4:10" ht="27.95" customHeight="1">
      <c r="D28" s="9"/>
      <c r="E28" s="9"/>
      <c r="F28" s="9"/>
      <c r="G28" s="9"/>
      <c r="H28" s="9"/>
      <c r="I28" s="9"/>
      <c r="J28" s="9"/>
    </row>
    <row r="29" spans="4:10" ht="27.95" customHeight="1">
      <c r="D29" s="9"/>
      <c r="E29" s="9"/>
      <c r="F29" s="9"/>
      <c r="G29" s="9"/>
      <c r="H29" s="9"/>
      <c r="I29" s="9"/>
      <c r="J29" s="9"/>
    </row>
    <row r="30" spans="4:10" ht="19.5" customHeight="1">
      <c r="D30" s="9"/>
      <c r="E30" s="9"/>
      <c r="F30" s="9"/>
      <c r="G30" s="9"/>
      <c r="H30" s="9"/>
      <c r="I30" s="9"/>
      <c r="J30" s="9"/>
    </row>
    <row r="31" spans="4:10" ht="19.5" customHeight="1">
      <c r="D31" s="9"/>
      <c r="E31" s="9"/>
      <c r="F31" s="9"/>
      <c r="G31" s="9"/>
      <c r="H31" s="9"/>
      <c r="I31" s="9"/>
      <c r="J31" s="9"/>
    </row>
    <row r="32" spans="4:10" ht="19.5" customHeight="1">
      <c r="D32" s="9"/>
      <c r="E32" s="9"/>
      <c r="F32" s="9"/>
      <c r="G32" s="9"/>
      <c r="H32" s="9"/>
      <c r="I32" s="9"/>
      <c r="J32" s="9"/>
    </row>
    <row r="33" spans="4:10" ht="12.75">
      <c r="D33" s="9"/>
      <c r="E33" s="9"/>
      <c r="F33" s="9"/>
      <c r="G33" s="9"/>
      <c r="H33" s="9"/>
      <c r="I33" s="9"/>
      <c r="J33" s="9"/>
    </row>
    <row r="34" spans="4:10" ht="19.5" customHeight="1">
      <c r="D34" s="9"/>
      <c r="E34" s="9"/>
      <c r="F34" s="9"/>
      <c r="G34" s="9"/>
      <c r="H34" s="9"/>
      <c r="I34" s="9"/>
      <c r="J34" s="9"/>
    </row>
    <row r="35" spans="4:10" ht="19.5" customHeight="1">
      <c r="D35" s="9"/>
      <c r="E35" s="9"/>
      <c r="F35" s="9"/>
      <c r="G35" s="9"/>
      <c r="H35" s="9"/>
      <c r="I35" s="9"/>
      <c r="J35" s="9"/>
    </row>
    <row r="36" spans="4:10" ht="19.5" customHeight="1">
      <c r="D36" s="9"/>
      <c r="E36" s="9"/>
      <c r="F36" s="9"/>
      <c r="G36" s="9"/>
      <c r="H36" s="9"/>
      <c r="I36" s="9"/>
      <c r="J36" s="9"/>
    </row>
    <row r="37" spans="4:10" ht="19.5" customHeight="1">
      <c r="D37" s="9"/>
      <c r="E37" s="9"/>
      <c r="F37" s="9"/>
      <c r="G37" s="9"/>
      <c r="H37" s="9"/>
      <c r="I37" s="9"/>
      <c r="J37" s="9"/>
    </row>
    <row r="38" spans="4:10" ht="19.5" customHeight="1">
      <c r="D38" s="9"/>
      <c r="E38" s="9"/>
      <c r="F38" s="9"/>
      <c r="G38" s="9"/>
      <c r="H38" s="9"/>
      <c r="I38" s="9"/>
      <c r="J38" s="9"/>
    </row>
    <row r="39" spans="4:10" ht="19.5" customHeight="1">
      <c r="D39" s="9"/>
      <c r="E39" s="9"/>
      <c r="F39" s="9"/>
      <c r="G39" s="9"/>
      <c r="H39" s="9"/>
      <c r="I39" s="9"/>
      <c r="J39" s="9"/>
    </row>
    <row r="40" spans="4:10" ht="19.5" customHeight="1">
      <c r="D40" s="9"/>
      <c r="E40" s="9"/>
      <c r="F40" s="9"/>
      <c r="G40" s="9"/>
      <c r="H40" s="9"/>
      <c r="I40" s="9"/>
      <c r="J40" s="9"/>
    </row>
    <row r="41" spans="4:10" ht="19.5" customHeight="1">
      <c r="D41" s="9"/>
      <c r="E41" s="9"/>
      <c r="F41" s="9"/>
      <c r="G41" s="9"/>
      <c r="H41" s="9"/>
      <c r="I41" s="9"/>
      <c r="J41" s="9"/>
    </row>
    <row r="42" spans="4:10" ht="19.5" customHeight="1">
      <c r="D42" s="9"/>
      <c r="E42" s="9"/>
      <c r="F42" s="9"/>
      <c r="G42" s="9"/>
      <c r="H42" s="9"/>
      <c r="I42" s="9"/>
      <c r="J42" s="9"/>
    </row>
    <row r="43" spans="4:10" ht="19.5" customHeight="1">
      <c r="D43" s="9"/>
      <c r="E43" s="9"/>
      <c r="F43" s="9"/>
      <c r="G43" s="9"/>
      <c r="H43" s="9"/>
      <c r="I43" s="9"/>
      <c r="J43" s="9"/>
    </row>
    <row r="44" spans="4:10" ht="19.5" customHeight="1">
      <c r="D44" s="9"/>
      <c r="E44" s="9"/>
      <c r="F44" s="9"/>
      <c r="G44" s="9"/>
      <c r="H44" s="9"/>
      <c r="I44" s="9"/>
      <c r="J44" s="9"/>
    </row>
    <row r="45" spans="4:10" ht="19.5" customHeight="1">
      <c r="D45" s="9"/>
      <c r="E45" s="9"/>
      <c r="F45" s="9"/>
      <c r="G45" s="9"/>
      <c r="H45" s="9"/>
      <c r="I45" s="9"/>
      <c r="J45" s="9"/>
    </row>
    <row r="46" spans="4:10" ht="19.5" customHeight="1">
      <c r="D46" s="9"/>
      <c r="E46" s="9"/>
      <c r="F46" s="9"/>
      <c r="G46" s="9"/>
      <c r="H46" s="9"/>
      <c r="I46" s="9"/>
      <c r="J46" s="9"/>
    </row>
    <row r="47" spans="4:10" ht="19.5" customHeight="1">
      <c r="D47" s="9"/>
      <c r="E47" s="9"/>
      <c r="F47" s="9"/>
      <c r="G47" s="9"/>
      <c r="H47" s="9"/>
      <c r="I47" s="9"/>
      <c r="J47" s="9"/>
    </row>
    <row r="48" spans="4:10" ht="19.5" customHeight="1">
      <c r="D48" s="9"/>
      <c r="E48" s="9"/>
      <c r="F48" s="9"/>
      <c r="G48" s="9"/>
      <c r="H48" s="9"/>
      <c r="I48" s="9"/>
      <c r="J48" s="9"/>
    </row>
    <row r="49" spans="4:10" ht="19.5" customHeight="1">
      <c r="D49" s="9"/>
      <c r="E49" s="9"/>
      <c r="F49" s="9"/>
      <c r="G49" s="9"/>
      <c r="H49" s="9"/>
      <c r="I49" s="9"/>
      <c r="J49" s="9"/>
    </row>
    <row r="50" spans="4:10" ht="19.5" customHeight="1">
      <c r="D50" s="9"/>
      <c r="E50" s="9"/>
      <c r="F50" s="9"/>
      <c r="G50" s="9"/>
      <c r="H50" s="9"/>
      <c r="I50" s="9"/>
      <c r="J50" s="9"/>
    </row>
    <row r="51" spans="4:10" ht="19.5" customHeight="1">
      <c r="D51" s="9"/>
      <c r="E51" s="9"/>
      <c r="F51" s="9"/>
      <c r="G51" s="9"/>
      <c r="H51" s="9"/>
      <c r="I51" s="9"/>
      <c r="J51" s="9"/>
    </row>
    <row r="52" spans="4:10" ht="19.5" customHeight="1">
      <c r="D52" s="9"/>
      <c r="E52" s="9"/>
      <c r="F52" s="9"/>
      <c r="G52" s="9"/>
      <c r="H52" s="9"/>
      <c r="I52" s="9"/>
      <c r="J52" s="9"/>
    </row>
    <row r="53" spans="4:10" ht="19.5" customHeight="1">
      <c r="D53" s="9"/>
      <c r="E53" s="9"/>
      <c r="F53" s="9"/>
      <c r="G53" s="9"/>
      <c r="H53" s="9"/>
      <c r="I53" s="9"/>
      <c r="J53" s="9"/>
    </row>
    <row r="54" spans="4:10" ht="19.5" customHeight="1">
      <c r="D54" s="9"/>
      <c r="E54" s="9"/>
      <c r="F54" s="9"/>
      <c r="G54" s="9"/>
      <c r="H54" s="9"/>
      <c r="I54" s="9"/>
      <c r="J54" s="9"/>
    </row>
    <row r="55" spans="4:10" ht="19.5" customHeight="1">
      <c r="D55" s="9"/>
      <c r="E55" s="9"/>
      <c r="F55" s="9"/>
      <c r="G55" s="9"/>
      <c r="H55" s="9"/>
      <c r="I55" s="9"/>
      <c r="J55" s="9"/>
    </row>
    <row r="56" spans="4:10" ht="19.5" customHeight="1">
      <c r="D56" s="9"/>
      <c r="E56" s="9"/>
      <c r="F56" s="9"/>
      <c r="G56" s="9"/>
      <c r="H56" s="9"/>
      <c r="I56" s="9"/>
      <c r="J56" s="9"/>
    </row>
    <row r="57" spans="4:10" ht="19.5" customHeight="1">
      <c r="D57" s="9"/>
      <c r="E57" s="9"/>
      <c r="F57" s="9"/>
      <c r="G57" s="9"/>
      <c r="H57" s="9"/>
      <c r="I57" s="9"/>
      <c r="J57" s="9"/>
    </row>
    <row r="58" spans="4:10" ht="19.5" customHeight="1">
      <c r="D58" s="9"/>
      <c r="E58" s="9"/>
      <c r="F58" s="9"/>
      <c r="G58" s="9"/>
      <c r="H58" s="9"/>
      <c r="I58" s="9"/>
      <c r="J58" s="9"/>
    </row>
    <row r="59" spans="4:10" ht="19.5" customHeight="1">
      <c r="D59" s="9"/>
      <c r="E59" s="9"/>
      <c r="F59" s="9"/>
      <c r="G59" s="9"/>
      <c r="H59" s="9"/>
      <c r="I59" s="9"/>
      <c r="J59" s="9"/>
    </row>
    <row r="60" spans="4:10" ht="19.5" customHeight="1">
      <c r="D60" s="9"/>
      <c r="E60" s="9"/>
      <c r="F60" s="9"/>
      <c r="G60" s="9"/>
      <c r="H60" s="9"/>
      <c r="I60" s="9"/>
      <c r="J60" s="9"/>
    </row>
    <row r="61" spans="4:10" ht="19.5" customHeight="1">
      <c r="D61" s="9"/>
      <c r="E61" s="9"/>
      <c r="F61" s="9"/>
      <c r="G61" s="9"/>
      <c r="H61" s="9"/>
      <c r="I61" s="9"/>
      <c r="J61" s="9"/>
    </row>
    <row r="62" spans="4:10" ht="19.5" customHeight="1">
      <c r="D62" s="9"/>
      <c r="E62" s="9"/>
      <c r="F62" s="9"/>
      <c r="G62" s="9"/>
      <c r="H62" s="9"/>
      <c r="I62" s="9"/>
      <c r="J62" s="9"/>
    </row>
    <row r="63" spans="4:10" ht="19.5" customHeight="1">
      <c r="D63" s="9"/>
      <c r="E63" s="9"/>
      <c r="F63" s="9"/>
      <c r="G63" s="9"/>
      <c r="H63" s="9"/>
      <c r="I63" s="9"/>
      <c r="J63" s="9"/>
    </row>
    <row r="64" spans="4:10" ht="19.5" customHeight="1">
      <c r="D64" s="9"/>
      <c r="E64" s="9"/>
      <c r="F64" s="9"/>
      <c r="G64" s="9"/>
      <c r="H64" s="9"/>
      <c r="I64" s="9"/>
      <c r="J64" s="9"/>
    </row>
    <row r="65" spans="4:10" ht="19.5" customHeight="1">
      <c r="D65" s="9"/>
      <c r="E65" s="9"/>
      <c r="F65" s="9"/>
      <c r="G65" s="9"/>
      <c r="H65" s="9"/>
      <c r="I65" s="9"/>
      <c r="J65" s="9"/>
    </row>
    <row r="66" spans="4:10" ht="19.5" customHeight="1">
      <c r="D66" s="9"/>
      <c r="E66" s="9"/>
      <c r="F66" s="9"/>
      <c r="G66" s="9"/>
      <c r="H66" s="9"/>
      <c r="I66" s="9"/>
      <c r="J66" s="9"/>
    </row>
    <row r="67" spans="4:10" ht="19.5" customHeight="1">
      <c r="D67" s="9"/>
      <c r="E67" s="9"/>
      <c r="F67" s="9"/>
      <c r="G67" s="9"/>
      <c r="H67" s="9"/>
      <c r="I67" s="9"/>
      <c r="J67" s="9"/>
    </row>
    <row r="68" spans="4:10" ht="19.5" customHeight="1">
      <c r="D68" s="9"/>
      <c r="E68" s="9"/>
      <c r="F68" s="9"/>
      <c r="G68" s="9"/>
      <c r="H68" s="9"/>
      <c r="I68" s="9"/>
      <c r="J68" s="9"/>
    </row>
    <row r="69" spans="4:10" ht="19.5" customHeight="1">
      <c r="D69" s="9"/>
      <c r="E69" s="9"/>
      <c r="F69" s="9"/>
      <c r="G69" s="9"/>
      <c r="H69" s="9"/>
      <c r="I69" s="9"/>
      <c r="J69" s="9"/>
    </row>
    <row r="70" spans="4:10" ht="19.5" customHeight="1">
      <c r="D70" s="9"/>
      <c r="E70" s="9"/>
      <c r="F70" s="9"/>
      <c r="G70" s="9"/>
      <c r="H70" s="9"/>
      <c r="I70" s="9"/>
      <c r="J70" s="9"/>
    </row>
    <row r="71" spans="4:10" ht="19.5" customHeight="1">
      <c r="D71" s="9"/>
      <c r="E71" s="9"/>
      <c r="F71" s="9"/>
      <c r="G71" s="9"/>
      <c r="H71" s="9"/>
      <c r="I71" s="9"/>
      <c r="J71" s="9"/>
    </row>
    <row r="72" spans="4:10" ht="19.5" customHeight="1">
      <c r="D72" s="9"/>
      <c r="E72" s="9"/>
      <c r="F72" s="9"/>
      <c r="G72" s="9"/>
      <c r="H72" s="9"/>
      <c r="I72" s="9"/>
      <c r="J72" s="9"/>
    </row>
    <row r="73" spans="4:10" ht="19.5" customHeight="1">
      <c r="D73" s="9"/>
      <c r="E73" s="9"/>
      <c r="F73" s="9"/>
      <c r="G73" s="9"/>
      <c r="H73" s="9"/>
      <c r="I73" s="9"/>
      <c r="J73" s="9"/>
    </row>
    <row r="74" spans="4:10" ht="19.5" customHeight="1">
      <c r="D74" s="9"/>
      <c r="E74" s="9"/>
      <c r="F74" s="9"/>
      <c r="G74" s="9"/>
      <c r="H74" s="9"/>
      <c r="I74" s="9"/>
      <c r="J74" s="9"/>
    </row>
    <row r="75" spans="4:10" ht="19.5" customHeight="1">
      <c r="D75" s="9"/>
      <c r="E75" s="9"/>
      <c r="F75" s="9"/>
      <c r="G75" s="9"/>
      <c r="H75" s="9"/>
      <c r="I75" s="9"/>
      <c r="J75" s="9"/>
    </row>
    <row r="76" spans="4:10" ht="19.5" customHeight="1">
      <c r="D76" s="9"/>
      <c r="E76" s="9"/>
      <c r="F76" s="9"/>
      <c r="G76" s="9"/>
      <c r="H76" s="9"/>
      <c r="I76" s="9"/>
      <c r="J76" s="9"/>
    </row>
    <row r="77" spans="4:10" ht="19.5" customHeight="1">
      <c r="D77" s="9"/>
      <c r="E77" s="9"/>
      <c r="F77" s="9"/>
      <c r="G77" s="9"/>
      <c r="H77" s="9"/>
      <c r="I77" s="9"/>
      <c r="J77" s="9"/>
    </row>
    <row r="78" spans="4:10" ht="19.5" customHeight="1">
      <c r="D78" s="9"/>
      <c r="E78" s="9"/>
      <c r="F78" s="9"/>
      <c r="G78" s="9"/>
      <c r="H78" s="9"/>
      <c r="I78" s="9"/>
      <c r="J78" s="9"/>
    </row>
    <row r="79" spans="4:10" ht="19.5" customHeight="1">
      <c r="D79" s="9"/>
      <c r="E79" s="9"/>
      <c r="F79" s="9"/>
      <c r="G79" s="9"/>
      <c r="H79" s="9"/>
      <c r="I79" s="9"/>
      <c r="J79" s="9"/>
    </row>
    <row r="80" spans="4:10" ht="19.5" customHeight="1">
      <c r="D80" s="9"/>
      <c r="E80" s="9"/>
      <c r="F80" s="9"/>
      <c r="G80" s="9"/>
      <c r="H80" s="9"/>
      <c r="I80" s="9"/>
      <c r="J80" s="9"/>
    </row>
    <row r="81" spans="4:10" ht="19.5" customHeight="1">
      <c r="D81" s="9"/>
      <c r="E81" s="9"/>
      <c r="F81" s="9"/>
      <c r="G81" s="9"/>
      <c r="H81" s="9"/>
      <c r="I81" s="9"/>
      <c r="J81" s="9"/>
    </row>
    <row r="82" spans="4:10" ht="19.5" customHeight="1">
      <c r="D82" s="9"/>
      <c r="E82" s="9"/>
      <c r="F82" s="9"/>
      <c r="G82" s="9"/>
      <c r="H82" s="9"/>
      <c r="I82" s="9"/>
      <c r="J82" s="9"/>
    </row>
    <row r="83" spans="4:10" ht="19.5" customHeight="1">
      <c r="D83" s="9"/>
      <c r="E83" s="9"/>
      <c r="F83" s="9"/>
      <c r="G83" s="9"/>
      <c r="H83" s="9"/>
      <c r="I83" s="9"/>
      <c r="J83" s="9"/>
    </row>
    <row r="84" spans="4:10" ht="19.5" customHeight="1">
      <c r="D84" s="9"/>
      <c r="E84" s="9"/>
      <c r="F84" s="9"/>
      <c r="G84" s="9"/>
      <c r="H84" s="9"/>
      <c r="I84" s="9"/>
      <c r="J84" s="9"/>
    </row>
    <row r="85" spans="4:10" ht="19.5" customHeight="1">
      <c r="D85" s="9"/>
      <c r="E85" s="9"/>
      <c r="F85" s="9"/>
      <c r="G85" s="9"/>
      <c r="H85" s="9"/>
      <c r="I85" s="9"/>
      <c r="J85" s="9"/>
    </row>
    <row r="86" spans="4:10" ht="19.5" customHeight="1">
      <c r="D86" s="9"/>
      <c r="E86" s="9"/>
      <c r="F86" s="9"/>
      <c r="G86" s="9"/>
      <c r="H86" s="9"/>
      <c r="I86" s="9"/>
      <c r="J86" s="9"/>
    </row>
    <row r="87" spans="4:10" ht="19.5" customHeight="1">
      <c r="D87" s="9"/>
      <c r="E87" s="9"/>
      <c r="F87" s="9"/>
      <c r="G87" s="9"/>
      <c r="H87" s="9"/>
      <c r="I87" s="9"/>
      <c r="J87" s="9"/>
    </row>
    <row r="88" spans="4:10" ht="19.5" customHeight="1">
      <c r="D88" s="9"/>
      <c r="E88" s="9"/>
      <c r="F88" s="9"/>
      <c r="G88" s="9"/>
      <c r="H88" s="9"/>
      <c r="I88" s="9"/>
      <c r="J88" s="9"/>
    </row>
    <row r="89" spans="4:10" ht="19.5" customHeight="1">
      <c r="D89" s="9"/>
      <c r="E89" s="9"/>
      <c r="F89" s="9"/>
      <c r="G89" s="9"/>
      <c r="H89" s="9"/>
      <c r="I89" s="9"/>
      <c r="J89" s="9"/>
    </row>
    <row r="90" spans="4:10" ht="19.5" customHeight="1">
      <c r="D90" s="9"/>
      <c r="E90" s="9"/>
      <c r="F90" s="9"/>
      <c r="G90" s="9"/>
      <c r="H90" s="9"/>
      <c r="I90" s="9"/>
      <c r="J90" s="9"/>
    </row>
    <row r="91" spans="4:10" ht="19.5" customHeight="1">
      <c r="D91" s="9"/>
      <c r="E91" s="9"/>
      <c r="F91" s="9"/>
      <c r="G91" s="9"/>
      <c r="H91" s="9"/>
      <c r="I91" s="9"/>
      <c r="J91" s="9"/>
    </row>
    <row r="92" spans="4:10" ht="19.5" customHeight="1">
      <c r="D92" s="9"/>
      <c r="E92" s="9"/>
      <c r="F92" s="9"/>
      <c r="G92" s="9"/>
      <c r="H92" s="9"/>
      <c r="I92" s="9"/>
      <c r="J92" s="9"/>
    </row>
    <row r="93" spans="4:10" ht="19.5" customHeight="1">
      <c r="D93" s="9"/>
      <c r="E93" s="9"/>
      <c r="F93" s="9"/>
      <c r="G93" s="9"/>
      <c r="H93" s="9"/>
      <c r="I93" s="9"/>
      <c r="J93" s="9"/>
    </row>
    <row r="94" spans="4:10" ht="19.5" customHeight="1">
      <c r="D94" s="9"/>
      <c r="E94" s="9"/>
      <c r="F94" s="9"/>
      <c r="G94" s="9"/>
      <c r="H94" s="9"/>
      <c r="I94" s="9"/>
      <c r="J94" s="9"/>
    </row>
    <row r="95" spans="4:10" ht="19.5" customHeight="1">
      <c r="D95" s="9"/>
      <c r="E95" s="9"/>
      <c r="F95" s="9"/>
      <c r="G95" s="9"/>
      <c r="H95" s="9"/>
      <c r="I95" s="9"/>
      <c r="J95" s="9"/>
    </row>
    <row r="96" spans="4:10" ht="19.5" customHeight="1">
      <c r="D96" s="9"/>
      <c r="E96" s="9"/>
      <c r="F96" s="9"/>
      <c r="G96" s="9"/>
      <c r="H96" s="9"/>
      <c r="I96" s="9"/>
      <c r="J96" s="9"/>
    </row>
    <row r="97" spans="4:10" ht="19.5" customHeight="1">
      <c r="D97" s="9"/>
      <c r="E97" s="9"/>
      <c r="F97" s="9"/>
      <c r="G97" s="9"/>
      <c r="H97" s="9"/>
      <c r="I97" s="9"/>
      <c r="J97" s="9"/>
    </row>
    <row r="98" spans="4:10" ht="19.5" customHeight="1">
      <c r="D98" s="9"/>
      <c r="E98" s="9"/>
      <c r="F98" s="9"/>
      <c r="G98" s="9"/>
      <c r="H98" s="9"/>
      <c r="I98" s="9"/>
      <c r="J98" s="9"/>
    </row>
    <row r="99" spans="4:10" ht="19.5" customHeight="1">
      <c r="D99" s="9"/>
      <c r="E99" s="9"/>
      <c r="F99" s="9"/>
      <c r="G99" s="9"/>
      <c r="H99" s="9"/>
      <c r="I99" s="9"/>
      <c r="J99" s="9"/>
    </row>
    <row r="100" spans="4:10" ht="19.5" customHeight="1">
      <c r="D100" s="9"/>
      <c r="E100" s="9"/>
      <c r="F100" s="9"/>
      <c r="G100" s="9"/>
      <c r="H100" s="9"/>
      <c r="I100" s="9"/>
      <c r="J100" s="9"/>
    </row>
    <row r="101" spans="4:10" ht="19.5" customHeight="1">
      <c r="D101" s="9"/>
      <c r="E101" s="9"/>
      <c r="F101" s="9"/>
      <c r="G101" s="9"/>
      <c r="H101" s="9"/>
      <c r="I101" s="9"/>
      <c r="J101" s="9"/>
    </row>
    <row r="102" spans="4:10" ht="19.5" customHeight="1">
      <c r="D102" s="9"/>
      <c r="E102" s="9"/>
      <c r="F102" s="9"/>
      <c r="G102" s="9"/>
      <c r="H102" s="9"/>
      <c r="I102" s="9"/>
      <c r="J102" s="9"/>
    </row>
    <row r="103" spans="4:10" ht="19.5" customHeight="1">
      <c r="D103" s="9"/>
      <c r="E103" s="9"/>
      <c r="F103" s="9"/>
      <c r="G103" s="9"/>
      <c r="H103" s="9"/>
      <c r="I103" s="9"/>
      <c r="J103" s="9"/>
    </row>
    <row r="104" spans="4:10" ht="19.5" customHeight="1">
      <c r="D104" s="9"/>
      <c r="E104" s="9"/>
      <c r="F104" s="9"/>
      <c r="G104" s="9"/>
      <c r="H104" s="9"/>
      <c r="I104" s="9"/>
      <c r="J104" s="9"/>
    </row>
    <row r="105" spans="4:10" ht="19.5" customHeight="1">
      <c r="D105" s="9"/>
      <c r="E105" s="9"/>
      <c r="F105" s="9"/>
      <c r="G105" s="9"/>
      <c r="H105" s="9"/>
      <c r="I105" s="9"/>
      <c r="J105" s="9"/>
    </row>
    <row r="106" spans="4:10" ht="19.5" customHeight="1">
      <c r="D106" s="9"/>
      <c r="E106" s="9"/>
      <c r="F106" s="9"/>
      <c r="G106" s="9"/>
      <c r="H106" s="9"/>
      <c r="I106" s="9"/>
      <c r="J106" s="9"/>
    </row>
    <row r="107" spans="4:10" ht="19.5" customHeight="1">
      <c r="D107" s="9"/>
      <c r="E107" s="9"/>
      <c r="F107" s="9"/>
      <c r="G107" s="9"/>
      <c r="H107" s="9"/>
      <c r="I107" s="9"/>
      <c r="J107" s="9"/>
    </row>
    <row r="108" spans="4:10" ht="19.5" customHeight="1">
      <c r="D108" s="9"/>
      <c r="E108" s="9"/>
      <c r="F108" s="9"/>
      <c r="G108" s="9"/>
      <c r="H108" s="9"/>
      <c r="I108" s="9"/>
      <c r="J108" s="9"/>
    </row>
    <row r="109" spans="4:10" ht="19.5" customHeight="1">
      <c r="D109" s="9"/>
      <c r="E109" s="9"/>
      <c r="F109" s="9"/>
      <c r="G109" s="9"/>
      <c r="H109" s="9"/>
      <c r="I109" s="9"/>
      <c r="J109" s="9"/>
    </row>
    <row r="110" spans="4:10" ht="19.5" customHeight="1">
      <c r="D110" s="9"/>
      <c r="E110" s="9"/>
      <c r="F110" s="9"/>
      <c r="G110" s="9"/>
      <c r="H110" s="9"/>
      <c r="I110" s="9"/>
      <c r="J110" s="9"/>
    </row>
    <row r="111" spans="4:10" ht="19.5" customHeight="1">
      <c r="D111" s="9"/>
      <c r="E111" s="9"/>
      <c r="F111" s="9"/>
      <c r="G111" s="9"/>
      <c r="H111" s="9"/>
      <c r="I111" s="9"/>
      <c r="J111" s="9"/>
    </row>
    <row r="112" spans="4:10" ht="19.5" customHeight="1">
      <c r="D112" s="9"/>
      <c r="E112" s="9"/>
      <c r="F112" s="9"/>
      <c r="G112" s="9"/>
      <c r="H112" s="9"/>
      <c r="I112" s="9"/>
      <c r="J112" s="9"/>
    </row>
    <row r="113" spans="4:10" ht="19.5" customHeight="1">
      <c r="D113" s="9"/>
      <c r="E113" s="9"/>
      <c r="F113" s="9"/>
      <c r="G113" s="9"/>
      <c r="H113" s="9"/>
      <c r="I113" s="9"/>
      <c r="J113" s="9"/>
    </row>
    <row r="114" spans="4:10" ht="19.5" customHeight="1">
      <c r="D114" s="9"/>
      <c r="E114" s="9"/>
      <c r="F114" s="9"/>
      <c r="G114" s="9"/>
      <c r="H114" s="9"/>
      <c r="I114" s="9"/>
      <c r="J114" s="9"/>
    </row>
    <row r="115" spans="4:10" ht="19.5" customHeight="1">
      <c r="D115" s="9"/>
      <c r="E115" s="9"/>
      <c r="F115" s="9"/>
      <c r="G115" s="9"/>
      <c r="H115" s="9"/>
      <c r="I115" s="9"/>
      <c r="J115" s="9"/>
    </row>
    <row r="116" spans="4:10" ht="19.5" customHeight="1">
      <c r="D116" s="9"/>
      <c r="E116" s="9"/>
      <c r="F116" s="9"/>
      <c r="G116" s="9"/>
      <c r="H116" s="9"/>
      <c r="I116" s="9"/>
      <c r="J116" s="9"/>
    </row>
    <row r="117" spans="4:10" ht="19.5" customHeight="1">
      <c r="D117" s="9"/>
      <c r="E117" s="9"/>
      <c r="F117" s="9"/>
      <c r="G117" s="9"/>
      <c r="H117" s="9"/>
      <c r="I117" s="9"/>
      <c r="J117" s="9"/>
    </row>
    <row r="118" spans="4:10" ht="19.5" customHeight="1">
      <c r="D118" s="9"/>
      <c r="E118" s="9"/>
      <c r="F118" s="9"/>
      <c r="G118" s="9"/>
      <c r="H118" s="9"/>
      <c r="I118" s="9"/>
      <c r="J118" s="9"/>
    </row>
    <row r="119" spans="4:10" ht="19.5" customHeight="1">
      <c r="D119" s="9"/>
      <c r="E119" s="9"/>
      <c r="F119" s="9"/>
      <c r="G119" s="9"/>
      <c r="H119" s="9"/>
      <c r="I119" s="9"/>
      <c r="J119" s="9"/>
    </row>
    <row r="120" spans="4:10" ht="19.5" customHeight="1">
      <c r="D120" s="9"/>
      <c r="E120" s="9"/>
      <c r="F120" s="9"/>
      <c r="G120" s="9"/>
      <c r="H120" s="9"/>
      <c r="I120" s="9"/>
      <c r="J120" s="9"/>
    </row>
    <row r="121" spans="4:10" ht="19.5" customHeight="1">
      <c r="D121" s="9"/>
      <c r="E121" s="9"/>
      <c r="F121" s="9"/>
      <c r="G121" s="9"/>
      <c r="H121" s="9"/>
      <c r="I121" s="9"/>
      <c r="J121" s="9"/>
    </row>
    <row r="122" spans="4:10" ht="19.5" customHeight="1">
      <c r="D122" s="9"/>
      <c r="E122" s="9"/>
      <c r="F122" s="9"/>
      <c r="G122" s="9"/>
      <c r="H122" s="9"/>
      <c r="I122" s="9"/>
      <c r="J122" s="9"/>
    </row>
    <row r="123" spans="4:10" ht="19.5" customHeight="1">
      <c r="D123" s="9"/>
      <c r="E123" s="9"/>
      <c r="F123" s="9"/>
      <c r="G123" s="9"/>
      <c r="H123" s="9"/>
      <c r="I123" s="9"/>
      <c r="J123" s="9"/>
    </row>
    <row r="124" spans="4:10" ht="19.5" customHeight="1">
      <c r="D124" s="9"/>
      <c r="E124" s="9"/>
      <c r="F124" s="9"/>
      <c r="G124" s="9"/>
      <c r="H124" s="9"/>
      <c r="I124" s="9"/>
      <c r="J124" s="9"/>
    </row>
    <row r="125" spans="4:10" ht="19.5" customHeight="1">
      <c r="D125" s="9"/>
      <c r="E125" s="9"/>
      <c r="F125" s="9"/>
      <c r="G125" s="9"/>
      <c r="H125" s="9"/>
      <c r="I125" s="9"/>
      <c r="J125" s="9"/>
    </row>
    <row r="126" spans="4:10" ht="19.5" customHeight="1">
      <c r="D126" s="9"/>
      <c r="E126" s="9"/>
      <c r="F126" s="9"/>
      <c r="G126" s="9"/>
      <c r="H126" s="9"/>
      <c r="I126" s="9"/>
      <c r="J126" s="9"/>
    </row>
    <row r="127" spans="4:10" ht="19.5" customHeight="1">
      <c r="D127" s="9"/>
      <c r="E127" s="9"/>
      <c r="F127" s="9"/>
      <c r="G127" s="9"/>
      <c r="H127" s="9"/>
      <c r="I127" s="9"/>
      <c r="J127" s="9"/>
    </row>
    <row r="128" spans="4:10" ht="19.5" customHeight="1">
      <c r="D128" s="9"/>
      <c r="E128" s="9"/>
      <c r="F128" s="9"/>
      <c r="G128" s="9"/>
      <c r="H128" s="9"/>
      <c r="I128" s="9"/>
      <c r="J128" s="9"/>
    </row>
    <row r="129" spans="4:10" ht="19.5" customHeight="1">
      <c r="D129" s="9"/>
      <c r="E129" s="9"/>
      <c r="F129" s="9"/>
      <c r="G129" s="9"/>
      <c r="H129" s="9"/>
      <c r="I129" s="9"/>
      <c r="J129" s="9"/>
    </row>
    <row r="130" spans="4:10" ht="19.5" customHeight="1">
      <c r="D130" s="9"/>
      <c r="E130" s="9"/>
      <c r="F130" s="9"/>
      <c r="G130" s="9"/>
      <c r="H130" s="9"/>
      <c r="I130" s="9"/>
      <c r="J130" s="9"/>
    </row>
    <row r="131" spans="4:10" ht="19.5" customHeight="1">
      <c r="D131" s="9"/>
      <c r="E131" s="9"/>
      <c r="F131" s="9"/>
      <c r="G131" s="9"/>
      <c r="H131" s="9"/>
      <c r="I131" s="9"/>
      <c r="J131" s="9"/>
    </row>
    <row r="132" spans="4:10" ht="19.5" customHeight="1">
      <c r="D132" s="9"/>
      <c r="E132" s="9"/>
      <c r="F132" s="9"/>
      <c r="G132" s="9"/>
      <c r="H132" s="9"/>
      <c r="I132" s="9"/>
      <c r="J132" s="9"/>
    </row>
    <row r="133" spans="4:10" ht="19.5" customHeight="1">
      <c r="D133" s="9"/>
      <c r="E133" s="9"/>
      <c r="F133" s="9"/>
      <c r="G133" s="9"/>
      <c r="H133" s="9"/>
      <c r="I133" s="9"/>
      <c r="J133" s="9"/>
    </row>
    <row r="134" spans="4:10" ht="19.5" customHeight="1">
      <c r="D134" s="9"/>
      <c r="E134" s="9"/>
      <c r="F134" s="9"/>
      <c r="G134" s="9"/>
      <c r="H134" s="9"/>
      <c r="I134" s="9"/>
      <c r="J134" s="9"/>
    </row>
    <row r="135" spans="4:10" ht="19.5" customHeight="1">
      <c r="D135" s="9"/>
      <c r="E135" s="9"/>
      <c r="F135" s="9"/>
      <c r="G135" s="9"/>
      <c r="H135" s="9"/>
      <c r="I135" s="9"/>
      <c r="J135" s="9"/>
    </row>
    <row r="136" spans="4:10" ht="19.5" customHeight="1">
      <c r="D136" s="9"/>
      <c r="E136" s="9"/>
      <c r="F136" s="9"/>
      <c r="G136" s="9"/>
      <c r="H136" s="9"/>
      <c r="I136" s="9"/>
      <c r="J136" s="9"/>
    </row>
    <row r="137" spans="4:10" ht="19.5" customHeight="1">
      <c r="D137" s="9"/>
      <c r="E137" s="9"/>
      <c r="F137" s="9"/>
      <c r="G137" s="9"/>
      <c r="H137" s="9"/>
      <c r="I137" s="9"/>
      <c r="J137" s="9"/>
    </row>
    <row r="138" spans="4:10" ht="19.5" customHeight="1">
      <c r="D138" s="9"/>
      <c r="E138" s="9"/>
      <c r="F138" s="9"/>
      <c r="G138" s="9"/>
      <c r="H138" s="9"/>
      <c r="I138" s="9"/>
      <c r="J138" s="9"/>
    </row>
    <row r="139" spans="4:10" ht="19.5" customHeight="1">
      <c r="D139" s="9"/>
      <c r="E139" s="9"/>
      <c r="F139" s="9"/>
      <c r="G139" s="9"/>
      <c r="H139" s="9"/>
      <c r="I139" s="9"/>
      <c r="J139" s="9"/>
    </row>
    <row r="140" spans="4:10" ht="19.5" customHeight="1">
      <c r="D140" s="9"/>
      <c r="E140" s="9"/>
      <c r="F140" s="9"/>
      <c r="G140" s="9"/>
      <c r="H140" s="9"/>
      <c r="I140" s="9"/>
      <c r="J140" s="9"/>
    </row>
    <row r="141" spans="4:10" ht="19.5" customHeight="1">
      <c r="D141" s="9"/>
      <c r="E141" s="9"/>
      <c r="F141" s="9"/>
      <c r="G141" s="9"/>
      <c r="H141" s="9"/>
      <c r="I141" s="9"/>
      <c r="J141" s="9"/>
    </row>
    <row r="142" spans="4:10" ht="19.5" customHeight="1">
      <c r="D142" s="9"/>
      <c r="E142" s="9"/>
      <c r="F142" s="9"/>
      <c r="G142" s="9"/>
      <c r="H142" s="9"/>
      <c r="I142" s="9"/>
      <c r="J142" s="9"/>
    </row>
    <row r="143" spans="4:10" ht="19.5" customHeight="1">
      <c r="D143" s="9"/>
      <c r="E143" s="9"/>
      <c r="F143" s="9"/>
      <c r="G143" s="9"/>
      <c r="H143" s="9"/>
      <c r="I143" s="9"/>
      <c r="J143" s="9"/>
    </row>
    <row r="144" spans="4:10" ht="19.5" customHeight="1">
      <c r="D144" s="9"/>
      <c r="E144" s="9"/>
      <c r="F144" s="9"/>
      <c r="G144" s="9"/>
      <c r="H144" s="9"/>
      <c r="I144" s="9"/>
      <c r="J144" s="9"/>
    </row>
    <row r="145" spans="4:10" ht="19.5" customHeight="1">
      <c r="D145" s="9"/>
      <c r="E145" s="9"/>
      <c r="F145" s="9"/>
      <c r="G145" s="9"/>
      <c r="H145" s="9"/>
      <c r="I145" s="9"/>
      <c r="J145" s="9"/>
    </row>
    <row r="146" spans="4:10" ht="19.5" customHeight="1">
      <c r="D146" s="9"/>
      <c r="E146" s="9"/>
      <c r="F146" s="9"/>
      <c r="G146" s="9"/>
      <c r="H146" s="9"/>
      <c r="I146" s="9"/>
      <c r="J146" s="9"/>
    </row>
    <row r="147" spans="4:10" ht="19.5" customHeight="1">
      <c r="D147" s="9"/>
      <c r="E147" s="9"/>
      <c r="F147" s="9"/>
      <c r="G147" s="9"/>
      <c r="H147" s="9"/>
      <c r="I147" s="9"/>
      <c r="J147" s="9"/>
    </row>
    <row r="148" spans="4:10" ht="19.5" customHeight="1">
      <c r="D148" s="9"/>
      <c r="E148" s="9"/>
      <c r="F148" s="9"/>
      <c r="G148" s="9"/>
      <c r="H148" s="9"/>
      <c r="I148" s="9"/>
      <c r="J148" s="9"/>
    </row>
    <row r="149" spans="4:10" ht="19.5" customHeight="1">
      <c r="D149" s="9"/>
      <c r="E149" s="9"/>
      <c r="F149" s="9"/>
      <c r="G149" s="9"/>
      <c r="H149" s="9"/>
      <c r="I149" s="9"/>
      <c r="J149" s="9"/>
    </row>
    <row r="150" spans="4:10" ht="19.5" customHeight="1">
      <c r="D150" s="9"/>
      <c r="E150" s="9"/>
      <c r="F150" s="9"/>
      <c r="G150" s="9"/>
      <c r="H150" s="9"/>
      <c r="I150" s="9"/>
      <c r="J150" s="9"/>
    </row>
    <row r="151" spans="4:10" ht="19.5" customHeight="1">
      <c r="D151" s="9"/>
      <c r="E151" s="9"/>
      <c r="F151" s="9"/>
      <c r="G151" s="9"/>
      <c r="H151" s="9"/>
      <c r="I151" s="9"/>
      <c r="J151" s="9"/>
    </row>
    <row r="152" spans="4:10" ht="19.5" customHeight="1">
      <c r="D152" s="9"/>
      <c r="E152" s="9"/>
      <c r="F152" s="9"/>
      <c r="G152" s="9"/>
      <c r="H152" s="9"/>
      <c r="I152" s="9"/>
      <c r="J152" s="9"/>
    </row>
    <row r="153" spans="4:10" ht="19.5" customHeight="1">
      <c r="D153" s="9"/>
      <c r="E153" s="9"/>
      <c r="F153" s="9"/>
      <c r="G153" s="9"/>
      <c r="H153" s="9"/>
      <c r="I153" s="9"/>
      <c r="J153" s="9"/>
    </row>
    <row r="154" spans="4:10" ht="19.5" customHeight="1">
      <c r="D154" s="9"/>
      <c r="E154" s="9"/>
      <c r="F154" s="9"/>
      <c r="G154" s="9"/>
      <c r="H154" s="9"/>
      <c r="I154" s="9"/>
      <c r="J154" s="9"/>
    </row>
    <row r="155" spans="4:10" ht="19.5" customHeight="1">
      <c r="D155" s="9"/>
      <c r="E155" s="9"/>
      <c r="F155" s="9"/>
      <c r="G155" s="9"/>
      <c r="H155" s="9"/>
      <c r="I155" s="9"/>
      <c r="J155" s="9"/>
    </row>
    <row r="156" spans="4:10" ht="19.5" customHeight="1">
      <c r="D156" s="9"/>
      <c r="E156" s="9"/>
      <c r="F156" s="9"/>
      <c r="G156" s="9"/>
      <c r="H156" s="9"/>
      <c r="I156" s="9"/>
      <c r="J156" s="9"/>
    </row>
    <row r="157" spans="4:10" ht="19.5" customHeight="1">
      <c r="D157" s="9"/>
      <c r="E157" s="9"/>
      <c r="F157" s="9"/>
      <c r="G157" s="9"/>
      <c r="H157" s="9"/>
      <c r="I157" s="9"/>
      <c r="J157" s="9"/>
    </row>
    <row r="158" spans="4:10" ht="19.5" customHeight="1">
      <c r="D158" s="9"/>
      <c r="E158" s="9"/>
      <c r="F158" s="9"/>
      <c r="G158" s="9"/>
      <c r="H158" s="9"/>
      <c r="I158" s="9"/>
      <c r="J158" s="9"/>
    </row>
    <row r="159" spans="4:10" ht="19.5" customHeight="1">
      <c r="D159" s="9"/>
      <c r="E159" s="9"/>
      <c r="F159" s="9"/>
      <c r="G159" s="9"/>
      <c r="H159" s="9"/>
      <c r="I159" s="9"/>
      <c r="J159" s="9"/>
    </row>
    <row r="160" spans="4:10" ht="19.5" customHeight="1">
      <c r="D160" s="9"/>
      <c r="E160" s="9"/>
      <c r="F160" s="9"/>
      <c r="G160" s="9"/>
      <c r="H160" s="9"/>
      <c r="I160" s="9"/>
      <c r="J160" s="9"/>
    </row>
    <row r="161" spans="4:10" ht="19.5" customHeight="1">
      <c r="D161" s="9"/>
      <c r="E161" s="9"/>
      <c r="F161" s="9"/>
      <c r="G161" s="9"/>
      <c r="H161" s="9"/>
      <c r="I161" s="9"/>
      <c r="J161" s="9"/>
    </row>
    <row r="162" spans="4:10" ht="19.5" customHeight="1">
      <c r="D162" s="9"/>
      <c r="E162" s="9"/>
      <c r="F162" s="9"/>
      <c r="G162" s="9"/>
      <c r="H162" s="9"/>
      <c r="I162" s="9"/>
      <c r="J162" s="9"/>
    </row>
    <row r="163" spans="4:10" ht="19.5" customHeight="1">
      <c r="D163" s="9"/>
      <c r="E163" s="9"/>
      <c r="F163" s="9"/>
      <c r="G163" s="9"/>
      <c r="H163" s="9"/>
      <c r="I163" s="9"/>
      <c r="J163" s="9"/>
    </row>
    <row r="164" spans="4:10" ht="19.5" customHeight="1">
      <c r="D164" s="9"/>
      <c r="E164" s="9"/>
      <c r="F164" s="9"/>
      <c r="G164" s="9"/>
      <c r="H164" s="9"/>
      <c r="I164" s="9"/>
      <c r="J164" s="9"/>
    </row>
    <row r="165" spans="4:10" ht="19.5" customHeight="1">
      <c r="D165" s="9"/>
      <c r="E165" s="9"/>
      <c r="F165" s="9"/>
      <c r="G165" s="9"/>
      <c r="H165" s="9"/>
      <c r="I165" s="9"/>
      <c r="J165" s="9"/>
    </row>
    <row r="166" spans="4:10" ht="19.5" customHeight="1">
      <c r="D166" s="9"/>
      <c r="E166" s="9"/>
      <c r="F166" s="9"/>
      <c r="G166" s="9"/>
      <c r="H166" s="9"/>
      <c r="I166" s="9"/>
      <c r="J166" s="9"/>
    </row>
    <row r="167" spans="4:10" ht="19.5" customHeight="1">
      <c r="D167" s="9"/>
      <c r="E167" s="9"/>
      <c r="F167" s="9"/>
      <c r="G167" s="9"/>
      <c r="H167" s="9"/>
      <c r="I167" s="9"/>
      <c r="J167" s="9"/>
    </row>
    <row r="168" spans="4:10" ht="19.5" customHeight="1">
      <c r="D168" s="9"/>
      <c r="E168" s="9"/>
      <c r="F168" s="9"/>
      <c r="G168" s="9"/>
      <c r="H168" s="9"/>
      <c r="I168" s="9"/>
      <c r="J168" s="9"/>
    </row>
    <row r="169" spans="4:10" ht="19.5" customHeight="1">
      <c r="D169" s="9"/>
      <c r="E169" s="9"/>
      <c r="F169" s="9"/>
      <c r="G169" s="9"/>
      <c r="H169" s="9"/>
      <c r="I169" s="9"/>
      <c r="J169" s="9"/>
    </row>
    <row r="170" spans="4:10" ht="19.5" customHeight="1">
      <c r="D170" s="9"/>
      <c r="E170" s="9"/>
      <c r="F170" s="9"/>
      <c r="G170" s="9"/>
      <c r="H170" s="9"/>
      <c r="I170" s="9"/>
      <c r="J170" s="9"/>
    </row>
    <row r="171" spans="4:10" ht="19.5" customHeight="1">
      <c r="D171" s="9"/>
      <c r="E171" s="9"/>
      <c r="F171" s="9"/>
      <c r="G171" s="9"/>
      <c r="H171" s="9"/>
      <c r="I171" s="9"/>
      <c r="J171" s="9"/>
    </row>
    <row r="172" spans="4:10" ht="19.5" customHeight="1">
      <c r="D172" s="9"/>
      <c r="E172" s="9"/>
      <c r="F172" s="9"/>
      <c r="G172" s="9"/>
      <c r="H172" s="9"/>
      <c r="I172" s="9"/>
      <c r="J172" s="9"/>
    </row>
    <row r="173" spans="4:10" ht="19.5" customHeight="1">
      <c r="D173" s="9"/>
      <c r="E173" s="9"/>
      <c r="F173" s="9"/>
      <c r="G173" s="9"/>
      <c r="H173" s="9"/>
      <c r="I173" s="9"/>
      <c r="J173" s="9"/>
    </row>
    <row r="174" spans="4:10" ht="19.5" customHeight="1">
      <c r="D174" s="9"/>
      <c r="E174" s="9"/>
      <c r="F174" s="9"/>
      <c r="G174" s="9"/>
      <c r="H174" s="9"/>
      <c r="I174" s="9"/>
      <c r="J174" s="9"/>
    </row>
    <row r="175" spans="4:10" ht="19.5" customHeight="1">
      <c r="D175" s="9"/>
      <c r="E175" s="9"/>
      <c r="F175" s="9"/>
      <c r="G175" s="9"/>
      <c r="H175" s="9"/>
      <c r="I175" s="9"/>
      <c r="J175" s="9"/>
    </row>
    <row r="176" spans="4:10" ht="19.5" customHeight="1">
      <c r="D176" s="9"/>
      <c r="E176" s="9"/>
      <c r="F176" s="9"/>
      <c r="G176" s="9"/>
      <c r="H176" s="9"/>
      <c r="I176" s="9"/>
      <c r="J176" s="9"/>
    </row>
    <row r="177" spans="4:10" ht="19.5" customHeight="1">
      <c r="D177" s="9"/>
      <c r="E177" s="9"/>
      <c r="F177" s="9"/>
      <c r="G177" s="9"/>
      <c r="H177" s="9"/>
      <c r="I177" s="9"/>
      <c r="J177" s="9"/>
    </row>
    <row r="178" spans="4:10" ht="19.5" customHeight="1">
      <c r="D178" s="9"/>
      <c r="E178" s="9"/>
      <c r="F178" s="9"/>
      <c r="G178" s="9"/>
      <c r="H178" s="9"/>
      <c r="I178" s="9"/>
      <c r="J178" s="9"/>
    </row>
    <row r="179" spans="4:10" ht="19.5" customHeight="1">
      <c r="D179" s="9"/>
      <c r="E179" s="9"/>
      <c r="F179" s="9"/>
      <c r="G179" s="9"/>
      <c r="H179" s="9"/>
      <c r="I179" s="9"/>
      <c r="J179" s="9"/>
    </row>
    <row r="180" spans="4:10" ht="19.5" customHeight="1">
      <c r="D180" s="9"/>
      <c r="E180" s="9"/>
      <c r="F180" s="9"/>
      <c r="G180" s="9"/>
      <c r="H180" s="9"/>
      <c r="I180" s="9"/>
      <c r="J180" s="9"/>
    </row>
    <row r="181" spans="4:10" ht="19.5" customHeight="1">
      <c r="D181" s="9"/>
      <c r="E181" s="9"/>
      <c r="F181" s="9"/>
      <c r="G181" s="9"/>
      <c r="H181" s="9"/>
      <c r="I181" s="9"/>
      <c r="J181" s="9"/>
    </row>
    <row r="182" spans="4:10" ht="19.5" customHeight="1">
      <c r="D182" s="9"/>
      <c r="E182" s="9"/>
      <c r="F182" s="9"/>
      <c r="G182" s="9"/>
      <c r="H182" s="9"/>
      <c r="I182" s="9"/>
      <c r="J182" s="9"/>
    </row>
    <row r="183" spans="4:10" ht="19.5" customHeight="1">
      <c r="D183" s="9"/>
      <c r="E183" s="9"/>
      <c r="F183" s="9"/>
      <c r="G183" s="9"/>
      <c r="H183" s="9"/>
      <c r="I183" s="9"/>
      <c r="J183" s="9"/>
    </row>
    <row r="184" spans="4:10" ht="19.5" customHeight="1">
      <c r="D184" s="9"/>
      <c r="E184" s="9"/>
      <c r="F184" s="9"/>
      <c r="G184" s="9"/>
      <c r="H184" s="9"/>
      <c r="I184" s="9"/>
      <c r="J184" s="9"/>
    </row>
    <row r="185" spans="4:10" ht="19.5" customHeight="1">
      <c r="D185" s="9"/>
      <c r="E185" s="9"/>
      <c r="F185" s="9"/>
      <c r="G185" s="9"/>
      <c r="H185" s="9"/>
      <c r="I185" s="9"/>
      <c r="J185" s="9"/>
    </row>
    <row r="186" spans="4:10" ht="19.5" customHeight="1">
      <c r="D186" s="9"/>
      <c r="E186" s="9"/>
      <c r="F186" s="9"/>
      <c r="G186" s="9"/>
      <c r="H186" s="9"/>
      <c r="I186" s="9"/>
      <c r="J186" s="9"/>
    </row>
    <row r="187" spans="4:10" ht="19.5" customHeight="1">
      <c r="D187" s="9"/>
      <c r="E187" s="9"/>
      <c r="F187" s="9"/>
      <c r="G187" s="9"/>
      <c r="H187" s="9"/>
      <c r="I187" s="9"/>
      <c r="J187" s="9"/>
    </row>
    <row r="188" spans="4:10" ht="19.5" customHeight="1">
      <c r="D188" s="9"/>
      <c r="E188" s="9"/>
      <c r="F188" s="9"/>
      <c r="G188" s="9"/>
      <c r="H188" s="9"/>
      <c r="I188" s="9"/>
      <c r="J188" s="9"/>
    </row>
    <row r="189" spans="4:10" ht="19.5" customHeight="1">
      <c r="D189" s="9"/>
      <c r="E189" s="9"/>
      <c r="F189" s="9"/>
      <c r="G189" s="9"/>
      <c r="H189" s="9"/>
      <c r="I189" s="9"/>
      <c r="J189" s="9"/>
    </row>
    <row r="190" spans="4:10" ht="19.5" customHeight="1">
      <c r="D190" s="9"/>
      <c r="E190" s="9"/>
      <c r="F190" s="9"/>
      <c r="G190" s="9"/>
      <c r="H190" s="9"/>
      <c r="I190" s="9"/>
      <c r="J190" s="9"/>
    </row>
    <row r="191" spans="4:10" ht="19.5" customHeight="1">
      <c r="D191" s="9"/>
      <c r="E191" s="9"/>
      <c r="F191" s="9"/>
      <c r="G191" s="9"/>
      <c r="H191" s="9"/>
      <c r="I191" s="9"/>
      <c r="J191" s="9"/>
    </row>
    <row r="192" spans="4:10" ht="19.5" customHeight="1">
      <c r="D192" s="9"/>
      <c r="E192" s="9"/>
      <c r="F192" s="9"/>
      <c r="G192" s="9"/>
      <c r="H192" s="9"/>
      <c r="I192" s="9"/>
      <c r="J192" s="9"/>
    </row>
    <row r="193" spans="4:10" ht="19.5" customHeight="1">
      <c r="D193" s="9"/>
      <c r="E193" s="9"/>
      <c r="F193" s="9"/>
      <c r="G193" s="9"/>
      <c r="H193" s="9"/>
      <c r="I193" s="9"/>
      <c r="J193" s="9"/>
    </row>
    <row r="194" spans="4:10" ht="19.5" customHeight="1">
      <c r="D194" s="9"/>
      <c r="E194" s="9"/>
      <c r="F194" s="9"/>
      <c r="G194" s="9"/>
      <c r="H194" s="9"/>
      <c r="I194" s="9"/>
      <c r="J194" s="9"/>
    </row>
    <row r="195" spans="4:10" ht="19.5" customHeight="1">
      <c r="D195" s="9"/>
      <c r="E195" s="9"/>
      <c r="F195" s="9"/>
      <c r="G195" s="9"/>
      <c r="H195" s="9"/>
      <c r="I195" s="9"/>
      <c r="J195" s="9"/>
    </row>
    <row r="196" spans="4:10" ht="19.5" customHeight="1">
      <c r="D196" s="9"/>
      <c r="E196" s="9"/>
      <c r="F196" s="9"/>
      <c r="G196" s="9"/>
      <c r="H196" s="9"/>
      <c r="I196" s="9"/>
      <c r="J196" s="9"/>
    </row>
    <row r="197" spans="4:10" ht="19.5" customHeight="1">
      <c r="D197" s="9"/>
      <c r="E197" s="9"/>
      <c r="F197" s="9"/>
      <c r="G197" s="9"/>
      <c r="H197" s="9"/>
      <c r="I197" s="9"/>
      <c r="J197" s="9"/>
    </row>
    <row r="198" spans="4:10" ht="19.5" customHeight="1">
      <c r="D198" s="9"/>
      <c r="E198" s="9"/>
      <c r="F198" s="9"/>
      <c r="G198" s="9"/>
      <c r="H198" s="9"/>
      <c r="I198" s="9"/>
      <c r="J198" s="9"/>
    </row>
    <row r="199" spans="4:10" ht="19.5" customHeight="1">
      <c r="D199" s="9"/>
      <c r="E199" s="9"/>
      <c r="F199" s="9"/>
      <c r="G199" s="9"/>
      <c r="H199" s="9"/>
      <c r="I199" s="9"/>
      <c r="J199" s="9"/>
    </row>
    <row r="200" spans="4:10" ht="19.5" customHeight="1">
      <c r="D200" s="9"/>
      <c r="E200" s="9"/>
      <c r="F200" s="9"/>
      <c r="G200" s="9"/>
      <c r="H200" s="9"/>
      <c r="I200" s="9"/>
      <c r="J200" s="9"/>
    </row>
    <row r="201" spans="4:10" ht="19.5" customHeight="1">
      <c r="D201" s="9"/>
      <c r="E201" s="9"/>
      <c r="F201" s="9"/>
      <c r="G201" s="9"/>
      <c r="H201" s="9"/>
      <c r="I201" s="9"/>
      <c r="J201" s="9"/>
    </row>
    <row r="202" spans="4:10" ht="19.5" customHeight="1">
      <c r="D202" s="9"/>
      <c r="E202" s="9"/>
      <c r="F202" s="9"/>
      <c r="G202" s="9"/>
      <c r="H202" s="9"/>
      <c r="I202" s="9"/>
      <c r="J202" s="9"/>
    </row>
    <row r="203" spans="4:10" ht="19.5" customHeight="1">
      <c r="D203" s="9"/>
      <c r="E203" s="9"/>
      <c r="F203" s="9"/>
      <c r="G203" s="9"/>
      <c r="H203" s="9"/>
      <c r="I203" s="9"/>
      <c r="J203" s="9"/>
    </row>
    <row r="204" spans="4:10" ht="19.5" customHeight="1">
      <c r="D204" s="9"/>
      <c r="E204" s="9"/>
      <c r="F204" s="9"/>
      <c r="G204" s="9"/>
      <c r="H204" s="9"/>
      <c r="I204" s="9"/>
      <c r="J204" s="9"/>
    </row>
    <row r="205" spans="4:10" ht="19.5" customHeight="1">
      <c r="D205" s="9"/>
      <c r="E205" s="9"/>
      <c r="F205" s="9"/>
      <c r="G205" s="9"/>
      <c r="H205" s="9"/>
      <c r="I205" s="9"/>
      <c r="J205" s="9"/>
    </row>
    <row r="206" spans="4:10" ht="19.5" customHeight="1">
      <c r="D206" s="9"/>
      <c r="E206" s="9"/>
      <c r="F206" s="9"/>
      <c r="G206" s="9"/>
      <c r="H206" s="9"/>
      <c r="I206" s="9"/>
      <c r="J206" s="9"/>
    </row>
    <row r="207" spans="4:10" ht="19.5" customHeight="1">
      <c r="D207" s="9"/>
      <c r="E207" s="9"/>
      <c r="F207" s="9"/>
      <c r="G207" s="9"/>
      <c r="H207" s="9"/>
      <c r="I207" s="9"/>
      <c r="J207" s="9"/>
    </row>
    <row r="208" spans="4:10" ht="19.5" customHeight="1">
      <c r="D208" s="9"/>
      <c r="E208" s="9"/>
      <c r="F208" s="9"/>
      <c r="G208" s="9"/>
      <c r="H208" s="9"/>
      <c r="I208" s="9"/>
      <c r="J208" s="9"/>
    </row>
    <row r="209" spans="4:10" ht="19.5" customHeight="1">
      <c r="D209" s="9"/>
      <c r="E209" s="9"/>
      <c r="F209" s="9"/>
      <c r="G209" s="9"/>
      <c r="H209" s="9"/>
      <c r="I209" s="9"/>
      <c r="J209" s="9"/>
    </row>
    <row r="210" spans="4:10" ht="19.5" customHeight="1">
      <c r="D210" s="9"/>
      <c r="E210" s="9"/>
      <c r="F210" s="9"/>
      <c r="G210" s="9"/>
      <c r="H210" s="9"/>
      <c r="I210" s="9"/>
      <c r="J210" s="9"/>
    </row>
    <row r="211" spans="4:10" ht="19.5" customHeight="1">
      <c r="D211" s="9"/>
      <c r="E211" s="9"/>
      <c r="F211" s="9"/>
      <c r="G211" s="9"/>
      <c r="H211" s="9"/>
      <c r="I211" s="9"/>
      <c r="J211" s="9"/>
    </row>
    <row r="212" spans="4:10" ht="19.5" customHeight="1">
      <c r="D212" s="9"/>
      <c r="E212" s="9"/>
      <c r="F212" s="9"/>
      <c r="G212" s="9"/>
      <c r="H212" s="9"/>
      <c r="I212" s="9"/>
      <c r="J212" s="9"/>
    </row>
    <row r="213" spans="4:10" ht="19.5" customHeight="1">
      <c r="D213" s="9"/>
      <c r="E213" s="9"/>
      <c r="F213" s="9"/>
      <c r="G213" s="9"/>
      <c r="H213" s="9"/>
      <c r="I213" s="9"/>
      <c r="J213" s="9"/>
    </row>
    <row r="214" spans="4:10" ht="19.5" customHeight="1">
      <c r="D214" s="9"/>
      <c r="E214" s="9"/>
      <c r="F214" s="9"/>
      <c r="G214" s="9"/>
      <c r="H214" s="9"/>
      <c r="I214" s="9"/>
      <c r="J214" s="9"/>
    </row>
    <row r="215" spans="4:10" ht="19.5" customHeight="1">
      <c r="D215" s="9"/>
      <c r="E215" s="9"/>
      <c r="F215" s="9"/>
      <c r="G215" s="9"/>
      <c r="H215" s="9"/>
      <c r="I215" s="9"/>
      <c r="J215" s="9"/>
    </row>
    <row r="216" spans="4:10" ht="19.5" customHeight="1">
      <c r="D216" s="9"/>
      <c r="E216" s="9"/>
      <c r="F216" s="9"/>
      <c r="G216" s="9"/>
      <c r="H216" s="9"/>
      <c r="I216" s="9"/>
      <c r="J216" s="9"/>
    </row>
    <row r="217" spans="4:10" ht="19.5" customHeight="1">
      <c r="D217" s="9"/>
      <c r="E217" s="9"/>
      <c r="F217" s="9"/>
      <c r="G217" s="9"/>
      <c r="H217" s="9"/>
      <c r="I217" s="9"/>
      <c r="J217" s="9"/>
    </row>
    <row r="218" spans="4:10" ht="19.5" customHeight="1">
      <c r="D218" s="9"/>
      <c r="E218" s="9"/>
      <c r="F218" s="9"/>
      <c r="G218" s="9"/>
      <c r="H218" s="9"/>
      <c r="I218" s="9"/>
      <c r="J218" s="9"/>
    </row>
    <row r="219" spans="4:10" ht="19.5" customHeight="1">
      <c r="D219" s="9"/>
      <c r="E219" s="9"/>
      <c r="F219" s="9"/>
      <c r="G219" s="9"/>
      <c r="H219" s="9"/>
      <c r="I219" s="9"/>
      <c r="J219" s="9"/>
    </row>
    <row r="220" spans="4:10" ht="19.5" customHeight="1">
      <c r="D220" s="9"/>
      <c r="E220" s="9"/>
      <c r="F220" s="9"/>
      <c r="G220" s="9"/>
      <c r="H220" s="9"/>
      <c r="I220" s="9"/>
      <c r="J220" s="9"/>
    </row>
    <row r="221" spans="4:10" ht="19.5" customHeight="1">
      <c r="D221" s="9"/>
      <c r="E221" s="9"/>
      <c r="F221" s="9"/>
      <c r="G221" s="9"/>
      <c r="H221" s="9"/>
      <c r="I221" s="9"/>
      <c r="J221" s="9"/>
    </row>
    <row r="222" spans="4:10" ht="19.5" customHeight="1">
      <c r="D222" s="9"/>
      <c r="E222" s="9"/>
      <c r="F222" s="9"/>
      <c r="G222" s="9"/>
      <c r="H222" s="9"/>
      <c r="I222" s="9"/>
      <c r="J222" s="9"/>
    </row>
    <row r="223" spans="4:10" ht="19.5" customHeight="1">
      <c r="D223" s="9"/>
      <c r="E223" s="9"/>
      <c r="F223" s="9"/>
      <c r="G223" s="9"/>
      <c r="H223" s="9"/>
      <c r="I223" s="9"/>
      <c r="J223" s="9"/>
    </row>
    <row r="224" spans="4:10" ht="19.5" customHeight="1">
      <c r="D224" s="9"/>
      <c r="E224" s="9"/>
      <c r="F224" s="9"/>
      <c r="G224" s="9"/>
      <c r="H224" s="9"/>
      <c r="I224" s="9"/>
      <c r="J224" s="9"/>
    </row>
    <row r="225" spans="4:10" ht="19.5" customHeight="1">
      <c r="D225" s="9"/>
      <c r="E225" s="9"/>
      <c r="F225" s="9"/>
      <c r="G225" s="9"/>
      <c r="H225" s="9"/>
      <c r="I225" s="9"/>
      <c r="J225" s="9"/>
    </row>
    <row r="226" spans="4:10" ht="19.5" customHeight="1">
      <c r="D226" s="9"/>
      <c r="E226" s="9"/>
      <c r="F226" s="9"/>
      <c r="G226" s="9"/>
      <c r="H226" s="9"/>
      <c r="I226" s="9"/>
      <c r="J226" s="9"/>
    </row>
    <row r="227" spans="4:10" ht="19.5" customHeight="1">
      <c r="D227" s="9"/>
      <c r="E227" s="9"/>
      <c r="F227" s="9"/>
      <c r="G227" s="9"/>
      <c r="H227" s="9"/>
      <c r="I227" s="9"/>
      <c r="J227" s="9"/>
    </row>
    <row r="228" spans="4:10" ht="19.5" customHeight="1">
      <c r="D228" s="9"/>
      <c r="E228" s="9"/>
      <c r="F228" s="9"/>
      <c r="G228" s="9"/>
      <c r="H228" s="9"/>
      <c r="I228" s="9"/>
      <c r="J228" s="9"/>
    </row>
    <row r="229" spans="4:10" ht="19.5" customHeight="1">
      <c r="D229" s="9"/>
      <c r="E229" s="9"/>
      <c r="F229" s="9"/>
      <c r="G229" s="9"/>
      <c r="H229" s="9"/>
      <c r="I229" s="9"/>
      <c r="J229" s="9"/>
    </row>
    <row r="230" spans="4:10" ht="19.5" customHeight="1">
      <c r="D230" s="9"/>
      <c r="E230" s="9"/>
      <c r="F230" s="9"/>
      <c r="G230" s="9"/>
      <c r="H230" s="9"/>
      <c r="I230" s="9"/>
      <c r="J230" s="9"/>
    </row>
    <row r="231" spans="4:10" ht="19.5" customHeight="1">
      <c r="D231" s="9"/>
      <c r="E231" s="9"/>
      <c r="F231" s="9"/>
      <c r="G231" s="9"/>
      <c r="H231" s="9"/>
      <c r="I231" s="9"/>
      <c r="J231" s="9"/>
    </row>
    <row r="232" spans="4:10" ht="19.5" customHeight="1">
      <c r="D232" s="9"/>
      <c r="E232" s="9"/>
      <c r="F232" s="9"/>
      <c r="G232" s="9"/>
      <c r="H232" s="9"/>
      <c r="I232" s="9"/>
      <c r="J232" s="9"/>
    </row>
    <row r="233" spans="4:10" ht="19.5" customHeight="1">
      <c r="D233" s="9"/>
      <c r="E233" s="9"/>
      <c r="F233" s="9"/>
      <c r="G233" s="9"/>
      <c r="H233" s="9"/>
      <c r="I233" s="9"/>
      <c r="J233" s="9"/>
    </row>
    <row r="234" spans="4:10" ht="19.5" customHeight="1">
      <c r="D234" s="9"/>
      <c r="E234" s="9"/>
      <c r="F234" s="9"/>
      <c r="G234" s="9"/>
      <c r="H234" s="9"/>
      <c r="I234" s="9"/>
      <c r="J234" s="9"/>
    </row>
    <row r="235" spans="4:10" ht="19.5" customHeight="1">
      <c r="D235" s="9"/>
      <c r="E235" s="9"/>
      <c r="F235" s="9"/>
      <c r="G235" s="9"/>
      <c r="H235" s="9"/>
      <c r="I235" s="9"/>
      <c r="J235" s="9"/>
    </row>
    <row r="236" spans="4:10" ht="19.5" customHeight="1">
      <c r="D236" s="9"/>
      <c r="E236" s="9"/>
      <c r="F236" s="9"/>
      <c r="G236" s="9"/>
      <c r="H236" s="9"/>
      <c r="I236" s="9"/>
      <c r="J236" s="9"/>
    </row>
    <row r="237" spans="4:10" ht="19.5" customHeight="1">
      <c r="D237" s="9"/>
      <c r="E237" s="9"/>
      <c r="F237" s="9"/>
      <c r="G237" s="9"/>
      <c r="H237" s="9"/>
      <c r="I237" s="9"/>
      <c r="J237" s="9"/>
    </row>
    <row r="238" spans="4:10" ht="19.5" customHeight="1">
      <c r="D238" s="9"/>
      <c r="E238" s="9"/>
      <c r="F238" s="9"/>
      <c r="G238" s="9"/>
      <c r="H238" s="9"/>
      <c r="I238" s="9"/>
      <c r="J238" s="9"/>
    </row>
    <row r="239" spans="4:10" ht="19.5" customHeight="1">
      <c r="D239" s="9"/>
      <c r="E239" s="9"/>
      <c r="F239" s="9"/>
      <c r="G239" s="9"/>
      <c r="H239" s="9"/>
      <c r="I239" s="9"/>
      <c r="J239" s="9"/>
    </row>
    <row r="240" spans="4:10" ht="19.5" customHeight="1">
      <c r="D240" s="9"/>
      <c r="E240" s="9"/>
      <c r="F240" s="9"/>
      <c r="G240" s="9"/>
      <c r="H240" s="9"/>
      <c r="I240" s="9"/>
      <c r="J240" s="9"/>
    </row>
    <row r="241" spans="4:10" ht="19.5" customHeight="1">
      <c r="D241" s="9"/>
      <c r="E241" s="9"/>
      <c r="F241" s="9"/>
      <c r="G241" s="9"/>
      <c r="H241" s="9"/>
      <c r="I241" s="9"/>
      <c r="J241" s="9"/>
    </row>
    <row r="242" spans="4:10" ht="19.5" customHeight="1">
      <c r="D242" s="9"/>
      <c r="E242" s="9"/>
      <c r="F242" s="9"/>
      <c r="G242" s="9"/>
      <c r="H242" s="9"/>
      <c r="I242" s="9"/>
      <c r="J242" s="9"/>
    </row>
    <row r="243" spans="4:10" ht="19.5" customHeight="1">
      <c r="D243" s="9"/>
      <c r="E243" s="9"/>
      <c r="F243" s="9"/>
      <c r="G243" s="9"/>
      <c r="H243" s="9"/>
      <c r="I243" s="9"/>
      <c r="J243" s="9"/>
    </row>
    <row r="244" spans="4:10" ht="19.5" customHeight="1">
      <c r="D244" s="9"/>
      <c r="E244" s="9"/>
      <c r="F244" s="9"/>
      <c r="G244" s="9"/>
      <c r="H244" s="9"/>
      <c r="I244" s="9"/>
      <c r="J244" s="9"/>
    </row>
    <row r="245" spans="4:10" ht="19.5" customHeight="1">
      <c r="D245" s="9"/>
      <c r="E245" s="9"/>
      <c r="F245" s="9"/>
      <c r="G245" s="9"/>
      <c r="H245" s="9"/>
      <c r="I245" s="9"/>
      <c r="J245" s="9"/>
    </row>
    <row r="246" spans="4:10" ht="19.5" customHeight="1">
      <c r="D246" s="9"/>
      <c r="E246" s="9"/>
      <c r="F246" s="9"/>
      <c r="G246" s="9"/>
      <c r="H246" s="9"/>
      <c r="I246" s="9"/>
      <c r="J246" s="9"/>
    </row>
    <row r="247" spans="4:10" ht="19.5" customHeight="1">
      <c r="D247" s="9"/>
      <c r="E247" s="9"/>
      <c r="F247" s="9"/>
      <c r="G247" s="9"/>
      <c r="H247" s="9"/>
      <c r="I247" s="9"/>
      <c r="J247" s="9"/>
    </row>
    <row r="248" spans="4:10" ht="19.5" customHeight="1">
      <c r="D248" s="9"/>
      <c r="E248" s="9"/>
      <c r="F248" s="9"/>
      <c r="G248" s="9"/>
      <c r="H248" s="9"/>
      <c r="I248" s="9"/>
      <c r="J248" s="9"/>
    </row>
    <row r="249" spans="4:10" ht="19.5" customHeight="1">
      <c r="D249" s="9"/>
      <c r="E249" s="9"/>
      <c r="F249" s="9"/>
      <c r="G249" s="9"/>
      <c r="H249" s="9"/>
      <c r="I249" s="9"/>
      <c r="J249" s="9"/>
    </row>
    <row r="250" spans="4:10" ht="19.5" customHeight="1">
      <c r="D250" s="9"/>
      <c r="E250" s="9"/>
      <c r="F250" s="9"/>
      <c r="G250" s="9"/>
      <c r="H250" s="9"/>
      <c r="I250" s="9"/>
      <c r="J250" s="9"/>
    </row>
    <row r="251" spans="4:10" ht="19.5" customHeight="1">
      <c r="D251" s="9"/>
      <c r="E251" s="9"/>
      <c r="F251" s="9"/>
      <c r="G251" s="9"/>
      <c r="H251" s="9"/>
      <c r="I251" s="9"/>
      <c r="J251" s="9"/>
    </row>
    <row r="252" spans="4:10" ht="19.5" customHeight="1">
      <c r="D252" s="9"/>
      <c r="E252" s="9"/>
      <c r="F252" s="9"/>
      <c r="G252" s="9"/>
      <c r="H252" s="9"/>
      <c r="I252" s="9"/>
      <c r="J252" s="9"/>
    </row>
    <row r="253" spans="4:10" ht="19.5" customHeight="1">
      <c r="D253" s="9"/>
      <c r="E253" s="9"/>
      <c r="F253" s="9"/>
      <c r="G253" s="9"/>
      <c r="H253" s="9"/>
      <c r="I253" s="9"/>
      <c r="J253" s="9"/>
    </row>
    <row r="254" spans="4:10" ht="19.5" customHeight="1">
      <c r="D254" s="9"/>
      <c r="E254" s="9"/>
      <c r="F254" s="9"/>
      <c r="G254" s="9"/>
      <c r="H254" s="9"/>
      <c r="I254" s="9"/>
      <c r="J254" s="9"/>
    </row>
    <row r="255" spans="4:10" ht="19.5" customHeight="1">
      <c r="D255" s="9"/>
      <c r="E255" s="9"/>
      <c r="F255" s="9"/>
      <c r="G255" s="9"/>
      <c r="H255" s="9"/>
      <c r="I255" s="9"/>
      <c r="J255" s="9"/>
    </row>
    <row r="256" spans="4:10" ht="19.5" customHeight="1">
      <c r="D256" s="9"/>
      <c r="E256" s="9"/>
      <c r="F256" s="9"/>
      <c r="G256" s="9"/>
      <c r="H256" s="9"/>
      <c r="I256" s="9"/>
      <c r="J256" s="9"/>
    </row>
    <row r="257" spans="4:10" ht="19.5" customHeight="1">
      <c r="D257" s="9"/>
      <c r="E257" s="9"/>
      <c r="F257" s="9"/>
      <c r="G257" s="9"/>
      <c r="H257" s="9"/>
      <c r="I257" s="9"/>
      <c r="J257" s="9"/>
    </row>
    <row r="258" spans="4:10" ht="19.5" customHeight="1">
      <c r="D258" s="9"/>
      <c r="E258" s="9"/>
      <c r="F258" s="9"/>
      <c r="G258" s="9"/>
      <c r="H258" s="9"/>
      <c r="I258" s="9"/>
      <c r="J258" s="9"/>
    </row>
    <row r="259" spans="4:10" ht="19.5" customHeight="1">
      <c r="D259" s="9"/>
      <c r="E259" s="9"/>
      <c r="F259" s="9"/>
      <c r="G259" s="9"/>
      <c r="H259" s="9"/>
      <c r="I259" s="9"/>
      <c r="J259" s="9"/>
    </row>
    <row r="260" spans="4:10" ht="19.5" customHeight="1">
      <c r="D260" s="9"/>
      <c r="E260" s="9"/>
      <c r="F260" s="9"/>
      <c r="G260" s="9"/>
      <c r="H260" s="9"/>
      <c r="I260" s="9"/>
      <c r="J260" s="9"/>
    </row>
    <row r="261" spans="4:10" ht="19.5" customHeight="1">
      <c r="D261" s="9"/>
      <c r="E261" s="9"/>
      <c r="F261" s="9"/>
      <c r="G261" s="9"/>
      <c r="H261" s="9"/>
      <c r="I261" s="9"/>
      <c r="J261" s="9"/>
    </row>
    <row r="262" spans="4:10" ht="19.5" customHeight="1">
      <c r="D262" s="9"/>
      <c r="E262" s="9"/>
      <c r="F262" s="9"/>
      <c r="G262" s="9"/>
      <c r="H262" s="9"/>
      <c r="I262" s="9"/>
      <c r="J262" s="9"/>
    </row>
    <row r="263" spans="4:10" ht="19.5" customHeight="1">
      <c r="D263" s="9"/>
      <c r="E263" s="9"/>
      <c r="F263" s="9"/>
      <c r="G263" s="9"/>
      <c r="H263" s="9"/>
      <c r="I263" s="9"/>
      <c r="J263" s="9"/>
    </row>
    <row r="264" spans="4:10" ht="19.5" customHeight="1">
      <c r="D264" s="9"/>
      <c r="E264" s="9"/>
      <c r="F264" s="9"/>
      <c r="G264" s="9"/>
      <c r="H264" s="9"/>
      <c r="I264" s="9"/>
      <c r="J264" s="9"/>
    </row>
    <row r="265" spans="4:10" ht="19.5" customHeight="1">
      <c r="D265" s="9"/>
      <c r="E265" s="9"/>
      <c r="F265" s="9"/>
      <c r="G265" s="9"/>
      <c r="H265" s="9"/>
      <c r="I265" s="9"/>
      <c r="J265" s="9"/>
    </row>
    <row r="266" spans="4:10" ht="19.5" customHeight="1">
      <c r="D266" s="9"/>
      <c r="E266" s="9"/>
      <c r="F266" s="9"/>
      <c r="G266" s="9"/>
      <c r="H266" s="9"/>
      <c r="I266" s="9"/>
      <c r="J266" s="9"/>
    </row>
    <row r="267" spans="4:10" ht="19.5" customHeight="1">
      <c r="D267" s="9"/>
      <c r="E267" s="9"/>
      <c r="F267" s="9"/>
      <c r="G267" s="9"/>
      <c r="H267" s="9"/>
      <c r="I267" s="9"/>
      <c r="J267" s="9"/>
    </row>
    <row r="268" spans="4:10" ht="19.5" customHeight="1">
      <c r="D268" s="9"/>
      <c r="E268" s="9"/>
      <c r="F268" s="9"/>
      <c r="G268" s="9"/>
      <c r="H268" s="9"/>
      <c r="I268" s="9"/>
      <c r="J268" s="9"/>
    </row>
    <row r="269" spans="4:10" ht="19.5" customHeight="1">
      <c r="D269" s="9"/>
      <c r="E269" s="9"/>
      <c r="F269" s="9"/>
      <c r="G269" s="9"/>
      <c r="H269" s="9"/>
      <c r="I269" s="9"/>
      <c r="J269" s="9"/>
    </row>
    <row r="270" spans="4:10" ht="19.5" customHeight="1">
      <c r="D270" s="9"/>
      <c r="E270" s="9"/>
      <c r="F270" s="9"/>
      <c r="G270" s="9"/>
      <c r="H270" s="9"/>
      <c r="I270" s="9"/>
      <c r="J270" s="9"/>
    </row>
    <row r="271" spans="4:10" ht="19.5" customHeight="1">
      <c r="D271" s="9"/>
      <c r="E271" s="9"/>
      <c r="F271" s="9"/>
      <c r="G271" s="9"/>
      <c r="H271" s="9"/>
      <c r="I271" s="9"/>
      <c r="J271" s="9"/>
    </row>
    <row r="272" spans="4:10" ht="19.5" customHeight="1">
      <c r="D272" s="9"/>
      <c r="E272" s="9"/>
      <c r="F272" s="9"/>
      <c r="G272" s="9"/>
      <c r="H272" s="9"/>
      <c r="I272" s="9"/>
      <c r="J272" s="9"/>
    </row>
    <row r="273" spans="4:10" ht="19.5" customHeight="1">
      <c r="D273" s="9"/>
      <c r="E273" s="9"/>
      <c r="F273" s="9"/>
      <c r="G273" s="9"/>
      <c r="H273" s="9"/>
      <c r="I273" s="9"/>
      <c r="J273" s="9"/>
    </row>
    <row r="274" spans="4:10" ht="19.5" customHeight="1">
      <c r="D274" s="9"/>
      <c r="E274" s="9"/>
      <c r="F274" s="9"/>
      <c r="G274" s="9"/>
      <c r="H274" s="9"/>
      <c r="I274" s="9"/>
      <c r="J274" s="9"/>
    </row>
    <row r="275" spans="4:10" ht="19.5" customHeight="1">
      <c r="D275" s="9"/>
      <c r="E275" s="9"/>
      <c r="F275" s="9"/>
      <c r="G275" s="9"/>
      <c r="H275" s="9"/>
      <c r="I275" s="9"/>
      <c r="J275" s="9"/>
    </row>
    <row r="276" spans="4:10" ht="19.5" customHeight="1">
      <c r="D276" s="9"/>
      <c r="E276" s="9"/>
      <c r="F276" s="9"/>
      <c r="G276" s="9"/>
      <c r="H276" s="9"/>
      <c r="I276" s="9"/>
      <c r="J276" s="9"/>
    </row>
    <row r="277" spans="4:10" ht="19.5" customHeight="1">
      <c r="D277" s="9"/>
      <c r="E277" s="9"/>
      <c r="F277" s="9"/>
      <c r="G277" s="9"/>
      <c r="H277" s="9"/>
      <c r="I277" s="9"/>
      <c r="J277" s="9"/>
    </row>
    <row r="278" spans="4:10" ht="19.5" customHeight="1">
      <c r="D278" s="9"/>
      <c r="E278" s="9"/>
      <c r="F278" s="9"/>
      <c r="G278" s="9"/>
      <c r="H278" s="9"/>
      <c r="I278" s="9"/>
      <c r="J278" s="9"/>
    </row>
    <row r="279" spans="4:10" ht="19.5" customHeight="1">
      <c r="D279" s="9"/>
      <c r="E279" s="9"/>
      <c r="F279" s="9"/>
      <c r="G279" s="9"/>
      <c r="H279" s="9"/>
      <c r="I279" s="9"/>
      <c r="J279" s="9"/>
    </row>
    <row r="280" spans="4:10" ht="19.5" customHeight="1">
      <c r="D280" s="9"/>
      <c r="E280" s="9"/>
      <c r="F280" s="9"/>
      <c r="G280" s="9"/>
      <c r="H280" s="9"/>
      <c r="I280" s="9"/>
      <c r="J280" s="9"/>
    </row>
    <row r="281" spans="4:10" ht="19.5" customHeight="1">
      <c r="D281" s="9"/>
      <c r="E281" s="9"/>
      <c r="F281" s="9"/>
      <c r="G281" s="9"/>
      <c r="H281" s="9"/>
      <c r="I281" s="9"/>
      <c r="J281" s="9"/>
    </row>
    <row r="282" spans="4:10" ht="19.5" customHeight="1">
      <c r="D282" s="9"/>
      <c r="E282" s="9"/>
      <c r="F282" s="9"/>
      <c r="G282" s="9"/>
      <c r="H282" s="9"/>
      <c r="I282" s="9"/>
      <c r="J282" s="9"/>
    </row>
    <row r="283" spans="4:10" ht="19.5" customHeight="1">
      <c r="D283" s="9"/>
      <c r="E283" s="9"/>
      <c r="F283" s="9"/>
      <c r="G283" s="9"/>
      <c r="H283" s="9"/>
      <c r="I283" s="9"/>
      <c r="J283" s="9"/>
    </row>
    <row r="284" spans="4:10" ht="19.5" customHeight="1">
      <c r="D284" s="9"/>
      <c r="E284" s="9"/>
      <c r="F284" s="9"/>
      <c r="G284" s="9"/>
      <c r="H284" s="9"/>
      <c r="I284" s="9"/>
      <c r="J284" s="9"/>
    </row>
    <row r="285" spans="4:10" ht="19.5" customHeight="1">
      <c r="D285" s="9"/>
      <c r="E285" s="9"/>
      <c r="F285" s="9"/>
      <c r="G285" s="9"/>
      <c r="H285" s="9"/>
      <c r="I285" s="9"/>
      <c r="J285" s="9"/>
    </row>
    <row r="286" spans="4:10" ht="19.5" customHeight="1">
      <c r="D286" s="9"/>
      <c r="E286" s="9"/>
      <c r="F286" s="9"/>
      <c r="G286" s="9"/>
      <c r="H286" s="9"/>
      <c r="I286" s="9"/>
      <c r="J286" s="9"/>
    </row>
    <row r="287" spans="4:10" ht="19.5" customHeight="1">
      <c r="D287" s="9"/>
      <c r="E287" s="9"/>
      <c r="F287" s="9"/>
      <c r="G287" s="9"/>
      <c r="H287" s="9"/>
      <c r="I287" s="9"/>
      <c r="J287" s="9"/>
    </row>
    <row r="288" spans="4:10" ht="19.5" customHeight="1">
      <c r="D288" s="9"/>
      <c r="E288" s="9"/>
      <c r="F288" s="9"/>
      <c r="G288" s="9"/>
      <c r="H288" s="9"/>
      <c r="I288" s="9"/>
      <c r="J288" s="9"/>
    </row>
    <row r="289" spans="4:10" ht="19.5" customHeight="1">
      <c r="D289" s="9"/>
      <c r="E289" s="9"/>
      <c r="F289" s="9"/>
      <c r="G289" s="9"/>
      <c r="H289" s="9"/>
      <c r="I289" s="9"/>
      <c r="J289" s="9"/>
    </row>
    <row r="290" spans="4:10" ht="19.5" customHeight="1">
      <c r="D290" s="9"/>
      <c r="E290" s="9"/>
      <c r="F290" s="9"/>
      <c r="G290" s="9"/>
      <c r="H290" s="9"/>
      <c r="I290" s="9"/>
      <c r="J290" s="9"/>
    </row>
    <row r="291" spans="4:10" ht="19.5" customHeight="1">
      <c r="D291" s="9"/>
      <c r="E291" s="9"/>
      <c r="F291" s="9"/>
      <c r="G291" s="9"/>
      <c r="H291" s="9"/>
      <c r="I291" s="9"/>
      <c r="J291" s="9"/>
    </row>
    <row r="292" spans="4:10" ht="19.5" customHeight="1">
      <c r="D292" s="9"/>
      <c r="E292" s="9"/>
      <c r="F292" s="9"/>
      <c r="G292" s="9"/>
      <c r="H292" s="9"/>
      <c r="I292" s="9"/>
      <c r="J292" s="9"/>
    </row>
    <row r="293" spans="4:10" ht="19.5" customHeight="1">
      <c r="D293" s="9"/>
      <c r="E293" s="9"/>
      <c r="F293" s="9"/>
      <c r="G293" s="9"/>
      <c r="H293" s="9"/>
      <c r="I293" s="9"/>
      <c r="J293" s="9"/>
    </row>
    <row r="294" spans="4:10" ht="19.5" customHeight="1">
      <c r="D294" s="9"/>
      <c r="E294" s="9"/>
      <c r="F294" s="9"/>
      <c r="G294" s="9"/>
      <c r="H294" s="9"/>
      <c r="I294" s="9"/>
      <c r="J294" s="9"/>
    </row>
    <row r="295" spans="4:10" ht="19.5" customHeight="1">
      <c r="D295" s="9"/>
      <c r="E295" s="9"/>
      <c r="F295" s="9"/>
      <c r="G295" s="9"/>
      <c r="H295" s="9"/>
      <c r="I295" s="9"/>
      <c r="J295" s="9"/>
    </row>
    <row r="296" spans="4:10" ht="19.5" customHeight="1">
      <c r="D296" s="9"/>
      <c r="E296" s="9"/>
      <c r="F296" s="9"/>
      <c r="G296" s="9"/>
      <c r="H296" s="9"/>
      <c r="I296" s="9"/>
      <c r="J296" s="9"/>
    </row>
    <row r="297" spans="4:10" ht="19.5" customHeight="1">
      <c r="D297" s="9"/>
      <c r="E297" s="9"/>
      <c r="F297" s="9"/>
      <c r="G297" s="9"/>
      <c r="H297" s="9"/>
      <c r="I297" s="9"/>
      <c r="J297" s="9"/>
    </row>
    <row r="298" spans="4:10" ht="19.5" customHeight="1">
      <c r="D298" s="9"/>
      <c r="E298" s="9"/>
      <c r="F298" s="9"/>
      <c r="G298" s="9"/>
      <c r="H298" s="9"/>
      <c r="I298" s="9"/>
      <c r="J298" s="9"/>
    </row>
    <row r="299" spans="4:10" ht="19.5" customHeight="1">
      <c r="D299" s="9"/>
      <c r="E299" s="9"/>
      <c r="F299" s="9"/>
      <c r="G299" s="9"/>
      <c r="H299" s="9"/>
      <c r="I299" s="9"/>
      <c r="J299" s="9"/>
    </row>
    <row r="300" spans="4:10" ht="19.5" customHeight="1">
      <c r="D300" s="9"/>
      <c r="E300" s="9"/>
      <c r="F300" s="9"/>
      <c r="G300" s="9"/>
      <c r="H300" s="9"/>
      <c r="I300" s="9"/>
      <c r="J300" s="9"/>
    </row>
    <row r="301" spans="4:10" ht="19.5" customHeight="1">
      <c r="D301" s="9"/>
      <c r="E301" s="9"/>
      <c r="F301" s="9"/>
      <c r="G301" s="9"/>
      <c r="H301" s="9"/>
      <c r="I301" s="9"/>
      <c r="J301" s="9"/>
    </row>
    <row r="302" spans="4:10" ht="19.5" customHeight="1">
      <c r="D302" s="9"/>
      <c r="E302" s="9"/>
      <c r="F302" s="9"/>
      <c r="G302" s="9"/>
      <c r="H302" s="9"/>
      <c r="I302" s="9"/>
      <c r="J302" s="9"/>
    </row>
    <row r="303" spans="4:10" ht="19.5" customHeight="1">
      <c r="D303" s="9"/>
      <c r="E303" s="9"/>
      <c r="F303" s="9"/>
      <c r="G303" s="9"/>
      <c r="H303" s="9"/>
      <c r="I303" s="9"/>
      <c r="J303" s="9"/>
    </row>
    <row r="304" spans="4:10" ht="19.5" customHeight="1">
      <c r="D304" s="9"/>
      <c r="E304" s="9"/>
      <c r="F304" s="9"/>
      <c r="G304" s="9"/>
      <c r="H304" s="9"/>
      <c r="I304" s="9"/>
      <c r="J304" s="9"/>
    </row>
    <row r="305" spans="4:10" ht="19.5" customHeight="1">
      <c r="D305" s="9"/>
      <c r="E305" s="9"/>
      <c r="F305" s="9"/>
      <c r="G305" s="9"/>
      <c r="H305" s="9"/>
      <c r="I305" s="9"/>
      <c r="J305" s="9"/>
    </row>
    <row r="306" spans="4:10" ht="19.5" customHeight="1">
      <c r="D306" s="9"/>
      <c r="E306" s="9"/>
      <c r="F306" s="9"/>
      <c r="G306" s="9"/>
      <c r="H306" s="9"/>
      <c r="I306" s="9"/>
      <c r="J306" s="9"/>
    </row>
    <row r="307" spans="4:10" ht="19.5" customHeight="1">
      <c r="D307" s="9"/>
      <c r="E307" s="9"/>
      <c r="F307" s="9"/>
      <c r="G307" s="9"/>
      <c r="H307" s="9"/>
      <c r="I307" s="9"/>
      <c r="J307" s="9"/>
    </row>
    <row r="308" spans="4:10" ht="19.5" customHeight="1">
      <c r="D308" s="9"/>
      <c r="E308" s="9"/>
      <c r="F308" s="9"/>
      <c r="G308" s="9"/>
      <c r="H308" s="9"/>
      <c r="I308" s="9"/>
      <c r="J308" s="9"/>
    </row>
    <row r="309" spans="4:10" ht="19.5" customHeight="1">
      <c r="D309" s="9"/>
      <c r="E309" s="9"/>
      <c r="F309" s="9"/>
      <c r="G309" s="9"/>
      <c r="H309" s="9"/>
      <c r="I309" s="9"/>
      <c r="J309" s="9"/>
    </row>
    <row r="310" spans="4:10" ht="19.5" customHeight="1">
      <c r="D310" s="9"/>
      <c r="E310" s="9"/>
      <c r="F310" s="9"/>
      <c r="G310" s="9"/>
      <c r="H310" s="9"/>
      <c r="I310" s="9"/>
      <c r="J310" s="9"/>
    </row>
    <row r="311" spans="4:10" ht="19.5" customHeight="1">
      <c r="D311" s="9"/>
      <c r="E311" s="9"/>
      <c r="F311" s="9"/>
      <c r="G311" s="9"/>
      <c r="H311" s="9"/>
      <c r="I311" s="9"/>
      <c r="J311" s="9"/>
    </row>
    <row r="312" spans="4:10" ht="19.5" customHeight="1">
      <c r="D312" s="9"/>
      <c r="E312" s="9"/>
      <c r="F312" s="9"/>
      <c r="G312" s="9"/>
      <c r="H312" s="9"/>
      <c r="I312" s="9"/>
      <c r="J312" s="9"/>
    </row>
    <row r="313" spans="4:10" ht="19.5" customHeight="1">
      <c r="D313" s="9"/>
      <c r="E313" s="9"/>
      <c r="F313" s="9"/>
      <c r="G313" s="9"/>
      <c r="H313" s="9"/>
      <c r="I313" s="9"/>
      <c r="J313" s="9"/>
    </row>
    <row r="314" spans="4:10" ht="19.5" customHeight="1">
      <c r="D314" s="9"/>
      <c r="E314" s="9"/>
      <c r="F314" s="9"/>
      <c r="G314" s="9"/>
      <c r="H314" s="9"/>
      <c r="I314" s="9"/>
      <c r="J314" s="9"/>
    </row>
    <row r="315" spans="4:10" ht="19.5" customHeight="1">
      <c r="D315" s="9"/>
      <c r="E315" s="9"/>
      <c r="F315" s="9"/>
      <c r="G315" s="9"/>
      <c r="H315" s="9"/>
      <c r="I315" s="9"/>
      <c r="J315" s="9"/>
    </row>
    <row r="316" spans="4:10" ht="19.5" customHeight="1">
      <c r="D316" s="9"/>
      <c r="E316" s="9"/>
      <c r="F316" s="9"/>
      <c r="G316" s="9"/>
      <c r="H316" s="9"/>
      <c r="I316" s="9"/>
      <c r="J316" s="9"/>
    </row>
    <row r="317" spans="4:10" ht="19.5" customHeight="1">
      <c r="D317" s="9"/>
      <c r="E317" s="9"/>
      <c r="F317" s="9"/>
      <c r="G317" s="9"/>
      <c r="H317" s="9"/>
      <c r="I317" s="9"/>
      <c r="J317" s="9"/>
    </row>
    <row r="318" spans="4:10" ht="19.5" customHeight="1">
      <c r="D318" s="9"/>
      <c r="E318" s="9"/>
      <c r="F318" s="9"/>
      <c r="G318" s="9"/>
      <c r="H318" s="9"/>
      <c r="I318" s="9"/>
      <c r="J318" s="9"/>
    </row>
    <row r="319" spans="4:10" ht="19.5" customHeight="1">
      <c r="D319" s="9"/>
      <c r="E319" s="9"/>
      <c r="F319" s="9"/>
      <c r="G319" s="9"/>
      <c r="H319" s="9"/>
      <c r="I319" s="9"/>
      <c r="J319" s="9"/>
    </row>
    <row r="320" spans="4:10" ht="19.5" customHeight="1">
      <c r="D320" s="9"/>
      <c r="E320" s="9"/>
      <c r="F320" s="9"/>
      <c r="G320" s="9"/>
      <c r="H320" s="9"/>
      <c r="I320" s="9"/>
      <c r="J320" s="9"/>
    </row>
    <row r="321" spans="4:10" ht="19.5" customHeight="1">
      <c r="D321" s="9"/>
      <c r="E321" s="9"/>
      <c r="F321" s="9"/>
      <c r="G321" s="9"/>
      <c r="H321" s="9"/>
      <c r="I321" s="9"/>
      <c r="J321" s="9"/>
    </row>
    <row r="322" spans="4:10" ht="19.5" customHeight="1">
      <c r="D322" s="9"/>
      <c r="E322" s="9"/>
      <c r="F322" s="9"/>
      <c r="G322" s="9"/>
      <c r="H322" s="9"/>
      <c r="I322" s="9"/>
      <c r="J322" s="9"/>
    </row>
    <row r="323" spans="4:10" ht="19.5" customHeight="1">
      <c r="D323" s="9"/>
      <c r="E323" s="9"/>
      <c r="F323" s="9"/>
      <c r="G323" s="9"/>
      <c r="H323" s="9"/>
      <c r="I323" s="9"/>
      <c r="J323" s="9"/>
    </row>
    <row r="324" spans="4:10" ht="19.5" customHeight="1">
      <c r="D324" s="9"/>
      <c r="E324" s="9"/>
      <c r="F324" s="9"/>
      <c r="G324" s="9"/>
      <c r="H324" s="9"/>
      <c r="I324" s="9"/>
      <c r="J324" s="9"/>
    </row>
    <row r="325" spans="4:10" ht="19.5" customHeight="1">
      <c r="D325" s="9"/>
      <c r="E325" s="9"/>
      <c r="F325" s="9"/>
      <c r="G325" s="9"/>
      <c r="H325" s="9"/>
      <c r="I325" s="9"/>
      <c r="J325" s="9"/>
    </row>
    <row r="326" spans="4:10" ht="19.5" customHeight="1">
      <c r="D326" s="9"/>
      <c r="E326" s="9"/>
      <c r="F326" s="9"/>
      <c r="G326" s="9"/>
      <c r="H326" s="9"/>
      <c r="I326" s="9"/>
      <c r="J326" s="9"/>
    </row>
    <row r="327" spans="4:10" ht="19.5" customHeight="1">
      <c r="D327" s="9"/>
      <c r="E327" s="9"/>
      <c r="F327" s="9"/>
      <c r="G327" s="9"/>
      <c r="H327" s="9"/>
      <c r="I327" s="9"/>
      <c r="J327" s="9"/>
    </row>
    <row r="328" spans="4:10" ht="19.5" customHeight="1">
      <c r="D328" s="9"/>
      <c r="E328" s="9"/>
      <c r="F328" s="9"/>
      <c r="G328" s="9"/>
      <c r="H328" s="9"/>
      <c r="I328" s="9"/>
      <c r="J328" s="9"/>
    </row>
    <row r="329" spans="4:10" ht="19.5" customHeight="1">
      <c r="D329" s="9"/>
      <c r="E329" s="9"/>
      <c r="F329" s="9"/>
      <c r="G329" s="9"/>
      <c r="H329" s="9"/>
      <c r="I329" s="9"/>
      <c r="J329" s="9"/>
    </row>
    <row r="330" spans="4:10" ht="19.5" customHeight="1">
      <c r="D330" s="9"/>
      <c r="E330" s="9"/>
      <c r="F330" s="9"/>
      <c r="G330" s="9"/>
      <c r="H330" s="9"/>
      <c r="I330" s="9"/>
      <c r="J330" s="9"/>
    </row>
    <row r="331" spans="4:10" ht="19.5" customHeight="1">
      <c r="D331" s="9"/>
      <c r="E331" s="9"/>
      <c r="F331" s="9"/>
      <c r="G331" s="9"/>
      <c r="H331" s="9"/>
      <c r="I331" s="9"/>
      <c r="J331" s="9"/>
    </row>
    <row r="332" spans="4:10" ht="19.5" customHeight="1">
      <c r="D332" s="9"/>
      <c r="E332" s="9"/>
      <c r="F332" s="9"/>
      <c r="G332" s="9"/>
      <c r="H332" s="9"/>
      <c r="I332" s="9"/>
      <c r="J332" s="9"/>
    </row>
    <row r="333" spans="4:10" ht="19.5" customHeight="1">
      <c r="D333" s="9"/>
      <c r="E333" s="9"/>
      <c r="F333" s="9"/>
      <c r="G333" s="9"/>
      <c r="H333" s="9"/>
      <c r="I333" s="9"/>
      <c r="J333" s="9"/>
    </row>
    <row r="334" spans="4:10" ht="19.5" customHeight="1">
      <c r="D334" s="9"/>
      <c r="E334" s="9"/>
      <c r="F334" s="9"/>
      <c r="G334" s="9"/>
      <c r="H334" s="9"/>
      <c r="I334" s="9"/>
      <c r="J334" s="9"/>
    </row>
    <row r="335" spans="4:10" ht="19.5" customHeight="1">
      <c r="D335" s="9"/>
      <c r="E335" s="9"/>
      <c r="F335" s="9"/>
      <c r="G335" s="9"/>
      <c r="H335" s="9"/>
      <c r="I335" s="9"/>
      <c r="J335" s="9"/>
    </row>
    <row r="336" spans="4:10" ht="19.5" customHeight="1">
      <c r="D336" s="9"/>
      <c r="E336" s="9"/>
      <c r="F336" s="9"/>
      <c r="G336" s="9"/>
      <c r="H336" s="9"/>
      <c r="I336" s="9"/>
      <c r="J336" s="9"/>
    </row>
    <row r="337" spans="4:10" ht="19.5" customHeight="1">
      <c r="D337" s="9"/>
      <c r="E337" s="9"/>
      <c r="F337" s="9"/>
      <c r="G337" s="9"/>
      <c r="H337" s="9"/>
      <c r="I337" s="9"/>
      <c r="J337" s="9"/>
    </row>
    <row r="338" spans="4:10" ht="19.5" customHeight="1">
      <c r="D338" s="9"/>
      <c r="E338" s="9"/>
      <c r="F338" s="9"/>
      <c r="G338" s="9"/>
      <c r="H338" s="9"/>
      <c r="I338" s="9"/>
      <c r="J338" s="9"/>
    </row>
    <row r="339" spans="4:10" ht="19.5" customHeight="1">
      <c r="D339" s="9"/>
      <c r="E339" s="9"/>
      <c r="F339" s="9"/>
      <c r="G339" s="9"/>
      <c r="H339" s="9"/>
      <c r="I339" s="9"/>
      <c r="J339" s="9"/>
    </row>
    <row r="340" spans="4:10" ht="19.5" customHeight="1">
      <c r="D340" s="9"/>
      <c r="E340" s="9"/>
      <c r="F340" s="9"/>
      <c r="G340" s="9"/>
      <c r="H340" s="9"/>
      <c r="I340" s="9"/>
      <c r="J340" s="9"/>
    </row>
    <row r="341" spans="4:10" ht="19.5" customHeight="1">
      <c r="D341" s="9"/>
      <c r="E341" s="9"/>
      <c r="F341" s="9"/>
      <c r="G341" s="9"/>
      <c r="H341" s="9"/>
      <c r="I341" s="9"/>
      <c r="J341" s="9"/>
    </row>
    <row r="342" spans="4:10" ht="19.5" customHeight="1">
      <c r="D342" s="9"/>
      <c r="E342" s="9"/>
      <c r="F342" s="9"/>
      <c r="G342" s="9"/>
      <c r="H342" s="9"/>
      <c r="I342" s="9"/>
      <c r="J342" s="9"/>
    </row>
    <row r="343" spans="4:10" ht="19.5" customHeight="1">
      <c r="D343" s="9"/>
      <c r="E343" s="9"/>
      <c r="F343" s="9"/>
      <c r="G343" s="9"/>
      <c r="H343" s="9"/>
      <c r="I343" s="9"/>
      <c r="J343" s="9"/>
    </row>
    <row r="344" spans="4:10" ht="19.5" customHeight="1">
      <c r="D344" s="9"/>
      <c r="E344" s="9"/>
      <c r="F344" s="9"/>
      <c r="G344" s="9"/>
      <c r="H344" s="9"/>
      <c r="I344" s="9"/>
      <c r="J344" s="9"/>
    </row>
    <row r="345" spans="4:10" ht="19.5" customHeight="1">
      <c r="D345" s="9"/>
      <c r="E345" s="9"/>
      <c r="F345" s="9"/>
      <c r="G345" s="9"/>
      <c r="H345" s="9"/>
      <c r="I345" s="9"/>
      <c r="J345" s="9"/>
    </row>
    <row r="346" spans="4:10" ht="19.5" customHeight="1">
      <c r="D346" s="9"/>
      <c r="E346" s="9"/>
      <c r="F346" s="9"/>
      <c r="G346" s="9"/>
      <c r="H346" s="9"/>
      <c r="I346" s="9"/>
      <c r="J346" s="9"/>
    </row>
    <row r="347" spans="4:10" ht="19.5" customHeight="1">
      <c r="D347" s="9"/>
      <c r="E347" s="9"/>
      <c r="F347" s="9"/>
      <c r="G347" s="9"/>
      <c r="H347" s="9"/>
      <c r="I347" s="9"/>
      <c r="J347" s="9"/>
    </row>
    <row r="348" spans="4:10" ht="19.5" customHeight="1">
      <c r="D348" s="9"/>
      <c r="E348" s="9"/>
      <c r="F348" s="9"/>
      <c r="G348" s="9"/>
      <c r="H348" s="9"/>
      <c r="I348" s="9"/>
      <c r="J348" s="9"/>
    </row>
    <row r="349" spans="4:10" ht="19.5" customHeight="1">
      <c r="D349" s="9"/>
      <c r="E349" s="9"/>
      <c r="F349" s="9"/>
      <c r="G349" s="9"/>
      <c r="H349" s="9"/>
      <c r="I349" s="9"/>
      <c r="J349" s="9"/>
    </row>
    <row r="350" spans="4:10" ht="19.5" customHeight="1">
      <c r="D350" s="9"/>
      <c r="E350" s="9"/>
      <c r="F350" s="9"/>
      <c r="G350" s="9"/>
      <c r="H350" s="9"/>
      <c r="I350" s="9"/>
      <c r="J350" s="9"/>
    </row>
    <row r="351" spans="4:10" ht="19.5" customHeight="1">
      <c r="D351" s="9"/>
      <c r="E351" s="9"/>
      <c r="F351" s="9"/>
      <c r="G351" s="9"/>
      <c r="H351" s="9"/>
      <c r="I351" s="9"/>
      <c r="J351" s="9"/>
    </row>
    <row r="352" spans="4:10" ht="19.5" customHeight="1">
      <c r="D352" s="9"/>
      <c r="E352" s="9"/>
      <c r="F352" s="9"/>
      <c r="G352" s="9"/>
      <c r="H352" s="9"/>
      <c r="I352" s="9"/>
      <c r="J352" s="9"/>
    </row>
    <row r="353" spans="4:10" ht="19.5" customHeight="1">
      <c r="D353" s="9"/>
      <c r="E353" s="9"/>
      <c r="F353" s="9"/>
      <c r="G353" s="9"/>
      <c r="H353" s="9"/>
      <c r="I353" s="9"/>
      <c r="J353" s="9"/>
    </row>
    <row r="354" spans="4:10" ht="19.5" customHeight="1">
      <c r="D354" s="9"/>
      <c r="E354" s="9"/>
      <c r="F354" s="9"/>
      <c r="G354" s="9"/>
      <c r="H354" s="9"/>
      <c r="I354" s="9"/>
      <c r="J354" s="9"/>
    </row>
    <row r="355" spans="4:10" ht="19.5" customHeight="1">
      <c r="D355" s="9"/>
      <c r="E355" s="9"/>
      <c r="F355" s="9"/>
      <c r="G355" s="9"/>
      <c r="H355" s="9"/>
      <c r="I355" s="9"/>
      <c r="J355" s="9"/>
    </row>
    <row r="356" spans="4:10" ht="19.5" customHeight="1">
      <c r="D356" s="9"/>
      <c r="E356" s="9"/>
      <c r="F356" s="9"/>
      <c r="G356" s="9"/>
      <c r="H356" s="9"/>
      <c r="I356" s="9"/>
      <c r="J356" s="9"/>
    </row>
    <row r="357" spans="4:10" ht="19.5" customHeight="1">
      <c r="D357" s="9"/>
      <c r="E357" s="9"/>
      <c r="F357" s="9"/>
      <c r="G357" s="9"/>
      <c r="H357" s="9"/>
      <c r="I357" s="9"/>
      <c r="J357" s="9"/>
    </row>
    <row r="358" spans="4:10" ht="19.5" customHeight="1">
      <c r="D358" s="9"/>
      <c r="E358" s="9"/>
      <c r="F358" s="9"/>
      <c r="G358" s="9"/>
      <c r="H358" s="9"/>
      <c r="I358" s="9"/>
      <c r="J358" s="9"/>
    </row>
    <row r="359" spans="4:10" ht="19.5" customHeight="1">
      <c r="D359" s="9"/>
      <c r="E359" s="9"/>
      <c r="F359" s="9"/>
      <c r="G359" s="9"/>
      <c r="H359" s="9"/>
      <c r="I359" s="9"/>
      <c r="J359" s="9"/>
    </row>
    <row r="360" spans="4:10" ht="19.5" customHeight="1">
      <c r="D360" s="9"/>
      <c r="E360" s="9"/>
      <c r="F360" s="9"/>
      <c r="G360" s="9"/>
      <c r="H360" s="9"/>
      <c r="I360" s="9"/>
      <c r="J360" s="9"/>
    </row>
    <row r="361" spans="4:10" ht="19.5" customHeight="1">
      <c r="D361" s="9"/>
      <c r="E361" s="9"/>
      <c r="F361" s="9"/>
      <c r="G361" s="9"/>
      <c r="H361" s="9"/>
      <c r="I361" s="9"/>
      <c r="J361" s="9"/>
    </row>
    <row r="362" spans="4:10" ht="19.5" customHeight="1">
      <c r="D362" s="9"/>
      <c r="E362" s="9"/>
      <c r="F362" s="9"/>
      <c r="G362" s="9"/>
      <c r="H362" s="9"/>
      <c r="I362" s="9"/>
      <c r="J362" s="9"/>
    </row>
    <row r="363" spans="4:10" ht="19.5" customHeight="1">
      <c r="D363" s="9"/>
      <c r="E363" s="9"/>
      <c r="F363" s="9"/>
      <c r="G363" s="9"/>
      <c r="H363" s="9"/>
      <c r="I363" s="9"/>
      <c r="J363" s="9"/>
    </row>
    <row r="364" spans="4:10" ht="19.5" customHeight="1">
      <c r="D364" s="9"/>
      <c r="E364" s="9"/>
      <c r="F364" s="9"/>
      <c r="G364" s="9"/>
      <c r="H364" s="9"/>
      <c r="I364" s="9"/>
      <c r="J364" s="9"/>
    </row>
    <row r="365" spans="4:10" ht="19.5" customHeight="1">
      <c r="D365" s="9"/>
      <c r="E365" s="9"/>
      <c r="F365" s="9"/>
      <c r="G365" s="9"/>
      <c r="H365" s="9"/>
      <c r="I365" s="9"/>
      <c r="J365" s="9"/>
    </row>
    <row r="366" spans="4:10" ht="19.5" customHeight="1">
      <c r="D366" s="9"/>
      <c r="E366" s="9"/>
      <c r="F366" s="9"/>
      <c r="G366" s="9"/>
      <c r="H366" s="9"/>
      <c r="I366" s="9"/>
      <c r="J366" s="9"/>
    </row>
    <row r="367" spans="4:10" ht="19.5" customHeight="1">
      <c r="D367" s="9"/>
      <c r="E367" s="9"/>
      <c r="F367" s="9"/>
      <c r="G367" s="9"/>
      <c r="H367" s="9"/>
      <c r="I367" s="9"/>
      <c r="J367" s="9"/>
    </row>
    <row r="368" spans="4:10" ht="19.5" customHeight="1">
      <c r="D368" s="9"/>
      <c r="E368" s="9"/>
      <c r="F368" s="9"/>
      <c r="G368" s="9"/>
      <c r="H368" s="9"/>
      <c r="I368" s="9"/>
      <c r="J368" s="9"/>
    </row>
    <row r="369" spans="4:10" ht="19.5" customHeight="1">
      <c r="D369" s="9"/>
      <c r="E369" s="9"/>
      <c r="F369" s="9"/>
      <c r="G369" s="9"/>
      <c r="H369" s="9"/>
      <c r="I369" s="9"/>
      <c r="J369" s="9"/>
    </row>
    <row r="370" spans="4:10" ht="19.5" customHeight="1">
      <c r="D370" s="9"/>
      <c r="E370" s="9"/>
      <c r="F370" s="9"/>
      <c r="G370" s="9"/>
      <c r="H370" s="9"/>
      <c r="I370" s="9"/>
      <c r="J370" s="9"/>
    </row>
    <row r="371" spans="4:10" ht="19.5" customHeight="1">
      <c r="D371" s="9"/>
      <c r="E371" s="9"/>
      <c r="F371" s="9"/>
      <c r="G371" s="9"/>
      <c r="H371" s="9"/>
      <c r="I371" s="9"/>
      <c r="J371" s="9"/>
    </row>
    <row r="372" spans="4:10" ht="19.5" customHeight="1">
      <c r="D372" s="9"/>
      <c r="E372" s="9"/>
      <c r="F372" s="9"/>
      <c r="G372" s="9"/>
      <c r="H372" s="9"/>
      <c r="I372" s="9"/>
      <c r="J372" s="9"/>
    </row>
    <row r="373" spans="4:10" ht="19.5" customHeight="1">
      <c r="D373" s="9"/>
      <c r="E373" s="9"/>
      <c r="F373" s="9"/>
      <c r="G373" s="9"/>
      <c r="H373" s="9"/>
      <c r="I373" s="9"/>
      <c r="J373" s="9"/>
    </row>
    <row r="374" spans="4:10" ht="19.5" customHeight="1">
      <c r="D374" s="9"/>
      <c r="E374" s="9"/>
      <c r="F374" s="9"/>
      <c r="G374" s="9"/>
      <c r="H374" s="9"/>
      <c r="I374" s="9"/>
      <c r="J374" s="9"/>
    </row>
    <row r="375" spans="4:10" ht="19.5" customHeight="1">
      <c r="D375" s="9"/>
      <c r="E375" s="9"/>
      <c r="F375" s="9"/>
      <c r="G375" s="9"/>
      <c r="H375" s="9"/>
      <c r="I375" s="9"/>
      <c r="J375" s="9"/>
    </row>
    <row r="376" spans="4:10" ht="19.5" customHeight="1">
      <c r="D376" s="9"/>
      <c r="E376" s="9"/>
      <c r="F376" s="9"/>
      <c r="G376" s="9"/>
      <c r="H376" s="9"/>
      <c r="I376" s="9"/>
      <c r="J376" s="9"/>
    </row>
    <row r="377" spans="4:10" ht="19.5" customHeight="1">
      <c r="D377" s="9"/>
      <c r="E377" s="9"/>
      <c r="F377" s="9"/>
      <c r="G377" s="9"/>
      <c r="H377" s="9"/>
      <c r="I377" s="9"/>
      <c r="J377" s="9"/>
    </row>
    <row r="378" spans="4:10" ht="19.5" customHeight="1">
      <c r="D378" s="9"/>
      <c r="E378" s="9"/>
      <c r="F378" s="9"/>
      <c r="G378" s="9"/>
      <c r="H378" s="9"/>
      <c r="I378" s="9"/>
      <c r="J378" s="9"/>
    </row>
    <row r="379" spans="4:10" ht="19.5" customHeight="1">
      <c r="D379" s="9"/>
      <c r="E379" s="9"/>
      <c r="F379" s="9"/>
      <c r="G379" s="9"/>
      <c r="H379" s="9"/>
      <c r="I379" s="9"/>
      <c r="J379" s="9"/>
    </row>
    <row r="380" spans="4:10" ht="19.5" customHeight="1">
      <c r="D380" s="9"/>
      <c r="E380" s="9"/>
      <c r="F380" s="9"/>
      <c r="G380" s="9"/>
      <c r="H380" s="9"/>
      <c r="I380" s="9"/>
      <c r="J380" s="9"/>
    </row>
    <row r="381" spans="4:10" ht="19.5" customHeight="1">
      <c r="D381" s="9"/>
      <c r="E381" s="9"/>
      <c r="F381" s="9"/>
      <c r="G381" s="9"/>
      <c r="H381" s="9"/>
      <c r="I381" s="9"/>
      <c r="J381" s="9"/>
    </row>
    <row r="382" spans="4:10" ht="19.5" customHeight="1">
      <c r="D382" s="9"/>
      <c r="E382" s="9"/>
      <c r="F382" s="9"/>
      <c r="G382" s="9"/>
      <c r="H382" s="9"/>
      <c r="I382" s="9"/>
      <c r="J382" s="9"/>
    </row>
    <row r="383" spans="4:10" ht="19.5" customHeight="1">
      <c r="D383" s="9"/>
      <c r="E383" s="9"/>
      <c r="F383" s="9"/>
      <c r="G383" s="9"/>
      <c r="H383" s="9"/>
      <c r="I383" s="9"/>
      <c r="J383" s="9"/>
    </row>
    <row r="384" spans="4:10" ht="19.5" customHeight="1">
      <c r="D384" s="9"/>
      <c r="E384" s="9"/>
      <c r="F384" s="9"/>
      <c r="G384" s="9"/>
      <c r="H384" s="9"/>
      <c r="I384" s="9"/>
      <c r="J384" s="9"/>
    </row>
    <row r="385" spans="4:10" ht="19.5" customHeight="1">
      <c r="D385" s="9"/>
      <c r="E385" s="9"/>
      <c r="F385" s="9"/>
      <c r="G385" s="9"/>
      <c r="H385" s="9"/>
      <c r="I385" s="9"/>
      <c r="J385" s="9"/>
    </row>
    <row r="386" spans="4:10" ht="19.5" customHeight="1">
      <c r="D386" s="9"/>
      <c r="E386" s="9"/>
      <c r="F386" s="9"/>
      <c r="G386" s="9"/>
      <c r="H386" s="9"/>
      <c r="I386" s="9"/>
      <c r="J386" s="9"/>
    </row>
    <row r="387" spans="4:10" ht="19.5" customHeight="1">
      <c r="D387" s="9"/>
      <c r="E387" s="9"/>
      <c r="F387" s="9"/>
      <c r="G387" s="9"/>
      <c r="H387" s="9"/>
      <c r="I387" s="9"/>
      <c r="J387" s="9"/>
    </row>
    <row r="388" spans="4:10" ht="19.5" customHeight="1">
      <c r="D388" s="9"/>
      <c r="E388" s="9"/>
      <c r="F388" s="9"/>
      <c r="G388" s="9"/>
      <c r="H388" s="9"/>
      <c r="I388" s="9"/>
      <c r="J388" s="9"/>
    </row>
    <row r="389" spans="4:10" ht="19.5" customHeight="1">
      <c r="D389" s="9"/>
      <c r="E389" s="9"/>
      <c r="F389" s="9"/>
      <c r="G389" s="9"/>
      <c r="H389" s="9"/>
      <c r="I389" s="9"/>
      <c r="J389" s="9"/>
    </row>
    <row r="390" spans="4:10" ht="19.5" customHeight="1">
      <c r="D390" s="9"/>
      <c r="E390" s="9"/>
      <c r="F390" s="9"/>
      <c r="G390" s="9"/>
      <c r="H390" s="9"/>
      <c r="I390" s="9"/>
      <c r="J390" s="9"/>
    </row>
    <row r="391" spans="4:10" ht="19.5" customHeight="1">
      <c r="D391" s="9"/>
      <c r="E391" s="9"/>
      <c r="F391" s="9"/>
      <c r="G391" s="9"/>
      <c r="H391" s="9"/>
      <c r="I391" s="9"/>
      <c r="J391" s="9"/>
    </row>
    <row r="392" spans="4:10" ht="19.5" customHeight="1">
      <c r="D392" s="9"/>
      <c r="E392" s="9"/>
      <c r="F392" s="9"/>
      <c r="G392" s="9"/>
      <c r="H392" s="9"/>
      <c r="I392" s="9"/>
      <c r="J392" s="9"/>
    </row>
    <row r="393" spans="4:10" ht="19.5" customHeight="1">
      <c r="D393" s="9"/>
      <c r="E393" s="9"/>
      <c r="F393" s="9"/>
      <c r="G393" s="9"/>
      <c r="H393" s="9"/>
      <c r="I393" s="9"/>
      <c r="J393" s="9"/>
    </row>
    <row r="394" spans="4:10" ht="19.5" customHeight="1">
      <c r="D394" s="9"/>
      <c r="E394" s="9"/>
      <c r="F394" s="9"/>
      <c r="G394" s="9"/>
      <c r="H394" s="9"/>
      <c r="I394" s="9"/>
      <c r="J394" s="9"/>
    </row>
    <row r="395" spans="4:10" ht="19.5" customHeight="1">
      <c r="D395" s="9"/>
      <c r="E395" s="9"/>
      <c r="F395" s="9"/>
      <c r="G395" s="9"/>
      <c r="H395" s="9"/>
      <c r="I395" s="9"/>
      <c r="J395" s="9"/>
    </row>
    <row r="396" spans="4:10" ht="19.5" customHeight="1">
      <c r="D396" s="9"/>
      <c r="E396" s="9"/>
      <c r="F396" s="9"/>
      <c r="G396" s="9"/>
      <c r="H396" s="9"/>
      <c r="I396" s="9"/>
      <c r="J396" s="9"/>
    </row>
    <row r="397" spans="4:10" ht="19.5" customHeight="1">
      <c r="D397" s="9"/>
      <c r="E397" s="9"/>
      <c r="F397" s="9"/>
      <c r="G397" s="9"/>
      <c r="H397" s="9"/>
      <c r="I397" s="9"/>
      <c r="J397" s="9"/>
    </row>
    <row r="398" spans="4:10" ht="19.5" customHeight="1">
      <c r="D398" s="9"/>
      <c r="E398" s="9"/>
      <c r="F398" s="9"/>
      <c r="G398" s="9"/>
      <c r="H398" s="9"/>
      <c r="I398" s="9"/>
      <c r="J398" s="9"/>
    </row>
    <row r="399" spans="4:10" ht="19.5" customHeight="1">
      <c r="D399" s="9"/>
      <c r="E399" s="9"/>
      <c r="F399" s="9"/>
      <c r="G399" s="9"/>
      <c r="H399" s="9"/>
      <c r="I399" s="9"/>
      <c r="J399" s="9"/>
    </row>
    <row r="400" spans="4:10" ht="19.5" customHeight="1">
      <c r="D400" s="9"/>
      <c r="E400" s="9"/>
      <c r="F400" s="9"/>
      <c r="G400" s="9"/>
      <c r="H400" s="9"/>
      <c r="I400" s="9"/>
      <c r="J400" s="9"/>
    </row>
    <row r="401" spans="4:10" ht="19.5" customHeight="1">
      <c r="D401" s="9"/>
      <c r="E401" s="9"/>
      <c r="F401" s="9"/>
      <c r="G401" s="9"/>
      <c r="H401" s="9"/>
      <c r="I401" s="9"/>
      <c r="J401" s="9"/>
    </row>
    <row r="402" spans="4:10" ht="19.5" customHeight="1">
      <c r="D402" s="9"/>
      <c r="E402" s="9"/>
      <c r="F402" s="9"/>
      <c r="G402" s="9"/>
      <c r="H402" s="9"/>
      <c r="I402" s="9"/>
      <c r="J402" s="9"/>
    </row>
    <row r="403" spans="4:10" ht="19.5" customHeight="1">
      <c r="D403" s="9"/>
      <c r="E403" s="9"/>
      <c r="F403" s="9"/>
      <c r="G403" s="9"/>
      <c r="H403" s="9"/>
      <c r="I403" s="9"/>
      <c r="J403" s="9"/>
    </row>
    <row r="404" spans="4:10" ht="19.5" customHeight="1">
      <c r="D404" s="9"/>
      <c r="E404" s="9"/>
      <c r="F404" s="9"/>
      <c r="G404" s="9"/>
      <c r="H404" s="9"/>
      <c r="I404" s="9"/>
      <c r="J404" s="9"/>
    </row>
    <row r="405" spans="4:10" ht="19.5" customHeight="1">
      <c r="D405" s="9"/>
      <c r="E405" s="9"/>
      <c r="F405" s="9"/>
      <c r="G405" s="9"/>
      <c r="H405" s="9"/>
      <c r="I405" s="9"/>
      <c r="J405" s="9"/>
    </row>
    <row r="406" spans="4:10" ht="19.5" customHeight="1">
      <c r="D406" s="9"/>
      <c r="E406" s="9"/>
      <c r="F406" s="9"/>
      <c r="G406" s="9"/>
      <c r="H406" s="9"/>
      <c r="I406" s="9"/>
      <c r="J406" s="9"/>
    </row>
    <row r="407" spans="4:10" ht="19.5" customHeight="1">
      <c r="D407" s="9"/>
      <c r="E407" s="9"/>
      <c r="F407" s="9"/>
      <c r="G407" s="9"/>
      <c r="H407" s="9"/>
      <c r="I407" s="9"/>
      <c r="J407" s="9"/>
    </row>
    <row r="408" spans="4:10" ht="19.5" customHeight="1">
      <c r="D408" s="9"/>
      <c r="E408" s="9"/>
      <c r="F408" s="9"/>
      <c r="G408" s="9"/>
      <c r="H408" s="9"/>
      <c r="I408" s="9"/>
      <c r="J408" s="9"/>
    </row>
    <row r="409" spans="4:10" ht="19.5" customHeight="1">
      <c r="D409" s="9"/>
      <c r="E409" s="9"/>
      <c r="F409" s="9"/>
      <c r="G409" s="9"/>
      <c r="H409" s="9"/>
      <c r="I409" s="9"/>
      <c r="J409" s="9"/>
    </row>
    <row r="410" spans="4:10" ht="19.5" customHeight="1">
      <c r="D410" s="9"/>
      <c r="E410" s="9"/>
      <c r="F410" s="9"/>
      <c r="G410" s="9"/>
      <c r="H410" s="9"/>
      <c r="I410" s="9"/>
      <c r="J410" s="9"/>
    </row>
    <row r="411" spans="4:10" ht="19.5" customHeight="1">
      <c r="D411" s="9"/>
      <c r="E411" s="9"/>
      <c r="F411" s="9"/>
      <c r="G411" s="9"/>
      <c r="H411" s="9"/>
      <c r="I411" s="9"/>
      <c r="J411" s="9"/>
    </row>
    <row r="412" spans="4:10" ht="19.5" customHeight="1">
      <c r="D412" s="9"/>
      <c r="E412" s="9"/>
      <c r="F412" s="9"/>
      <c r="G412" s="9"/>
      <c r="H412" s="9"/>
      <c r="I412" s="9"/>
      <c r="J412" s="9"/>
    </row>
    <row r="413" spans="4:10" ht="19.5" customHeight="1">
      <c r="D413" s="9"/>
      <c r="E413" s="9"/>
      <c r="F413" s="9"/>
      <c r="G413" s="9"/>
      <c r="H413" s="9"/>
      <c r="I413" s="9"/>
      <c r="J413" s="9"/>
    </row>
    <row r="414" spans="4:10" ht="19.5" customHeight="1">
      <c r="D414" s="9"/>
      <c r="E414" s="9"/>
      <c r="F414" s="9"/>
      <c r="G414" s="9"/>
      <c r="H414" s="9"/>
      <c r="I414" s="9"/>
      <c r="J414" s="9"/>
    </row>
    <row r="415" spans="4:10" ht="19.5" customHeight="1">
      <c r="D415" s="9"/>
      <c r="E415" s="9"/>
      <c r="F415" s="9"/>
      <c r="G415" s="9"/>
      <c r="H415" s="9"/>
      <c r="I415" s="9"/>
      <c r="J415" s="9"/>
    </row>
    <row r="416" spans="4:10" ht="19.5" customHeight="1">
      <c r="D416" s="9"/>
      <c r="E416" s="9"/>
      <c r="F416" s="9"/>
      <c r="G416" s="9"/>
      <c r="H416" s="9"/>
      <c r="I416" s="9"/>
      <c r="J416" s="9"/>
    </row>
    <row r="417" spans="4:10" ht="19.5" customHeight="1">
      <c r="D417" s="9"/>
      <c r="E417" s="9"/>
      <c r="F417" s="9"/>
      <c r="G417" s="9"/>
      <c r="H417" s="9"/>
      <c r="I417" s="9"/>
      <c r="J417" s="9"/>
    </row>
    <row r="418" spans="4:10" ht="19.5" customHeight="1">
      <c r="D418" s="9"/>
      <c r="E418" s="9"/>
      <c r="F418" s="9"/>
      <c r="G418" s="9"/>
      <c r="H418" s="9"/>
      <c r="I418" s="9"/>
      <c r="J418" s="9"/>
    </row>
    <row r="419" spans="4:10" ht="19.5" customHeight="1">
      <c r="D419" s="9"/>
      <c r="E419" s="9"/>
      <c r="F419" s="9"/>
      <c r="G419" s="9"/>
      <c r="H419" s="9"/>
      <c r="I419" s="9"/>
      <c r="J419" s="9"/>
    </row>
    <row r="420" spans="4:10" ht="19.5" customHeight="1">
      <c r="D420" s="9"/>
      <c r="E420" s="9"/>
      <c r="F420" s="9"/>
      <c r="G420" s="9"/>
      <c r="H420" s="9"/>
      <c r="I420" s="9"/>
      <c r="J420" s="9"/>
    </row>
    <row r="421" spans="4:10" ht="19.5" customHeight="1">
      <c r="D421" s="9"/>
      <c r="E421" s="9"/>
      <c r="F421" s="9"/>
      <c r="G421" s="9"/>
      <c r="H421" s="9"/>
      <c r="I421" s="9"/>
      <c r="J421" s="9"/>
    </row>
    <row r="422" spans="4:10" ht="19.5" customHeight="1">
      <c r="D422" s="9"/>
      <c r="E422" s="9"/>
      <c r="F422" s="9"/>
      <c r="G422" s="9"/>
      <c r="H422" s="9"/>
      <c r="I422" s="9"/>
      <c r="J422" s="9"/>
    </row>
    <row r="423" spans="4:10" ht="19.5" customHeight="1">
      <c r="D423" s="9"/>
      <c r="E423" s="9"/>
      <c r="F423" s="9"/>
      <c r="G423" s="9"/>
      <c r="H423" s="9"/>
      <c r="I423" s="9"/>
      <c r="J423" s="9"/>
    </row>
    <row r="424" spans="4:10" ht="19.5" customHeight="1">
      <c r="D424" s="9"/>
      <c r="E424" s="9"/>
      <c r="F424" s="9"/>
      <c r="G424" s="9"/>
      <c r="H424" s="9"/>
      <c r="I424" s="9"/>
      <c r="J424" s="9"/>
    </row>
    <row r="425" spans="4:10" ht="19.5" customHeight="1">
      <c r="D425" s="9"/>
      <c r="E425" s="9"/>
      <c r="F425" s="9"/>
      <c r="G425" s="9"/>
      <c r="H425" s="9"/>
      <c r="I425" s="9"/>
      <c r="J425" s="9"/>
    </row>
    <row r="426" spans="4:10" ht="19.5" customHeight="1">
      <c r="D426" s="9"/>
      <c r="E426" s="9"/>
      <c r="F426" s="9"/>
      <c r="G426" s="9"/>
      <c r="H426" s="9"/>
      <c r="I426" s="9"/>
      <c r="J426" s="9"/>
    </row>
    <row r="427" spans="4:10" ht="19.5" customHeight="1">
      <c r="D427" s="9"/>
      <c r="E427" s="9"/>
      <c r="F427" s="9"/>
      <c r="G427" s="9"/>
      <c r="H427" s="9"/>
      <c r="I427" s="9"/>
      <c r="J427" s="9"/>
    </row>
    <row r="428" spans="4:10" ht="19.5" customHeight="1">
      <c r="D428" s="9"/>
      <c r="E428" s="9"/>
      <c r="F428" s="9"/>
      <c r="G428" s="9"/>
      <c r="H428" s="9"/>
      <c r="I428" s="9"/>
      <c r="J428" s="9"/>
    </row>
    <row r="429" spans="4:10" ht="19.5" customHeight="1">
      <c r="D429" s="9"/>
      <c r="E429" s="9"/>
      <c r="F429" s="9"/>
      <c r="G429" s="9"/>
      <c r="H429" s="9"/>
      <c r="I429" s="9"/>
      <c r="J429" s="9"/>
    </row>
    <row r="430" spans="4:10" ht="19.5" customHeight="1">
      <c r="D430" s="9"/>
      <c r="E430" s="9"/>
      <c r="F430" s="9"/>
      <c r="G430" s="9"/>
      <c r="H430" s="9"/>
      <c r="I430" s="9"/>
      <c r="J430" s="9"/>
    </row>
    <row r="431" spans="4:10" ht="19.5" customHeight="1">
      <c r="D431" s="9"/>
      <c r="E431" s="9"/>
      <c r="F431" s="9"/>
      <c r="G431" s="9"/>
      <c r="H431" s="9"/>
      <c r="I431" s="9"/>
      <c r="J431" s="9"/>
    </row>
    <row r="432" spans="4:10" ht="19.5" customHeight="1">
      <c r="D432" s="9"/>
      <c r="E432" s="9"/>
      <c r="F432" s="9"/>
      <c r="G432" s="9"/>
      <c r="H432" s="9"/>
      <c r="I432" s="9"/>
      <c r="J432" s="9"/>
    </row>
    <row r="433" spans="4:10" ht="19.5" customHeight="1">
      <c r="D433" s="9"/>
      <c r="E433" s="9"/>
      <c r="F433" s="9"/>
      <c r="G433" s="9"/>
      <c r="H433" s="9"/>
      <c r="I433" s="9"/>
      <c r="J433" s="9"/>
    </row>
    <row r="434" spans="4:10" ht="19.5" customHeight="1">
      <c r="D434" s="9"/>
      <c r="E434" s="9"/>
      <c r="F434" s="9"/>
      <c r="G434" s="9"/>
      <c r="H434" s="9"/>
      <c r="I434" s="9"/>
      <c r="J434" s="9"/>
    </row>
    <row r="435" spans="4:10" ht="19.5" customHeight="1">
      <c r="D435" s="9"/>
      <c r="E435" s="9"/>
      <c r="F435" s="9"/>
      <c r="G435" s="9"/>
      <c r="H435" s="9"/>
      <c r="I435" s="9"/>
      <c r="J435" s="9"/>
    </row>
    <row r="436" spans="4:10" ht="19.5" customHeight="1">
      <c r="D436" s="9"/>
      <c r="E436" s="9"/>
      <c r="F436" s="9"/>
      <c r="G436" s="9"/>
      <c r="H436" s="9"/>
      <c r="I436" s="9"/>
      <c r="J436" s="9"/>
    </row>
    <row r="437" spans="4:10" ht="19.5" customHeight="1">
      <c r="D437" s="9"/>
      <c r="E437" s="9"/>
      <c r="F437" s="9"/>
      <c r="G437" s="9"/>
      <c r="H437" s="9"/>
      <c r="I437" s="9"/>
      <c r="J437" s="9"/>
    </row>
    <row r="438" spans="4:10" ht="19.5" customHeight="1">
      <c r="D438" s="9"/>
      <c r="E438" s="9"/>
      <c r="F438" s="9"/>
      <c r="G438" s="9"/>
      <c r="H438" s="9"/>
      <c r="I438" s="9"/>
      <c r="J438" s="9"/>
    </row>
    <row r="439" spans="4:10" ht="19.5" customHeight="1">
      <c r="D439" s="9"/>
      <c r="E439" s="9"/>
      <c r="F439" s="9"/>
      <c r="G439" s="9"/>
      <c r="H439" s="9"/>
      <c r="I439" s="9"/>
      <c r="J439" s="9"/>
    </row>
    <row r="440" spans="4:10" ht="19.5" customHeight="1">
      <c r="D440" s="9"/>
      <c r="E440" s="9"/>
      <c r="F440" s="9"/>
      <c r="G440" s="9"/>
      <c r="H440" s="9"/>
      <c r="I440" s="9"/>
      <c r="J440" s="9"/>
    </row>
    <row r="441" spans="4:10" ht="19.5" customHeight="1">
      <c r="D441" s="9"/>
      <c r="E441" s="9"/>
      <c r="F441" s="9"/>
      <c r="G441" s="9"/>
      <c r="H441" s="9"/>
      <c r="I441" s="9"/>
      <c r="J441" s="9"/>
    </row>
    <row r="442" spans="4:10" ht="19.5" customHeight="1">
      <c r="D442" s="9"/>
      <c r="E442" s="9"/>
      <c r="F442" s="9"/>
      <c r="G442" s="9"/>
      <c r="H442" s="9"/>
      <c r="I442" s="9"/>
      <c r="J442" s="9"/>
    </row>
    <row r="443" spans="4:10" ht="19.5" customHeight="1">
      <c r="D443" s="9"/>
      <c r="E443" s="9"/>
      <c r="F443" s="9"/>
      <c r="G443" s="9"/>
      <c r="H443" s="9"/>
      <c r="I443" s="9"/>
      <c r="J443" s="9"/>
    </row>
    <row r="444" spans="4:10" ht="19.5" customHeight="1">
      <c r="D444" s="9"/>
      <c r="E444" s="9"/>
      <c r="F444" s="9"/>
      <c r="G444" s="9"/>
      <c r="H444" s="9"/>
      <c r="I444" s="9"/>
      <c r="J444" s="9"/>
    </row>
    <row r="445" spans="4:10" ht="19.5" customHeight="1">
      <c r="D445" s="9"/>
      <c r="E445" s="9"/>
      <c r="F445" s="9"/>
      <c r="G445" s="9"/>
      <c r="H445" s="9"/>
      <c r="I445" s="9"/>
      <c r="J445" s="9"/>
    </row>
    <row r="446" spans="4:10" ht="19.5" customHeight="1">
      <c r="D446" s="9"/>
      <c r="E446" s="9"/>
      <c r="F446" s="9"/>
      <c r="G446" s="9"/>
      <c r="H446" s="9"/>
      <c r="I446" s="9"/>
      <c r="J446" s="9"/>
    </row>
    <row r="447" spans="4:10" ht="19.5" customHeight="1">
      <c r="D447" s="9"/>
      <c r="E447" s="9"/>
      <c r="F447" s="9"/>
      <c r="G447" s="9"/>
      <c r="H447" s="9"/>
      <c r="I447" s="9"/>
      <c r="J447" s="9"/>
    </row>
    <row r="448" spans="4:10" ht="19.5" customHeight="1">
      <c r="D448" s="9"/>
      <c r="E448" s="9"/>
      <c r="F448" s="9"/>
      <c r="G448" s="9"/>
      <c r="H448" s="9"/>
      <c r="I448" s="9"/>
      <c r="J448" s="9"/>
    </row>
    <row r="449" spans="4:10" ht="19.5" customHeight="1">
      <c r="D449" s="9"/>
      <c r="E449" s="9"/>
      <c r="F449" s="9"/>
      <c r="G449" s="9"/>
      <c r="H449" s="9"/>
      <c r="I449" s="9"/>
      <c r="J449" s="9"/>
    </row>
    <row r="450" spans="4:10" ht="19.5" customHeight="1">
      <c r="D450" s="9"/>
      <c r="E450" s="9"/>
      <c r="F450" s="9"/>
      <c r="G450" s="9"/>
      <c r="H450" s="9"/>
      <c r="I450" s="9"/>
      <c r="J450" s="9"/>
    </row>
    <row r="451" spans="4:10" ht="19.5" customHeight="1">
      <c r="D451" s="9"/>
      <c r="E451" s="9"/>
      <c r="F451" s="9"/>
      <c r="G451" s="9"/>
      <c r="H451" s="9"/>
      <c r="I451" s="9"/>
      <c r="J451" s="9"/>
    </row>
    <row r="452" spans="4:10" ht="19.5" customHeight="1">
      <c r="D452" s="9"/>
      <c r="E452" s="9"/>
      <c r="F452" s="9"/>
      <c r="G452" s="9"/>
      <c r="H452" s="9"/>
      <c r="I452" s="9"/>
      <c r="J452" s="9"/>
    </row>
    <row r="453" spans="4:10" ht="19.5" customHeight="1">
      <c r="D453" s="9"/>
      <c r="E453" s="9"/>
      <c r="F453" s="9"/>
      <c r="G453" s="9"/>
      <c r="H453" s="9"/>
      <c r="I453" s="9"/>
      <c r="J453" s="9"/>
    </row>
    <row r="454" spans="4:10" ht="19.5" customHeight="1">
      <c r="D454" s="9"/>
      <c r="E454" s="9"/>
      <c r="F454" s="9"/>
      <c r="G454" s="9"/>
      <c r="H454" s="9"/>
      <c r="I454" s="9"/>
      <c r="J454" s="9"/>
    </row>
    <row r="455" spans="4:10" ht="19.5" customHeight="1">
      <c r="D455" s="9"/>
      <c r="E455" s="9"/>
      <c r="F455" s="9"/>
      <c r="G455" s="9"/>
      <c r="H455" s="9"/>
      <c r="I455" s="9"/>
      <c r="J455" s="9"/>
    </row>
    <row r="456" spans="4:10" ht="19.5" customHeight="1">
      <c r="D456" s="9"/>
      <c r="E456" s="9"/>
      <c r="F456" s="9"/>
      <c r="G456" s="9"/>
      <c r="H456" s="9"/>
      <c r="I456" s="9"/>
      <c r="J456" s="9"/>
    </row>
    <row r="457" spans="4:10" ht="19.5" customHeight="1">
      <c r="D457" s="9"/>
      <c r="E457" s="9"/>
      <c r="F457" s="9"/>
      <c r="G457" s="9"/>
      <c r="H457" s="9"/>
      <c r="I457" s="9"/>
      <c r="J457" s="9"/>
    </row>
    <row r="458" spans="4:10" ht="19.5" customHeight="1">
      <c r="D458" s="9"/>
      <c r="E458" s="9"/>
      <c r="F458" s="9"/>
      <c r="G458" s="9"/>
      <c r="H458" s="9"/>
      <c r="I458" s="9"/>
      <c r="J458" s="9"/>
    </row>
    <row r="459" spans="4:10" ht="19.5" customHeight="1">
      <c r="D459" s="9"/>
      <c r="E459" s="9"/>
      <c r="F459" s="9"/>
      <c r="G459" s="9"/>
      <c r="H459" s="9"/>
      <c r="I459" s="9"/>
      <c r="J459" s="9"/>
    </row>
    <row r="460" spans="4:10" ht="19.5" customHeight="1">
      <c r="D460" s="9"/>
      <c r="E460" s="9"/>
      <c r="F460" s="9"/>
      <c r="G460" s="9"/>
      <c r="H460" s="9"/>
      <c r="I460" s="9"/>
      <c r="J460" s="9"/>
    </row>
    <row r="461" spans="4:10" ht="19.5" customHeight="1">
      <c r="D461" s="9"/>
      <c r="E461" s="9"/>
      <c r="F461" s="9"/>
      <c r="G461" s="9"/>
      <c r="H461" s="9"/>
      <c r="I461" s="9"/>
      <c r="J461" s="9"/>
    </row>
    <row r="462" spans="4:10" ht="19.5" customHeight="1">
      <c r="D462" s="9"/>
      <c r="E462" s="9"/>
      <c r="F462" s="9"/>
      <c r="G462" s="9"/>
      <c r="H462" s="9"/>
      <c r="I462" s="9"/>
      <c r="J462" s="9"/>
    </row>
    <row r="463" spans="4:10" ht="19.5" customHeight="1">
      <c r="D463" s="9"/>
      <c r="E463" s="9"/>
      <c r="F463" s="9"/>
      <c r="G463" s="9"/>
      <c r="H463" s="9"/>
      <c r="I463" s="9"/>
      <c r="J463" s="9"/>
    </row>
    <row r="464" spans="4:10" ht="19.5" customHeight="1">
      <c r="D464" s="9"/>
      <c r="E464" s="9"/>
      <c r="F464" s="9"/>
      <c r="G464" s="9"/>
      <c r="H464" s="9"/>
      <c r="I464" s="9"/>
      <c r="J464" s="9"/>
    </row>
    <row r="465" spans="4:10" ht="19.5" customHeight="1">
      <c r="D465" s="9"/>
      <c r="E465" s="9"/>
      <c r="F465" s="9"/>
      <c r="G465" s="9"/>
      <c r="H465" s="9"/>
      <c r="I465" s="9"/>
      <c r="J465" s="9"/>
    </row>
    <row r="466" spans="4:10" ht="19.5" customHeight="1">
      <c r="D466" s="9"/>
      <c r="E466" s="9"/>
      <c r="F466" s="9"/>
      <c r="G466" s="9"/>
      <c r="H466" s="9"/>
      <c r="I466" s="9"/>
      <c r="J466" s="9"/>
    </row>
    <row r="467" spans="4:10" ht="19.5" customHeight="1">
      <c r="D467" s="9"/>
      <c r="E467" s="9"/>
      <c r="F467" s="9"/>
      <c r="G467" s="9"/>
      <c r="H467" s="9"/>
      <c r="I467" s="9"/>
      <c r="J467" s="9"/>
    </row>
    <row r="468" spans="4:10" ht="19.5" customHeight="1">
      <c r="D468" s="9"/>
      <c r="E468" s="9"/>
      <c r="F468" s="9"/>
      <c r="G468" s="9"/>
      <c r="H468" s="9"/>
      <c r="I468" s="9"/>
      <c r="J468" s="9"/>
    </row>
    <row r="469" spans="4:10" ht="19.5" customHeight="1">
      <c r="D469" s="9"/>
      <c r="E469" s="9"/>
      <c r="F469" s="9"/>
      <c r="G469" s="9"/>
      <c r="H469" s="9"/>
      <c r="I469" s="9"/>
      <c r="J469" s="9"/>
    </row>
    <row r="470" spans="4:10" ht="19.5" customHeight="1">
      <c r="D470" s="9"/>
      <c r="E470" s="9"/>
      <c r="F470" s="9"/>
      <c r="G470" s="9"/>
      <c r="H470" s="9"/>
      <c r="I470" s="9"/>
      <c r="J470" s="9"/>
    </row>
    <row r="471" spans="4:10" ht="19.5" customHeight="1">
      <c r="D471" s="9"/>
      <c r="E471" s="9"/>
      <c r="F471" s="9"/>
      <c r="G471" s="9"/>
      <c r="H471" s="9"/>
      <c r="I471" s="9"/>
      <c r="J471" s="9"/>
    </row>
    <row r="472" spans="4:10" ht="19.5" customHeight="1">
      <c r="D472" s="9"/>
      <c r="E472" s="9"/>
      <c r="F472" s="9"/>
      <c r="G472" s="9"/>
      <c r="H472" s="9"/>
      <c r="I472" s="9"/>
      <c r="J472" s="9"/>
    </row>
    <row r="473" spans="4:10" ht="19.5" customHeight="1">
      <c r="D473" s="9"/>
      <c r="E473" s="9"/>
      <c r="F473" s="9"/>
      <c r="G473" s="9"/>
      <c r="H473" s="9"/>
      <c r="I473" s="9"/>
      <c r="J473" s="9"/>
    </row>
    <row r="474" spans="4:10" ht="19.5" customHeight="1">
      <c r="D474" s="9"/>
      <c r="E474" s="9"/>
      <c r="F474" s="9"/>
      <c r="G474" s="9"/>
      <c r="H474" s="9"/>
      <c r="I474" s="9"/>
      <c r="J474" s="9"/>
    </row>
    <row r="475" spans="4:10" ht="19.5" customHeight="1">
      <c r="D475" s="9"/>
      <c r="E475" s="9"/>
      <c r="F475" s="9"/>
      <c r="G475" s="9"/>
      <c r="H475" s="9"/>
      <c r="I475" s="9"/>
      <c r="J475" s="9"/>
    </row>
    <row r="476" spans="4:10" ht="19.5" customHeight="1">
      <c r="D476" s="9"/>
      <c r="E476" s="9"/>
      <c r="F476" s="9"/>
      <c r="G476" s="9"/>
      <c r="H476" s="9"/>
      <c r="I476" s="9"/>
      <c r="J476" s="9"/>
    </row>
    <row r="477" spans="4:10" ht="19.5" customHeight="1">
      <c r="D477" s="9"/>
      <c r="E477" s="9"/>
      <c r="F477" s="9"/>
      <c r="G477" s="9"/>
      <c r="H477" s="9"/>
      <c r="I477" s="9"/>
      <c r="J477" s="9"/>
    </row>
    <row r="478" spans="4:10" ht="19.5" customHeight="1">
      <c r="D478" s="9"/>
      <c r="E478" s="9"/>
      <c r="F478" s="9"/>
      <c r="G478" s="9"/>
      <c r="H478" s="9"/>
      <c r="I478" s="9"/>
      <c r="J478" s="9"/>
    </row>
    <row r="479" spans="4:10" ht="19.5" customHeight="1">
      <c r="D479" s="9"/>
      <c r="E479" s="9"/>
      <c r="F479" s="9"/>
      <c r="G479" s="9"/>
      <c r="H479" s="9"/>
      <c r="I479" s="9"/>
      <c r="J479" s="9"/>
    </row>
    <row r="480" spans="4:10" ht="19.5" customHeight="1">
      <c r="D480" s="9"/>
      <c r="E480" s="9"/>
      <c r="F480" s="9"/>
      <c r="G480" s="9"/>
      <c r="H480" s="9"/>
      <c r="I480" s="9"/>
      <c r="J480" s="9"/>
    </row>
    <row r="481" spans="4:10" ht="19.5" customHeight="1">
      <c r="D481" s="9"/>
      <c r="E481" s="9"/>
      <c r="F481" s="9"/>
      <c r="G481" s="9"/>
      <c r="H481" s="9"/>
      <c r="I481" s="9"/>
      <c r="J481" s="9"/>
    </row>
    <row r="482" spans="4:10" ht="19.5" customHeight="1">
      <c r="D482" s="9"/>
      <c r="E482" s="9"/>
      <c r="F482" s="9"/>
      <c r="G482" s="9"/>
      <c r="H482" s="9"/>
      <c r="I482" s="9"/>
      <c r="J482" s="9"/>
    </row>
    <row r="483" spans="4:10" ht="19.5" customHeight="1">
      <c r="D483" s="9"/>
      <c r="E483" s="9"/>
      <c r="F483" s="9"/>
      <c r="G483" s="9"/>
      <c r="H483" s="9"/>
      <c r="I483" s="9"/>
      <c r="J483" s="9"/>
    </row>
    <row r="484" spans="4:10" ht="19.5" customHeight="1">
      <c r="D484" s="9"/>
      <c r="E484" s="9"/>
      <c r="F484" s="9"/>
      <c r="G484" s="9"/>
      <c r="H484" s="9"/>
      <c r="I484" s="9"/>
      <c r="J484" s="9"/>
    </row>
    <row r="485" spans="4:10" ht="19.5" customHeight="1">
      <c r="D485" s="9"/>
      <c r="E485" s="9"/>
      <c r="F485" s="9"/>
      <c r="G485" s="9"/>
      <c r="H485" s="9"/>
      <c r="I485" s="9"/>
      <c r="J485" s="9"/>
    </row>
    <row r="486" spans="4:10" ht="19.5" customHeight="1">
      <c r="D486" s="9"/>
      <c r="E486" s="9"/>
      <c r="F486" s="9"/>
      <c r="G486" s="9"/>
      <c r="H486" s="9"/>
      <c r="I486" s="9"/>
      <c r="J486" s="9"/>
    </row>
    <row r="487" spans="4:10" ht="19.5" customHeight="1">
      <c r="D487" s="9"/>
      <c r="E487" s="9"/>
      <c r="F487" s="9"/>
      <c r="G487" s="9"/>
      <c r="H487" s="9"/>
      <c r="I487" s="9"/>
      <c r="J487" s="9"/>
    </row>
    <row r="488" spans="4:10" ht="19.5" customHeight="1">
      <c r="D488" s="9"/>
      <c r="E488" s="9"/>
      <c r="F488" s="9"/>
      <c r="G488" s="9"/>
      <c r="H488" s="9"/>
      <c r="I488" s="9"/>
      <c r="J488" s="9"/>
    </row>
    <row r="489" spans="4:10" ht="19.5" customHeight="1">
      <c r="D489" s="9"/>
      <c r="E489" s="9"/>
      <c r="F489" s="9"/>
      <c r="G489" s="9"/>
      <c r="H489" s="9"/>
      <c r="I489" s="9"/>
      <c r="J489" s="9"/>
    </row>
    <row r="490" spans="4:10" ht="19.5" customHeight="1">
      <c r="D490" s="9"/>
      <c r="E490" s="9"/>
      <c r="F490" s="9"/>
      <c r="G490" s="9"/>
      <c r="H490" s="9"/>
      <c r="I490" s="9"/>
      <c r="J490" s="9"/>
    </row>
    <row r="491" spans="4:10" ht="19.5" customHeight="1">
      <c r="D491" s="9"/>
      <c r="E491" s="9"/>
      <c r="F491" s="9"/>
      <c r="G491" s="9"/>
      <c r="H491" s="9"/>
      <c r="I491" s="9"/>
      <c r="J491" s="9"/>
    </row>
    <row r="492" spans="4:10" ht="19.5" customHeight="1">
      <c r="D492" s="9"/>
      <c r="E492" s="9"/>
      <c r="F492" s="9"/>
      <c r="G492" s="9"/>
      <c r="H492" s="9"/>
      <c r="I492" s="9"/>
      <c r="J492" s="9"/>
    </row>
    <row r="493" spans="4:10" ht="19.5" customHeight="1">
      <c r="D493" s="9"/>
      <c r="E493" s="9"/>
      <c r="F493" s="9"/>
      <c r="G493" s="9"/>
      <c r="H493" s="9"/>
      <c r="I493" s="9"/>
      <c r="J493" s="9"/>
    </row>
    <row r="494" spans="4:10" ht="19.5" customHeight="1">
      <c r="D494" s="9"/>
      <c r="E494" s="9"/>
      <c r="F494" s="9"/>
      <c r="G494" s="9"/>
      <c r="H494" s="9"/>
      <c r="I494" s="9"/>
      <c r="J494" s="9"/>
    </row>
    <row r="495" spans="4:10" ht="19.5" customHeight="1">
      <c r="D495" s="9"/>
      <c r="E495" s="9"/>
      <c r="F495" s="9"/>
      <c r="G495" s="9"/>
      <c r="H495" s="9"/>
      <c r="I495" s="9"/>
      <c r="J495" s="9"/>
    </row>
    <row r="496" spans="4:10" ht="19.5" customHeight="1">
      <c r="D496" s="9"/>
      <c r="E496" s="9"/>
      <c r="F496" s="9"/>
      <c r="G496" s="9"/>
      <c r="H496" s="9"/>
      <c r="I496" s="9"/>
      <c r="J496" s="9"/>
    </row>
    <row r="497" spans="4:10" ht="19.5" customHeight="1">
      <c r="D497" s="9"/>
      <c r="E497" s="9"/>
      <c r="F497" s="9"/>
      <c r="G497" s="9"/>
      <c r="H497" s="9"/>
      <c r="I497" s="9"/>
      <c r="J497" s="9"/>
    </row>
    <row r="498" spans="4:10" ht="19.5" customHeight="1">
      <c r="D498" s="9"/>
      <c r="E498" s="9"/>
      <c r="F498" s="9"/>
      <c r="G498" s="9"/>
      <c r="H498" s="9"/>
      <c r="I498" s="9"/>
      <c r="J498" s="9"/>
    </row>
    <row r="499" spans="4:10" ht="19.5" customHeight="1">
      <c r="D499" s="9"/>
      <c r="E499" s="9"/>
      <c r="F499" s="9"/>
      <c r="G499" s="9"/>
      <c r="H499" s="9"/>
      <c r="I499" s="9"/>
      <c r="J499" s="9"/>
    </row>
    <row r="500" spans="4:10" ht="19.5" customHeight="1">
      <c r="D500" s="9"/>
      <c r="E500" s="9"/>
      <c r="F500" s="9"/>
      <c r="G500" s="9"/>
      <c r="H500" s="9"/>
      <c r="I500" s="9"/>
      <c r="J500" s="9"/>
    </row>
    <row r="501" spans="4:10" ht="19.5" customHeight="1">
      <c r="D501" s="9"/>
      <c r="E501" s="9"/>
      <c r="F501" s="9"/>
      <c r="G501" s="9"/>
      <c r="H501" s="9"/>
      <c r="I501" s="9"/>
      <c r="J501" s="9"/>
    </row>
    <row r="502" spans="4:10" ht="19.5" customHeight="1">
      <c r="D502" s="9"/>
      <c r="E502" s="9"/>
      <c r="F502" s="9"/>
      <c r="G502" s="9"/>
      <c r="H502" s="9"/>
      <c r="I502" s="9"/>
      <c r="J502" s="9"/>
    </row>
    <row r="503" spans="4:10" ht="19.5" customHeight="1">
      <c r="D503" s="9"/>
      <c r="E503" s="9"/>
      <c r="F503" s="9"/>
      <c r="G503" s="9"/>
      <c r="H503" s="9"/>
      <c r="I503" s="9"/>
      <c r="J503" s="9"/>
    </row>
    <row r="504" spans="4:10" ht="19.5" customHeight="1">
      <c r="D504" s="9"/>
      <c r="E504" s="9"/>
      <c r="F504" s="9"/>
      <c r="G504" s="9"/>
      <c r="H504" s="9"/>
      <c r="I504" s="9"/>
      <c r="J504" s="9"/>
    </row>
    <row r="505" spans="4:10" ht="19.5" customHeight="1">
      <c r="D505" s="9"/>
      <c r="E505" s="9"/>
      <c r="F505" s="9"/>
      <c r="G505" s="9"/>
      <c r="H505" s="9"/>
      <c r="I505" s="9"/>
      <c r="J505" s="9"/>
    </row>
    <row r="506" spans="4:10" ht="19.5" customHeight="1">
      <c r="D506" s="9"/>
      <c r="E506" s="9"/>
      <c r="F506" s="9"/>
      <c r="G506" s="9"/>
      <c r="H506" s="9"/>
      <c r="I506" s="9"/>
      <c r="J506" s="9"/>
    </row>
    <row r="507" spans="4:10" ht="19.5" customHeight="1">
      <c r="D507" s="9"/>
      <c r="E507" s="9"/>
      <c r="F507" s="9"/>
      <c r="G507" s="9"/>
      <c r="H507" s="9"/>
      <c r="I507" s="9"/>
      <c r="J507" s="9"/>
    </row>
    <row r="508" spans="4:10" ht="19.5" customHeight="1">
      <c r="D508" s="9"/>
      <c r="E508" s="9"/>
      <c r="F508" s="9"/>
      <c r="G508" s="9"/>
      <c r="H508" s="9"/>
      <c r="I508" s="9"/>
      <c r="J508" s="9"/>
    </row>
    <row r="509" spans="4:10" ht="19.5" customHeight="1">
      <c r="D509" s="9"/>
      <c r="E509" s="9"/>
      <c r="F509" s="9"/>
      <c r="G509" s="9"/>
      <c r="H509" s="9"/>
      <c r="I509" s="9"/>
      <c r="J509" s="9"/>
    </row>
    <row r="510" spans="4:10" ht="19.5" customHeight="1">
      <c r="D510" s="9"/>
      <c r="E510" s="9"/>
      <c r="F510" s="9"/>
      <c r="G510" s="9"/>
      <c r="H510" s="9"/>
      <c r="I510" s="9"/>
      <c r="J510" s="9"/>
    </row>
    <row r="511" spans="4:10" ht="19.5" customHeight="1">
      <c r="D511" s="9"/>
      <c r="E511" s="9"/>
      <c r="F511" s="9"/>
      <c r="G511" s="9"/>
      <c r="H511" s="9"/>
      <c r="I511" s="9"/>
      <c r="J511" s="9"/>
    </row>
    <row r="512" spans="4:10" ht="19.5" customHeight="1">
      <c r="D512" s="9"/>
      <c r="E512" s="9"/>
      <c r="F512" s="9"/>
      <c r="G512" s="9"/>
      <c r="H512" s="9"/>
      <c r="I512" s="9"/>
      <c r="J512" s="9"/>
    </row>
    <row r="513" spans="4:10" ht="19.5" customHeight="1">
      <c r="D513" s="9"/>
      <c r="E513" s="9"/>
      <c r="F513" s="9"/>
      <c r="G513" s="9"/>
      <c r="H513" s="9"/>
      <c r="I513" s="9"/>
      <c r="J513" s="9"/>
    </row>
    <row r="514" spans="4:10" ht="19.5" customHeight="1">
      <c r="D514" s="9"/>
      <c r="E514" s="9"/>
      <c r="F514" s="9"/>
      <c r="G514" s="9"/>
      <c r="H514" s="9"/>
      <c r="I514" s="9"/>
      <c r="J514" s="9"/>
    </row>
    <row r="515" spans="4:10" ht="19.5" customHeight="1">
      <c r="D515" s="9"/>
      <c r="E515" s="9"/>
      <c r="F515" s="9"/>
      <c r="G515" s="9"/>
      <c r="H515" s="9"/>
      <c r="I515" s="9"/>
      <c r="J515" s="9"/>
    </row>
    <row r="516" spans="4:10" ht="19.5" customHeight="1">
      <c r="D516" s="9"/>
      <c r="E516" s="9"/>
      <c r="F516" s="9"/>
      <c r="G516" s="9"/>
      <c r="H516" s="9"/>
      <c r="I516" s="9"/>
      <c r="J516" s="9"/>
    </row>
    <row r="517" spans="4:10" ht="19.5" customHeight="1">
      <c r="D517" s="9"/>
      <c r="E517" s="9"/>
      <c r="F517" s="9"/>
      <c r="G517" s="9"/>
      <c r="H517" s="9"/>
      <c r="I517" s="9"/>
      <c r="J517" s="9"/>
    </row>
    <row r="518" spans="4:10" ht="19.5" customHeight="1">
      <c r="D518" s="9"/>
      <c r="E518" s="9"/>
      <c r="F518" s="9"/>
      <c r="G518" s="9"/>
      <c r="H518" s="9"/>
      <c r="I518" s="9"/>
      <c r="J518" s="9"/>
    </row>
    <row r="519" spans="4:10" ht="19.5" customHeight="1">
      <c r="D519" s="9"/>
      <c r="E519" s="9"/>
      <c r="F519" s="9"/>
      <c r="G519" s="9"/>
      <c r="H519" s="9"/>
      <c r="I519" s="9"/>
      <c r="J519" s="9"/>
    </row>
    <row r="520" spans="4:10" ht="19.5" customHeight="1">
      <c r="D520" s="9"/>
      <c r="E520" s="9"/>
      <c r="F520" s="9"/>
      <c r="G520" s="9"/>
      <c r="H520" s="9"/>
      <c r="I520" s="9"/>
      <c r="J520" s="9"/>
    </row>
    <row r="521" spans="4:10" ht="19.5" customHeight="1">
      <c r="D521" s="9"/>
      <c r="E521" s="9"/>
      <c r="F521" s="9"/>
      <c r="G521" s="9"/>
      <c r="H521" s="9"/>
      <c r="I521" s="9"/>
      <c r="J521" s="9"/>
    </row>
    <row r="522" spans="4:10" ht="19.5" customHeight="1">
      <c r="D522" s="9"/>
      <c r="E522" s="9"/>
      <c r="F522" s="9"/>
      <c r="G522" s="9"/>
      <c r="H522" s="9"/>
      <c r="I522" s="9"/>
      <c r="J522" s="9"/>
    </row>
    <row r="523" spans="4:10" ht="19.5" customHeight="1">
      <c r="D523" s="9"/>
      <c r="E523" s="9"/>
      <c r="F523" s="9"/>
      <c r="G523" s="9"/>
      <c r="H523" s="9"/>
      <c r="I523" s="9"/>
      <c r="J523" s="9"/>
    </row>
    <row r="524" spans="4:10" ht="19.5" customHeight="1">
      <c r="D524" s="9"/>
      <c r="E524" s="9"/>
      <c r="F524" s="9"/>
      <c r="G524" s="9"/>
      <c r="H524" s="9"/>
      <c r="I524" s="9"/>
      <c r="J524" s="9"/>
    </row>
    <row r="525" spans="4:10" ht="19.5" customHeight="1">
      <c r="D525" s="9"/>
      <c r="E525" s="9"/>
      <c r="F525" s="9"/>
      <c r="G525" s="9"/>
      <c r="H525" s="9"/>
      <c r="I525" s="9"/>
      <c r="J525" s="9"/>
    </row>
    <row r="526" spans="4:10" ht="19.5" customHeight="1">
      <c r="D526" s="9"/>
      <c r="E526" s="9"/>
      <c r="F526" s="9"/>
      <c r="G526" s="9"/>
      <c r="H526" s="9"/>
      <c r="I526" s="9"/>
      <c r="J526" s="9"/>
    </row>
    <row r="527" spans="4:10" ht="19.5" customHeight="1">
      <c r="D527" s="9"/>
      <c r="E527" s="9"/>
      <c r="F527" s="9"/>
      <c r="G527" s="9"/>
      <c r="H527" s="9"/>
      <c r="I527" s="9"/>
      <c r="J527" s="9"/>
    </row>
    <row r="528" spans="4:10" ht="19.5" customHeight="1">
      <c r="D528" s="9"/>
      <c r="E528" s="9"/>
      <c r="F528" s="9"/>
      <c r="G528" s="9"/>
      <c r="H528" s="9"/>
      <c r="I528" s="9"/>
      <c r="J528" s="9"/>
    </row>
    <row r="529" spans="4:10" ht="19.5" customHeight="1">
      <c r="D529" s="9"/>
      <c r="E529" s="9"/>
      <c r="F529" s="9"/>
      <c r="G529" s="9"/>
      <c r="H529" s="9"/>
      <c r="I529" s="9"/>
      <c r="J529" s="9"/>
    </row>
    <row r="530" spans="4:10" ht="19.5" customHeight="1">
      <c r="D530" s="9"/>
      <c r="E530" s="9"/>
      <c r="F530" s="9"/>
      <c r="G530" s="9"/>
      <c r="H530" s="9"/>
      <c r="I530" s="9"/>
      <c r="J530" s="9"/>
    </row>
    <row r="531" spans="4:10" ht="19.5" customHeight="1">
      <c r="D531" s="9"/>
      <c r="E531" s="9"/>
      <c r="F531" s="9"/>
      <c r="G531" s="9"/>
      <c r="H531" s="9"/>
      <c r="I531" s="9"/>
      <c r="J531" s="9"/>
    </row>
    <row r="532" spans="4:10" ht="19.5" customHeight="1">
      <c r="D532" s="9"/>
      <c r="E532" s="9"/>
      <c r="F532" s="9"/>
      <c r="G532" s="9"/>
      <c r="H532" s="9"/>
      <c r="I532" s="9"/>
      <c r="J532" s="9"/>
    </row>
    <row r="533" spans="4:10" ht="19.5" customHeight="1">
      <c r="D533" s="9"/>
      <c r="E533" s="9"/>
      <c r="F533" s="9"/>
      <c r="G533" s="9"/>
      <c r="H533" s="9"/>
      <c r="I533" s="9"/>
      <c r="J533" s="9"/>
    </row>
    <row r="534" spans="4:10" ht="19.5" customHeight="1">
      <c r="D534" s="9"/>
      <c r="E534" s="9"/>
      <c r="F534" s="9"/>
      <c r="G534" s="9"/>
      <c r="H534" s="9"/>
      <c r="I534" s="9"/>
      <c r="J534" s="9"/>
    </row>
    <row r="535" spans="4:10" ht="19.5" customHeight="1">
      <c r="D535" s="9"/>
      <c r="E535" s="9"/>
      <c r="F535" s="9"/>
      <c r="G535" s="9"/>
      <c r="H535" s="9"/>
      <c r="I535" s="9"/>
      <c r="J535" s="9"/>
    </row>
    <row r="536" spans="4:10" ht="19.5" customHeight="1">
      <c r="D536" s="9"/>
      <c r="E536" s="9"/>
      <c r="F536" s="9"/>
      <c r="G536" s="9"/>
      <c r="H536" s="9"/>
      <c r="I536" s="9"/>
      <c r="J536" s="9"/>
    </row>
    <row r="537" spans="4:10" ht="19.5" customHeight="1">
      <c r="D537" s="9"/>
      <c r="E537" s="9"/>
      <c r="F537" s="9"/>
      <c r="G537" s="9"/>
      <c r="H537" s="9"/>
      <c r="I537" s="9"/>
      <c r="J537" s="9"/>
    </row>
    <row r="538" spans="4:10" ht="19.5" customHeight="1">
      <c r="D538" s="9"/>
      <c r="E538" s="9"/>
      <c r="F538" s="9"/>
      <c r="G538" s="9"/>
      <c r="H538" s="9"/>
      <c r="I538" s="9"/>
      <c r="J538" s="9"/>
    </row>
    <row r="539" spans="4:10" ht="19.5" customHeight="1">
      <c r="D539" s="9"/>
      <c r="E539" s="9"/>
      <c r="F539" s="9"/>
      <c r="G539" s="9"/>
      <c r="H539" s="9"/>
      <c r="I539" s="9"/>
      <c r="J539" s="9"/>
    </row>
    <row r="540" spans="4:10" ht="19.5" customHeight="1">
      <c r="D540" s="9"/>
      <c r="E540" s="9"/>
      <c r="F540" s="9"/>
      <c r="G540" s="9"/>
      <c r="H540" s="9"/>
      <c r="I540" s="9"/>
      <c r="J540" s="9"/>
    </row>
    <row r="541" spans="4:10" ht="19.5" customHeight="1">
      <c r="D541" s="9"/>
      <c r="E541" s="9"/>
      <c r="F541" s="9"/>
      <c r="G541" s="9"/>
      <c r="H541" s="9"/>
      <c r="I541" s="9"/>
      <c r="J541" s="9"/>
    </row>
    <row r="542" spans="4:10" ht="19.5" customHeight="1">
      <c r="D542" s="9"/>
      <c r="E542" s="9"/>
      <c r="F542" s="9"/>
      <c r="G542" s="9"/>
      <c r="H542" s="9"/>
      <c r="I542" s="9"/>
      <c r="J542" s="9"/>
    </row>
    <row r="543" spans="4:10" ht="19.5" customHeight="1">
      <c r="D543" s="9"/>
      <c r="E543" s="9"/>
      <c r="F543" s="9"/>
      <c r="G543" s="9"/>
      <c r="H543" s="9"/>
      <c r="I543" s="9"/>
      <c r="J543" s="9"/>
    </row>
    <row r="544" spans="4:10" ht="19.5" customHeight="1">
      <c r="D544" s="9"/>
      <c r="E544" s="9"/>
      <c r="F544" s="9"/>
      <c r="G544" s="9"/>
      <c r="H544" s="9"/>
      <c r="I544" s="9"/>
      <c r="J544" s="9"/>
    </row>
    <row r="545" spans="4:10" ht="19.5" customHeight="1">
      <c r="D545" s="9"/>
      <c r="E545" s="9"/>
      <c r="F545" s="9"/>
      <c r="G545" s="9"/>
      <c r="H545" s="9"/>
      <c r="I545" s="9"/>
      <c r="J545" s="9"/>
    </row>
    <row r="546" spans="4:10" ht="19.5" customHeight="1">
      <c r="D546" s="9"/>
      <c r="E546" s="9"/>
      <c r="F546" s="9"/>
      <c r="G546" s="9"/>
      <c r="H546" s="9"/>
      <c r="I546" s="9"/>
      <c r="J546" s="9"/>
    </row>
    <row r="547" spans="4:10" ht="19.5" customHeight="1">
      <c r="D547" s="9"/>
      <c r="E547" s="9"/>
      <c r="F547" s="9"/>
      <c r="G547" s="9"/>
      <c r="H547" s="9"/>
      <c r="I547" s="9"/>
      <c r="J547" s="9"/>
    </row>
    <row r="548" spans="4:10" ht="19.5" customHeight="1">
      <c r="D548" s="9"/>
      <c r="E548" s="9"/>
      <c r="F548" s="9"/>
      <c r="G548" s="9"/>
      <c r="H548" s="9"/>
      <c r="I548" s="9"/>
      <c r="J548" s="9"/>
    </row>
    <row r="549" spans="4:10" ht="19.5" customHeight="1">
      <c r="D549" s="9"/>
      <c r="E549" s="9"/>
      <c r="F549" s="9"/>
      <c r="G549" s="9"/>
      <c r="H549" s="9"/>
      <c r="I549" s="9"/>
      <c r="J549" s="9"/>
    </row>
    <row r="550" spans="4:10" ht="19.5" customHeight="1">
      <c r="D550" s="9"/>
      <c r="E550" s="9"/>
      <c r="F550" s="9"/>
      <c r="G550" s="9"/>
      <c r="H550" s="9"/>
      <c r="I550" s="9"/>
      <c r="J550" s="9"/>
    </row>
    <row r="551" spans="4:10" ht="19.5" customHeight="1">
      <c r="D551" s="9"/>
      <c r="E551" s="9"/>
      <c r="F551" s="9"/>
      <c r="G551" s="9"/>
      <c r="H551" s="9"/>
      <c r="I551" s="9"/>
      <c r="J551" s="9"/>
    </row>
    <row r="552" spans="4:10" ht="19.5" customHeight="1">
      <c r="D552" s="9"/>
      <c r="E552" s="9"/>
      <c r="F552" s="9"/>
      <c r="G552" s="9"/>
      <c r="H552" s="9"/>
      <c r="I552" s="9"/>
      <c r="J552" s="9"/>
    </row>
    <row r="553" spans="4:10" ht="19.5" customHeight="1">
      <c r="D553" s="9"/>
      <c r="E553" s="9"/>
      <c r="F553" s="9"/>
      <c r="G553" s="9"/>
      <c r="H553" s="9"/>
      <c r="I553" s="9"/>
      <c r="J553" s="9"/>
    </row>
    <row r="554" spans="4:10" ht="19.5" customHeight="1">
      <c r="D554" s="9"/>
      <c r="E554" s="9"/>
      <c r="F554" s="9"/>
      <c r="G554" s="9"/>
      <c r="H554" s="9"/>
      <c r="I554" s="9"/>
      <c r="J554" s="9"/>
    </row>
    <row r="555" spans="4:10" ht="19.5" customHeight="1">
      <c r="D555" s="9"/>
      <c r="E555" s="9"/>
      <c r="F555" s="9"/>
      <c r="G555" s="9"/>
      <c r="H555" s="9"/>
      <c r="I555" s="9"/>
      <c r="J555" s="9"/>
    </row>
    <row r="556" spans="4:10" ht="19.5" customHeight="1">
      <c r="D556" s="9"/>
      <c r="E556" s="9"/>
      <c r="F556" s="9"/>
      <c r="G556" s="9"/>
      <c r="H556" s="9"/>
      <c r="I556" s="9"/>
      <c r="J556" s="9"/>
    </row>
    <row r="557" spans="4:10" ht="19.5" customHeight="1">
      <c r="D557" s="9"/>
      <c r="E557" s="9"/>
      <c r="F557" s="9"/>
      <c r="G557" s="9"/>
      <c r="H557" s="9"/>
      <c r="I557" s="9"/>
      <c r="J557" s="9"/>
    </row>
    <row r="558" spans="4:10" ht="19.5" customHeight="1">
      <c r="D558" s="9"/>
      <c r="E558" s="9"/>
      <c r="F558" s="9"/>
      <c r="G558" s="9"/>
      <c r="H558" s="9"/>
      <c r="I558" s="9"/>
      <c r="J558" s="9"/>
    </row>
    <row r="559" spans="4:10" ht="19.5" customHeight="1">
      <c r="D559" s="9"/>
      <c r="E559" s="9"/>
      <c r="F559" s="9"/>
      <c r="G559" s="9"/>
      <c r="H559" s="9"/>
      <c r="I559" s="9"/>
      <c r="J559" s="9"/>
    </row>
    <row r="560" spans="4:10" ht="19.5" customHeight="1">
      <c r="D560" s="9"/>
      <c r="E560" s="9"/>
      <c r="F560" s="9"/>
      <c r="G560" s="9"/>
      <c r="H560" s="9"/>
      <c r="I560" s="9"/>
      <c r="J560" s="9"/>
    </row>
    <row r="561" spans="4:10" ht="19.5" customHeight="1">
      <c r="D561" s="9"/>
      <c r="E561" s="9"/>
      <c r="F561" s="9"/>
      <c r="G561" s="9"/>
      <c r="H561" s="9"/>
      <c r="I561" s="9"/>
      <c r="J561" s="9"/>
    </row>
    <row r="562" spans="4:10" ht="19.5" customHeight="1">
      <c r="D562" s="9"/>
      <c r="E562" s="9"/>
      <c r="F562" s="9"/>
      <c r="G562" s="9"/>
      <c r="H562" s="9"/>
      <c r="I562" s="9"/>
      <c r="J562" s="9"/>
    </row>
    <row r="563" spans="4:10" ht="19.5" customHeight="1">
      <c r="D563" s="9"/>
      <c r="E563" s="9"/>
      <c r="F563" s="9"/>
      <c r="G563" s="9"/>
      <c r="H563" s="9"/>
      <c r="I563" s="9"/>
      <c r="J563" s="9"/>
    </row>
    <row r="564" spans="4:10" ht="19.5" customHeight="1">
      <c r="D564" s="9"/>
      <c r="E564" s="9"/>
      <c r="F564" s="9"/>
      <c r="G564" s="9"/>
      <c r="H564" s="9"/>
      <c r="I564" s="9"/>
      <c r="J564" s="9"/>
    </row>
    <row r="565" spans="4:10" ht="19.5" customHeight="1">
      <c r="D565" s="9"/>
      <c r="E565" s="9"/>
      <c r="F565" s="9"/>
      <c r="G565" s="9"/>
      <c r="H565" s="9"/>
      <c r="I565" s="9"/>
      <c r="J565" s="9"/>
    </row>
    <row r="566" spans="4:10" ht="19.5" customHeight="1">
      <c r="D566" s="9"/>
      <c r="E566" s="9"/>
      <c r="F566" s="9"/>
      <c r="G566" s="9"/>
      <c r="H566" s="9"/>
      <c r="I566" s="9"/>
      <c r="J566" s="9"/>
    </row>
    <row r="567" spans="4:10" ht="19.5" customHeight="1">
      <c r="D567" s="9"/>
      <c r="E567" s="9"/>
      <c r="F567" s="9"/>
      <c r="G567" s="9"/>
      <c r="H567" s="9"/>
      <c r="I567" s="9"/>
      <c r="J567" s="9"/>
    </row>
    <row r="568" spans="4:10" ht="19.5" customHeight="1">
      <c r="D568" s="9"/>
      <c r="E568" s="9"/>
      <c r="F568" s="9"/>
      <c r="G568" s="9"/>
      <c r="H568" s="9"/>
      <c r="I568" s="9"/>
      <c r="J568" s="9"/>
    </row>
    <row r="569" spans="4:10" ht="19.5" customHeight="1">
      <c r="D569" s="9"/>
      <c r="E569" s="9"/>
      <c r="F569" s="9"/>
      <c r="G569" s="9"/>
      <c r="H569" s="9"/>
      <c r="I569" s="9"/>
      <c r="J569" s="9"/>
    </row>
    <row r="570" spans="4:10" ht="19.5" customHeight="1">
      <c r="D570" s="9"/>
      <c r="E570" s="9"/>
      <c r="F570" s="9"/>
      <c r="G570" s="9"/>
      <c r="H570" s="9"/>
      <c r="I570" s="9"/>
      <c r="J570" s="9"/>
    </row>
    <row r="571" spans="4:10" ht="19.5" customHeight="1">
      <c r="D571" s="9"/>
      <c r="E571" s="9"/>
      <c r="F571" s="9"/>
      <c r="G571" s="9"/>
      <c r="H571" s="9"/>
      <c r="I571" s="9"/>
      <c r="J571" s="9"/>
    </row>
    <row r="572" spans="4:10" ht="19.5" customHeight="1">
      <c r="D572" s="9"/>
      <c r="E572" s="9"/>
      <c r="F572" s="9"/>
      <c r="G572" s="9"/>
      <c r="H572" s="9"/>
      <c r="I572" s="9"/>
      <c r="J572" s="9"/>
    </row>
    <row r="573" spans="4:10" ht="19.5" customHeight="1">
      <c r="D573" s="9"/>
      <c r="E573" s="9"/>
      <c r="F573" s="9"/>
      <c r="G573" s="9"/>
      <c r="H573" s="9"/>
      <c r="I573" s="9"/>
      <c r="J573" s="9"/>
    </row>
    <row r="574" spans="4:10" ht="19.5" customHeight="1">
      <c r="D574" s="9"/>
      <c r="E574" s="9"/>
      <c r="F574" s="9"/>
      <c r="G574" s="9"/>
      <c r="H574" s="9"/>
      <c r="I574" s="9"/>
      <c r="J574" s="9"/>
    </row>
    <row r="575" spans="4:10" ht="19.5" customHeight="1">
      <c r="D575" s="9"/>
      <c r="E575" s="9"/>
      <c r="F575" s="9"/>
      <c r="G575" s="9"/>
      <c r="H575" s="9"/>
      <c r="I575" s="9"/>
      <c r="J575" s="9"/>
    </row>
    <row r="576" spans="4:10" ht="19.5" customHeight="1">
      <c r="D576" s="9"/>
      <c r="E576" s="9"/>
      <c r="F576" s="9"/>
      <c r="G576" s="9"/>
      <c r="H576" s="9"/>
      <c r="I576" s="9"/>
      <c r="J576" s="9"/>
    </row>
    <row r="577" spans="4:10" ht="19.5" customHeight="1">
      <c r="D577" s="9"/>
      <c r="E577" s="9"/>
      <c r="F577" s="9"/>
      <c r="G577" s="9"/>
      <c r="H577" s="9"/>
      <c r="I577" s="9"/>
      <c r="J577" s="9"/>
    </row>
    <row r="578" spans="4:10" ht="19.5" customHeight="1">
      <c r="D578" s="9"/>
      <c r="E578" s="9"/>
      <c r="F578" s="9"/>
      <c r="G578" s="9"/>
      <c r="H578" s="9"/>
      <c r="I578" s="9"/>
      <c r="J578" s="9"/>
    </row>
    <row r="579" spans="4:10" ht="19.5" customHeight="1">
      <c r="D579" s="9"/>
      <c r="E579" s="9"/>
      <c r="F579" s="9"/>
      <c r="G579" s="9"/>
      <c r="H579" s="9"/>
      <c r="I579" s="9"/>
      <c r="J579" s="9"/>
    </row>
    <row r="580" spans="4:10" ht="19.5" customHeight="1">
      <c r="D580" s="9"/>
      <c r="E580" s="9"/>
      <c r="F580" s="9"/>
      <c r="G580" s="9"/>
      <c r="H580" s="9"/>
      <c r="I580" s="9"/>
      <c r="J580" s="9"/>
    </row>
    <row r="581" spans="4:10" ht="19.5" customHeight="1">
      <c r="D581" s="9"/>
      <c r="E581" s="9"/>
      <c r="F581" s="9"/>
      <c r="G581" s="9"/>
      <c r="H581" s="9"/>
      <c r="I581" s="9"/>
      <c r="J581" s="9"/>
    </row>
    <row r="582" spans="4:10" ht="19.5" customHeight="1">
      <c r="D582" s="9"/>
      <c r="E582" s="9"/>
      <c r="F582" s="9"/>
      <c r="G582" s="9"/>
      <c r="H582" s="9"/>
      <c r="I582" s="9"/>
      <c r="J582" s="9"/>
    </row>
    <row r="583" spans="4:10" ht="19.5" customHeight="1">
      <c r="D583" s="9"/>
      <c r="E583" s="9"/>
      <c r="F583" s="9"/>
      <c r="G583" s="9"/>
      <c r="H583" s="9"/>
      <c r="I583" s="9"/>
      <c r="J583" s="9"/>
    </row>
    <row r="584" spans="4:10" ht="19.5" customHeight="1">
      <c r="D584" s="9"/>
      <c r="E584" s="9"/>
      <c r="F584" s="9"/>
      <c r="G584" s="9"/>
      <c r="H584" s="9"/>
      <c r="I584" s="9"/>
      <c r="J584" s="9"/>
    </row>
    <row r="585" spans="4:10" ht="19.5" customHeight="1">
      <c r="D585" s="9"/>
      <c r="E585" s="9"/>
      <c r="F585" s="9"/>
      <c r="G585" s="9"/>
      <c r="H585" s="9"/>
      <c r="I585" s="9"/>
      <c r="J585" s="9"/>
    </row>
    <row r="586" spans="4:10" ht="19.5" customHeight="1">
      <c r="D586" s="9"/>
      <c r="E586" s="9"/>
      <c r="F586" s="9"/>
      <c r="G586" s="9"/>
      <c r="H586" s="9"/>
      <c r="I586" s="9"/>
      <c r="J586" s="9"/>
    </row>
    <row r="587" spans="4:10" ht="19.5" customHeight="1">
      <c r="D587" s="9"/>
      <c r="E587" s="9"/>
      <c r="F587" s="9"/>
      <c r="G587" s="9"/>
      <c r="H587" s="9"/>
      <c r="I587" s="9"/>
      <c r="J587" s="9"/>
    </row>
    <row r="588" spans="4:10" ht="19.5" customHeight="1">
      <c r="D588" s="9"/>
      <c r="E588" s="9"/>
      <c r="F588" s="9"/>
      <c r="G588" s="9"/>
      <c r="H588" s="9"/>
      <c r="I588" s="9"/>
      <c r="J588" s="9"/>
    </row>
    <row r="589" spans="4:10" ht="19.5" customHeight="1">
      <c r="D589" s="9"/>
      <c r="E589" s="9"/>
      <c r="F589" s="9"/>
      <c r="G589" s="9"/>
      <c r="H589" s="9"/>
      <c r="I589" s="9"/>
      <c r="J589" s="9"/>
    </row>
    <row r="590" spans="4:10" ht="19.5" customHeight="1">
      <c r="D590" s="9"/>
      <c r="E590" s="9"/>
      <c r="F590" s="9"/>
      <c r="G590" s="9"/>
      <c r="H590" s="9"/>
      <c r="I590" s="9"/>
      <c r="J590" s="9"/>
    </row>
    <row r="591" spans="4:10" ht="19.5" customHeight="1">
      <c r="D591" s="9"/>
      <c r="E591" s="9"/>
      <c r="F591" s="9"/>
      <c r="G591" s="9"/>
      <c r="H591" s="9"/>
      <c r="I591" s="9"/>
      <c r="J591" s="9"/>
    </row>
    <row r="592" spans="4:10" ht="19.5" customHeight="1">
      <c r="D592" s="9"/>
      <c r="E592" s="9"/>
      <c r="F592" s="9"/>
      <c r="G592" s="9"/>
      <c r="H592" s="9"/>
      <c r="I592" s="9"/>
      <c r="J592" s="9"/>
    </row>
    <row r="593" spans="4:10" ht="19.5" customHeight="1">
      <c r="D593" s="9"/>
      <c r="E593" s="9"/>
      <c r="F593" s="9"/>
      <c r="G593" s="9"/>
      <c r="H593" s="9"/>
      <c r="I593" s="9"/>
      <c r="J593" s="9"/>
    </row>
    <row r="594" spans="4:10" ht="19.5" customHeight="1">
      <c r="D594" s="9"/>
      <c r="E594" s="9"/>
      <c r="F594" s="9"/>
      <c r="G594" s="9"/>
      <c r="H594" s="9"/>
      <c r="I594" s="9"/>
      <c r="J594" s="9"/>
    </row>
    <row r="595" spans="4:10" ht="19.5" customHeight="1">
      <c r="D595" s="9"/>
      <c r="E595" s="9"/>
      <c r="F595" s="9"/>
      <c r="G595" s="9"/>
      <c r="H595" s="9"/>
      <c r="I595" s="9"/>
      <c r="J595" s="9"/>
    </row>
    <row r="596" spans="4:10" ht="19.5" customHeight="1">
      <c r="D596" s="9"/>
      <c r="E596" s="9"/>
      <c r="F596" s="9"/>
      <c r="G596" s="9"/>
      <c r="H596" s="9"/>
      <c r="I596" s="9"/>
      <c r="J596" s="9"/>
    </row>
    <row r="597" spans="4:10" ht="19.5" customHeight="1">
      <c r="D597" s="9"/>
      <c r="E597" s="9"/>
      <c r="F597" s="9"/>
      <c r="G597" s="9"/>
      <c r="H597" s="9"/>
      <c r="I597" s="9"/>
      <c r="J597" s="9"/>
    </row>
    <row r="598" spans="4:10" ht="19.5" customHeight="1">
      <c r="D598" s="9"/>
      <c r="E598" s="9"/>
      <c r="F598" s="9"/>
      <c r="G598" s="9"/>
      <c r="H598" s="9"/>
      <c r="I598" s="9"/>
      <c r="J598" s="9"/>
    </row>
    <row r="599" spans="4:10" ht="19.5" customHeight="1">
      <c r="D599" s="9"/>
      <c r="E599" s="9"/>
      <c r="F599" s="9"/>
      <c r="G599" s="9"/>
      <c r="H599" s="9"/>
      <c r="I599" s="9"/>
      <c r="J599" s="9"/>
    </row>
    <row r="600" spans="4:10" ht="19.5" customHeight="1">
      <c r="D600" s="9"/>
      <c r="E600" s="9"/>
      <c r="F600" s="9"/>
      <c r="G600" s="9"/>
      <c r="H600" s="9"/>
      <c r="I600" s="9"/>
      <c r="J600" s="9"/>
    </row>
    <row r="601" spans="4:10" ht="19.5" customHeight="1">
      <c r="D601" s="9"/>
      <c r="E601" s="9"/>
      <c r="F601" s="9"/>
      <c r="G601" s="9"/>
      <c r="H601" s="9"/>
      <c r="I601" s="9"/>
      <c r="J601" s="9"/>
    </row>
    <row r="602" spans="4:10" ht="19.5" customHeight="1">
      <c r="D602" s="9"/>
      <c r="E602" s="9"/>
      <c r="F602" s="9"/>
      <c r="G602" s="9"/>
      <c r="H602" s="9"/>
      <c r="I602" s="9"/>
      <c r="J602" s="9"/>
    </row>
    <row r="603" spans="4:10" ht="19.5" customHeight="1">
      <c r="D603" s="9"/>
      <c r="E603" s="9"/>
      <c r="F603" s="9"/>
      <c r="G603" s="9"/>
      <c r="H603" s="9"/>
      <c r="I603" s="9"/>
      <c r="J603" s="9"/>
    </row>
    <row r="604" spans="4:10" ht="19.5" customHeight="1">
      <c r="D604" s="9"/>
      <c r="E604" s="9"/>
      <c r="F604" s="9"/>
      <c r="G604" s="9"/>
      <c r="H604" s="9"/>
      <c r="I604" s="9"/>
      <c r="J604" s="9"/>
    </row>
    <row r="605" spans="4:10" ht="19.5" customHeight="1">
      <c r="D605" s="9"/>
      <c r="E605" s="9"/>
      <c r="F605" s="9"/>
      <c r="G605" s="9"/>
      <c r="H605" s="9"/>
      <c r="I605" s="9"/>
      <c r="J605" s="9"/>
    </row>
    <row r="606" spans="4:10" ht="19.5" customHeight="1">
      <c r="D606" s="9"/>
      <c r="E606" s="9"/>
      <c r="F606" s="9"/>
      <c r="G606" s="9"/>
      <c r="H606" s="9"/>
      <c r="I606" s="9"/>
      <c r="J606" s="9"/>
    </row>
    <row r="607" spans="4:10" ht="19.5" customHeight="1">
      <c r="D607" s="9"/>
      <c r="E607" s="9"/>
      <c r="F607" s="9"/>
      <c r="G607" s="9"/>
      <c r="H607" s="9"/>
      <c r="I607" s="9"/>
      <c r="J607" s="9"/>
    </row>
    <row r="608" spans="4:10" ht="19.5" customHeight="1">
      <c r="D608" s="9"/>
      <c r="E608" s="9"/>
      <c r="F608" s="9"/>
      <c r="G608" s="9"/>
      <c r="H608" s="9"/>
      <c r="I608" s="9"/>
      <c r="J608" s="9"/>
    </row>
    <row r="609" spans="4:10" ht="19.5" customHeight="1">
      <c r="D609" s="9"/>
      <c r="E609" s="9"/>
      <c r="F609" s="9"/>
      <c r="G609" s="9"/>
      <c r="H609" s="9"/>
      <c r="I609" s="9"/>
      <c r="J609" s="9"/>
    </row>
    <row r="610" spans="4:10" ht="19.5" customHeight="1">
      <c r="D610" s="9"/>
      <c r="E610" s="9"/>
      <c r="F610" s="9"/>
      <c r="G610" s="9"/>
      <c r="H610" s="9"/>
      <c r="I610" s="9"/>
      <c r="J610" s="9"/>
    </row>
    <row r="611" spans="4:10" ht="19.5" customHeight="1">
      <c r="D611" s="9"/>
      <c r="E611" s="9"/>
      <c r="F611" s="9"/>
      <c r="G611" s="9"/>
      <c r="H611" s="9"/>
      <c r="I611" s="9"/>
      <c r="J611" s="9"/>
    </row>
    <row r="612" spans="4:10" ht="19.5" customHeight="1">
      <c r="D612" s="9"/>
      <c r="E612" s="9"/>
      <c r="F612" s="9"/>
      <c r="G612" s="9"/>
      <c r="H612" s="9"/>
      <c r="I612" s="9"/>
      <c r="J612" s="9"/>
    </row>
    <row r="613" spans="4:10" ht="19.5" customHeight="1">
      <c r="D613" s="9"/>
      <c r="E613" s="9"/>
      <c r="F613" s="9"/>
      <c r="G613" s="9"/>
      <c r="H613" s="9"/>
      <c r="I613" s="9"/>
      <c r="J613" s="9"/>
    </row>
    <row r="614" spans="4:10" ht="19.5" customHeight="1">
      <c r="D614" s="9"/>
      <c r="E614" s="9"/>
      <c r="F614" s="9"/>
      <c r="G614" s="9"/>
      <c r="H614" s="9"/>
      <c r="I614" s="9"/>
      <c r="J614" s="9"/>
    </row>
    <row r="615" spans="4:10" ht="19.5" customHeight="1">
      <c r="D615" s="9"/>
      <c r="E615" s="9"/>
      <c r="F615" s="9"/>
      <c r="G615" s="9"/>
      <c r="H615" s="9"/>
      <c r="I615" s="9"/>
      <c r="J615" s="9"/>
    </row>
    <row r="616" spans="4:10" ht="19.5" customHeight="1">
      <c r="D616" s="9"/>
      <c r="E616" s="9"/>
      <c r="F616" s="9"/>
      <c r="G616" s="9"/>
      <c r="H616" s="9"/>
      <c r="I616" s="9"/>
      <c r="J616" s="9"/>
    </row>
    <row r="617" spans="4:10" ht="19.5" customHeight="1">
      <c r="D617" s="9"/>
      <c r="E617" s="9"/>
      <c r="F617" s="9"/>
      <c r="G617" s="9"/>
      <c r="H617" s="9"/>
      <c r="I617" s="9"/>
      <c r="J617" s="9"/>
    </row>
    <row r="618" spans="4:10" ht="19.5" customHeight="1">
      <c r="D618" s="9"/>
      <c r="E618" s="9"/>
      <c r="F618" s="9"/>
      <c r="G618" s="9"/>
      <c r="H618" s="9"/>
      <c r="I618" s="9"/>
      <c r="J618" s="9"/>
    </row>
    <row r="619" spans="4:10" ht="19.5" customHeight="1">
      <c r="D619" s="9"/>
      <c r="E619" s="9"/>
      <c r="F619" s="9"/>
      <c r="G619" s="9"/>
      <c r="H619" s="9"/>
      <c r="I619" s="9"/>
      <c r="J619" s="9"/>
    </row>
    <row r="620" spans="4:10" ht="19.5" customHeight="1">
      <c r="D620" s="9"/>
      <c r="E620" s="9"/>
      <c r="F620" s="9"/>
      <c r="G620" s="9"/>
      <c r="H620" s="9"/>
      <c r="I620" s="9"/>
      <c r="J620" s="9"/>
    </row>
    <row r="621" spans="4:10" ht="19.5" customHeight="1">
      <c r="D621" s="9"/>
      <c r="E621" s="9"/>
      <c r="F621" s="9"/>
      <c r="G621" s="9"/>
      <c r="H621" s="9"/>
      <c r="I621" s="9"/>
      <c r="J621" s="9"/>
    </row>
    <row r="622" spans="4:10" ht="19.5" customHeight="1">
      <c r="D622" s="9"/>
      <c r="E622" s="9"/>
      <c r="F622" s="9"/>
      <c r="G622" s="9"/>
      <c r="H622" s="9"/>
      <c r="I622" s="9"/>
      <c r="J622" s="9"/>
    </row>
    <row r="623" spans="4:10" ht="19.5" customHeight="1">
      <c r="D623" s="9"/>
      <c r="E623" s="9"/>
      <c r="F623" s="9"/>
      <c r="G623" s="9"/>
      <c r="H623" s="9"/>
      <c r="I623" s="9"/>
      <c r="J623" s="9"/>
    </row>
    <row r="624" spans="4:10" ht="19.5" customHeight="1">
      <c r="D624" s="9"/>
      <c r="E624" s="9"/>
      <c r="F624" s="9"/>
      <c r="G624" s="9"/>
      <c r="H624" s="9"/>
      <c r="I624" s="9"/>
      <c r="J624" s="9"/>
    </row>
    <row r="625" spans="4:10" ht="19.5" customHeight="1">
      <c r="D625" s="9"/>
      <c r="E625" s="9"/>
      <c r="F625" s="9"/>
      <c r="G625" s="9"/>
      <c r="H625" s="9"/>
      <c r="I625" s="9"/>
      <c r="J625" s="9"/>
    </row>
    <row r="626" spans="4:10" ht="19.5" customHeight="1">
      <c r="D626" s="9"/>
      <c r="E626" s="9"/>
      <c r="F626" s="9"/>
      <c r="G626" s="9"/>
      <c r="H626" s="9"/>
      <c r="I626" s="9"/>
      <c r="J626" s="9"/>
    </row>
    <row r="627" spans="4:10" ht="19.5" customHeight="1">
      <c r="D627" s="9"/>
      <c r="E627" s="9"/>
      <c r="F627" s="9"/>
      <c r="G627" s="9"/>
      <c r="H627" s="9"/>
      <c r="I627" s="9"/>
      <c r="J627" s="9"/>
    </row>
    <row r="628" spans="4:10" ht="19.5" customHeight="1">
      <c r="D628" s="9"/>
      <c r="E628" s="9"/>
      <c r="F628" s="9"/>
      <c r="G628" s="9"/>
      <c r="H628" s="9"/>
      <c r="I628" s="9"/>
      <c r="J628" s="9"/>
    </row>
    <row r="629" spans="4:10" ht="19.5" customHeight="1">
      <c r="D629" s="9"/>
      <c r="E629" s="9"/>
      <c r="F629" s="9"/>
      <c r="G629" s="9"/>
      <c r="H629" s="9"/>
      <c r="I629" s="9"/>
      <c r="J629" s="9"/>
    </row>
    <row r="630" spans="4:10" ht="19.5" customHeight="1">
      <c r="D630" s="9"/>
      <c r="E630" s="9"/>
      <c r="F630" s="9"/>
      <c r="G630" s="9"/>
      <c r="H630" s="9"/>
      <c r="I630" s="9"/>
      <c r="J630" s="9"/>
    </row>
    <row r="631" spans="4:10" ht="19.5" customHeight="1">
      <c r="D631" s="9"/>
      <c r="E631" s="9"/>
      <c r="F631" s="9"/>
      <c r="G631" s="9"/>
      <c r="H631" s="9"/>
      <c r="I631" s="9"/>
      <c r="J631" s="9"/>
    </row>
    <row r="632" spans="4:10" ht="19.5" customHeight="1">
      <c r="D632" s="9"/>
      <c r="E632" s="9"/>
      <c r="F632" s="9"/>
      <c r="G632" s="9"/>
      <c r="H632" s="9"/>
      <c r="I632" s="9"/>
      <c r="J632" s="9"/>
    </row>
    <row r="633" spans="4:10" ht="19.5" customHeight="1">
      <c r="D633" s="9"/>
      <c r="E633" s="9"/>
      <c r="F633" s="9"/>
      <c r="G633" s="9"/>
      <c r="H633" s="9"/>
      <c r="I633" s="9"/>
      <c r="J633" s="9"/>
    </row>
    <row r="634" spans="4:10" ht="19.5" customHeight="1">
      <c r="D634" s="9"/>
      <c r="E634" s="9"/>
      <c r="F634" s="9"/>
      <c r="G634" s="9"/>
      <c r="H634" s="9"/>
      <c r="I634" s="9"/>
      <c r="J634" s="9"/>
    </row>
    <row r="635" spans="4:10" ht="19.5" customHeight="1">
      <c r="D635" s="9"/>
      <c r="E635" s="9"/>
      <c r="F635" s="9"/>
      <c r="G635" s="9"/>
      <c r="H635" s="9"/>
      <c r="I635" s="9"/>
      <c r="J635" s="9"/>
    </row>
    <row r="636" spans="4:10" ht="19.5" customHeight="1">
      <c r="D636" s="9"/>
      <c r="E636" s="9"/>
      <c r="F636" s="9"/>
      <c r="G636" s="9"/>
      <c r="H636" s="9"/>
      <c r="I636" s="9"/>
      <c r="J636" s="9"/>
    </row>
    <row r="637" spans="4:10" ht="19.5" customHeight="1">
      <c r="D637" s="9"/>
      <c r="E637" s="9"/>
      <c r="F637" s="9"/>
      <c r="G637" s="9"/>
      <c r="H637" s="9"/>
      <c r="I637" s="9"/>
      <c r="J637" s="9"/>
    </row>
    <row r="638" spans="4:10" ht="19.5" customHeight="1">
      <c r="D638" s="9"/>
      <c r="E638" s="9"/>
      <c r="F638" s="9"/>
      <c r="G638" s="9"/>
      <c r="H638" s="9"/>
      <c r="I638" s="9"/>
      <c r="J638" s="9"/>
    </row>
    <row r="639" spans="4:10" ht="19.5" customHeight="1">
      <c r="D639" s="9"/>
      <c r="E639" s="9"/>
      <c r="F639" s="9"/>
      <c r="G639" s="9"/>
      <c r="H639" s="9"/>
      <c r="I639" s="9"/>
      <c r="J639" s="9"/>
    </row>
    <row r="640" spans="4:10" ht="19.5" customHeight="1">
      <c r="D640" s="9"/>
      <c r="E640" s="9"/>
      <c r="F640" s="9"/>
      <c r="G640" s="9"/>
      <c r="H640" s="9"/>
      <c r="I640" s="9"/>
      <c r="J640" s="9"/>
    </row>
    <row r="641" spans="4:10" ht="19.5" customHeight="1">
      <c r="D641" s="9"/>
      <c r="E641" s="9"/>
      <c r="F641" s="9"/>
      <c r="G641" s="9"/>
      <c r="H641" s="9"/>
      <c r="I641" s="9"/>
      <c r="J641" s="9"/>
    </row>
    <row r="642" spans="4:10" ht="19.5" customHeight="1">
      <c r="D642" s="9"/>
      <c r="E642" s="9"/>
      <c r="F642" s="9"/>
      <c r="G642" s="9"/>
      <c r="H642" s="9"/>
      <c r="I642" s="9"/>
      <c r="J642" s="9"/>
    </row>
    <row r="643" spans="4:10" ht="19.5" customHeight="1">
      <c r="D643" s="9"/>
      <c r="E643" s="9"/>
      <c r="F643" s="9"/>
      <c r="G643" s="9"/>
      <c r="H643" s="9"/>
      <c r="I643" s="9"/>
      <c r="J643" s="9"/>
    </row>
    <row r="644" spans="4:10" ht="19.5" customHeight="1">
      <c r="D644" s="9"/>
      <c r="E644" s="9"/>
      <c r="F644" s="9"/>
      <c r="G644" s="9"/>
      <c r="H644" s="9"/>
      <c r="I644" s="9"/>
      <c r="J644" s="9"/>
    </row>
    <row r="645" spans="4:10" ht="19.5" customHeight="1">
      <c r="D645" s="9"/>
      <c r="E645" s="9"/>
      <c r="F645" s="9"/>
      <c r="G645" s="9"/>
      <c r="H645" s="9"/>
      <c r="I645" s="9"/>
      <c r="J645" s="9"/>
    </row>
    <row r="646" spans="4:10" ht="19.5" customHeight="1">
      <c r="D646" s="9"/>
      <c r="E646" s="9"/>
      <c r="F646" s="9"/>
      <c r="G646" s="9"/>
      <c r="H646" s="9"/>
      <c r="I646" s="9"/>
      <c r="J646" s="9"/>
    </row>
    <row r="647" spans="4:10" ht="19.5" customHeight="1">
      <c r="D647" s="9"/>
      <c r="E647" s="9"/>
      <c r="F647" s="9"/>
      <c r="G647" s="9"/>
      <c r="H647" s="9"/>
      <c r="I647" s="9"/>
      <c r="J647" s="9"/>
    </row>
    <row r="648" spans="4:10" ht="19.5" customHeight="1">
      <c r="D648" s="9"/>
      <c r="E648" s="9"/>
      <c r="F648" s="9"/>
      <c r="G648" s="9"/>
      <c r="H648" s="9"/>
      <c r="I648" s="9"/>
      <c r="J648" s="9"/>
    </row>
    <row r="649" spans="4:10" ht="19.5" customHeight="1">
      <c r="D649" s="9"/>
      <c r="E649" s="9"/>
      <c r="F649" s="9"/>
      <c r="G649" s="9"/>
      <c r="H649" s="9"/>
      <c r="I649" s="9"/>
      <c r="J649" s="9"/>
    </row>
    <row r="650" spans="4:10" ht="19.5" customHeight="1">
      <c r="D650" s="9"/>
      <c r="E650" s="9"/>
      <c r="F650" s="9"/>
      <c r="G650" s="9"/>
      <c r="H650" s="9"/>
      <c r="I650" s="9"/>
      <c r="J650" s="9"/>
    </row>
    <row r="651" spans="4:10" ht="19.5" customHeight="1">
      <c r="D651" s="9"/>
      <c r="E651" s="9"/>
      <c r="F651" s="9"/>
      <c r="G651" s="9"/>
      <c r="H651" s="9"/>
      <c r="I651" s="9"/>
      <c r="J651" s="9"/>
    </row>
    <row r="652" spans="4:10" ht="19.5" customHeight="1">
      <c r="D652" s="9"/>
      <c r="E652" s="9"/>
      <c r="F652" s="9"/>
      <c r="G652" s="9"/>
      <c r="H652" s="9"/>
      <c r="I652" s="9"/>
      <c r="J652" s="9"/>
    </row>
    <row r="653" spans="4:10" ht="19.5" customHeight="1">
      <c r="D653" s="9"/>
      <c r="E653" s="9"/>
      <c r="F653" s="9"/>
      <c r="G653" s="9"/>
      <c r="H653" s="9"/>
      <c r="I653" s="9"/>
      <c r="J653" s="9"/>
    </row>
    <row r="654" spans="4:10" ht="19.5" customHeight="1">
      <c r="D654" s="9"/>
      <c r="E654" s="9"/>
      <c r="F654" s="9"/>
      <c r="G654" s="9"/>
      <c r="H654" s="9"/>
      <c r="I654" s="9"/>
      <c r="J654" s="9"/>
    </row>
    <row r="655" spans="4:10" ht="19.5" customHeight="1">
      <c r="D655" s="9"/>
      <c r="E655" s="9"/>
      <c r="F655" s="9"/>
      <c r="G655" s="9"/>
      <c r="H655" s="9"/>
      <c r="I655" s="9"/>
      <c r="J655" s="9"/>
    </row>
    <row r="656" spans="4:10" ht="19.5" customHeight="1">
      <c r="D656" s="9"/>
      <c r="E656" s="9"/>
      <c r="F656" s="9"/>
      <c r="G656" s="9"/>
      <c r="H656" s="9"/>
      <c r="I656" s="9"/>
      <c r="J656" s="9"/>
    </row>
    <row r="657" spans="4:10" ht="19.5" customHeight="1">
      <c r="D657" s="9"/>
      <c r="E657" s="9"/>
      <c r="F657" s="9"/>
      <c r="G657" s="9"/>
      <c r="H657" s="9"/>
      <c r="I657" s="9"/>
      <c r="J657" s="9"/>
    </row>
    <row r="658" spans="4:10" ht="19.5" customHeight="1">
      <c r="D658" s="9"/>
      <c r="E658" s="9"/>
      <c r="F658" s="9"/>
      <c r="G658" s="9"/>
      <c r="H658" s="9"/>
      <c r="I658" s="9"/>
      <c r="J658" s="9"/>
    </row>
    <row r="659" spans="4:10" ht="19.5" customHeight="1">
      <c r="D659" s="9"/>
      <c r="E659" s="9"/>
      <c r="F659" s="9"/>
      <c r="G659" s="9"/>
      <c r="H659" s="9"/>
      <c r="I659" s="9"/>
      <c r="J659" s="9"/>
    </row>
    <row r="660" spans="4:10" ht="19.5" customHeight="1">
      <c r="D660" s="9"/>
      <c r="E660" s="9"/>
      <c r="F660" s="9"/>
      <c r="G660" s="9"/>
      <c r="H660" s="9"/>
      <c r="I660" s="9"/>
      <c r="J660" s="9"/>
    </row>
    <row r="661" spans="4:10" ht="19.5" customHeight="1">
      <c r="D661" s="9"/>
      <c r="E661" s="9"/>
      <c r="F661" s="9"/>
      <c r="G661" s="9"/>
      <c r="H661" s="9"/>
      <c r="I661" s="9"/>
      <c r="J661" s="9"/>
    </row>
    <row r="662" spans="4:10" ht="19.5" customHeight="1">
      <c r="D662" s="9"/>
      <c r="E662" s="9"/>
      <c r="F662" s="9"/>
      <c r="G662" s="9"/>
      <c r="H662" s="9"/>
      <c r="I662" s="9"/>
      <c r="J662" s="9"/>
    </row>
    <row r="663" spans="4:10" ht="19.5" customHeight="1">
      <c r="D663" s="9"/>
      <c r="E663" s="9"/>
      <c r="F663" s="9"/>
      <c r="G663" s="9"/>
      <c r="H663" s="9"/>
      <c r="I663" s="9"/>
      <c r="J663" s="9"/>
    </row>
    <row r="664" spans="4:10" ht="19.5" customHeight="1">
      <c r="D664" s="9"/>
      <c r="E664" s="9"/>
      <c r="F664" s="9"/>
      <c r="G664" s="9"/>
      <c r="H664" s="9"/>
      <c r="I664" s="9"/>
      <c r="J664" s="9"/>
    </row>
    <row r="665" spans="4:10" ht="19.5" customHeight="1">
      <c r="D665" s="9"/>
      <c r="E665" s="9"/>
      <c r="F665" s="9"/>
      <c r="G665" s="9"/>
      <c r="H665" s="9"/>
      <c r="I665" s="9"/>
      <c r="J665" s="9"/>
    </row>
    <row r="666" spans="4:10" ht="19.5" customHeight="1">
      <c r="D666" s="9"/>
      <c r="E666" s="9"/>
      <c r="F666" s="9"/>
      <c r="G666" s="9"/>
      <c r="H666" s="9"/>
      <c r="I666" s="9"/>
      <c r="J666" s="9"/>
    </row>
    <row r="667" spans="4:10" ht="19.5" customHeight="1">
      <c r="D667" s="9"/>
      <c r="E667" s="9"/>
      <c r="F667" s="9"/>
      <c r="G667" s="9"/>
      <c r="H667" s="9"/>
      <c r="I667" s="9"/>
      <c r="J667" s="9"/>
    </row>
    <row r="668" spans="4:10" ht="19.5" customHeight="1">
      <c r="D668" s="9"/>
      <c r="E668" s="9"/>
      <c r="F668" s="9"/>
      <c r="G668" s="9"/>
      <c r="H668" s="9"/>
      <c r="I668" s="9"/>
      <c r="J668" s="9"/>
    </row>
    <row r="669" spans="4:10" ht="19.5" customHeight="1">
      <c r="D669" s="9"/>
      <c r="E669" s="9"/>
      <c r="F669" s="9"/>
      <c r="G669" s="9"/>
      <c r="H669" s="9"/>
      <c r="I669" s="9"/>
      <c r="J669" s="9"/>
    </row>
    <row r="670" spans="4:10" ht="19.5" customHeight="1">
      <c r="D670" s="9"/>
      <c r="E670" s="9"/>
      <c r="F670" s="9"/>
      <c r="G670" s="9"/>
      <c r="H670" s="9"/>
      <c r="I670" s="9"/>
      <c r="J670" s="9"/>
    </row>
    <row r="671" spans="4:10" ht="19.5" customHeight="1">
      <c r="D671" s="9"/>
      <c r="E671" s="9"/>
      <c r="F671" s="9"/>
      <c r="G671" s="9"/>
      <c r="H671" s="9"/>
      <c r="I671" s="9"/>
      <c r="J671" s="9"/>
    </row>
    <row r="672" spans="4:10" ht="19.5" customHeight="1">
      <c r="D672" s="9"/>
      <c r="E672" s="9"/>
      <c r="F672" s="9"/>
      <c r="G672" s="9"/>
      <c r="H672" s="9"/>
      <c r="I672" s="9"/>
      <c r="J672" s="9"/>
    </row>
    <row r="673" spans="4:10" ht="19.5" customHeight="1">
      <c r="D673" s="9"/>
      <c r="E673" s="9"/>
      <c r="F673" s="9"/>
      <c r="G673" s="9"/>
      <c r="H673" s="9"/>
      <c r="I673" s="9"/>
      <c r="J673" s="9"/>
    </row>
    <row r="674" spans="4:10" ht="19.5" customHeight="1">
      <c r="D674" s="9"/>
      <c r="E674" s="9"/>
      <c r="F674" s="9"/>
      <c r="G674" s="9"/>
      <c r="H674" s="9"/>
      <c r="I674" s="9"/>
      <c r="J674" s="9"/>
    </row>
    <row r="675" spans="4:10" ht="19.5" customHeight="1">
      <c r="D675" s="9"/>
      <c r="E675" s="9"/>
      <c r="F675" s="9"/>
      <c r="G675" s="9"/>
      <c r="H675" s="9"/>
      <c r="I675" s="9"/>
      <c r="J675" s="9"/>
    </row>
    <row r="676" spans="4:10" ht="19.5" customHeight="1">
      <c r="D676" s="9"/>
      <c r="E676" s="9"/>
      <c r="F676" s="9"/>
      <c r="G676" s="9"/>
      <c r="H676" s="9"/>
      <c r="I676" s="9"/>
      <c r="J676" s="9"/>
    </row>
    <row r="677" spans="4:10" ht="19.5" customHeight="1">
      <c r="D677" s="9"/>
      <c r="E677" s="9"/>
      <c r="F677" s="9"/>
      <c r="G677" s="9"/>
      <c r="H677" s="9"/>
      <c r="I677" s="9"/>
      <c r="J677" s="9"/>
    </row>
    <row r="678" spans="4:10" ht="19.5" customHeight="1">
      <c r="D678" s="9"/>
      <c r="E678" s="9"/>
      <c r="F678" s="9"/>
      <c r="G678" s="9"/>
      <c r="H678" s="9"/>
      <c r="I678" s="9"/>
      <c r="J678" s="9"/>
    </row>
    <row r="679" spans="4:10" ht="19.5" customHeight="1">
      <c r="D679" s="9"/>
      <c r="E679" s="9"/>
      <c r="F679" s="9"/>
      <c r="G679" s="9"/>
      <c r="H679" s="9"/>
      <c r="I679" s="9"/>
      <c r="J679" s="9"/>
    </row>
    <row r="680" spans="4:10" ht="19.5" customHeight="1">
      <c r="D680" s="9"/>
      <c r="E680" s="9"/>
      <c r="F680" s="9"/>
      <c r="G680" s="9"/>
      <c r="H680" s="9"/>
      <c r="I680" s="9"/>
      <c r="J680" s="9"/>
    </row>
    <row r="681" spans="4:10" ht="19.5" customHeight="1">
      <c r="D681" s="9"/>
      <c r="E681" s="9"/>
      <c r="F681" s="9"/>
      <c r="G681" s="9"/>
      <c r="H681" s="9"/>
      <c r="I681" s="9"/>
      <c r="J681" s="9"/>
    </row>
    <row r="682" spans="4:10" ht="19.5" customHeight="1">
      <c r="D682" s="9"/>
      <c r="E682" s="9"/>
      <c r="F682" s="9"/>
      <c r="G682" s="9"/>
      <c r="H682" s="9"/>
      <c r="I682" s="9"/>
      <c r="J682" s="9"/>
    </row>
    <row r="683" spans="4:10" ht="19.5" customHeight="1">
      <c r="D683" s="9"/>
      <c r="E683" s="9"/>
      <c r="F683" s="9"/>
      <c r="G683" s="9"/>
      <c r="H683" s="9"/>
      <c r="I683" s="9"/>
      <c r="J683" s="9"/>
    </row>
    <row r="684" spans="4:10" ht="19.5" customHeight="1">
      <c r="D684" s="9"/>
      <c r="E684" s="9"/>
      <c r="F684" s="9"/>
      <c r="G684" s="9"/>
      <c r="H684" s="9"/>
      <c r="I684" s="9"/>
      <c r="J684" s="9"/>
    </row>
    <row r="685" spans="4:10" ht="19.5" customHeight="1">
      <c r="D685" s="9"/>
      <c r="E685" s="9"/>
      <c r="F685" s="9"/>
      <c r="G685" s="9"/>
      <c r="H685" s="9"/>
      <c r="I685" s="9"/>
      <c r="J685" s="9"/>
    </row>
    <row r="686" spans="4:10" ht="19.5" customHeight="1">
      <c r="D686" s="9"/>
      <c r="E686" s="9"/>
      <c r="F686" s="9"/>
      <c r="G686" s="9"/>
      <c r="H686" s="9"/>
      <c r="I686" s="9"/>
      <c r="J686" s="9"/>
    </row>
    <row r="687" spans="4:10" ht="19.5" customHeight="1">
      <c r="D687" s="9"/>
      <c r="E687" s="9"/>
      <c r="F687" s="9"/>
      <c r="G687" s="9"/>
      <c r="H687" s="9"/>
      <c r="I687" s="9"/>
      <c r="J687" s="9"/>
    </row>
    <row r="688" spans="4:10" ht="19.5" customHeight="1">
      <c r="D688" s="9"/>
      <c r="E688" s="9"/>
      <c r="F688" s="9"/>
      <c r="G688" s="9"/>
      <c r="H688" s="9"/>
      <c r="I688" s="9"/>
      <c r="J688" s="9"/>
    </row>
    <row r="689" spans="4:10" ht="19.5" customHeight="1">
      <c r="D689" s="9"/>
      <c r="E689" s="9"/>
      <c r="F689" s="9"/>
      <c r="G689" s="9"/>
      <c r="H689" s="9"/>
      <c r="I689" s="9"/>
      <c r="J689" s="9"/>
    </row>
    <row r="690" spans="4:10" ht="19.5" customHeight="1">
      <c r="D690" s="9"/>
      <c r="E690" s="9"/>
      <c r="F690" s="9"/>
      <c r="G690" s="9"/>
      <c r="H690" s="9"/>
      <c r="I690" s="9"/>
      <c r="J690" s="9"/>
    </row>
    <row r="691" spans="4:10" ht="19.5" customHeight="1">
      <c r="D691" s="9"/>
      <c r="E691" s="9"/>
      <c r="F691" s="9"/>
      <c r="G691" s="9"/>
      <c r="H691" s="9"/>
      <c r="I691" s="9"/>
      <c r="J691" s="9"/>
    </row>
    <row r="692" spans="4:10" ht="19.5" customHeight="1">
      <c r="D692" s="9"/>
      <c r="E692" s="9"/>
      <c r="F692" s="9"/>
      <c r="G692" s="9"/>
      <c r="H692" s="9"/>
      <c r="I692" s="9"/>
      <c r="J692" s="9"/>
    </row>
    <row r="693" spans="4:10" ht="19.5" customHeight="1">
      <c r="D693" s="9"/>
      <c r="E693" s="9"/>
      <c r="F693" s="9"/>
      <c r="G693" s="9"/>
      <c r="H693" s="9"/>
      <c r="I693" s="9"/>
      <c r="J693" s="9"/>
    </row>
    <row r="694" spans="4:10" ht="19.5" customHeight="1">
      <c r="D694" s="9"/>
      <c r="E694" s="9"/>
      <c r="F694" s="9"/>
      <c r="G694" s="9"/>
      <c r="H694" s="9"/>
      <c r="I694" s="9"/>
      <c r="J694" s="9"/>
    </row>
    <row r="695" spans="4:10" ht="19.5" customHeight="1">
      <c r="D695" s="9"/>
      <c r="E695" s="9"/>
      <c r="F695" s="9"/>
      <c r="G695" s="9"/>
      <c r="H695" s="9"/>
      <c r="I695" s="9"/>
      <c r="J695" s="9"/>
    </row>
    <row r="696" spans="4:10" ht="19.5" customHeight="1">
      <c r="D696" s="9"/>
      <c r="E696" s="9"/>
      <c r="F696" s="9"/>
      <c r="G696" s="9"/>
      <c r="H696" s="9"/>
      <c r="I696" s="9"/>
      <c r="J696" s="9"/>
    </row>
    <row r="697" spans="4:10" ht="19.5" customHeight="1">
      <c r="D697" s="9"/>
      <c r="E697" s="9"/>
      <c r="F697" s="9"/>
      <c r="G697" s="9"/>
      <c r="H697" s="9"/>
      <c r="I697" s="9"/>
      <c r="J697" s="9"/>
    </row>
    <row r="698" spans="4:10" ht="19.5" customHeight="1">
      <c r="D698" s="9"/>
      <c r="E698" s="9"/>
      <c r="F698" s="9"/>
      <c r="G698" s="9"/>
      <c r="H698" s="9"/>
      <c r="I698" s="9"/>
      <c r="J698" s="9"/>
    </row>
    <row r="699" spans="4:10" ht="19.5" customHeight="1">
      <c r="D699" s="9"/>
      <c r="E699" s="9"/>
      <c r="F699" s="9"/>
      <c r="G699" s="9"/>
      <c r="H699" s="9"/>
      <c r="I699" s="9"/>
      <c r="J699" s="9"/>
    </row>
    <row r="700" spans="4:10" ht="19.5" customHeight="1">
      <c r="D700" s="9"/>
      <c r="E700" s="9"/>
      <c r="F700" s="9"/>
      <c r="G700" s="9"/>
      <c r="H700" s="9"/>
      <c r="I700" s="9"/>
      <c r="J700" s="9"/>
    </row>
    <row r="701" spans="4:10" ht="19.5" customHeight="1">
      <c r="D701" s="9"/>
      <c r="E701" s="9"/>
      <c r="F701" s="9"/>
      <c r="G701" s="9"/>
      <c r="H701" s="9"/>
      <c r="I701" s="9"/>
      <c r="J701" s="9"/>
    </row>
    <row r="702" spans="4:10" ht="19.5" customHeight="1">
      <c r="D702" s="9"/>
      <c r="E702" s="9"/>
      <c r="F702" s="9"/>
      <c r="G702" s="9"/>
      <c r="H702" s="9"/>
      <c r="I702" s="9"/>
      <c r="J702" s="9"/>
    </row>
    <row r="703" spans="4:10" ht="19.5" customHeight="1">
      <c r="D703" s="9"/>
      <c r="E703" s="9"/>
      <c r="F703" s="9"/>
      <c r="G703" s="9"/>
      <c r="H703" s="9"/>
      <c r="I703" s="9"/>
      <c r="J703" s="9"/>
    </row>
    <row r="704" spans="4:10" ht="19.5" customHeight="1">
      <c r="D704" s="9"/>
      <c r="E704" s="9"/>
      <c r="F704" s="9"/>
      <c r="G704" s="9"/>
      <c r="H704" s="9"/>
      <c r="I704" s="9"/>
      <c r="J704" s="9"/>
    </row>
    <row r="705" spans="4:10" ht="19.5" customHeight="1">
      <c r="D705" s="9"/>
      <c r="E705" s="9"/>
      <c r="F705" s="9"/>
      <c r="G705" s="9"/>
      <c r="H705" s="9"/>
      <c r="I705" s="9"/>
      <c r="J705" s="9"/>
    </row>
    <row r="706" spans="4:10" ht="19.5" customHeight="1">
      <c r="D706" s="9"/>
      <c r="E706" s="9"/>
      <c r="F706" s="9"/>
      <c r="G706" s="9"/>
      <c r="H706" s="9"/>
      <c r="I706" s="9"/>
      <c r="J706" s="9"/>
    </row>
    <row r="707" spans="4:10" ht="19.5" customHeight="1">
      <c r="D707" s="9"/>
      <c r="E707" s="9"/>
      <c r="F707" s="9"/>
      <c r="G707" s="9"/>
      <c r="H707" s="9"/>
      <c r="I707" s="9"/>
      <c r="J707" s="9"/>
    </row>
    <row r="708" spans="4:10" ht="19.5" customHeight="1">
      <c r="D708" s="9"/>
      <c r="E708" s="9"/>
      <c r="F708" s="9"/>
      <c r="G708" s="9"/>
      <c r="H708" s="9"/>
      <c r="I708" s="9"/>
      <c r="J708" s="9"/>
    </row>
    <row r="709" spans="4:10" ht="19.5" customHeight="1">
      <c r="D709" s="9"/>
      <c r="E709" s="9"/>
      <c r="F709" s="9"/>
      <c r="G709" s="9"/>
      <c r="H709" s="9"/>
      <c r="I709" s="9"/>
      <c r="J709" s="9"/>
    </row>
    <row r="710" spans="4:10" ht="19.5" customHeight="1">
      <c r="D710" s="9"/>
      <c r="E710" s="9"/>
      <c r="F710" s="9"/>
      <c r="G710" s="9"/>
      <c r="H710" s="9"/>
      <c r="I710" s="9"/>
      <c r="J710" s="9"/>
    </row>
    <row r="711" spans="4:10" ht="19.5" customHeight="1">
      <c r="D711" s="9"/>
      <c r="E711" s="9"/>
      <c r="F711" s="9"/>
      <c r="G711" s="9"/>
      <c r="H711" s="9"/>
      <c r="I711" s="9"/>
      <c r="J711" s="9"/>
    </row>
    <row r="712" spans="4:10" ht="19.5" customHeight="1">
      <c r="D712" s="9"/>
      <c r="E712" s="9"/>
      <c r="F712" s="9"/>
      <c r="G712" s="9"/>
      <c r="H712" s="9"/>
      <c r="I712" s="9"/>
      <c r="J712" s="9"/>
    </row>
    <row r="713" spans="4:10" ht="19.5" customHeight="1">
      <c r="D713" s="9"/>
      <c r="E713" s="9"/>
      <c r="F713" s="9"/>
      <c r="G713" s="9"/>
      <c r="H713" s="9"/>
      <c r="I713" s="9"/>
      <c r="J713" s="9"/>
    </row>
    <row r="714" spans="4:10" ht="19.5" customHeight="1">
      <c r="D714" s="9"/>
      <c r="E714" s="9"/>
      <c r="F714" s="9"/>
      <c r="G714" s="9"/>
      <c r="H714" s="9"/>
      <c r="I714" s="9"/>
      <c r="J714" s="9"/>
    </row>
    <row r="715" spans="4:10" ht="19.5" customHeight="1">
      <c r="D715" s="9"/>
      <c r="E715" s="9"/>
      <c r="F715" s="9"/>
      <c r="G715" s="9"/>
      <c r="H715" s="9"/>
      <c r="I715" s="9"/>
      <c r="J715" s="9"/>
    </row>
    <row r="716" spans="4:10" ht="19.5" customHeight="1">
      <c r="D716" s="9"/>
      <c r="E716" s="9"/>
      <c r="F716" s="9"/>
      <c r="G716" s="9"/>
      <c r="H716" s="9"/>
      <c r="I716" s="9"/>
      <c r="J716" s="9"/>
    </row>
    <row r="717" spans="4:10" ht="19.5" customHeight="1">
      <c r="D717" s="9"/>
      <c r="E717" s="9"/>
      <c r="F717" s="9"/>
      <c r="G717" s="9"/>
      <c r="H717" s="9"/>
      <c r="I717" s="9"/>
      <c r="J717" s="9"/>
    </row>
    <row r="718" spans="4:10" ht="19.5" customHeight="1">
      <c r="D718" s="9"/>
      <c r="E718" s="9"/>
      <c r="F718" s="9"/>
      <c r="G718" s="9"/>
      <c r="H718" s="9"/>
      <c r="I718" s="9"/>
      <c r="J718" s="9"/>
    </row>
    <row r="719" spans="4:10" ht="19.5" customHeight="1">
      <c r="D719" s="9"/>
      <c r="E719" s="9"/>
      <c r="F719" s="9"/>
      <c r="G719" s="9"/>
      <c r="H719" s="9"/>
      <c r="I719" s="9"/>
      <c r="J719" s="9"/>
    </row>
    <row r="720" spans="4:10" ht="19.5" customHeight="1">
      <c r="D720" s="9"/>
      <c r="E720" s="9"/>
      <c r="F720" s="9"/>
      <c r="G720" s="9"/>
      <c r="H720" s="9"/>
      <c r="I720" s="9"/>
      <c r="J720" s="9"/>
    </row>
    <row r="721" spans="4:10" ht="19.5" customHeight="1">
      <c r="D721" s="9"/>
      <c r="E721" s="9"/>
      <c r="F721" s="9"/>
      <c r="G721" s="9"/>
      <c r="H721" s="9"/>
      <c r="I721" s="9"/>
      <c r="J721" s="9"/>
    </row>
    <row r="722" spans="4:10" ht="19.5" customHeight="1">
      <c r="D722" s="9"/>
      <c r="E722" s="9"/>
      <c r="F722" s="9"/>
      <c r="G722" s="9"/>
      <c r="H722" s="9"/>
      <c r="I722" s="9"/>
      <c r="J722" s="9"/>
    </row>
    <row r="723" spans="4:10" ht="19.5" customHeight="1">
      <c r="D723" s="9"/>
      <c r="E723" s="9"/>
      <c r="F723" s="9"/>
      <c r="G723" s="9"/>
      <c r="H723" s="9"/>
      <c r="I723" s="9"/>
      <c r="J723" s="9"/>
    </row>
    <row r="724" spans="4:10" ht="19.5" customHeight="1">
      <c r="D724" s="9"/>
      <c r="E724" s="9"/>
      <c r="F724" s="9"/>
      <c r="G724" s="9"/>
      <c r="H724" s="9"/>
      <c r="I724" s="9"/>
      <c r="J724" s="9"/>
    </row>
    <row r="725" spans="4:10" ht="19.5" customHeight="1">
      <c r="D725" s="9"/>
      <c r="E725" s="9"/>
      <c r="F725" s="9"/>
      <c r="G725" s="9"/>
      <c r="H725" s="9"/>
      <c r="I725" s="9"/>
      <c r="J725" s="9"/>
    </row>
    <row r="726" spans="4:10" ht="19.5" customHeight="1">
      <c r="D726" s="9"/>
      <c r="E726" s="9"/>
      <c r="F726" s="9"/>
      <c r="G726" s="9"/>
      <c r="H726" s="9"/>
      <c r="I726" s="9"/>
      <c r="J726" s="9"/>
    </row>
    <row r="727" spans="4:10" ht="19.5" customHeight="1">
      <c r="D727" s="9"/>
      <c r="E727" s="9"/>
      <c r="F727" s="9"/>
      <c r="G727" s="9"/>
      <c r="H727" s="9"/>
      <c r="I727" s="9"/>
      <c r="J727" s="9"/>
    </row>
    <row r="728" spans="4:10" ht="19.5" customHeight="1">
      <c r="D728" s="9"/>
      <c r="E728" s="9"/>
      <c r="F728" s="9"/>
      <c r="G728" s="9"/>
      <c r="H728" s="9"/>
      <c r="I728" s="9"/>
      <c r="J728" s="9"/>
    </row>
    <row r="729" spans="4:10" ht="19.5" customHeight="1">
      <c r="D729" s="9"/>
      <c r="E729" s="9"/>
      <c r="F729" s="9"/>
      <c r="G729" s="9"/>
      <c r="H729" s="9"/>
      <c r="I729" s="9"/>
      <c r="J729" s="9"/>
    </row>
    <row r="730" spans="4:10" ht="19.5" customHeight="1">
      <c r="D730" s="9"/>
      <c r="E730" s="9"/>
      <c r="F730" s="9"/>
      <c r="G730" s="9"/>
      <c r="H730" s="9"/>
      <c r="I730" s="9"/>
      <c r="J730" s="9"/>
    </row>
    <row r="731" spans="4:10" ht="19.5" customHeight="1">
      <c r="D731" s="9"/>
      <c r="E731" s="9"/>
      <c r="F731" s="9"/>
      <c r="G731" s="9"/>
      <c r="H731" s="9"/>
      <c r="I731" s="9"/>
      <c r="J731" s="9"/>
    </row>
    <row r="732" spans="4:10" ht="19.5" customHeight="1">
      <c r="D732" s="9"/>
      <c r="E732" s="9"/>
      <c r="F732" s="9"/>
      <c r="G732" s="9"/>
      <c r="H732" s="9"/>
      <c r="I732" s="9"/>
      <c r="J732" s="9"/>
    </row>
    <row r="733" spans="4:10" ht="19.5" customHeight="1">
      <c r="D733" s="9"/>
      <c r="E733" s="9"/>
      <c r="F733" s="9"/>
      <c r="G733" s="9"/>
      <c r="H733" s="9"/>
      <c r="I733" s="9"/>
      <c r="J733" s="9"/>
    </row>
    <row r="734" spans="4:10" ht="19.5" customHeight="1">
      <c r="D734" s="9"/>
      <c r="E734" s="9"/>
      <c r="F734" s="9"/>
      <c r="G734" s="9"/>
      <c r="H734" s="9"/>
      <c r="I734" s="9"/>
      <c r="J734" s="9"/>
    </row>
    <row r="735" spans="4:10" ht="19.5" customHeight="1">
      <c r="D735" s="9"/>
      <c r="E735" s="9"/>
      <c r="F735" s="9"/>
      <c r="G735" s="9"/>
      <c r="H735" s="9"/>
      <c r="I735" s="9"/>
      <c r="J735" s="9"/>
    </row>
    <row r="736" spans="4:10" ht="19.5" customHeight="1">
      <c r="D736" s="9"/>
      <c r="E736" s="9"/>
      <c r="F736" s="9"/>
      <c r="G736" s="9"/>
      <c r="H736" s="9"/>
      <c r="I736" s="9"/>
      <c r="J736" s="9"/>
    </row>
    <row r="737" spans="4:10" ht="19.5" customHeight="1">
      <c r="D737" s="9"/>
      <c r="E737" s="9"/>
      <c r="F737" s="9"/>
      <c r="G737" s="9"/>
      <c r="H737" s="9"/>
      <c r="I737" s="9"/>
      <c r="J737" s="9"/>
    </row>
    <row r="738" spans="4:10" ht="19.5" customHeight="1">
      <c r="D738" s="9"/>
      <c r="E738" s="9"/>
      <c r="F738" s="9"/>
      <c r="G738" s="9"/>
      <c r="H738" s="9"/>
      <c r="I738" s="9"/>
      <c r="J738" s="9"/>
    </row>
    <row r="739" spans="4:10" ht="19.5" customHeight="1">
      <c r="D739" s="9"/>
      <c r="E739" s="9"/>
      <c r="F739" s="9"/>
      <c r="G739" s="9"/>
      <c r="H739" s="9"/>
      <c r="I739" s="9"/>
      <c r="J739" s="9"/>
    </row>
    <row r="740" spans="4:10" ht="19.5" customHeight="1">
      <c r="D740" s="9"/>
      <c r="E740" s="9"/>
      <c r="F740" s="9"/>
      <c r="G740" s="9"/>
      <c r="H740" s="9"/>
      <c r="I740" s="9"/>
      <c r="J740" s="9"/>
    </row>
    <row r="741" spans="4:10" ht="19.5" customHeight="1">
      <c r="D741" s="9"/>
      <c r="E741" s="9"/>
      <c r="F741" s="9"/>
      <c r="G741" s="9"/>
      <c r="H741" s="9"/>
      <c r="I741" s="9"/>
      <c r="J741" s="9"/>
    </row>
    <row r="742" spans="4:10" ht="19.5" customHeight="1">
      <c r="D742" s="9"/>
      <c r="E742" s="9"/>
      <c r="F742" s="9"/>
      <c r="G742" s="9"/>
      <c r="H742" s="9"/>
      <c r="I742" s="9"/>
      <c r="J742" s="9"/>
    </row>
    <row r="743" spans="4:10" ht="19.5" customHeight="1">
      <c r="D743" s="9"/>
      <c r="E743" s="9"/>
      <c r="F743" s="9"/>
      <c r="G743" s="9"/>
      <c r="H743" s="9"/>
      <c r="I743" s="9"/>
      <c r="J743" s="9"/>
    </row>
    <row r="744" spans="4:10" ht="19.5" customHeight="1">
      <c r="D744" s="9"/>
      <c r="E744" s="9"/>
      <c r="F744" s="9"/>
      <c r="G744" s="9"/>
      <c r="H744" s="9"/>
      <c r="I744" s="9"/>
      <c r="J744" s="9"/>
    </row>
    <row r="745" spans="4:10" ht="19.5" customHeight="1">
      <c r="D745" s="9"/>
      <c r="E745" s="9"/>
      <c r="F745" s="9"/>
      <c r="G745" s="9"/>
      <c r="H745" s="9"/>
      <c r="I745" s="9"/>
      <c r="J745" s="9"/>
    </row>
    <row r="746" spans="4:10" ht="19.5" customHeight="1">
      <c r="D746" s="9"/>
      <c r="E746" s="9"/>
      <c r="F746" s="9"/>
      <c r="G746" s="9"/>
      <c r="H746" s="9"/>
      <c r="I746" s="9"/>
      <c r="J746" s="9"/>
    </row>
    <row r="747" spans="4:10" ht="19.5" customHeight="1">
      <c r="D747" s="9"/>
      <c r="E747" s="9"/>
      <c r="F747" s="9"/>
      <c r="G747" s="9"/>
      <c r="H747" s="9"/>
      <c r="I747" s="9"/>
      <c r="J747" s="9"/>
    </row>
    <row r="748" spans="4:10" ht="19.5" customHeight="1">
      <c r="D748" s="9"/>
      <c r="E748" s="9"/>
      <c r="F748" s="9"/>
      <c r="G748" s="9"/>
      <c r="H748" s="9"/>
      <c r="I748" s="9"/>
      <c r="J748" s="9"/>
    </row>
    <row r="749" spans="4:10" ht="19.5" customHeight="1">
      <c r="D749" s="9"/>
      <c r="E749" s="9"/>
      <c r="F749" s="9"/>
      <c r="G749" s="9"/>
      <c r="H749" s="9"/>
      <c r="I749" s="9"/>
      <c r="J749" s="9"/>
    </row>
    <row r="750" spans="4:10" ht="19.5" customHeight="1">
      <c r="D750" s="9"/>
      <c r="E750" s="9"/>
      <c r="F750" s="9"/>
      <c r="G750" s="9"/>
      <c r="H750" s="9"/>
      <c r="I750" s="9"/>
      <c r="J750" s="9"/>
    </row>
    <row r="751" spans="4:10" ht="19.5" customHeight="1">
      <c r="D751" s="9"/>
      <c r="E751" s="9"/>
      <c r="F751" s="9"/>
      <c r="G751" s="9"/>
      <c r="H751" s="9"/>
      <c r="I751" s="9"/>
      <c r="J751" s="9"/>
    </row>
    <row r="752" spans="4:10" ht="19.5" customHeight="1">
      <c r="D752" s="9"/>
      <c r="E752" s="9"/>
      <c r="F752" s="9"/>
      <c r="G752" s="9"/>
      <c r="H752" s="9"/>
      <c r="I752" s="9"/>
      <c r="J752" s="9"/>
    </row>
    <row r="753" spans="4:10" ht="19.5" customHeight="1">
      <c r="D753" s="9"/>
      <c r="E753" s="9"/>
      <c r="F753" s="9"/>
      <c r="G753" s="9"/>
      <c r="H753" s="9"/>
      <c r="I753" s="9"/>
      <c r="J753" s="9"/>
    </row>
    <row r="754" spans="4:10" ht="19.5" customHeight="1">
      <c r="D754" s="9"/>
      <c r="E754" s="9"/>
      <c r="F754" s="9"/>
      <c r="G754" s="9"/>
      <c r="H754" s="9"/>
      <c r="I754" s="9"/>
      <c r="J754" s="9"/>
    </row>
    <row r="755" spans="4:10" ht="19.5" customHeight="1">
      <c r="D755" s="9"/>
      <c r="E755" s="9"/>
      <c r="F755" s="9"/>
      <c r="G755" s="9"/>
      <c r="H755" s="9"/>
      <c r="I755" s="9"/>
      <c r="J755" s="9"/>
    </row>
    <row r="756" spans="4:10" ht="19.5" customHeight="1">
      <c r="D756" s="9"/>
      <c r="E756" s="9"/>
      <c r="F756" s="9"/>
      <c r="G756" s="9"/>
      <c r="H756" s="9"/>
      <c r="I756" s="9"/>
      <c r="J756" s="9"/>
    </row>
    <row r="757" spans="4:10" ht="19.5" customHeight="1">
      <c r="D757" s="9"/>
      <c r="E757" s="9"/>
      <c r="F757" s="9"/>
      <c r="G757" s="9"/>
      <c r="H757" s="9"/>
      <c r="I757" s="9"/>
      <c r="J757" s="9"/>
    </row>
    <row r="758" spans="4:10" ht="19.5" customHeight="1">
      <c r="D758" s="9"/>
      <c r="E758" s="9"/>
      <c r="F758" s="9"/>
      <c r="G758" s="9"/>
      <c r="H758" s="9"/>
      <c r="I758" s="9"/>
      <c r="J758" s="9"/>
    </row>
    <row r="759" spans="4:10" ht="19.5" customHeight="1">
      <c r="D759" s="9"/>
      <c r="E759" s="9"/>
      <c r="F759" s="9"/>
      <c r="G759" s="9"/>
      <c r="H759" s="9"/>
      <c r="I759" s="9"/>
      <c r="J759" s="9"/>
    </row>
    <row r="760" spans="4:10" ht="19.5" customHeight="1">
      <c r="D760" s="9"/>
      <c r="E760" s="9"/>
      <c r="F760" s="9"/>
      <c r="G760" s="9"/>
      <c r="H760" s="9"/>
      <c r="I760" s="9"/>
      <c r="J760" s="9"/>
    </row>
    <row r="761" spans="4:10" ht="19.5" customHeight="1">
      <c r="D761" s="9"/>
      <c r="E761" s="9"/>
      <c r="F761" s="9"/>
      <c r="G761" s="9"/>
      <c r="H761" s="9"/>
      <c r="I761" s="9"/>
      <c r="J761" s="9"/>
    </row>
    <row r="762" spans="4:10" ht="19.5" customHeight="1">
      <c r="D762" s="9"/>
      <c r="E762" s="9"/>
      <c r="F762" s="9"/>
      <c r="G762" s="9"/>
      <c r="H762" s="9"/>
      <c r="I762" s="9"/>
      <c r="J762" s="9"/>
    </row>
    <row r="763" spans="4:10" ht="19.5" customHeight="1">
      <c r="D763" s="9"/>
      <c r="E763" s="9"/>
      <c r="F763" s="9"/>
      <c r="G763" s="9"/>
      <c r="H763" s="9"/>
      <c r="I763" s="9"/>
      <c r="J763" s="9"/>
    </row>
    <row r="764" spans="4:10" ht="19.5" customHeight="1">
      <c r="D764" s="9"/>
      <c r="E764" s="9"/>
      <c r="F764" s="9"/>
      <c r="G764" s="9"/>
      <c r="H764" s="9"/>
      <c r="I764" s="9"/>
      <c r="J764" s="9"/>
    </row>
    <row r="765" spans="4:10" ht="19.5" customHeight="1">
      <c r="D765" s="9"/>
      <c r="E765" s="9"/>
      <c r="F765" s="9"/>
      <c r="G765" s="9"/>
      <c r="H765" s="9"/>
      <c r="I765" s="9"/>
      <c r="J765" s="9"/>
    </row>
    <row r="766" spans="4:10" ht="19.5" customHeight="1">
      <c r="D766" s="9"/>
      <c r="E766" s="9"/>
      <c r="F766" s="9"/>
      <c r="G766" s="9"/>
      <c r="H766" s="9"/>
      <c r="I766" s="9"/>
      <c r="J766" s="9"/>
    </row>
    <row r="767" spans="4:10" ht="19.5" customHeight="1">
      <c r="D767" s="9"/>
      <c r="E767" s="9"/>
      <c r="F767" s="9"/>
      <c r="G767" s="9"/>
      <c r="H767" s="9"/>
      <c r="I767" s="9"/>
      <c r="J767" s="9"/>
    </row>
    <row r="768" spans="4:10" ht="19.5" customHeight="1">
      <c r="D768" s="9"/>
      <c r="E768" s="9"/>
      <c r="F768" s="9"/>
      <c r="G768" s="9"/>
      <c r="H768" s="9"/>
      <c r="I768" s="9"/>
      <c r="J768" s="9"/>
    </row>
    <row r="769" spans="4:10" ht="19.5" customHeight="1">
      <c r="D769" s="9"/>
      <c r="E769" s="9"/>
      <c r="F769" s="9"/>
      <c r="G769" s="9"/>
      <c r="H769" s="9"/>
      <c r="I769" s="9"/>
      <c r="J769" s="9"/>
    </row>
    <row r="770" spans="4:10" ht="19.5" customHeight="1">
      <c r="D770" s="9"/>
      <c r="E770" s="9"/>
      <c r="F770" s="9"/>
      <c r="G770" s="9"/>
      <c r="H770" s="9"/>
      <c r="I770" s="9"/>
      <c r="J770" s="9"/>
    </row>
    <row r="771" spans="4:10" ht="19.5" customHeight="1">
      <c r="D771" s="9"/>
      <c r="E771" s="9"/>
      <c r="F771" s="9"/>
      <c r="G771" s="9"/>
      <c r="H771" s="9"/>
      <c r="I771" s="9"/>
      <c r="J771" s="9"/>
    </row>
    <row r="772" spans="4:10" ht="19.5" customHeight="1">
      <c r="D772" s="9"/>
      <c r="E772" s="9"/>
      <c r="F772" s="9"/>
      <c r="G772" s="9"/>
      <c r="H772" s="9"/>
      <c r="I772" s="9"/>
      <c r="J772" s="9"/>
    </row>
    <row r="773" spans="4:10" ht="19.5" customHeight="1">
      <c r="D773" s="9"/>
      <c r="E773" s="9"/>
      <c r="F773" s="9"/>
      <c r="G773" s="9"/>
      <c r="H773" s="9"/>
      <c r="I773" s="9"/>
      <c r="J773" s="9"/>
    </row>
    <row r="774" spans="4:10" ht="19.5" customHeight="1">
      <c r="D774" s="9"/>
      <c r="E774" s="9"/>
      <c r="F774" s="9"/>
      <c r="G774" s="9"/>
      <c r="H774" s="9"/>
      <c r="I774" s="9"/>
      <c r="J774" s="9"/>
    </row>
    <row r="775" spans="4:10" ht="19.5" customHeight="1">
      <c r="D775" s="9"/>
      <c r="E775" s="9"/>
      <c r="F775" s="9"/>
      <c r="G775" s="9"/>
      <c r="H775" s="9"/>
      <c r="I775" s="9"/>
      <c r="J775" s="9"/>
    </row>
    <row r="776" spans="4:10" ht="19.5" customHeight="1">
      <c r="D776" s="9"/>
      <c r="E776" s="9"/>
      <c r="F776" s="9"/>
      <c r="G776" s="9"/>
      <c r="H776" s="9"/>
      <c r="I776" s="9"/>
      <c r="J776" s="9"/>
    </row>
    <row r="777" spans="4:10" ht="19.5" customHeight="1">
      <c r="D777" s="9"/>
      <c r="E777" s="9"/>
      <c r="F777" s="9"/>
      <c r="G777" s="9"/>
      <c r="H777" s="9"/>
      <c r="I777" s="9"/>
      <c r="J777" s="9"/>
    </row>
    <row r="778" spans="4:10" ht="19.5" customHeight="1">
      <c r="D778" s="9"/>
      <c r="E778" s="9"/>
      <c r="F778" s="9"/>
      <c r="G778" s="9"/>
      <c r="H778" s="9"/>
      <c r="I778" s="9"/>
      <c r="J778" s="9"/>
    </row>
    <row r="779" spans="4:10" ht="19.5" customHeight="1">
      <c r="D779" s="9"/>
      <c r="E779" s="9"/>
      <c r="F779" s="9"/>
      <c r="G779" s="9"/>
      <c r="H779" s="9"/>
      <c r="I779" s="9"/>
      <c r="J779" s="9"/>
    </row>
    <row r="780" spans="4:10" ht="19.5" customHeight="1">
      <c r="D780" s="9"/>
      <c r="E780" s="9"/>
      <c r="F780" s="9"/>
      <c r="G780" s="9"/>
      <c r="H780" s="9"/>
      <c r="I780" s="9"/>
      <c r="J780" s="9"/>
    </row>
    <row r="781" spans="4:10" ht="19.5" customHeight="1">
      <c r="D781" s="9"/>
      <c r="E781" s="9"/>
      <c r="F781" s="9"/>
      <c r="G781" s="9"/>
      <c r="H781" s="9"/>
      <c r="I781" s="9"/>
      <c r="J781" s="9"/>
    </row>
    <row r="782" spans="4:10" ht="19.5" customHeight="1">
      <c r="D782" s="9"/>
      <c r="E782" s="9"/>
      <c r="F782" s="9"/>
      <c r="G782" s="9"/>
      <c r="H782" s="9"/>
      <c r="I782" s="9"/>
      <c r="J782" s="9"/>
    </row>
    <row r="783" spans="4:10" ht="19.5" customHeight="1">
      <c r="D783" s="9"/>
      <c r="E783" s="9"/>
      <c r="F783" s="9"/>
      <c r="G783" s="9"/>
      <c r="H783" s="9"/>
      <c r="I783" s="9"/>
      <c r="J783" s="9"/>
    </row>
    <row r="784" spans="4:10" ht="19.5" customHeight="1">
      <c r="D784" s="9"/>
      <c r="E784" s="9"/>
      <c r="F784" s="9"/>
      <c r="G784" s="9"/>
      <c r="H784" s="9"/>
      <c r="I784" s="9"/>
      <c r="J784" s="9"/>
    </row>
    <row r="785" spans="4:10" ht="19.5" customHeight="1">
      <c r="D785" s="9"/>
      <c r="E785" s="9"/>
      <c r="F785" s="9"/>
      <c r="G785" s="9"/>
      <c r="H785" s="9"/>
      <c r="I785" s="9"/>
      <c r="J785" s="9"/>
    </row>
    <row r="786" spans="4:10" ht="19.5" customHeight="1">
      <c r="D786" s="9"/>
      <c r="E786" s="9"/>
      <c r="F786" s="9"/>
      <c r="G786" s="9"/>
      <c r="H786" s="9"/>
      <c r="I786" s="9"/>
      <c r="J786" s="9"/>
    </row>
    <row r="787" spans="4:10" ht="19.5" customHeight="1">
      <c r="D787" s="9"/>
      <c r="E787" s="9"/>
      <c r="F787" s="9"/>
      <c r="G787" s="9"/>
      <c r="H787" s="9"/>
      <c r="I787" s="9"/>
      <c r="J787" s="9"/>
    </row>
    <row r="788" spans="4:10" ht="19.5" customHeight="1">
      <c r="D788" s="9"/>
      <c r="E788" s="9"/>
      <c r="F788" s="9"/>
      <c r="G788" s="9"/>
      <c r="H788" s="9"/>
      <c r="I788" s="9"/>
      <c r="J788" s="9"/>
    </row>
    <row r="789" spans="4:10" ht="19.5" customHeight="1">
      <c r="D789" s="9"/>
      <c r="E789" s="9"/>
      <c r="F789" s="9"/>
      <c r="G789" s="9"/>
      <c r="H789" s="9"/>
      <c r="I789" s="9"/>
      <c r="J789" s="9"/>
    </row>
    <row r="790" spans="4:10" ht="19.5" customHeight="1">
      <c r="D790" s="9"/>
      <c r="E790" s="9"/>
      <c r="F790" s="9"/>
      <c r="G790" s="9"/>
      <c r="H790" s="9"/>
      <c r="I790" s="9"/>
      <c r="J790" s="9"/>
    </row>
    <row r="791" spans="4:10" ht="19.5" customHeight="1">
      <c r="D791" s="9"/>
      <c r="E791" s="9"/>
      <c r="F791" s="9"/>
      <c r="G791" s="9"/>
      <c r="H791" s="9"/>
      <c r="I791" s="9"/>
      <c r="J791" s="9"/>
    </row>
    <row r="792" spans="4:10" ht="19.5" customHeight="1">
      <c r="D792" s="9"/>
      <c r="E792" s="9"/>
      <c r="F792" s="9"/>
      <c r="G792" s="9"/>
      <c r="H792" s="9"/>
      <c r="I792" s="9"/>
      <c r="J792" s="9"/>
    </row>
    <row r="793" spans="4:10" ht="19.5" customHeight="1">
      <c r="D793" s="9"/>
      <c r="E793" s="9"/>
      <c r="F793" s="9"/>
      <c r="G793" s="9"/>
      <c r="H793" s="9"/>
      <c r="I793" s="9"/>
      <c r="J793" s="9"/>
    </row>
    <row r="794" spans="4:10" ht="19.5" customHeight="1">
      <c r="D794" s="9"/>
      <c r="E794" s="9"/>
      <c r="F794" s="9"/>
      <c r="G794" s="9"/>
      <c r="H794" s="9"/>
      <c r="I794" s="9"/>
      <c r="J794" s="9"/>
    </row>
    <row r="795" spans="4:10" ht="19.5" customHeight="1">
      <c r="D795" s="9"/>
      <c r="E795" s="9"/>
      <c r="F795" s="9"/>
      <c r="G795" s="9"/>
      <c r="H795" s="9"/>
      <c r="I795" s="9"/>
      <c r="J795" s="9"/>
    </row>
    <row r="796" spans="4:10" ht="19.5" customHeight="1">
      <c r="D796" s="9"/>
      <c r="E796" s="9"/>
      <c r="F796" s="9"/>
      <c r="G796" s="9"/>
      <c r="H796" s="9"/>
      <c r="I796" s="9"/>
      <c r="J796" s="9"/>
    </row>
    <row r="797" spans="4:10" ht="19.5" customHeight="1">
      <c r="D797" s="9"/>
      <c r="E797" s="9"/>
      <c r="F797" s="9"/>
      <c r="G797" s="9"/>
      <c r="H797" s="9"/>
      <c r="I797" s="9"/>
      <c r="J797" s="9"/>
    </row>
    <row r="798" spans="4:10" ht="19.5" customHeight="1">
      <c r="D798" s="9"/>
      <c r="E798" s="9"/>
      <c r="F798" s="9"/>
      <c r="G798" s="9"/>
      <c r="H798" s="9"/>
      <c r="I798" s="9"/>
      <c r="J798" s="9"/>
    </row>
    <row r="799" spans="4:10" ht="19.5" customHeight="1">
      <c r="D799" s="9"/>
      <c r="E799" s="9"/>
      <c r="F799" s="9"/>
      <c r="G799" s="9"/>
      <c r="H799" s="9"/>
      <c r="I799" s="9"/>
      <c r="J799" s="9"/>
    </row>
    <row r="800" spans="4:10" ht="19.5" customHeight="1">
      <c r="D800" s="9"/>
      <c r="E800" s="9"/>
      <c r="F800" s="9"/>
      <c r="G800" s="9"/>
      <c r="H800" s="9"/>
      <c r="I800" s="9"/>
      <c r="J800" s="9"/>
    </row>
    <row r="801" spans="4:10" ht="19.5" customHeight="1">
      <c r="D801" s="9"/>
      <c r="E801" s="9"/>
      <c r="F801" s="9"/>
      <c r="G801" s="9"/>
      <c r="H801" s="9"/>
      <c r="I801" s="9"/>
      <c r="J801" s="9"/>
    </row>
    <row r="802" spans="4:10" ht="19.5" customHeight="1">
      <c r="D802" s="9"/>
      <c r="E802" s="9"/>
      <c r="F802" s="9"/>
      <c r="G802" s="9"/>
      <c r="H802" s="9"/>
      <c r="I802" s="9"/>
      <c r="J802" s="9"/>
    </row>
    <row r="803" spans="4:10" ht="19.5" customHeight="1">
      <c r="D803" s="9"/>
      <c r="E803" s="9"/>
      <c r="F803" s="9"/>
      <c r="G803" s="9"/>
      <c r="H803" s="9"/>
      <c r="I803" s="9"/>
      <c r="J803" s="9"/>
    </row>
    <row r="804" spans="4:10" ht="19.5" customHeight="1">
      <c r="D804" s="9"/>
      <c r="E804" s="9"/>
      <c r="F804" s="9"/>
      <c r="G804" s="9"/>
      <c r="H804" s="9"/>
      <c r="I804" s="9"/>
      <c r="J804" s="9"/>
    </row>
    <row r="805" spans="4:10" ht="19.5" customHeight="1">
      <c r="D805" s="9"/>
      <c r="E805" s="9"/>
      <c r="F805" s="9"/>
      <c r="G805" s="9"/>
      <c r="H805" s="9"/>
      <c r="I805" s="9"/>
      <c r="J805" s="9"/>
    </row>
    <row r="806" spans="4:10" ht="19.5" customHeight="1">
      <c r="D806" s="9"/>
      <c r="E806" s="9"/>
      <c r="F806" s="9"/>
      <c r="G806" s="9"/>
      <c r="H806" s="9"/>
      <c r="I806" s="9"/>
      <c r="J806" s="9"/>
    </row>
    <row r="807" spans="4:10" ht="19.5" customHeight="1">
      <c r="D807" s="9"/>
      <c r="E807" s="9"/>
      <c r="F807" s="9"/>
      <c r="G807" s="9"/>
      <c r="H807" s="9"/>
      <c r="I807" s="9"/>
      <c r="J807" s="9"/>
    </row>
    <row r="808" spans="4:10" ht="19.5" customHeight="1">
      <c r="D808" s="9"/>
      <c r="E808" s="9"/>
      <c r="F808" s="9"/>
      <c r="G808" s="9"/>
      <c r="H808" s="9"/>
      <c r="I808" s="9"/>
      <c r="J808" s="9"/>
    </row>
    <row r="809" spans="4:10" ht="19.5" customHeight="1">
      <c r="D809" s="9"/>
      <c r="E809" s="9"/>
      <c r="F809" s="9"/>
      <c r="G809" s="9"/>
      <c r="H809" s="9"/>
      <c r="I809" s="9"/>
      <c r="J809" s="9"/>
    </row>
    <row r="810" spans="4:10" ht="19.5" customHeight="1">
      <c r="D810" s="9"/>
      <c r="E810" s="9"/>
      <c r="F810" s="9"/>
      <c r="G810" s="9"/>
      <c r="H810" s="9"/>
      <c r="I810" s="9"/>
      <c r="J810" s="9"/>
    </row>
    <row r="811" spans="4:10" ht="19.5" customHeight="1">
      <c r="D811" s="9"/>
      <c r="E811" s="9"/>
      <c r="F811" s="9"/>
      <c r="G811" s="9"/>
      <c r="H811" s="9"/>
      <c r="I811" s="9"/>
      <c r="J811" s="9"/>
    </row>
    <row r="812" spans="4:10" ht="19.5" customHeight="1">
      <c r="D812" s="9"/>
      <c r="E812" s="9"/>
      <c r="F812" s="9"/>
      <c r="G812" s="9"/>
      <c r="H812" s="9"/>
      <c r="I812" s="9"/>
      <c r="J812" s="9"/>
    </row>
    <row r="813" spans="4:10" ht="19.5" customHeight="1">
      <c r="D813" s="9"/>
      <c r="E813" s="9"/>
      <c r="F813" s="9"/>
      <c r="G813" s="9"/>
      <c r="H813" s="9"/>
      <c r="I813" s="9"/>
      <c r="J813" s="9"/>
    </row>
    <row r="814" spans="4:10" ht="19.5" customHeight="1">
      <c r="D814" s="9"/>
      <c r="E814" s="9"/>
      <c r="F814" s="9"/>
      <c r="G814" s="9"/>
      <c r="H814" s="9"/>
      <c r="I814" s="9"/>
      <c r="J814" s="9"/>
    </row>
    <row r="815" spans="4:10" ht="19.5" customHeight="1">
      <c r="D815" s="9"/>
      <c r="E815" s="9"/>
      <c r="F815" s="9"/>
      <c r="G815" s="9"/>
      <c r="H815" s="9"/>
      <c r="I815" s="9"/>
      <c r="J815" s="9"/>
    </row>
    <row r="816" spans="4:10" ht="19.5" customHeight="1">
      <c r="D816" s="9"/>
      <c r="E816" s="9"/>
      <c r="F816" s="9"/>
      <c r="G816" s="9"/>
      <c r="H816" s="9"/>
      <c r="I816" s="9"/>
      <c r="J816" s="9"/>
    </row>
    <row r="817" spans="4:10" ht="19.5" customHeight="1">
      <c r="D817" s="9"/>
      <c r="E817" s="9"/>
      <c r="F817" s="9"/>
      <c r="G817" s="9"/>
      <c r="H817" s="9"/>
      <c r="I817" s="9"/>
      <c r="J817" s="9"/>
    </row>
    <row r="818" spans="4:10" ht="19.5" customHeight="1">
      <c r="D818" s="9"/>
      <c r="E818" s="9"/>
      <c r="F818" s="9"/>
      <c r="G818" s="9"/>
      <c r="H818" s="9"/>
      <c r="I818" s="9"/>
      <c r="J818" s="9"/>
    </row>
    <row r="819" spans="4:10" ht="19.5" customHeight="1">
      <c r="D819" s="9"/>
      <c r="E819" s="9"/>
      <c r="F819" s="9"/>
      <c r="G819" s="9"/>
      <c r="H819" s="9"/>
      <c r="I819" s="9"/>
      <c r="J819" s="9"/>
    </row>
    <row r="820" spans="4:10" ht="19.5" customHeight="1">
      <c r="D820" s="9"/>
      <c r="E820" s="9"/>
      <c r="F820" s="9"/>
      <c r="G820" s="9"/>
      <c r="H820" s="9"/>
      <c r="I820" s="9"/>
      <c r="J820" s="9"/>
    </row>
    <row r="821" spans="4:10" ht="19.5" customHeight="1">
      <c r="D821" s="9"/>
      <c r="E821" s="9"/>
      <c r="F821" s="9"/>
      <c r="G821" s="9"/>
      <c r="H821" s="9"/>
      <c r="I821" s="9"/>
      <c r="J821" s="9"/>
    </row>
    <row r="822" spans="4:10" ht="19.5" customHeight="1">
      <c r="D822" s="9"/>
      <c r="E822" s="9"/>
      <c r="F822" s="9"/>
      <c r="G822" s="9"/>
      <c r="H822" s="9"/>
      <c r="I822" s="9"/>
      <c r="J822" s="9"/>
    </row>
    <row r="823" spans="4:10" ht="19.5" customHeight="1">
      <c r="D823" s="9"/>
      <c r="E823" s="9"/>
      <c r="F823" s="9"/>
      <c r="G823" s="9"/>
      <c r="H823" s="9"/>
      <c r="I823" s="9"/>
      <c r="J823" s="9"/>
    </row>
    <row r="824" spans="4:10" ht="19.5" customHeight="1">
      <c r="D824" s="9"/>
      <c r="E824" s="9"/>
      <c r="F824" s="9"/>
      <c r="G824" s="9"/>
      <c r="H824" s="9"/>
      <c r="I824" s="9"/>
      <c r="J824" s="9"/>
    </row>
    <row r="825" spans="4:10" ht="19.5" customHeight="1">
      <c r="D825" s="9"/>
      <c r="E825" s="9"/>
      <c r="F825" s="9"/>
      <c r="G825" s="9"/>
      <c r="H825" s="9"/>
      <c r="I825" s="9"/>
      <c r="J825" s="9"/>
    </row>
    <row r="826" spans="4:10" ht="19.5" customHeight="1">
      <c r="D826" s="9"/>
      <c r="E826" s="9"/>
      <c r="F826" s="9"/>
      <c r="G826" s="9"/>
      <c r="H826" s="9"/>
      <c r="I826" s="9"/>
      <c r="J826" s="9"/>
    </row>
    <row r="827" spans="4:10" ht="19.5" customHeight="1">
      <c r="D827" s="9"/>
      <c r="E827" s="9"/>
      <c r="F827" s="9"/>
      <c r="G827" s="9"/>
      <c r="H827" s="9"/>
      <c r="I827" s="9"/>
      <c r="J827" s="9"/>
    </row>
    <row r="828" spans="4:10" ht="19.5" customHeight="1">
      <c r="D828" s="9"/>
      <c r="E828" s="9"/>
      <c r="F828" s="9"/>
      <c r="G828" s="9"/>
      <c r="H828" s="9"/>
      <c r="I828" s="9"/>
      <c r="J828" s="9"/>
    </row>
    <row r="829" spans="4:10" ht="19.5" customHeight="1">
      <c r="D829" s="9"/>
      <c r="E829" s="9"/>
      <c r="F829" s="9"/>
      <c r="G829" s="9"/>
      <c r="H829" s="9"/>
      <c r="I829" s="9"/>
      <c r="J829" s="9"/>
    </row>
    <row r="830" spans="4:10" ht="19.5" customHeight="1">
      <c r="D830" s="9"/>
      <c r="E830" s="9"/>
      <c r="F830" s="9"/>
      <c r="G830" s="9"/>
      <c r="H830" s="9"/>
      <c r="I830" s="9"/>
      <c r="J830" s="9"/>
    </row>
    <row r="831" spans="4:10" ht="19.5" customHeight="1">
      <c r="D831" s="9"/>
      <c r="E831" s="9"/>
      <c r="F831" s="9"/>
      <c r="G831" s="9"/>
      <c r="H831" s="9"/>
      <c r="I831" s="9"/>
      <c r="J831" s="9"/>
    </row>
    <row r="832" spans="4:10" ht="19.5" customHeight="1">
      <c r="D832" s="9"/>
      <c r="E832" s="9"/>
      <c r="F832" s="9"/>
      <c r="G832" s="9"/>
      <c r="H832" s="9"/>
      <c r="I832" s="9"/>
      <c r="J832" s="9"/>
    </row>
    <row r="833" spans="4:10" ht="19.5" customHeight="1">
      <c r="D833" s="9"/>
      <c r="E833" s="9"/>
      <c r="F833" s="9"/>
      <c r="G833" s="9"/>
      <c r="H833" s="9"/>
      <c r="I833" s="9"/>
      <c r="J833" s="9"/>
    </row>
    <row r="834" spans="4:10" ht="19.5" customHeight="1">
      <c r="D834" s="9"/>
      <c r="E834" s="9"/>
      <c r="F834" s="9"/>
      <c r="G834" s="9"/>
      <c r="H834" s="9"/>
      <c r="I834" s="9"/>
      <c r="J834" s="9"/>
    </row>
    <row r="835" spans="4:10" ht="19.5" customHeight="1">
      <c r="D835" s="9"/>
      <c r="E835" s="9"/>
      <c r="F835" s="9"/>
      <c r="G835" s="9"/>
      <c r="H835" s="9"/>
      <c r="I835" s="9"/>
      <c r="J835" s="9"/>
    </row>
    <row r="836" spans="4:10" ht="19.5" customHeight="1">
      <c r="D836" s="9"/>
      <c r="E836" s="9"/>
      <c r="F836" s="9"/>
      <c r="G836" s="9"/>
      <c r="H836" s="9"/>
      <c r="I836" s="9"/>
      <c r="J836" s="9"/>
    </row>
    <row r="837" spans="4:10" ht="19.5" customHeight="1">
      <c r="D837" s="9"/>
      <c r="E837" s="9"/>
      <c r="F837" s="9"/>
      <c r="G837" s="9"/>
      <c r="H837" s="9"/>
      <c r="I837" s="9"/>
      <c r="J837" s="9"/>
    </row>
    <row r="838" spans="4:10" ht="19.5" customHeight="1">
      <c r="D838" s="9"/>
      <c r="E838" s="9"/>
      <c r="F838" s="9"/>
      <c r="G838" s="9"/>
      <c r="H838" s="9"/>
      <c r="I838" s="9"/>
      <c r="J838" s="9"/>
    </row>
    <row r="839" spans="4:10" ht="19.5" customHeight="1">
      <c r="D839" s="9"/>
      <c r="E839" s="9"/>
      <c r="F839" s="9"/>
      <c r="G839" s="9"/>
      <c r="H839" s="9"/>
      <c r="I839" s="9"/>
      <c r="J839" s="9"/>
    </row>
    <row r="840" spans="4:10" ht="19.5" customHeight="1">
      <c r="D840" s="9"/>
      <c r="E840" s="9"/>
      <c r="F840" s="9"/>
      <c r="G840" s="9"/>
      <c r="H840" s="9"/>
      <c r="I840" s="9"/>
      <c r="J840" s="9"/>
    </row>
    <row r="841" spans="4:10" ht="19.5" customHeight="1">
      <c r="D841" s="9"/>
      <c r="E841" s="9"/>
      <c r="F841" s="9"/>
      <c r="G841" s="9"/>
      <c r="H841" s="9"/>
      <c r="I841" s="9"/>
      <c r="J841" s="9"/>
    </row>
    <row r="842" spans="4:10" ht="19.5" customHeight="1">
      <c r="D842" s="9"/>
      <c r="E842" s="9"/>
      <c r="F842" s="9"/>
      <c r="G842" s="9"/>
      <c r="H842" s="9"/>
      <c r="I842" s="9"/>
      <c r="J842" s="9"/>
    </row>
    <row r="843" spans="4:10" ht="19.5" customHeight="1">
      <c r="D843" s="9"/>
      <c r="E843" s="9"/>
      <c r="F843" s="9"/>
      <c r="G843" s="9"/>
      <c r="H843" s="9"/>
      <c r="I843" s="9"/>
      <c r="J843" s="9"/>
    </row>
    <row r="844" spans="4:10" ht="19.5" customHeight="1">
      <c r="D844" s="9"/>
      <c r="E844" s="9"/>
      <c r="F844" s="9"/>
      <c r="G844" s="9"/>
      <c r="H844" s="9"/>
      <c r="I844" s="9"/>
      <c r="J844" s="9"/>
    </row>
    <row r="845" spans="4:10" ht="19.5" customHeight="1">
      <c r="D845" s="9"/>
      <c r="E845" s="9"/>
      <c r="F845" s="9"/>
      <c r="G845" s="9"/>
      <c r="H845" s="9"/>
      <c r="I845" s="9"/>
      <c r="J845" s="9"/>
    </row>
    <row r="846" spans="4:10" ht="19.5" customHeight="1">
      <c r="D846" s="9"/>
      <c r="E846" s="9"/>
      <c r="F846" s="9"/>
      <c r="G846" s="9"/>
      <c r="H846" s="9"/>
      <c r="I846" s="9"/>
      <c r="J846" s="9"/>
    </row>
    <row r="847" spans="4:10" ht="19.5" customHeight="1">
      <c r="D847" s="9"/>
      <c r="E847" s="9"/>
      <c r="F847" s="9"/>
      <c r="G847" s="9"/>
      <c r="H847" s="9"/>
      <c r="I847" s="9"/>
      <c r="J847" s="9"/>
    </row>
    <row r="848" spans="4:10" ht="19.5" customHeight="1">
      <c r="D848" s="9"/>
      <c r="E848" s="9"/>
      <c r="F848" s="9"/>
      <c r="G848" s="9"/>
      <c r="H848" s="9"/>
      <c r="I848" s="9"/>
      <c r="J848" s="9"/>
    </row>
    <row r="849" spans="4:10" ht="19.5" customHeight="1">
      <c r="D849" s="9"/>
      <c r="E849" s="9"/>
      <c r="F849" s="9"/>
      <c r="G849" s="9"/>
      <c r="H849" s="9"/>
      <c r="I849" s="9"/>
      <c r="J849" s="9"/>
    </row>
    <row r="850" spans="4:10" ht="19.5" customHeight="1">
      <c r="D850" s="9"/>
      <c r="E850" s="9"/>
      <c r="F850" s="9"/>
      <c r="G850" s="9"/>
      <c r="H850" s="9"/>
      <c r="I850" s="9"/>
      <c r="J850" s="9"/>
    </row>
    <row r="851" spans="4:10" ht="19.5" customHeight="1">
      <c r="D851" s="9"/>
      <c r="E851" s="9"/>
      <c r="F851" s="9"/>
      <c r="G851" s="9"/>
      <c r="H851" s="9"/>
      <c r="I851" s="9"/>
      <c r="J851" s="9"/>
    </row>
    <row r="852" spans="4:10" ht="19.5" customHeight="1">
      <c r="D852" s="9"/>
      <c r="E852" s="9"/>
      <c r="F852" s="9"/>
      <c r="G852" s="9"/>
      <c r="H852" s="9"/>
      <c r="I852" s="9"/>
      <c r="J852" s="9"/>
    </row>
    <row r="853" spans="4:10" ht="19.5" customHeight="1">
      <c r="D853" s="9"/>
      <c r="E853" s="9"/>
      <c r="F853" s="9"/>
      <c r="G853" s="9"/>
      <c r="H853" s="9"/>
      <c r="I853" s="9"/>
      <c r="J853" s="9"/>
    </row>
    <row r="854" spans="4:10" ht="19.5" customHeight="1">
      <c r="D854" s="9"/>
      <c r="E854" s="9"/>
      <c r="F854" s="9"/>
      <c r="G854" s="9"/>
      <c r="H854" s="9"/>
      <c r="I854" s="9"/>
      <c r="J854" s="9"/>
    </row>
    <row r="855" spans="4:10" ht="19.5" customHeight="1">
      <c r="D855" s="9"/>
      <c r="E855" s="9"/>
      <c r="F855" s="9"/>
      <c r="G855" s="9"/>
      <c r="H855" s="9"/>
      <c r="I855" s="9"/>
      <c r="J855" s="9"/>
    </row>
    <row r="856" spans="4:10" ht="19.5" customHeight="1">
      <c r="D856" s="9"/>
      <c r="E856" s="9"/>
      <c r="F856" s="9"/>
      <c r="G856" s="9"/>
      <c r="H856" s="9"/>
      <c r="I856" s="9"/>
      <c r="J856" s="9"/>
    </row>
    <row r="857" spans="4:10" ht="19.5" customHeight="1">
      <c r="D857" s="9"/>
      <c r="E857" s="9"/>
      <c r="F857" s="9"/>
      <c r="G857" s="9"/>
      <c r="H857" s="9"/>
      <c r="I857" s="9"/>
      <c r="J857" s="9"/>
    </row>
    <row r="858" spans="4:10" ht="19.5" customHeight="1">
      <c r="D858" s="9"/>
      <c r="E858" s="9"/>
      <c r="F858" s="9"/>
      <c r="G858" s="9"/>
      <c r="H858" s="9"/>
      <c r="I858" s="9"/>
      <c r="J858" s="9"/>
    </row>
    <row r="859" spans="4:10" ht="19.5" customHeight="1">
      <c r="D859" s="9"/>
      <c r="E859" s="9"/>
      <c r="F859" s="9"/>
      <c r="G859" s="9"/>
      <c r="H859" s="9"/>
      <c r="I859" s="9"/>
      <c r="J859" s="9"/>
    </row>
    <row r="860" spans="4:10" ht="19.5" customHeight="1">
      <c r="D860" s="9"/>
      <c r="E860" s="9"/>
      <c r="F860" s="9"/>
      <c r="G860" s="9"/>
      <c r="H860" s="9"/>
      <c r="I860" s="9"/>
      <c r="J860" s="9"/>
    </row>
    <row r="861" spans="4:10" ht="19.5" customHeight="1">
      <c r="D861" s="9"/>
      <c r="E861" s="9"/>
      <c r="F861" s="9"/>
      <c r="G861" s="9"/>
      <c r="H861" s="9"/>
      <c r="I861" s="9"/>
      <c r="J861" s="9"/>
    </row>
    <row r="862" spans="4:10" ht="19.5" customHeight="1">
      <c r="D862" s="9"/>
      <c r="E862" s="9"/>
      <c r="F862" s="9"/>
      <c r="G862" s="9"/>
      <c r="H862" s="9"/>
      <c r="I862" s="9"/>
      <c r="J862" s="9"/>
    </row>
    <row r="863" spans="4:10" ht="19.5" customHeight="1">
      <c r="D863" s="9"/>
      <c r="E863" s="9"/>
      <c r="F863" s="9"/>
      <c r="G863" s="9"/>
      <c r="H863" s="9"/>
      <c r="I863" s="9"/>
      <c r="J863" s="9"/>
    </row>
    <row r="864" spans="4:10" ht="19.5" customHeight="1">
      <c r="D864" s="9"/>
      <c r="E864" s="9"/>
      <c r="F864" s="9"/>
      <c r="G864" s="9"/>
      <c r="H864" s="9"/>
      <c r="I864" s="9"/>
      <c r="J864" s="9"/>
    </row>
    <row r="865" spans="4:10" ht="19.5" customHeight="1">
      <c r="D865" s="9"/>
      <c r="E865" s="9"/>
      <c r="F865" s="9"/>
      <c r="G865" s="9"/>
      <c r="H865" s="9"/>
      <c r="I865" s="9"/>
      <c r="J865" s="9"/>
    </row>
    <row r="866" spans="4:10" ht="19.5" customHeight="1">
      <c r="D866" s="9"/>
      <c r="E866" s="9"/>
      <c r="F866" s="9"/>
      <c r="G866" s="9"/>
      <c r="H866" s="9"/>
      <c r="I866" s="9"/>
      <c r="J866" s="9"/>
    </row>
    <row r="867" spans="4:10" ht="19.5" customHeight="1">
      <c r="D867" s="9"/>
      <c r="E867" s="9"/>
      <c r="F867" s="9"/>
      <c r="G867" s="9"/>
      <c r="H867" s="9"/>
      <c r="I867" s="9"/>
      <c r="J867" s="9"/>
    </row>
    <row r="868" spans="4:10" ht="19.5" customHeight="1">
      <c r="D868" s="9"/>
      <c r="E868" s="9"/>
      <c r="F868" s="9"/>
      <c r="G868" s="9"/>
      <c r="H868" s="9"/>
      <c r="I868" s="9"/>
      <c r="J868" s="9"/>
    </row>
    <row r="869" spans="4:10" ht="19.5" customHeight="1">
      <c r="D869" s="9"/>
      <c r="E869" s="9"/>
      <c r="F869" s="9"/>
      <c r="G869" s="9"/>
      <c r="H869" s="9"/>
      <c r="I869" s="9"/>
      <c r="J869" s="9"/>
    </row>
    <row r="870" spans="4:10" ht="19.5" customHeight="1">
      <c r="D870" s="9"/>
      <c r="E870" s="9"/>
      <c r="F870" s="9"/>
      <c r="G870" s="9"/>
      <c r="H870" s="9"/>
      <c r="I870" s="9"/>
      <c r="J870" s="9"/>
    </row>
    <row r="871" spans="4:10" ht="19.5" customHeight="1">
      <c r="D871" s="9"/>
      <c r="E871" s="9"/>
      <c r="F871" s="9"/>
      <c r="G871" s="9"/>
      <c r="H871" s="9"/>
      <c r="I871" s="9"/>
      <c r="J871" s="9"/>
    </row>
    <row r="872" spans="4:10" ht="19.5" customHeight="1">
      <c r="D872" s="9"/>
      <c r="E872" s="9"/>
      <c r="F872" s="9"/>
      <c r="G872" s="9"/>
      <c r="H872" s="9"/>
      <c r="I872" s="9"/>
      <c r="J872" s="9"/>
    </row>
    <row r="873" spans="4:10" ht="19.5" customHeight="1">
      <c r="D873" s="9"/>
      <c r="E873" s="9"/>
      <c r="F873" s="9"/>
      <c r="G873" s="9"/>
      <c r="H873" s="9"/>
      <c r="I873" s="9"/>
      <c r="J873" s="9"/>
    </row>
    <row r="874" spans="4:10" ht="19.5" customHeight="1">
      <c r="D874" s="9"/>
      <c r="E874" s="9"/>
      <c r="F874" s="9"/>
      <c r="G874" s="9"/>
      <c r="H874" s="9"/>
      <c r="I874" s="9"/>
      <c r="J874" s="9"/>
    </row>
    <row r="875" spans="4:10" ht="19.5" customHeight="1">
      <c r="D875" s="9"/>
      <c r="E875" s="9"/>
      <c r="F875" s="9"/>
      <c r="G875" s="9"/>
      <c r="H875" s="9"/>
      <c r="I875" s="9"/>
      <c r="J875" s="9"/>
    </row>
    <row r="876" spans="4:10" ht="19.5" customHeight="1">
      <c r="D876" s="9"/>
      <c r="E876" s="9"/>
      <c r="F876" s="9"/>
      <c r="G876" s="9"/>
      <c r="H876" s="9"/>
      <c r="I876" s="9"/>
      <c r="J876" s="9"/>
    </row>
    <row r="877" spans="4:10" ht="19.5" customHeight="1">
      <c r="D877" s="9"/>
      <c r="E877" s="9"/>
      <c r="F877" s="9"/>
      <c r="G877" s="9"/>
      <c r="H877" s="9"/>
      <c r="I877" s="9"/>
      <c r="J877" s="9"/>
    </row>
    <row r="878" spans="4:10" ht="19.5" customHeight="1">
      <c r="D878" s="9"/>
      <c r="E878" s="9"/>
      <c r="F878" s="9"/>
      <c r="G878" s="9"/>
      <c r="H878" s="9"/>
      <c r="I878" s="9"/>
      <c r="J878" s="9"/>
    </row>
    <row r="879" spans="4:10" ht="19.5" customHeight="1">
      <c r="D879" s="9"/>
      <c r="E879" s="9"/>
      <c r="F879" s="9"/>
      <c r="G879" s="9"/>
      <c r="H879" s="9"/>
      <c r="I879" s="9"/>
      <c r="J879" s="9"/>
    </row>
    <row r="880" spans="4:10" ht="19.5" customHeight="1">
      <c r="D880" s="9"/>
      <c r="E880" s="9"/>
      <c r="F880" s="9"/>
      <c r="G880" s="9"/>
      <c r="H880" s="9"/>
      <c r="I880" s="9"/>
      <c r="J880" s="9"/>
    </row>
    <row r="881" spans="4:10" ht="19.5" customHeight="1">
      <c r="D881" s="9"/>
      <c r="E881" s="9"/>
      <c r="F881" s="9"/>
      <c r="G881" s="9"/>
      <c r="H881" s="9"/>
      <c r="I881" s="9"/>
      <c r="J881" s="9"/>
    </row>
    <row r="882" spans="4:10" ht="19.5" customHeight="1">
      <c r="D882" s="9"/>
      <c r="E882" s="9"/>
      <c r="F882" s="9"/>
      <c r="G882" s="9"/>
      <c r="H882" s="9"/>
      <c r="I882" s="9"/>
      <c r="J882" s="9"/>
    </row>
    <row r="883" spans="4:10" ht="19.5" customHeight="1">
      <c r="D883" s="9"/>
      <c r="E883" s="9"/>
      <c r="F883" s="9"/>
      <c r="G883" s="9"/>
      <c r="H883" s="9"/>
      <c r="I883" s="9"/>
      <c r="J883" s="9"/>
    </row>
    <row r="884" spans="4:10" ht="19.5" customHeight="1">
      <c r="D884" s="9"/>
      <c r="E884" s="9"/>
      <c r="F884" s="9"/>
      <c r="G884" s="9"/>
      <c r="H884" s="9"/>
      <c r="I884" s="9"/>
      <c r="J884" s="9"/>
    </row>
    <row r="885" spans="4:10" ht="19.5" customHeight="1">
      <c r="D885" s="9"/>
      <c r="E885" s="9"/>
      <c r="F885" s="9"/>
      <c r="G885" s="9"/>
      <c r="H885" s="9"/>
      <c r="I885" s="9"/>
      <c r="J885" s="9"/>
    </row>
    <row r="886" spans="4:10" ht="19.5" customHeight="1">
      <c r="D886" s="9"/>
      <c r="E886" s="9"/>
      <c r="F886" s="9"/>
      <c r="G886" s="9"/>
      <c r="H886" s="9"/>
      <c r="I886" s="9"/>
      <c r="J886" s="9"/>
    </row>
    <row r="887" spans="4:10" ht="19.5" customHeight="1">
      <c r="D887" s="9"/>
      <c r="E887" s="9"/>
      <c r="F887" s="9"/>
      <c r="G887" s="9"/>
      <c r="H887" s="9"/>
      <c r="I887" s="9"/>
      <c r="J887" s="9"/>
    </row>
    <row r="888" spans="4:10" ht="19.5" customHeight="1">
      <c r="D888" s="9"/>
      <c r="E888" s="9"/>
      <c r="F888" s="9"/>
      <c r="G888" s="9"/>
      <c r="H888" s="9"/>
      <c r="I888" s="9"/>
      <c r="J888" s="9"/>
    </row>
    <row r="889" spans="4:10" ht="19.5" customHeight="1">
      <c r="D889" s="9"/>
      <c r="E889" s="9"/>
      <c r="F889" s="9"/>
      <c r="G889" s="9"/>
      <c r="H889" s="9"/>
      <c r="I889" s="9"/>
      <c r="J889" s="9"/>
    </row>
    <row r="890" spans="4:10" ht="19.5" customHeight="1">
      <c r="D890" s="9"/>
      <c r="E890" s="9"/>
      <c r="F890" s="9"/>
      <c r="G890" s="9"/>
      <c r="H890" s="9"/>
      <c r="I890" s="9"/>
      <c r="J890" s="9"/>
    </row>
    <row r="891" spans="4:10" ht="19.5" customHeight="1">
      <c r="D891" s="9"/>
      <c r="E891" s="9"/>
      <c r="F891" s="9"/>
      <c r="G891" s="9"/>
      <c r="H891" s="9"/>
      <c r="I891" s="9"/>
      <c r="J891" s="9"/>
    </row>
    <row r="892" spans="4:10" ht="19.5" customHeight="1">
      <c r="D892" s="9"/>
      <c r="E892" s="9"/>
      <c r="F892" s="9"/>
      <c r="G892" s="9"/>
      <c r="H892" s="9"/>
      <c r="I892" s="9"/>
      <c r="J892" s="9"/>
    </row>
    <row r="893" spans="4:10" ht="19.5" customHeight="1">
      <c r="D893" s="9"/>
      <c r="E893" s="9"/>
      <c r="F893" s="9"/>
      <c r="G893" s="9"/>
      <c r="H893" s="9"/>
      <c r="I893" s="9"/>
      <c r="J893" s="9"/>
    </row>
    <row r="894" spans="4:10" ht="19.5" customHeight="1">
      <c r="D894" s="9"/>
      <c r="E894" s="9"/>
      <c r="F894" s="9"/>
      <c r="G894" s="9"/>
      <c r="H894" s="9"/>
      <c r="I894" s="9"/>
      <c r="J894" s="9"/>
    </row>
    <row r="895" spans="4:10" ht="19.5" customHeight="1">
      <c r="D895" s="9"/>
      <c r="E895" s="9"/>
      <c r="F895" s="9"/>
      <c r="G895" s="9"/>
      <c r="H895" s="9"/>
      <c r="I895" s="9"/>
      <c r="J895" s="9"/>
    </row>
    <row r="896" spans="4:10" ht="19.5" customHeight="1">
      <c r="D896" s="9"/>
      <c r="E896" s="9"/>
      <c r="F896" s="9"/>
      <c r="G896" s="9"/>
      <c r="H896" s="9"/>
      <c r="I896" s="9"/>
      <c r="J896" s="9"/>
    </row>
    <row r="897" spans="4:10" ht="19.5" customHeight="1">
      <c r="D897" s="9"/>
      <c r="E897" s="9"/>
      <c r="F897" s="9"/>
      <c r="G897" s="9"/>
      <c r="H897" s="9"/>
      <c r="I897" s="9"/>
      <c r="J897" s="9"/>
    </row>
    <row r="898" spans="4:10" ht="19.5" customHeight="1">
      <c r="D898" s="9"/>
      <c r="E898" s="9"/>
      <c r="F898" s="9"/>
      <c r="G898" s="9"/>
      <c r="H898" s="9"/>
      <c r="I898" s="9"/>
      <c r="J898" s="9"/>
    </row>
    <row r="899" spans="4:10" ht="19.5" customHeight="1">
      <c r="D899" s="9"/>
      <c r="E899" s="9"/>
      <c r="F899" s="9"/>
      <c r="G899" s="9"/>
      <c r="H899" s="9"/>
      <c r="I899" s="9"/>
      <c r="J899" s="9"/>
    </row>
    <row r="900" spans="4:10" ht="19.5" customHeight="1">
      <c r="D900" s="9"/>
      <c r="E900" s="9"/>
      <c r="F900" s="9"/>
      <c r="G900" s="9"/>
      <c r="H900" s="9"/>
      <c r="I900" s="9"/>
      <c r="J900" s="9"/>
    </row>
    <row r="901" spans="4:10" ht="19.5" customHeight="1">
      <c r="D901" s="9"/>
      <c r="E901" s="9"/>
      <c r="F901" s="9"/>
      <c r="G901" s="9"/>
      <c r="H901" s="9"/>
      <c r="I901" s="9"/>
      <c r="J901" s="9"/>
    </row>
    <row r="902" spans="4:10" ht="19.5" customHeight="1">
      <c r="D902" s="9"/>
      <c r="E902" s="9"/>
      <c r="F902" s="9"/>
      <c r="G902" s="9"/>
      <c r="H902" s="9"/>
      <c r="I902" s="9"/>
      <c r="J902" s="9"/>
    </row>
    <row r="903" spans="4:10" ht="19.5" customHeight="1">
      <c r="D903" s="9"/>
      <c r="E903" s="9"/>
      <c r="F903" s="9"/>
      <c r="G903" s="9"/>
      <c r="H903" s="9"/>
      <c r="I903" s="9"/>
      <c r="J903" s="9"/>
    </row>
    <row r="904" spans="4:10" ht="19.5" customHeight="1">
      <c r="D904" s="9"/>
      <c r="E904" s="9"/>
      <c r="F904" s="9"/>
      <c r="G904" s="9"/>
      <c r="H904" s="9"/>
      <c r="I904" s="9"/>
      <c r="J904" s="9"/>
    </row>
    <row r="905" spans="4:10" ht="19.5" customHeight="1">
      <c r="D905" s="9"/>
      <c r="E905" s="9"/>
      <c r="F905" s="9"/>
      <c r="G905" s="9"/>
      <c r="H905" s="9"/>
      <c r="I905" s="9"/>
      <c r="J905" s="9"/>
    </row>
    <row r="906" spans="4:10" ht="19.5" customHeight="1">
      <c r="D906" s="9"/>
      <c r="E906" s="9"/>
      <c r="F906" s="9"/>
      <c r="G906" s="9"/>
      <c r="H906" s="9"/>
      <c r="I906" s="9"/>
      <c r="J906" s="9"/>
    </row>
    <row r="907" spans="4:10" ht="19.5" customHeight="1">
      <c r="D907" s="9"/>
      <c r="E907" s="9"/>
      <c r="F907" s="9"/>
      <c r="G907" s="9"/>
      <c r="H907" s="9"/>
      <c r="I907" s="9"/>
      <c r="J907" s="9"/>
    </row>
    <row r="908" spans="4:10" ht="19.5" customHeight="1">
      <c r="D908" s="9"/>
      <c r="E908" s="9"/>
      <c r="F908" s="9"/>
      <c r="G908" s="9"/>
      <c r="H908" s="9"/>
      <c r="I908" s="9"/>
      <c r="J908" s="9"/>
    </row>
    <row r="909" spans="4:10" ht="19.5" customHeight="1">
      <c r="D909" s="9"/>
      <c r="E909" s="9"/>
      <c r="F909" s="9"/>
      <c r="G909" s="9"/>
      <c r="H909" s="9"/>
      <c r="I909" s="9"/>
      <c r="J909" s="9"/>
    </row>
    <row r="910" spans="4:10" ht="19.5" customHeight="1">
      <c r="D910" s="9"/>
      <c r="E910" s="9"/>
      <c r="F910" s="9"/>
      <c r="G910" s="9"/>
      <c r="H910" s="9"/>
      <c r="I910" s="9"/>
      <c r="J910" s="9"/>
    </row>
    <row r="911" spans="4:10" ht="19.5" customHeight="1">
      <c r="D911" s="9"/>
      <c r="E911" s="9"/>
      <c r="F911" s="9"/>
      <c r="G911" s="9"/>
      <c r="H911" s="9"/>
      <c r="I911" s="9"/>
      <c r="J911" s="9"/>
    </row>
    <row r="912" spans="4:10" ht="19.5" customHeight="1">
      <c r="D912" s="9"/>
      <c r="E912" s="9"/>
      <c r="F912" s="9"/>
      <c r="G912" s="9"/>
      <c r="H912" s="9"/>
      <c r="I912" s="9"/>
      <c r="J912" s="9"/>
    </row>
    <row r="913" spans="4:10" ht="19.5" customHeight="1">
      <c r="D913" s="9"/>
      <c r="E913" s="9"/>
      <c r="F913" s="9"/>
      <c r="G913" s="9"/>
      <c r="H913" s="9"/>
      <c r="I913" s="9"/>
      <c r="J913" s="9"/>
    </row>
    <row r="914" spans="4:10" ht="19.5" customHeight="1">
      <c r="D914" s="9"/>
      <c r="E914" s="9"/>
      <c r="F914" s="9"/>
      <c r="G914" s="9"/>
      <c r="H914" s="9"/>
      <c r="I914" s="9"/>
      <c r="J914" s="9"/>
    </row>
    <row r="915" spans="4:10" ht="19.5" customHeight="1">
      <c r="D915" s="9"/>
      <c r="E915" s="9"/>
      <c r="F915" s="9"/>
      <c r="G915" s="9"/>
      <c r="H915" s="9"/>
      <c r="I915" s="9"/>
      <c r="J915" s="9"/>
    </row>
    <row r="916" spans="4:10" ht="19.5" customHeight="1">
      <c r="D916" s="9"/>
      <c r="E916" s="9"/>
      <c r="F916" s="9"/>
      <c r="G916" s="9"/>
      <c r="H916" s="9"/>
      <c r="I916" s="9"/>
      <c r="J916" s="9"/>
    </row>
    <row r="917" spans="4:10" ht="19.5" customHeight="1">
      <c r="D917" s="9"/>
      <c r="E917" s="9"/>
      <c r="F917" s="9"/>
      <c r="G917" s="9"/>
      <c r="H917" s="9"/>
      <c r="I917" s="9"/>
      <c r="J917" s="9"/>
    </row>
    <row r="918" spans="4:10" ht="19.5" customHeight="1">
      <c r="D918" s="9"/>
      <c r="E918" s="9"/>
      <c r="F918" s="9"/>
      <c r="G918" s="9"/>
      <c r="H918" s="9"/>
      <c r="I918" s="9"/>
      <c r="J918" s="9"/>
    </row>
    <row r="919" spans="4:10" ht="19.5" customHeight="1">
      <c r="D919" s="9"/>
      <c r="E919" s="9"/>
      <c r="F919" s="9"/>
      <c r="G919" s="9"/>
      <c r="H919" s="9"/>
      <c r="I919" s="9"/>
      <c r="J919" s="9"/>
    </row>
    <row r="920" spans="4:10" ht="19.5" customHeight="1">
      <c r="D920" s="9"/>
      <c r="E920" s="9"/>
      <c r="F920" s="9"/>
      <c r="G920" s="9"/>
      <c r="H920" s="9"/>
      <c r="I920" s="9"/>
      <c r="J920" s="9"/>
    </row>
    <row r="921" spans="4:10" ht="19.5" customHeight="1">
      <c r="D921" s="9"/>
      <c r="E921" s="9"/>
      <c r="F921" s="9"/>
      <c r="G921" s="9"/>
      <c r="H921" s="9"/>
      <c r="I921" s="9"/>
      <c r="J921" s="9"/>
    </row>
    <row r="922" spans="4:10" ht="19.5" customHeight="1">
      <c r="D922" s="9"/>
      <c r="E922" s="9"/>
      <c r="F922" s="9"/>
      <c r="G922" s="9"/>
      <c r="H922" s="9"/>
      <c r="I922" s="9"/>
      <c r="J922" s="9"/>
    </row>
    <row r="923" spans="4:10" ht="19.5" customHeight="1">
      <c r="D923" s="9"/>
      <c r="E923" s="9"/>
      <c r="F923" s="9"/>
      <c r="G923" s="9"/>
      <c r="H923" s="9"/>
      <c r="I923" s="9"/>
      <c r="J923" s="9"/>
    </row>
    <row r="924" spans="4:10" ht="19.5" customHeight="1">
      <c r="D924" s="9"/>
      <c r="E924" s="9"/>
      <c r="F924" s="9"/>
      <c r="G924" s="9"/>
      <c r="H924" s="9"/>
      <c r="I924" s="9"/>
      <c r="J924" s="9"/>
    </row>
    <row r="925" spans="4:10" ht="19.5" customHeight="1">
      <c r="D925" s="9"/>
      <c r="E925" s="9"/>
      <c r="F925" s="9"/>
      <c r="G925" s="9"/>
      <c r="H925" s="9"/>
      <c r="I925" s="9"/>
      <c r="J925" s="9"/>
    </row>
    <row r="926" spans="4:10" ht="19.5" customHeight="1">
      <c r="D926" s="9"/>
      <c r="E926" s="9"/>
      <c r="F926" s="9"/>
      <c r="G926" s="9"/>
      <c r="H926" s="9"/>
      <c r="I926" s="9"/>
      <c r="J926" s="9"/>
    </row>
    <row r="927" spans="4:10" ht="19.5" customHeight="1">
      <c r="D927" s="9"/>
      <c r="E927" s="9"/>
      <c r="F927" s="9"/>
      <c r="G927" s="9"/>
      <c r="H927" s="9"/>
      <c r="I927" s="9"/>
      <c r="J927" s="9"/>
    </row>
    <row r="928" spans="4:10" ht="19.5" customHeight="1">
      <c r="D928" s="9"/>
      <c r="E928" s="9"/>
      <c r="F928" s="9"/>
      <c r="G928" s="9"/>
      <c r="H928" s="9"/>
      <c r="I928" s="9"/>
      <c r="J928" s="9"/>
    </row>
    <row r="929" spans="4:10" ht="19.5" customHeight="1">
      <c r="D929" s="9"/>
      <c r="E929" s="9"/>
      <c r="F929" s="9"/>
      <c r="G929" s="9"/>
      <c r="H929" s="9"/>
      <c r="I929" s="9"/>
      <c r="J929" s="9"/>
    </row>
    <row r="930" spans="4:10" ht="19.5" customHeight="1">
      <c r="D930" s="9"/>
      <c r="E930" s="9"/>
      <c r="F930" s="9"/>
      <c r="G930" s="9"/>
      <c r="H930" s="9"/>
      <c r="I930" s="9"/>
      <c r="J930" s="9"/>
    </row>
    <row r="931" spans="4:10" ht="19.5" customHeight="1">
      <c r="D931" s="9"/>
      <c r="E931" s="9"/>
      <c r="F931" s="9"/>
      <c r="G931" s="9"/>
      <c r="H931" s="9"/>
      <c r="I931" s="9"/>
      <c r="J931" s="9"/>
    </row>
    <row r="932" spans="4:10" ht="19.5" customHeight="1">
      <c r="D932" s="9"/>
      <c r="E932" s="9"/>
      <c r="F932" s="9"/>
      <c r="G932" s="9"/>
      <c r="H932" s="9"/>
      <c r="I932" s="9"/>
      <c r="J932" s="9"/>
    </row>
    <row r="933" spans="4:10" ht="19.5" customHeight="1">
      <c r="D933" s="9"/>
      <c r="E933" s="9"/>
      <c r="F933" s="9"/>
      <c r="G933" s="9"/>
      <c r="H933" s="9"/>
      <c r="I933" s="9"/>
      <c r="J933" s="9"/>
    </row>
    <row r="934" spans="4:10" ht="19.5" customHeight="1">
      <c r="D934" s="9"/>
      <c r="E934" s="9"/>
      <c r="F934" s="9"/>
      <c r="G934" s="9"/>
      <c r="H934" s="9"/>
      <c r="I934" s="9"/>
      <c r="J934" s="9"/>
    </row>
    <row r="935" spans="4:10" ht="19.5" customHeight="1">
      <c r="D935" s="9"/>
      <c r="E935" s="9"/>
      <c r="F935" s="9"/>
      <c r="G935" s="9"/>
      <c r="H935" s="9"/>
      <c r="I935" s="9"/>
      <c r="J935" s="9"/>
    </row>
    <row r="936" spans="4:10" ht="19.5" customHeight="1">
      <c r="D936" s="9"/>
      <c r="E936" s="9"/>
      <c r="F936" s="9"/>
      <c r="G936" s="9"/>
      <c r="H936" s="9"/>
      <c r="I936" s="9"/>
      <c r="J936" s="9"/>
    </row>
    <row r="937" spans="4:10" ht="19.5" customHeight="1">
      <c r="D937" s="9"/>
      <c r="E937" s="9"/>
      <c r="F937" s="9"/>
      <c r="G937" s="9"/>
      <c r="H937" s="9"/>
      <c r="I937" s="9"/>
      <c r="J937" s="9"/>
    </row>
    <row r="938" spans="4:10" ht="19.5" customHeight="1">
      <c r="D938" s="9"/>
      <c r="E938" s="9"/>
      <c r="F938" s="9"/>
      <c r="G938" s="9"/>
      <c r="H938" s="9"/>
      <c r="I938" s="9"/>
      <c r="J938" s="9"/>
    </row>
    <row r="939" spans="4:10" ht="19.5" customHeight="1">
      <c r="D939" s="9"/>
      <c r="E939" s="9"/>
      <c r="F939" s="9"/>
      <c r="G939" s="9"/>
      <c r="H939" s="9"/>
      <c r="I939" s="9"/>
      <c r="J939" s="9"/>
    </row>
    <row r="940" spans="4:10" ht="19.5" customHeight="1">
      <c r="D940" s="9"/>
      <c r="E940" s="9"/>
      <c r="F940" s="9"/>
      <c r="G940" s="9"/>
      <c r="H940" s="9"/>
      <c r="I940" s="9"/>
      <c r="J940" s="9"/>
    </row>
    <row r="941" spans="4:10" ht="19.5" customHeight="1">
      <c r="D941" s="9"/>
      <c r="E941" s="9"/>
      <c r="F941" s="9"/>
      <c r="G941" s="9"/>
      <c r="H941" s="9"/>
      <c r="I941" s="9"/>
      <c r="J941" s="9"/>
    </row>
    <row r="942" spans="4:10" ht="19.5" customHeight="1">
      <c r="D942" s="9"/>
      <c r="E942" s="9"/>
      <c r="F942" s="9"/>
      <c r="G942" s="9"/>
      <c r="H942" s="9"/>
      <c r="I942" s="9"/>
      <c r="J942" s="9"/>
    </row>
    <row r="943" spans="4:10" ht="19.5" customHeight="1">
      <c r="D943" s="9"/>
      <c r="E943" s="9"/>
      <c r="F943" s="9"/>
      <c r="G943" s="9"/>
      <c r="H943" s="9"/>
      <c r="I943" s="9"/>
      <c r="J943" s="9"/>
    </row>
    <row r="944" spans="4:10" ht="19.5" customHeight="1">
      <c r="D944" s="9"/>
      <c r="E944" s="9"/>
      <c r="F944" s="9"/>
      <c r="G944" s="9"/>
      <c r="H944" s="9"/>
      <c r="I944" s="9"/>
      <c r="J944" s="9"/>
    </row>
    <row r="945" spans="4:10" ht="19.5" customHeight="1">
      <c r="D945" s="9"/>
      <c r="E945" s="9"/>
      <c r="F945" s="9"/>
      <c r="G945" s="9"/>
      <c r="H945" s="9"/>
      <c r="I945" s="9"/>
      <c r="J945" s="9"/>
    </row>
    <row r="946" spans="4:10" ht="19.5" customHeight="1">
      <c r="D946" s="9"/>
      <c r="E946" s="9"/>
      <c r="F946" s="9"/>
      <c r="G946" s="9"/>
      <c r="H946" s="9"/>
      <c r="I946" s="9"/>
      <c r="J946" s="9"/>
    </row>
    <row r="947" spans="4:10" ht="19.5" customHeight="1">
      <c r="D947" s="9"/>
      <c r="E947" s="9"/>
      <c r="F947" s="9"/>
      <c r="G947" s="9"/>
      <c r="H947" s="9"/>
      <c r="I947" s="9"/>
      <c r="J947" s="9"/>
    </row>
    <row r="948" spans="4:10" ht="19.5" customHeight="1">
      <c r="D948" s="9"/>
      <c r="E948" s="9"/>
      <c r="F948" s="9"/>
      <c r="G948" s="9"/>
      <c r="H948" s="9"/>
      <c r="I948" s="9"/>
      <c r="J948" s="9"/>
    </row>
    <row r="949" spans="4:10" ht="19.5" customHeight="1">
      <c r="D949" s="9"/>
      <c r="E949" s="9"/>
      <c r="F949" s="9"/>
      <c r="G949" s="9"/>
      <c r="H949" s="9"/>
      <c r="I949" s="9"/>
      <c r="J949" s="9"/>
    </row>
    <row r="950" spans="4:10" ht="19.5" customHeight="1">
      <c r="D950" s="9"/>
      <c r="E950" s="9"/>
      <c r="F950" s="9"/>
      <c r="G950" s="9"/>
      <c r="H950" s="9"/>
      <c r="I950" s="9"/>
      <c r="J950" s="9"/>
    </row>
    <row r="951" spans="4:10" ht="19.5" customHeight="1">
      <c r="D951" s="9"/>
      <c r="E951" s="9"/>
      <c r="F951" s="9"/>
      <c r="G951" s="9"/>
      <c r="H951" s="9"/>
      <c r="I951" s="9"/>
      <c r="J951" s="9"/>
    </row>
    <row r="952" spans="4:10" ht="19.5" customHeight="1">
      <c r="D952" s="9"/>
      <c r="E952" s="9"/>
      <c r="F952" s="9"/>
      <c r="G952" s="9"/>
      <c r="H952" s="9"/>
      <c r="I952" s="9"/>
      <c r="J952" s="9"/>
    </row>
    <row r="953" spans="4:10" ht="19.5" customHeight="1">
      <c r="D953" s="9"/>
      <c r="E953" s="9"/>
      <c r="F953" s="9"/>
      <c r="G953" s="9"/>
      <c r="H953" s="9"/>
      <c r="I953" s="9"/>
      <c r="J953" s="9"/>
    </row>
    <row r="954" spans="4:10" ht="19.5" customHeight="1">
      <c r="D954" s="9"/>
      <c r="E954" s="9"/>
      <c r="F954" s="9"/>
      <c r="G954" s="9"/>
      <c r="H954" s="9"/>
      <c r="I954" s="9"/>
      <c r="J954" s="9"/>
    </row>
    <row r="955" spans="4:10" ht="19.5" customHeight="1">
      <c r="D955" s="9"/>
      <c r="E955" s="9"/>
      <c r="F955" s="9"/>
      <c r="G955" s="9"/>
      <c r="H955" s="9"/>
      <c r="I955" s="9"/>
      <c r="J955" s="9"/>
    </row>
    <row r="956" spans="4:10" ht="19.5" customHeight="1">
      <c r="D956" s="9"/>
      <c r="E956" s="9"/>
      <c r="F956" s="9"/>
      <c r="G956" s="9"/>
      <c r="H956" s="9"/>
      <c r="I956" s="9"/>
      <c r="J956" s="9"/>
    </row>
    <row r="957" spans="4:10" ht="19.5" customHeight="1">
      <c r="D957" s="9"/>
      <c r="E957" s="9"/>
      <c r="F957" s="9"/>
      <c r="G957" s="9"/>
      <c r="H957" s="9"/>
      <c r="I957" s="9"/>
      <c r="J957" s="9"/>
    </row>
    <row r="958" spans="4:10" ht="19.5" customHeight="1">
      <c r="D958" s="9"/>
      <c r="E958" s="9"/>
      <c r="F958" s="9"/>
      <c r="G958" s="9"/>
      <c r="H958" s="9"/>
      <c r="I958" s="9"/>
      <c r="J958" s="9"/>
    </row>
    <row r="959" spans="4:10" ht="19.5" customHeight="1">
      <c r="D959" s="9"/>
      <c r="E959" s="9"/>
      <c r="F959" s="9"/>
      <c r="G959" s="9"/>
      <c r="H959" s="9"/>
      <c r="I959" s="9"/>
      <c r="J959" s="9"/>
    </row>
    <row r="960" spans="4:10" ht="19.5" customHeight="1">
      <c r="D960" s="9"/>
      <c r="E960" s="9"/>
      <c r="F960" s="9"/>
      <c r="G960" s="9"/>
      <c r="H960" s="9"/>
      <c r="I960" s="9"/>
      <c r="J960" s="9"/>
    </row>
    <row r="961" spans="4:10" ht="19.5" customHeight="1">
      <c r="D961" s="9"/>
      <c r="E961" s="9"/>
      <c r="F961" s="9"/>
      <c r="G961" s="9"/>
      <c r="H961" s="9"/>
      <c r="I961" s="9"/>
      <c r="J961" s="9"/>
    </row>
    <row r="962" spans="4:10" ht="19.5" customHeight="1">
      <c r="D962" s="9"/>
      <c r="E962" s="9"/>
      <c r="F962" s="9"/>
      <c r="G962" s="9"/>
      <c r="H962" s="9"/>
      <c r="I962" s="9"/>
      <c r="J962" s="9"/>
    </row>
    <row r="963" spans="4:10" ht="19.5" customHeight="1">
      <c r="D963" s="9"/>
      <c r="E963" s="9"/>
      <c r="F963" s="9"/>
      <c r="G963" s="9"/>
      <c r="H963" s="9"/>
      <c r="I963" s="9"/>
      <c r="J963" s="9"/>
    </row>
    <row r="964" spans="4:10" ht="19.5" customHeight="1">
      <c r="D964" s="9"/>
      <c r="E964" s="9"/>
      <c r="F964" s="9"/>
      <c r="G964" s="9"/>
      <c r="H964" s="9"/>
      <c r="I964" s="9"/>
      <c r="J964" s="9"/>
    </row>
    <row r="965" spans="4:10" ht="19.5" customHeight="1">
      <c r="D965" s="9"/>
      <c r="E965" s="9"/>
      <c r="F965" s="9"/>
      <c r="G965" s="9"/>
      <c r="H965" s="9"/>
      <c r="I965" s="9"/>
      <c r="J965" s="9"/>
    </row>
    <row r="966" spans="4:10" ht="19.5" customHeight="1">
      <c r="D966" s="9"/>
      <c r="E966" s="9"/>
      <c r="F966" s="9"/>
      <c r="G966" s="9"/>
      <c r="H966" s="9"/>
      <c r="I966" s="9"/>
      <c r="J966" s="9"/>
    </row>
    <row r="967" spans="4:10" ht="19.5" customHeight="1">
      <c r="D967" s="9"/>
      <c r="E967" s="9"/>
      <c r="F967" s="9"/>
      <c r="G967" s="9"/>
      <c r="H967" s="9"/>
      <c r="I967" s="9"/>
      <c r="J967" s="9"/>
    </row>
    <row r="968" spans="4:10" ht="19.5" customHeight="1">
      <c r="D968" s="9"/>
      <c r="E968" s="9"/>
      <c r="F968" s="9"/>
      <c r="G968" s="9"/>
      <c r="H968" s="9"/>
      <c r="I968" s="9"/>
      <c r="J968" s="9"/>
    </row>
    <row r="969" spans="4:10" ht="19.5" customHeight="1">
      <c r="D969" s="9"/>
      <c r="E969" s="9"/>
      <c r="F969" s="9"/>
      <c r="G969" s="9"/>
      <c r="H969" s="9"/>
      <c r="I969" s="9"/>
      <c r="J969" s="9"/>
    </row>
    <row r="970" spans="4:10" ht="19.5" customHeight="1">
      <c r="D970" s="9"/>
      <c r="E970" s="9"/>
      <c r="F970" s="9"/>
      <c r="G970" s="9"/>
      <c r="H970" s="9"/>
      <c r="I970" s="9"/>
      <c r="J970" s="9"/>
    </row>
    <row r="971" spans="4:10" ht="19.5" customHeight="1">
      <c r="D971" s="9"/>
      <c r="E971" s="9"/>
      <c r="F971" s="9"/>
      <c r="G971" s="9"/>
      <c r="H971" s="9"/>
      <c r="I971" s="9"/>
      <c r="J971" s="9"/>
    </row>
    <row r="972" spans="4:10" ht="19.5" customHeight="1">
      <c r="D972" s="9"/>
      <c r="E972" s="9"/>
      <c r="F972" s="9"/>
      <c r="G972" s="9"/>
      <c r="H972" s="9"/>
      <c r="I972" s="9"/>
      <c r="J972" s="9"/>
    </row>
    <row r="973" spans="4:10" ht="19.5" customHeight="1">
      <c r="D973" s="9"/>
      <c r="E973" s="9"/>
      <c r="F973" s="9"/>
      <c r="G973" s="9"/>
      <c r="H973" s="9"/>
      <c r="I973" s="9"/>
      <c r="J973" s="9"/>
    </row>
    <row r="974" spans="4:10" ht="19.5" customHeight="1">
      <c r="D974" s="9"/>
      <c r="E974" s="9"/>
      <c r="F974" s="9"/>
      <c r="G974" s="9"/>
      <c r="H974" s="9"/>
      <c r="I974" s="9"/>
      <c r="J974" s="9"/>
    </row>
    <row r="975" spans="4:10" ht="19.5" customHeight="1">
      <c r="D975" s="9"/>
      <c r="E975" s="9"/>
      <c r="F975" s="9"/>
      <c r="G975" s="9"/>
      <c r="H975" s="9"/>
      <c r="I975" s="9"/>
      <c r="J975" s="9"/>
    </row>
    <row r="976" spans="4:10" ht="19.5" customHeight="1">
      <c r="D976" s="9"/>
      <c r="E976" s="9"/>
      <c r="F976" s="9"/>
      <c r="G976" s="9"/>
      <c r="H976" s="9"/>
      <c r="I976" s="9"/>
      <c r="J976" s="9"/>
    </row>
    <row r="977" spans="4:10" ht="19.5" customHeight="1">
      <c r="D977" s="9"/>
      <c r="E977" s="9"/>
      <c r="F977" s="9"/>
      <c r="G977" s="9"/>
      <c r="H977" s="9"/>
      <c r="I977" s="9"/>
      <c r="J977" s="9"/>
    </row>
    <row r="978" spans="4:10" ht="19.5" customHeight="1">
      <c r="D978" s="9"/>
      <c r="E978" s="9"/>
      <c r="F978" s="9"/>
      <c r="G978" s="9"/>
      <c r="H978" s="9"/>
      <c r="I978" s="9"/>
      <c r="J978" s="9"/>
    </row>
    <row r="979" spans="4:10" ht="19.5" customHeight="1">
      <c r="D979" s="9"/>
      <c r="E979" s="9"/>
      <c r="F979" s="9"/>
      <c r="G979" s="9"/>
      <c r="H979" s="9"/>
      <c r="I979" s="9"/>
      <c r="J979" s="9"/>
    </row>
    <row r="980" spans="4:10" ht="19.5" customHeight="1">
      <c r="D980" s="9"/>
      <c r="E980" s="9"/>
      <c r="F980" s="9"/>
      <c r="G980" s="9"/>
      <c r="H980" s="9"/>
      <c r="I980" s="9"/>
      <c r="J980" s="9"/>
    </row>
    <row r="981" spans="4:10" ht="19.5" customHeight="1">
      <c r="D981" s="9"/>
      <c r="E981" s="9"/>
      <c r="F981" s="9"/>
      <c r="G981" s="9"/>
      <c r="H981" s="9"/>
      <c r="I981" s="9"/>
      <c r="J981" s="9"/>
    </row>
    <row r="982" spans="4:10" ht="19.5" customHeight="1">
      <c r="D982" s="9"/>
      <c r="E982" s="9"/>
      <c r="F982" s="9"/>
      <c r="G982" s="9"/>
      <c r="H982" s="9"/>
      <c r="I982" s="9"/>
      <c r="J982" s="9"/>
    </row>
    <row r="983" spans="4:10" ht="19.5" customHeight="1">
      <c r="D983" s="9"/>
      <c r="E983" s="9"/>
      <c r="F983" s="9"/>
      <c r="G983" s="9"/>
      <c r="H983" s="9"/>
      <c r="I983" s="9"/>
      <c r="J983" s="9"/>
    </row>
    <row r="984" spans="4:10" ht="19.5" customHeight="1">
      <c r="D984" s="9"/>
      <c r="E984" s="9"/>
      <c r="F984" s="9"/>
      <c r="G984" s="9"/>
      <c r="H984" s="9"/>
      <c r="I984" s="9"/>
      <c r="J984" s="9"/>
    </row>
    <row r="985" spans="4:10" ht="19.5" customHeight="1">
      <c r="D985" s="9"/>
      <c r="E985" s="9"/>
      <c r="F985" s="9"/>
      <c r="G985" s="9"/>
      <c r="H985" s="9"/>
      <c r="I985" s="9"/>
      <c r="J985" s="9"/>
    </row>
    <row r="986" spans="4:10" ht="19.5" customHeight="1">
      <c r="D986" s="9"/>
      <c r="E986" s="9"/>
      <c r="F986" s="9"/>
      <c r="G986" s="9"/>
      <c r="H986" s="9"/>
      <c r="I986" s="9"/>
      <c r="J986" s="9"/>
    </row>
    <row r="987" spans="4:10" ht="19.5" customHeight="1">
      <c r="D987" s="9"/>
      <c r="E987" s="9"/>
      <c r="F987" s="9"/>
      <c r="G987" s="9"/>
      <c r="H987" s="9"/>
      <c r="I987" s="9"/>
      <c r="J987" s="9"/>
    </row>
    <row r="988" spans="4:10" ht="19.5" customHeight="1">
      <c r="D988" s="9"/>
      <c r="E988" s="9"/>
      <c r="F988" s="9"/>
      <c r="G988" s="9"/>
      <c r="H988" s="9"/>
      <c r="I988" s="9"/>
      <c r="J988" s="9"/>
    </row>
    <row r="989" spans="4:10" ht="19.5" customHeight="1">
      <c r="D989" s="9"/>
      <c r="E989" s="9"/>
      <c r="F989" s="9"/>
      <c r="G989" s="9"/>
      <c r="H989" s="9"/>
      <c r="I989" s="9"/>
      <c r="J989" s="9"/>
    </row>
    <row r="990" spans="4:10" ht="19.5" customHeight="1">
      <c r="D990" s="9"/>
      <c r="E990" s="9"/>
      <c r="F990" s="9"/>
      <c r="G990" s="9"/>
      <c r="H990" s="9"/>
      <c r="I990" s="9"/>
      <c r="J990" s="9"/>
    </row>
    <row r="991" spans="4:10" ht="19.5" customHeight="1">
      <c r="D991" s="9"/>
      <c r="E991" s="9"/>
      <c r="F991" s="9"/>
      <c r="G991" s="9"/>
      <c r="H991" s="9"/>
      <c r="I991" s="9"/>
      <c r="J991" s="9"/>
    </row>
    <row r="992" spans="4:10" ht="19.5" customHeight="1">
      <c r="D992" s="9"/>
      <c r="E992" s="9"/>
      <c r="F992" s="9"/>
      <c r="G992" s="9"/>
      <c r="H992" s="9"/>
      <c r="I992" s="9"/>
      <c r="J992" s="9"/>
    </row>
    <row r="993" spans="4:10" ht="19.5" customHeight="1">
      <c r="D993" s="9"/>
      <c r="E993" s="9"/>
      <c r="F993" s="9"/>
      <c r="G993" s="9"/>
      <c r="H993" s="9"/>
      <c r="I993" s="9"/>
      <c r="J993" s="9"/>
    </row>
    <row r="994" spans="4:10" ht="19.5" customHeight="1">
      <c r="D994" s="9"/>
      <c r="E994" s="9"/>
      <c r="F994" s="9"/>
      <c r="G994" s="9"/>
      <c r="H994" s="9"/>
      <c r="I994" s="9"/>
      <c r="J994" s="9"/>
    </row>
    <row r="995" spans="4:10" ht="19.5" customHeight="1">
      <c r="D995" s="9"/>
      <c r="E995" s="9"/>
      <c r="F995" s="9"/>
      <c r="G995" s="9"/>
      <c r="H995" s="9"/>
      <c r="I995" s="9"/>
      <c r="J995" s="9"/>
    </row>
    <row r="996" spans="4:10" ht="19.5" customHeight="1">
      <c r="D996" s="9"/>
      <c r="E996" s="9"/>
      <c r="F996" s="9"/>
      <c r="G996" s="9"/>
      <c r="H996" s="9"/>
      <c r="I996" s="9"/>
      <c r="J996" s="9"/>
    </row>
    <row r="997" spans="4:10" ht="19.5" customHeight="1">
      <c r="D997" s="9"/>
      <c r="E997" s="9"/>
      <c r="F997" s="9"/>
      <c r="G997" s="9"/>
      <c r="H997" s="9"/>
      <c r="I997" s="9"/>
      <c r="J997" s="9"/>
    </row>
    <row r="998" spans="4:10" ht="19.5" customHeight="1">
      <c r="D998" s="9"/>
      <c r="E998" s="9"/>
      <c r="F998" s="9"/>
      <c r="G998" s="9"/>
      <c r="H998" s="9"/>
      <c r="I998" s="9"/>
      <c r="J998" s="9"/>
    </row>
    <row r="999" spans="4:10" ht="19.5" customHeight="1">
      <c r="D999" s="9"/>
      <c r="E999" s="9"/>
      <c r="F999" s="9"/>
      <c r="G999" s="9"/>
      <c r="H999" s="9"/>
      <c r="I999" s="9"/>
      <c r="J999" s="9"/>
    </row>
    <row r="1000" spans="4:10" ht="15" customHeight="1">
      <c r="D1000" s="9"/>
      <c r="E1000" s="9"/>
      <c r="F1000" s="9"/>
      <c r="G1000" s="9"/>
      <c r="H1000" s="9"/>
      <c r="I1000" s="9"/>
    </row>
    <row r="1001" spans="4:10" ht="15" customHeight="1">
      <c r="D1001" s="9"/>
      <c r="E1001" s="9"/>
      <c r="F1001" s="9"/>
      <c r="G1001" s="9"/>
      <c r="H1001" s="9"/>
      <c r="I1001" s="9"/>
    </row>
    <row r="1002" spans="4:10" ht="12.75">
      <c r="D1002" s="9"/>
      <c r="E1002" s="9"/>
      <c r="F1002" s="9"/>
      <c r="G1002" s="9"/>
      <c r="H1002" s="9"/>
      <c r="I1002" s="9"/>
    </row>
    <row r="1003" spans="4:10" ht="12.75">
      <c r="D1003" s="9"/>
      <c r="E1003" s="9"/>
      <c r="F1003" s="9"/>
      <c r="G1003" s="9"/>
      <c r="H1003" s="9"/>
      <c r="I1003" s="9"/>
    </row>
    <row r="1004" spans="4:10" ht="12.75">
      <c r="D1004" s="9"/>
      <c r="E1004" s="9"/>
      <c r="F1004" s="9"/>
      <c r="G1004" s="9"/>
      <c r="H1004" s="9"/>
      <c r="I1004" s="9"/>
    </row>
    <row r="1005" spans="4:10" ht="12.75"/>
    <row r="1006" spans="4:10" ht="12.75"/>
    <row r="1007" spans="4:10" ht="12.75"/>
    <row r="1008" spans="4:10" ht="12.75"/>
    <row r="1009" ht="12.75"/>
    <row r="1010" ht="12.75"/>
  </sheetData>
  <mergeCells count="2">
    <mergeCell ref="D2:F2"/>
    <mergeCell ref="J26:J27"/>
  </mergeCells>
  <conditionalFormatting sqref="H7:H21">
    <cfRule type="cellIs" dxfId="59" priority="49" operator="between">
      <formula>10.1</formula>
      <formula>"∞"</formula>
    </cfRule>
  </conditionalFormatting>
  <conditionalFormatting sqref="H7">
    <cfRule type="expression" dxfId="58" priority="46">
      <formula>IF($H$7=0,TRUE,FALSE)</formula>
    </cfRule>
  </conditionalFormatting>
  <conditionalFormatting sqref="H8">
    <cfRule type="expression" dxfId="57" priority="45">
      <formula>IF($H$8=0,TRUE,FALSE)</formula>
    </cfRule>
  </conditionalFormatting>
  <conditionalFormatting sqref="H9">
    <cfRule type="expression" dxfId="56" priority="44">
      <formula>IF($H$9=0,TRUE,FALSE)</formula>
    </cfRule>
  </conditionalFormatting>
  <conditionalFormatting sqref="H10">
    <cfRule type="expression" dxfId="55" priority="43">
      <formula>IF($H$10=0,TRUE,FALSE)</formula>
    </cfRule>
  </conditionalFormatting>
  <conditionalFormatting sqref="H11">
    <cfRule type="expression" dxfId="54" priority="42">
      <formula>IF($H$11=0,TRUE,FALSE)</formula>
    </cfRule>
  </conditionalFormatting>
  <conditionalFormatting sqref="H12">
    <cfRule type="expression" dxfId="53" priority="41">
      <formula>IF($H$12=0,TRUE,FALSE)</formula>
    </cfRule>
  </conditionalFormatting>
  <conditionalFormatting sqref="H13">
    <cfRule type="expression" dxfId="52" priority="40">
      <formula>IF($H$13=0,TRUE,FALSE)</formula>
    </cfRule>
  </conditionalFormatting>
  <conditionalFormatting sqref="H14">
    <cfRule type="expression" dxfId="51" priority="39">
      <formula>IF($H$14=0,TRUE,FALSE)</formula>
    </cfRule>
  </conditionalFormatting>
  <conditionalFormatting sqref="H15">
    <cfRule type="expression" dxfId="50" priority="38">
      <formula>IF($H$15=0,TRUE,FALSE)</formula>
    </cfRule>
  </conditionalFormatting>
  <conditionalFormatting sqref="H16">
    <cfRule type="expression" dxfId="49" priority="37">
      <formula>IF($H$16=0,TRUE,FALSE)</formula>
    </cfRule>
  </conditionalFormatting>
  <conditionalFormatting sqref="H17">
    <cfRule type="expression" dxfId="48" priority="36">
      <formula>IF($H$17=0,TRUE,FALSE)</formula>
    </cfRule>
  </conditionalFormatting>
  <conditionalFormatting sqref="H18">
    <cfRule type="expression" dxfId="47" priority="35">
      <formula>IF($H$18=0,TRUE,FALSE)</formula>
    </cfRule>
  </conditionalFormatting>
  <conditionalFormatting sqref="H19">
    <cfRule type="expression" dxfId="46" priority="34">
      <formula>IF($H$19=0,TRUE,FALSE)</formula>
    </cfRule>
  </conditionalFormatting>
  <conditionalFormatting sqref="H20">
    <cfRule type="expression" dxfId="45" priority="33">
      <formula>IF($H$20=0,TRUE,FALSE)</formula>
    </cfRule>
  </conditionalFormatting>
  <conditionalFormatting sqref="H21">
    <cfRule type="expression" dxfId="44" priority="32">
      <formula>IF($H$21=0,TRUE,FALSE)</formula>
    </cfRule>
  </conditionalFormatting>
  <conditionalFormatting sqref="I20">
    <cfRule type="expression" dxfId="43" priority="1">
      <formula>IF($H$8=0,TRUE,FALSE)</formula>
    </cfRule>
  </conditionalFormatting>
  <conditionalFormatting sqref="I8">
    <cfRule type="cellIs" dxfId="42" priority="14" operator="between">
      <formula>10.1</formula>
      <formula>"∞"</formula>
    </cfRule>
  </conditionalFormatting>
  <conditionalFormatting sqref="I8">
    <cfRule type="expression" dxfId="41" priority="13">
      <formula>IF($H$8=0,TRUE,FALSE)</formula>
    </cfRule>
  </conditionalFormatting>
  <conditionalFormatting sqref="I10">
    <cfRule type="cellIs" dxfId="40" priority="12" operator="between">
      <formula>10.1</formula>
      <formula>"∞"</formula>
    </cfRule>
  </conditionalFormatting>
  <conditionalFormatting sqref="I10">
    <cfRule type="expression" dxfId="39" priority="11">
      <formula>IF($H$8=0,TRUE,FALSE)</formula>
    </cfRule>
  </conditionalFormatting>
  <conditionalFormatting sqref="I12">
    <cfRule type="cellIs" dxfId="38" priority="10" operator="between">
      <formula>10.1</formula>
      <formula>"∞"</formula>
    </cfRule>
  </conditionalFormatting>
  <conditionalFormatting sqref="I12">
    <cfRule type="expression" dxfId="37" priority="9">
      <formula>IF($H$8=0,TRUE,FALSE)</formula>
    </cfRule>
  </conditionalFormatting>
  <conditionalFormatting sqref="I14">
    <cfRule type="cellIs" dxfId="36" priority="8" operator="between">
      <formula>10.1</formula>
      <formula>"∞"</formula>
    </cfRule>
  </conditionalFormatting>
  <conditionalFormatting sqref="I14">
    <cfRule type="expression" dxfId="35" priority="7">
      <formula>IF($H$8=0,TRUE,FALSE)</formula>
    </cfRule>
  </conditionalFormatting>
  <conditionalFormatting sqref="I16">
    <cfRule type="cellIs" dxfId="34" priority="6" operator="between">
      <formula>10.1</formula>
      <formula>"∞"</formula>
    </cfRule>
  </conditionalFormatting>
  <conditionalFormatting sqref="I16">
    <cfRule type="expression" dxfId="33" priority="5">
      <formula>IF($H$8=0,TRUE,FALSE)</formula>
    </cfRule>
  </conditionalFormatting>
  <conditionalFormatting sqref="I18">
    <cfRule type="cellIs" dxfId="32" priority="4" operator="between">
      <formula>10.1</formula>
      <formula>"∞"</formula>
    </cfRule>
  </conditionalFormatting>
  <conditionalFormatting sqref="I18">
    <cfRule type="expression" dxfId="31" priority="3">
      <formula>IF($H$8=0,TRUE,FALSE)</formula>
    </cfRule>
  </conditionalFormatting>
  <conditionalFormatting sqref="I20">
    <cfRule type="cellIs" dxfId="30" priority="2" operator="between">
      <formula>10.1</formula>
      <formula>"∞"</formula>
    </cfRule>
  </conditionalFormatting>
  <pageMargins left="0.5" right="0.5" top="0.75" bottom="0.75" header="0" footer="0"/>
  <pageSetup paperSize="9" orientation="portrait" r:id="rId1"/>
  <headerFooter>
    <oddFooter>&amp;C000000&amp;P</oddFooter>
  </headerFooter>
  <ignoredErrors>
    <ignoredError sqref="D7 D18:D21 D9:D10" calculatedColumn="1"/>
  </ignoredErrors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5903746D-4352-4808-A508-38ED5EBC6CFA}">
          <x14:formula1>
            <xm:f>'Funktions-Tabelle'!$M$5:$M$19</xm:f>
          </x14:formula1>
          <xm:sqref>D7:D21</xm:sqref>
        </x14:dataValidation>
        <x14:dataValidation type="list" allowBlank="1" showInputMessage="1" showErrorMessage="1" xr:uid="{17C9FEA2-31A9-4FD6-80CC-6E06220630B5}">
          <x14:formula1>
            <xm:f>'Funktions-Tabelle'!$A$5:$A$7</xm:f>
          </x14:formula1>
          <xm:sqref>I7:I21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B050"/>
    <pageSetUpPr fitToPage="1"/>
  </sheetPr>
  <dimension ref="A1:Y903"/>
  <sheetViews>
    <sheetView showGridLines="0" topLeftCell="E88" zoomScale="71" zoomScaleNormal="71" workbookViewId="0">
      <selection activeCell="M72" sqref="M72"/>
    </sheetView>
  </sheetViews>
  <sheetFormatPr baseColWidth="10" defaultColWidth="9" defaultRowHeight="15" customHeight="1"/>
  <cols>
    <col min="1" max="1" width="31.7109375" style="11" customWidth="1"/>
    <col min="2" max="2" width="23.28515625" style="11" customWidth="1"/>
    <col min="3" max="21" width="18.7109375" customWidth="1"/>
    <col min="22" max="25" width="16.28515625" customWidth="1"/>
    <col min="26" max="26" width="15.5703125" customWidth="1"/>
    <col min="27" max="256" width="14" customWidth="1"/>
  </cols>
  <sheetData>
    <row r="1" spans="1:25" ht="37.5" customHeight="1"/>
    <row r="2" spans="1:25" ht="37.5" customHeight="1">
      <c r="A2" s="979"/>
      <c r="B2" s="979"/>
      <c r="C2" s="979"/>
      <c r="D2" s="979"/>
      <c r="E2" s="979"/>
      <c r="F2" s="979"/>
      <c r="G2" s="979"/>
    </row>
    <row r="3" spans="1:25" ht="20.25" customHeight="1">
      <c r="A3" s="979"/>
      <c r="B3" s="979"/>
      <c r="C3" s="979"/>
      <c r="D3" s="979"/>
      <c r="E3" s="979"/>
      <c r="F3" s="979"/>
      <c r="G3" s="979"/>
    </row>
    <row r="4" spans="1:25" ht="20.25" customHeight="1">
      <c r="A4" s="551"/>
      <c r="B4" s="551"/>
      <c r="C4" s="551"/>
      <c r="D4" s="551"/>
      <c r="E4" s="551"/>
      <c r="F4" s="551"/>
      <c r="G4" s="551"/>
    </row>
    <row r="5" spans="1:25" ht="20.25" customHeight="1">
      <c r="A5" s="549"/>
      <c r="B5" s="549"/>
      <c r="C5" s="549"/>
      <c r="D5" s="549"/>
      <c r="E5" s="549"/>
      <c r="F5" s="549"/>
    </row>
    <row r="6" spans="1:25" ht="26.1" customHeight="1">
      <c r="A6" s="552" t="s">
        <v>320</v>
      </c>
      <c r="B6" s="550" t="s">
        <v>373</v>
      </c>
      <c r="D6" s="549"/>
      <c r="E6" s="549"/>
      <c r="F6" s="549"/>
    </row>
    <row r="7" spans="1:25" ht="26.1" customHeight="1">
      <c r="A7" s="549"/>
      <c r="B7" s="549"/>
      <c r="C7" s="549"/>
      <c r="D7" s="549"/>
      <c r="E7" s="549"/>
      <c r="F7" s="549"/>
    </row>
    <row r="8" spans="1:25" ht="26.1" customHeight="1">
      <c r="A8" s="552" t="s">
        <v>321</v>
      </c>
      <c r="B8" s="550" t="s">
        <v>372</v>
      </c>
    </row>
    <row r="9" spans="1:25" ht="39.950000000000003" customHeight="1">
      <c r="A9" s="503"/>
      <c r="B9" s="12"/>
      <c r="C9" s="741" t="s">
        <v>84</v>
      </c>
      <c r="D9" s="741"/>
      <c r="E9" s="741"/>
      <c r="F9" s="13"/>
      <c r="G9" s="741" t="str">
        <f>IF($B$8="4 Wochen","&gt;&gt;&gt;&gt;",IF($B$8="5 Wochen","WOCHE 2: MAV",IF($B$8="6 Wochen","WOCHE 2: MAV",IF($B$8="7 Wochen","WOCHE 2-3: MAV",IF($B$8="8 Wochen","WOCHE 2-3: MAV","Dauer des Meso-Zyklus?")))))</f>
        <v>WOCHE 2: MAV</v>
      </c>
      <c r="H9" s="737"/>
      <c r="I9" s="737"/>
      <c r="J9" s="9"/>
      <c r="K9" s="741" t="str">
        <f>IF($B$8="4 Wochen","WOCHE 2: MAV",IF($B$8="5 Wochen","WOCHE 3: MAV",IF($B$8="6 Wochen","WOCHE 3-4: MAV",IF($B$8="7 Wochen","WOCHE 4-5: MAV",IF($B$8="8 Wochen","WOCHE 4-6: MAV","Dauer des Meso-Zyklus?")))))</f>
        <v>WOCHE 3-4: MAV</v>
      </c>
      <c r="L9" s="737"/>
      <c r="M9" s="737"/>
      <c r="N9" s="9"/>
      <c r="O9" s="741" t="str">
        <f>IF($B$8="4 Wochen","WOCHE 3: MRV",IF($B$8="5 Wochen","WOCHE 4: MRV",IF($B$8="6 Wochen","WOCHE 5: MRV",IF($B$8="7 Wochen","WOCHE 6: MRV",IF($B$8="8 Wochen","WOCHE 7: MRV","Dauer des Meso-Zyklus?")))))</f>
        <v>WOCHE 5: MRV</v>
      </c>
      <c r="P9" s="737"/>
      <c r="Q9" s="737"/>
      <c r="R9" s="9"/>
      <c r="S9" s="741" t="str">
        <f>IF($B$8="4 Wochen","WOCHE 4: MV",IF($B$8="5 Wochen","WOCHE 5: MV",IF($B$8="6 Wochen","WOCHE 6: MV",IF($B$8="7 Wochen","WOCHE 7: MV",IF($B$8="8 Wochen","WOCHE 8: MV","Dauer des Meso-Zyklus?")))))</f>
        <v>WOCHE 6: MV</v>
      </c>
      <c r="T9" s="737"/>
      <c r="U9" s="737"/>
      <c r="V9" s="9"/>
      <c r="W9" s="9"/>
      <c r="X9" s="9"/>
      <c r="Y9" s="9"/>
    </row>
    <row r="10" spans="1:25" ht="39.950000000000003" customHeight="1">
      <c r="A10" s="12"/>
      <c r="B10" s="12"/>
      <c r="C10" s="741" t="s">
        <v>82</v>
      </c>
      <c r="D10" s="741"/>
      <c r="E10" s="741"/>
      <c r="F10" s="13"/>
      <c r="G10" s="741" t="str">
        <f>IF($B$8="4 Wochen","",IF($B$8="5 Wochen","AKKUMULATION 1",IF($B$8="6 Wochen","AKKUMULATION ",IF($B$8="7 Wochen","AKKUMULATION ",IF($B$8="8 Wochen","AKKUMULATION ","Dauer des Meso-Zyklus?")))))</f>
        <v xml:space="preserve">AKKUMULATION </v>
      </c>
      <c r="H10" s="737"/>
      <c r="I10" s="737"/>
      <c r="J10" s="9"/>
      <c r="K10" s="741" t="str">
        <f>IF($B$8="4 Wochen","AKKUMULATION ",IF($B$8="5 Wochen","AKKUMULATION 2",IF($B$8="6 Wochen","AKKUMULATION ",IF($B$8="7 Wochen","AKKUMULATION ",IF($B$8="8 Wochen","AKKUMULATION ","Dauer des Meso-Zyklus?")))))</f>
        <v xml:space="preserve">AKKUMULATION </v>
      </c>
      <c r="L10" s="737"/>
      <c r="M10" s="737"/>
      <c r="N10" s="9"/>
      <c r="O10" s="741" t="s">
        <v>81</v>
      </c>
      <c r="P10" s="737"/>
      <c r="Q10" s="737"/>
      <c r="R10" s="9"/>
      <c r="S10" s="741" t="s">
        <v>83</v>
      </c>
      <c r="T10" s="737"/>
      <c r="U10" s="737"/>
      <c r="V10" s="9"/>
      <c r="W10" s="9"/>
      <c r="X10" s="9"/>
      <c r="Y10" s="9"/>
    </row>
    <row r="11" spans="1:25" ht="26.1" customHeight="1">
      <c r="A11" s="12"/>
      <c r="B11" s="12"/>
      <c r="C11" s="13"/>
      <c r="F11" s="13"/>
      <c r="G11" s="14"/>
      <c r="J11" s="9"/>
      <c r="K11" s="14"/>
      <c r="N11" s="9"/>
      <c r="O11" s="14"/>
      <c r="R11" s="10"/>
      <c r="S11" s="14"/>
      <c r="V11" s="9"/>
      <c r="W11" s="9"/>
      <c r="X11" s="9"/>
      <c r="Y11" s="9"/>
    </row>
    <row r="12" spans="1:25" ht="30.75" customHeight="1" thickBot="1">
      <c r="A12" s="742" t="s">
        <v>50</v>
      </c>
      <c r="B12" s="742"/>
      <c r="C12" s="15" t="s">
        <v>51</v>
      </c>
      <c r="D12" s="15"/>
      <c r="E12" s="15"/>
      <c r="F12" s="390"/>
      <c r="G12" s="743" t="s">
        <v>52</v>
      </c>
      <c r="H12" s="743"/>
      <c r="I12" s="743"/>
      <c r="J12" s="16"/>
      <c r="K12" s="743" t="s">
        <v>53</v>
      </c>
      <c r="L12" s="743"/>
      <c r="M12" s="743"/>
      <c r="N12" s="16"/>
      <c r="P12" s="17" t="s">
        <v>54</v>
      </c>
      <c r="Q12" s="17"/>
      <c r="R12" s="18"/>
      <c r="T12" s="15" t="s">
        <v>55</v>
      </c>
      <c r="U12" s="15"/>
      <c r="V12" s="9"/>
      <c r="W12" s="9"/>
      <c r="X12" s="9"/>
      <c r="Y12" s="9"/>
    </row>
    <row r="13" spans="1:25" ht="26.1" customHeight="1" thickTop="1" thickBot="1">
      <c r="A13" s="19" t="s">
        <v>0</v>
      </c>
      <c r="B13" s="19" t="s">
        <v>1</v>
      </c>
      <c r="C13" s="20" t="s">
        <v>56</v>
      </c>
      <c r="D13" s="21" t="s">
        <v>57</v>
      </c>
      <c r="E13" s="20" t="s">
        <v>58</v>
      </c>
      <c r="F13" s="521"/>
      <c r="G13" s="20" t="s">
        <v>56</v>
      </c>
      <c r="H13" s="20" t="s">
        <v>57</v>
      </c>
      <c r="I13" s="20" t="s">
        <v>58</v>
      </c>
      <c r="J13" s="16"/>
      <c r="K13" s="20" t="s">
        <v>56</v>
      </c>
      <c r="L13" s="20" t="s">
        <v>57</v>
      </c>
      <c r="M13" s="20" t="s">
        <v>58</v>
      </c>
      <c r="N13" s="16"/>
      <c r="O13" s="20" t="s">
        <v>56</v>
      </c>
      <c r="P13" s="20" t="s">
        <v>57</v>
      </c>
      <c r="Q13" s="20" t="s">
        <v>58</v>
      </c>
      <c r="R13" s="22"/>
      <c r="S13" s="20" t="s">
        <v>56</v>
      </c>
      <c r="T13" s="20" t="s">
        <v>57</v>
      </c>
      <c r="U13" s="20" t="s">
        <v>58</v>
      </c>
    </row>
    <row r="14" spans="1:25" ht="26.1" customHeight="1" thickTop="1" thickBot="1">
      <c r="A14" s="23" t="s">
        <v>5</v>
      </c>
      <c r="B14" s="23" t="str">
        <f>IF(ISNA(IF(ISBLANK(VLOOKUP($A14,Übungsübersicht!$E$7:$F$79,2,FALSE)),"Muskelgruppe Auswählen",VLOOKUP($A14,Übungsübersicht!$E$7:$F$79,2,FALSE))),"Übung?",IF(ISBLANK(VLOOKUP($A14,Übungsübersicht!$E$7:$F$79,2,FALSE)),"Muskelgruppe Auswählen",VLOOKUP($A14,Übungsübersicht!$E$7:$F$79,2,FALSE)))</f>
        <v>Brust</v>
      </c>
      <c r="C14" s="486">
        <v>3</v>
      </c>
      <c r="D14" s="26">
        <f>IF(ISNA(IF($C14=0,"0",IF(VLOOKUP($A14,Übungsübersicht!$E$6:$K$79,4,FALSE)&lt;1,"RIR 3",VLOOKUP($A14,Übungsübersicht!$E$6:$K$79,4,FALSE)))),"Übung?",IF($C14=0,"0",IF(VLOOKUP($A14,Übungsübersicht!$E$6:$K$79,4,FALSE)&lt;1,"RIR 3",VLOOKUP($A14,Übungsübersicht!$E$6:$K$79,4,FALSE))))</f>
        <v>8</v>
      </c>
      <c r="E14" s="27" cm="1">
        <f t="array" ref="E14">IF(ISNA(IF(INDEX($A$1:$U$64,(ROW(E14)),17)-(IF(VLOOKUP($A14,Übungsübersicht!$E$6:$K$79,3,FALSE)&lt;=0.5,0,(VLOOKUP($A14,Übungsübersicht!$E$6:$K$79,3,FALSE))))&lt;3,"RIR 3",INDEX($A$1:$U$64,(ROW(E14)),17)-(IF(VLOOKUP($A14,Übungsübersicht!$E$6:$K$79,3,FALSE)&lt;=0.5,0,(VLOOKUP($A14,Übungsübersicht!$E$6:$K$79,3,FALSE)))))),"Übung?",IF(INDEX($A$1:$U$64,(ROW(E14)),17)-(IF(VLOOKUP($A14,Übungsübersicht!$E$6:$K$79,3,FALSE)&lt;=0.5,0,(VLOOKUP($A14,Übungsübersicht!$E$6:$K$79,3,FALSE))))&lt;3,"RIR 3",INDEX($A$1:$U$64,(ROW(E14)),17)-(IF(VLOOKUP($A14,Übungsübersicht!$E$6:$K$79,3,FALSE)&lt;=0.5,0,(VLOOKUP($A14,Übungsübersicht!$E$6:$K$79,3,FALSE))))))</f>
        <v>42</v>
      </c>
      <c r="F14" s="522" t="str">
        <f>IF('Gewichts- Calculator'!$C$126="Ja Anzeigen",(IF($A14='Gewichts- Calculator'!$C$8," &gt;"&amp;'Gewichts- Calculator'!$B$120,"")),"")</f>
        <v/>
      </c>
      <c r="G14" s="486">
        <v>3</v>
      </c>
      <c r="H14" s="26">
        <f>IF(ISNA(IF($G14=0,"0",IF(VLOOKUP($A14,Übungsübersicht!$E$6:$K$79,4,FALSE)&lt;1,"RIR 2",VLOOKUP($A14,Übungsübersicht!$E$6:$K$79,4,FALSE)))),"Übung?",IF($G14=0,"0",IF(VLOOKUP($A14,Übungsübersicht!$E$6:$K$79,4,FALSE)&lt;1,"RIR 2",VLOOKUP($A14,Übungsübersicht!$E$6:$K$79,4,FALSE))))</f>
        <v>8</v>
      </c>
      <c r="I14" s="484">
        <v>44</v>
      </c>
      <c r="J14" s="522" t="str">
        <f>IF('Gewichts- Calculator'!$C$126="Ja Anzeigen",(IF($A14='Gewichts- Calculator'!$C$8," &gt;"&amp;'Gewichts- Calculator'!$D$120,"")),"")</f>
        <v/>
      </c>
      <c r="K14" s="486">
        <v>3</v>
      </c>
      <c r="L14" s="26">
        <f>IF(ISNA(IF($K14=0,"0",IF(VLOOKUP($A14,Übungsübersicht!$E$6:$K$79,4,FALSE)&lt;1,"RIR 2",VLOOKUP($A14,Übungsübersicht!$E$6:$K$79,4,FALSE)))),"Übung?",IF($K14=0,"0",IF(VLOOKUP($A14,Übungsübersicht!$E$6:$K$79,4,FALSE)&lt;1,"RIR 2",VLOOKUP($A14,Übungsübersicht!$E$6:$K$79,4,FALSE))))</f>
        <v>8</v>
      </c>
      <c r="M14" s="484">
        <v>44</v>
      </c>
      <c r="N14" s="522" t="str">
        <f>IF('Gewichts- Calculator'!$C$126="Ja Anzeigen",(IF($A14='Gewichts- Calculator'!$C$8," &gt;"&amp;'Gewichts- Calculator'!$D$120,"")),"")</f>
        <v/>
      </c>
      <c r="O14" s="486">
        <v>4</v>
      </c>
      <c r="P14" s="26">
        <f>IF(ISNA(IF($O14=0,"0",IF(VLOOKUP($A14,Übungsübersicht!$E$6:$K$79,5,FALSE)&lt;1,"RIR 1",VLOOKUP($A14,Übungsübersicht!$E$6:$K$79,5,FALSE)))),"Übung?",IF($O14=0,"0",IF(VLOOKUP($A14,Übungsübersicht!$E$6:$K$79,5,FALSE)&lt;1,"RIR 1",VLOOKUP($A14,Übungsübersicht!$E$6:$K$79,5,FALSE))))</f>
        <v>8</v>
      </c>
      <c r="Q14" s="485">
        <v>44</v>
      </c>
      <c r="R14" s="522" t="str">
        <f>IF('Gewichts- Calculator'!$C$126="Ja Anzeigen",(IF($A14='Gewichts- Calculator'!$C$8," &gt;"&amp;'Gewichts- Calculator'!$F$120,"")),"")</f>
        <v/>
      </c>
      <c r="S14" s="486">
        <v>3</v>
      </c>
      <c r="T14" s="26">
        <f>IF(ISNA(IF($S14=0,"0",IF(VLOOKUP($A14,Übungsübersicht!$E$6:$K$79,4,FALSE)&lt;1,"RIR 4",VLOOKUP($A14,Übungsübersicht!$E$6:$K$79,4,FALSE)))),"Übung?",IF($S14=0,"0",IF(VLOOKUP($A14,Übungsübersicht!$E$6:$K$79,4,FALSE)&lt;1,"RIR 4",VLOOKUP($A14,Übungsübersicht!$E$6:$K$79,4,FALSE))))</f>
        <v>8</v>
      </c>
      <c r="U14" s="478" cm="1">
        <f t="array" ref="U14">IF(ISNA(IF((IF(VLOOKUP($A14,Übungsübersicht!$E$6:$K$79,7,FALSE)="OK",(MROUND(((INDEX($A$1:$U$64,(ROW(U14)),17))*$T$94),(((IF(VLOOKUP($A14,Übungsübersicht!$E$6:$K$79,3,FALSE)=0,0.1,(VLOOKUP($A14,Übungsübersicht!$E$6:$K$79,3,FALSE)))))))),IF(VLOOKUP($A14,Übungsübersicht!$E$6:$K$79,7,FALSE)="UK",(MROUND(((INDEX($A$1:$U$64,(ROW(U14)),17))*$T$95),(((IF(VLOOKUP($A14,Übungsübersicht!$E$6:$K$79,3,FALSE)=0,0.1,(VLOOKUP($A14,Übungsübersicht!$E$6:$K$79,3,FALSE)))))))),"Übung OK/UK?")))&lt;3,"RIR 4",(IF(VLOOKUP($A14,Übungsübersicht!$E$6:$K$79,7,FALSE)="OK",(MROUND(((INDEX($A$1:$U$64,(ROW(U14)),17))*$T$94),(((IF(VLOOKUP($A14,Übungsübersicht!$E$6:$K$79,3,FALSE)=0,0.1,(VLOOKUP($A14,Übungsübersicht!$E$6:$K$79,3,FALSE)))))))),IF(VLOOKUP($A14,Übungsübersicht!$E$6:$K$79,7,FALSE)="UK",(MROUND(((INDEX($A$1:$U$64,(ROW(U14)),17))*$T$95),(((IF(VLOOKUP($A14,Übungsübersicht!$E$6:$K$79,3,FALSE)=0,0.1,(VLOOKUP($A14,Übungsübersicht!$E$6:$K$79,3,FALSE)))))))),"Übung OK/UK?"))))),"Übung?",IF((IF(VLOOKUP($A14,Übungsübersicht!$E$6:$K$79,7,FALSE)="OK",(MROUND(((INDEX($A$1:$U$64,(ROW(U14)),17))*$T$94),(((IF(VLOOKUP($A14,Übungsübersicht!$E$6:$K$79,3,FALSE)=0,0.1,(VLOOKUP($A14,Übungsübersicht!$E$6:$K$79,3,FALSE)))))))),IF(VLOOKUP($A14,Übungsübersicht!$E$6:$K$79,7,FALSE)="UK",(MROUND(((INDEX($A$1:$U$64,(ROW(U14)),17))*$T$95),(((IF(VLOOKUP($A14,Übungsübersicht!$E$6:$K$79,3,FALSE)=0,0.1,(VLOOKUP($A14,Übungsübersicht!$E$6:$K$79,3,FALSE)))))))),"Übung OK/UK?")))&lt;3,"RIR 4",(IF(VLOOKUP($A14,Übungsübersicht!$E$6:$K$79,7,FALSE)="OK",(MROUND(((INDEX($A$1:$U$64,(ROW(U14)),17))*$T$94),(((IF(VLOOKUP($A14,Übungsübersicht!$E$6:$K$79,3,FALSE)=0,0.1,(VLOOKUP($A14,Übungsübersicht!$E$6:$K$79,3,FALSE)))))))),IF(VLOOKUP($A14,Übungsübersicht!$E$6:$K$79,7,FALSE)="UK",(MROUND(((INDEX($A$1:$U$64,(ROW(U14)),17))*$T$95),(((IF(VLOOKUP($A14,Übungsübersicht!$E$6:$K$79,3,FALSE)=0,0.1,(VLOOKUP($A14,Übungsübersicht!$E$6:$K$79,3,FALSE)))))))),"Übung OK/UK?")))))</f>
        <v>30</v>
      </c>
      <c r="V14" s="477"/>
      <c r="W14" s="28"/>
      <c r="X14" s="78"/>
      <c r="Y14" s="28"/>
    </row>
    <row r="15" spans="1:25" ht="26.1" customHeight="1" thickTop="1" thickBot="1">
      <c r="A15" s="23" t="s">
        <v>143</v>
      </c>
      <c r="B15" s="23" t="str">
        <f>IF(ISNA(IF(ISBLANK(VLOOKUP($A15,Übungsübersicht!$E$7:$F$79,2,FALSE)),"Muskelgruppe Auswählen",VLOOKUP($A15,Übungsübersicht!$E$7:$F$79,2,FALSE))),"Übung?",IF(ISBLANK(VLOOKUP($A15,Übungsübersicht!$E$7:$F$79,2,FALSE)),"Muskelgruppe Auswählen",VLOOKUP($A15,Übungsübersicht!$E$7:$F$79,2,FALSE)))</f>
        <v>Rücken</v>
      </c>
      <c r="C15" s="486">
        <v>3</v>
      </c>
      <c r="D15" s="26">
        <f>IF(ISNA(IF($C15=0,"0",IF(VLOOKUP($A15,Übungsübersicht!$E$6:$K$79,4,FALSE)&lt;1,"RIR 3",VLOOKUP($A15,Übungsübersicht!$E$6:$K$79,4,FALSE)))),"Übung?",IF($C15=0,"0",IF(VLOOKUP($A15,Übungsübersicht!$E$6:$K$79,4,FALSE)&lt;1,"RIR 3",VLOOKUP($A15,Übungsübersicht!$E$6:$K$79,4,FALSE))))</f>
        <v>8</v>
      </c>
      <c r="E15" s="27" cm="1">
        <f t="array" ref="E15">IF(ISNA(IF(INDEX($A$1:$U$64,(ROW(E15)),17)-(IF(VLOOKUP($A15,Übungsübersicht!$E$6:$K$79,3,FALSE)&lt;=0.5,0,(VLOOKUP($A15,Übungsübersicht!$E$6:$K$79,3,FALSE))))&lt;3,"RIR 3",INDEX($A$1:$U$64,(ROW(E15)),17)-(IF(VLOOKUP($A15,Übungsübersicht!$E$6:$K$79,3,FALSE)&lt;=0.5,0,(VLOOKUP($A15,Übungsübersicht!$E$6:$K$79,3,FALSE)))))),"Übung?",IF(INDEX($A$1:$U$64,(ROW(E15)),17)-(IF(VLOOKUP($A15,Übungsübersicht!$E$6:$K$79,3,FALSE)&lt;=0.5,0,(VLOOKUP($A15,Übungsübersicht!$E$6:$K$79,3,FALSE))))&lt;3,"RIR 3",INDEX($A$1:$U$64,(ROW(E15)),17)-(IF(VLOOKUP($A15,Übungsübersicht!$E$6:$K$79,3,FALSE)&lt;=0.5,0,(VLOOKUP($A15,Übungsübersicht!$E$6:$K$79,3,FALSE))))))</f>
        <v>95</v>
      </c>
      <c r="F15" s="522" t="str">
        <f>IF('Gewichts- Calculator'!$C$126="Ja Anzeigen",(IF($A15='Gewichts- Calculator'!$C$8," &gt;"&amp;'Gewichts- Calculator'!$B$120,"")),"")</f>
        <v/>
      </c>
      <c r="G15" s="486">
        <v>3</v>
      </c>
      <c r="H15" s="26">
        <f>IF(ISNA(IF($G15=0,"0",IF(VLOOKUP($A15,Übungsübersicht!$E$6:$K$79,4,FALSE)&lt;1,"RIR 2",VLOOKUP($A15,Übungsübersicht!$E$6:$K$79,4,FALSE)))),"Übung?",IF($G15=0,"0",IF(VLOOKUP($A15,Übungsübersicht!$E$6:$K$79,4,FALSE)&lt;1,"RIR 2",VLOOKUP($A15,Übungsübersicht!$E$6:$K$79,4,FALSE))))</f>
        <v>8</v>
      </c>
      <c r="I15" s="484">
        <v>97.5</v>
      </c>
      <c r="J15" s="522" t="str">
        <f>IF('Gewichts- Calculator'!$C$126="Ja Anzeigen",(IF($A15='Gewichts- Calculator'!$C$8," &gt;"&amp;'Gewichts- Calculator'!$D$120,"")),"")</f>
        <v/>
      </c>
      <c r="K15" s="486">
        <v>3</v>
      </c>
      <c r="L15" s="26">
        <f>IF(ISNA(IF($K15=0,"0",IF(VLOOKUP($A15,Übungsübersicht!$E$6:$K$79,4,FALSE)&lt;1,"RIR 2",VLOOKUP($A15,Übungsübersicht!$E$6:$K$79,4,FALSE)))),"Übung?",IF($K15=0,"0",IF(VLOOKUP($A15,Übungsübersicht!$E$6:$K$79,4,FALSE)&lt;1,"RIR 2",VLOOKUP($A15,Übungsübersicht!$E$6:$K$79,4,FALSE))))</f>
        <v>8</v>
      </c>
      <c r="M15" s="484">
        <v>97.5</v>
      </c>
      <c r="N15" s="522" t="str">
        <f>IF('Gewichts- Calculator'!$C$126="Ja Anzeigen",(IF($A15='Gewichts- Calculator'!$C$8," &gt;"&amp;'Gewichts- Calculator'!$D$120,"")),"")</f>
        <v/>
      </c>
      <c r="O15" s="486">
        <v>4</v>
      </c>
      <c r="P15" s="26">
        <f>IF(ISNA(IF($O15=0,"0",IF(VLOOKUP($A15,Übungsübersicht!$E$6:$K$79,5,FALSE)&lt;1,"RIR 1",VLOOKUP($A15,Übungsübersicht!$E$6:$K$79,5,FALSE)))),"Übung?",IF($O15=0,"0",IF(VLOOKUP($A15,Übungsübersicht!$E$6:$K$79,5,FALSE)&lt;1,"RIR 1",VLOOKUP($A15,Übungsübersicht!$E$6:$K$79,5,FALSE))))</f>
        <v>8</v>
      </c>
      <c r="Q15" s="485">
        <v>97.5</v>
      </c>
      <c r="R15" s="522" t="str">
        <f>IF('Gewichts- Calculator'!$C$126="Ja Anzeigen",(IF($A15='Gewichts- Calculator'!$C$8," &gt;"&amp;'Gewichts- Calculator'!$F$120,"")),"")</f>
        <v/>
      </c>
      <c r="S15" s="486">
        <v>3</v>
      </c>
      <c r="T15" s="26">
        <f>IF(ISNA(IF($S15=0,"0",IF(VLOOKUP($A15,Übungsübersicht!$E$6:$K$79,4,FALSE)&lt;1,"RIR 4",VLOOKUP($A15,Übungsübersicht!$E$6:$K$79,4,FALSE)))),"Übung?",IF($S15=0,"0",IF(VLOOKUP($A15,Übungsübersicht!$E$6:$K$79,4,FALSE)&lt;1,"RIR 4",VLOOKUP($A15,Übungsübersicht!$E$6:$K$79,4,FALSE))))</f>
        <v>8</v>
      </c>
      <c r="U15" s="478" cm="1">
        <f t="array" ref="U15">IF(ISNA(IF((IF(VLOOKUP($A15,Übungsübersicht!$E$6:$K$79,7,FALSE)="OK",(MROUND(((INDEX($A$1:$U$64,(ROW(U15)),17))*$T$94),(((IF(VLOOKUP($A15,Übungsübersicht!$E$6:$K$79,3,FALSE)=0,0.1,(VLOOKUP($A15,Übungsübersicht!$E$6:$K$79,3,FALSE)))))))),IF(VLOOKUP($A15,Übungsübersicht!$E$6:$K$79,7,FALSE)="UK",(MROUND(((INDEX($A$1:$U$64,(ROW(U15)),17))*$T$95),(((IF(VLOOKUP($A15,Übungsübersicht!$E$6:$K$79,3,FALSE)=0,0.1,(VLOOKUP($A15,Übungsübersicht!$E$6:$K$79,3,FALSE)))))))),"Übung OK/UK?")))&lt;3,"RIR 4",(IF(VLOOKUP($A15,Übungsübersicht!$E$6:$K$79,7,FALSE)="OK",(MROUND(((INDEX($A$1:$U$64,(ROW(U15)),17))*$T$94),(((IF(VLOOKUP($A15,Übungsübersicht!$E$6:$K$79,3,FALSE)=0,0.1,(VLOOKUP($A15,Übungsübersicht!$E$6:$K$79,3,FALSE)))))))),IF(VLOOKUP($A15,Übungsübersicht!$E$6:$K$79,7,FALSE)="UK",(MROUND(((INDEX($A$1:$U$64,(ROW(U15)),17))*$T$95),(((IF(VLOOKUP($A15,Übungsübersicht!$E$6:$K$79,3,FALSE)=0,0.1,(VLOOKUP($A15,Übungsübersicht!$E$6:$K$79,3,FALSE)))))))),"Übung OK/UK?"))))),"Übung?",IF((IF(VLOOKUP($A15,Übungsübersicht!$E$6:$K$79,7,FALSE)="OK",(MROUND(((INDEX($A$1:$U$64,(ROW(U15)),17))*$T$94),(((IF(VLOOKUP($A15,Übungsübersicht!$E$6:$K$79,3,FALSE)=0,0.1,(VLOOKUP($A15,Übungsübersicht!$E$6:$K$79,3,FALSE)))))))),IF(VLOOKUP($A15,Übungsübersicht!$E$6:$K$79,7,FALSE)="UK",(MROUND(((INDEX($A$1:$U$64,(ROW(U15)),17))*$T$95),(((IF(VLOOKUP($A15,Übungsübersicht!$E$6:$K$79,3,FALSE)=0,0.1,(VLOOKUP($A15,Übungsübersicht!$E$6:$K$79,3,FALSE)))))))),"Übung OK/UK?")))&lt;3,"RIR 4",(IF(VLOOKUP($A15,Übungsübersicht!$E$6:$K$79,7,FALSE)="OK",(MROUND(((INDEX($A$1:$U$64,(ROW(U15)),17))*$T$94),(((IF(VLOOKUP($A15,Übungsübersicht!$E$6:$K$79,3,FALSE)=0,0.1,(VLOOKUP($A15,Übungsübersicht!$E$6:$K$79,3,FALSE)))))))),IF(VLOOKUP($A15,Übungsübersicht!$E$6:$K$79,7,FALSE)="UK",(MROUND(((INDEX($A$1:$U$64,(ROW(U15)),17))*$T$95),(((IF(VLOOKUP($A15,Übungsübersicht!$E$6:$K$79,3,FALSE)=0,0.1,(VLOOKUP($A15,Übungsübersicht!$E$6:$K$79,3,FALSE)))))))),"Übung OK/UK?")))))</f>
        <v>67.5</v>
      </c>
    </row>
    <row r="16" spans="1:25" ht="26.1" customHeight="1" thickTop="1" thickBot="1">
      <c r="A16" s="23" t="s">
        <v>155</v>
      </c>
      <c r="B16" s="23" t="str">
        <f>IF(ISNA(IF(ISBLANK(VLOOKUP($A16,Übungsübersicht!$E$7:$F$79,2,FALSE)),"Muskelgruppe Auswählen",VLOOKUP($A16,Übungsübersicht!$E$7:$F$79,2,FALSE))),"Übung?",IF(ISBLANK(VLOOKUP($A16,Übungsübersicht!$E$7:$F$79,2,FALSE)),"Muskelgruppe Auswählen",VLOOKUP($A16,Übungsübersicht!$E$7:$F$79,2,FALSE)))</f>
        <v>Brust</v>
      </c>
      <c r="C16" s="486">
        <v>2</v>
      </c>
      <c r="D16" s="26">
        <f>IF(ISNA(IF($C16=0,"0",IF(VLOOKUP($A16,Übungsübersicht!$E$6:$K$79,4,FALSE)&lt;1,"RIR 3",VLOOKUP($A16,Übungsübersicht!$E$6:$K$79,4,FALSE)))),"Übung?",IF($C16=0,"0",IF(VLOOKUP($A16,Übungsübersicht!$E$6:$K$79,4,FALSE)&lt;1,"RIR 3",VLOOKUP($A16,Übungsübersicht!$E$6:$K$79,4,FALSE))))</f>
        <v>10</v>
      </c>
      <c r="E16" s="27" cm="1">
        <f t="array" ref="E16">IF(ISNA(IF(INDEX($A$1:$U$64,(ROW(E16)),17)-(IF(VLOOKUP($A16,Übungsübersicht!$E$6:$K$79,3,FALSE)&lt;=0.5,0,(VLOOKUP($A16,Übungsübersicht!$E$6:$K$79,3,FALSE))))&lt;3,"RIR 3",INDEX($A$1:$U$64,(ROW(E16)),17)-(IF(VLOOKUP($A16,Übungsübersicht!$E$6:$K$79,3,FALSE)&lt;=0.5,0,(VLOOKUP($A16,Übungsübersicht!$E$6:$K$79,3,FALSE)))))),"Übung?",IF(INDEX($A$1:$U$64,(ROW(E16)),17)-(IF(VLOOKUP($A16,Übungsübersicht!$E$6:$K$79,3,FALSE)&lt;=0.5,0,(VLOOKUP($A16,Übungsübersicht!$E$6:$K$79,3,FALSE))))&lt;3,"RIR 3",INDEX($A$1:$U$64,(ROW(E16)),17)-(IF(VLOOKUP($A16,Übungsübersicht!$E$6:$K$79,3,FALSE)&lt;=0.5,0,(VLOOKUP($A16,Übungsübersicht!$E$6:$K$79,3,FALSE))))))</f>
        <v>12.5</v>
      </c>
      <c r="F16" s="522" t="str">
        <f>IF('Gewichts- Calculator'!$C$126="Ja Anzeigen",(IF($A16='Gewichts- Calculator'!$C$8," &gt;"&amp;'Gewichts- Calculator'!$B$120,"")),"")</f>
        <v/>
      </c>
      <c r="G16" s="486">
        <v>3</v>
      </c>
      <c r="H16" s="26">
        <f>IF(ISNA(IF($G16=0,"0",IF(VLOOKUP($A16,Übungsübersicht!$E$6:$K$79,4,FALSE)&lt;1,"RIR 2",VLOOKUP($A16,Übungsübersicht!$E$6:$K$79,4,FALSE)))),"Übung?",IF($G16=0,"0",IF(VLOOKUP($A16,Übungsübersicht!$E$6:$K$79,4,FALSE)&lt;1,"RIR 2",VLOOKUP($A16,Übungsübersicht!$E$6:$K$79,4,FALSE))))</f>
        <v>10</v>
      </c>
      <c r="I16" s="484">
        <v>15</v>
      </c>
      <c r="J16" s="522" t="str">
        <f>IF('Gewichts- Calculator'!$C$126="Ja Anzeigen",(IF($A16='Gewichts- Calculator'!$C$8," &gt;"&amp;'Gewichts- Calculator'!$D$120,"")),"")</f>
        <v/>
      </c>
      <c r="K16" s="486">
        <v>3</v>
      </c>
      <c r="L16" s="26">
        <f>IF(ISNA(IF($K16=0,"0",IF(VLOOKUP($A16,Übungsübersicht!$E$6:$K$79,4,FALSE)&lt;1,"RIR 2",VLOOKUP($A16,Übungsübersicht!$E$6:$K$79,4,FALSE)))),"Übung?",IF($K16=0,"0",IF(VLOOKUP($A16,Übungsübersicht!$E$6:$K$79,4,FALSE)&lt;1,"RIR 2",VLOOKUP($A16,Übungsübersicht!$E$6:$K$79,4,FALSE))))</f>
        <v>10</v>
      </c>
      <c r="M16" s="484">
        <v>15</v>
      </c>
      <c r="N16" s="522" t="str">
        <f>IF('Gewichts- Calculator'!$C$126="Ja Anzeigen",(IF($A16='Gewichts- Calculator'!$C$8," &gt;"&amp;'Gewichts- Calculator'!$D$120,"")),"")</f>
        <v/>
      </c>
      <c r="O16" s="486">
        <v>3</v>
      </c>
      <c r="P16" s="26">
        <f>IF(ISNA(IF($O16=0,"0",IF(VLOOKUP($A16,Übungsübersicht!$E$6:$K$79,5,FALSE)&lt;1,"RIR 1",VLOOKUP($A16,Übungsübersicht!$E$6:$K$79,5,FALSE)))),"Übung?",IF($O16=0,"0",IF(VLOOKUP($A16,Übungsübersicht!$E$6:$K$79,5,FALSE)&lt;1,"RIR 1",VLOOKUP($A16,Übungsübersicht!$E$6:$K$79,5,FALSE))))</f>
        <v>10</v>
      </c>
      <c r="Q16" s="485">
        <v>15</v>
      </c>
      <c r="R16" s="522" t="str">
        <f>IF('Gewichts- Calculator'!$C$126="Ja Anzeigen",(IF($A16='Gewichts- Calculator'!$C$8," &gt;"&amp;'Gewichts- Calculator'!$F$120,"")),"")</f>
        <v/>
      </c>
      <c r="S16" s="486">
        <v>2</v>
      </c>
      <c r="T16" s="26">
        <f>IF(ISNA(IF($S16=0,"0",IF(VLOOKUP($A16,Übungsübersicht!$E$6:$K$79,4,FALSE)&lt;1,"RIR 4",VLOOKUP($A16,Übungsübersicht!$E$6:$K$79,4,FALSE)))),"Übung?",IF($S16=0,"0",IF(VLOOKUP($A16,Übungsübersicht!$E$6:$K$79,4,FALSE)&lt;1,"RIR 4",VLOOKUP($A16,Übungsübersicht!$E$6:$K$79,4,FALSE))))</f>
        <v>10</v>
      </c>
      <c r="U16" s="478" cm="1">
        <f t="array" ref="U16">IF(ISNA(IF((IF(VLOOKUP($A16,Übungsübersicht!$E$6:$K$79,7,FALSE)="OK",(MROUND(((INDEX($A$1:$U$64,(ROW(U16)),17))*$T$94),(((IF(VLOOKUP($A16,Übungsübersicht!$E$6:$K$79,3,FALSE)=0,0.1,(VLOOKUP($A16,Übungsübersicht!$E$6:$K$79,3,FALSE)))))))),IF(VLOOKUP($A16,Übungsübersicht!$E$6:$K$79,7,FALSE)="UK",(MROUND(((INDEX($A$1:$U$64,(ROW(U16)),17))*$T$95),(((IF(VLOOKUP($A16,Übungsübersicht!$E$6:$K$79,3,FALSE)=0,0.1,(VLOOKUP($A16,Übungsübersicht!$E$6:$K$79,3,FALSE)))))))),"Übung OK/UK?")))&lt;3,"RIR 4",(IF(VLOOKUP($A16,Übungsübersicht!$E$6:$K$79,7,FALSE)="OK",(MROUND(((INDEX($A$1:$U$64,(ROW(U16)),17))*$T$94),(((IF(VLOOKUP($A16,Übungsübersicht!$E$6:$K$79,3,FALSE)=0,0.1,(VLOOKUP($A16,Übungsübersicht!$E$6:$K$79,3,FALSE)))))))),IF(VLOOKUP($A16,Übungsübersicht!$E$6:$K$79,7,FALSE)="UK",(MROUND(((INDEX($A$1:$U$64,(ROW(U16)),17))*$T$95),(((IF(VLOOKUP($A16,Übungsübersicht!$E$6:$K$79,3,FALSE)=0,0.1,(VLOOKUP($A16,Übungsübersicht!$E$6:$K$79,3,FALSE)))))))),"Übung OK/UK?"))))),"Übung?",IF((IF(VLOOKUP($A16,Übungsübersicht!$E$6:$K$79,7,FALSE)="OK",(MROUND(((INDEX($A$1:$U$64,(ROW(U16)),17))*$T$94),(((IF(VLOOKUP($A16,Übungsübersicht!$E$6:$K$79,3,FALSE)=0,0.1,(VLOOKUP($A16,Übungsübersicht!$E$6:$K$79,3,FALSE)))))))),IF(VLOOKUP($A16,Übungsübersicht!$E$6:$K$79,7,FALSE)="UK",(MROUND(((INDEX($A$1:$U$64,(ROW(U16)),17))*$T$95),(((IF(VLOOKUP($A16,Übungsübersicht!$E$6:$K$79,3,FALSE)=0,0.1,(VLOOKUP($A16,Übungsübersicht!$E$6:$K$79,3,FALSE)))))))),"Übung OK/UK?")))&lt;3,"RIR 4",(IF(VLOOKUP($A16,Übungsübersicht!$E$6:$K$79,7,FALSE)="OK",(MROUND(((INDEX($A$1:$U$64,(ROW(U16)),17))*$T$94),(((IF(VLOOKUP($A16,Übungsübersicht!$E$6:$K$79,3,FALSE)=0,0.1,(VLOOKUP($A16,Übungsübersicht!$E$6:$K$79,3,FALSE)))))))),IF(VLOOKUP($A16,Übungsübersicht!$E$6:$K$79,7,FALSE)="UK",(MROUND(((INDEX($A$1:$U$64,(ROW(U16)),17))*$T$95),(((IF(VLOOKUP($A16,Übungsübersicht!$E$6:$K$79,3,FALSE)=0,0.1,(VLOOKUP($A16,Übungsübersicht!$E$6:$K$79,3,FALSE)))))))),"Übung OK/UK?")))))</f>
        <v>10</v>
      </c>
      <c r="W16" s="9"/>
      <c r="X16" s="9"/>
      <c r="Y16" s="9"/>
    </row>
    <row r="17" spans="1:25" ht="26.1" customHeight="1" thickTop="1" thickBot="1">
      <c r="A17" s="23" t="s">
        <v>76</v>
      </c>
      <c r="B17" s="23" t="str">
        <f>IF(ISNA(IF(ISBLANK(VLOOKUP($A17,Übungsübersicht!$E$7:$F$79,2,FALSE)),"Muskelgruppe Auswählen",VLOOKUP($A17,Übungsübersicht!$E$7:$F$79,2,FALSE))),"Übung?",IF(ISBLANK(VLOOKUP($A17,Übungsübersicht!$E$7:$F$79,2,FALSE)),"Muskelgruppe Auswählen",VLOOKUP($A17,Übungsübersicht!$E$7:$F$79,2,FALSE)))</f>
        <v>Rücken</v>
      </c>
      <c r="C17" s="486">
        <v>3</v>
      </c>
      <c r="D17" s="26">
        <f>IF(ISNA(IF($C17=0,"0",IF(VLOOKUP($A17,Übungsübersicht!$E$6:$K$79,4,FALSE)&lt;1,"RIR 3",VLOOKUP($A17,Übungsübersicht!$E$6:$K$79,4,FALSE)))),"Übung?",IF($C17=0,"0",IF(VLOOKUP($A17,Übungsübersicht!$E$6:$K$79,4,FALSE)&lt;1,"RIR 3",VLOOKUP($A17,Übungsübersicht!$E$6:$K$79,4,FALSE))))</f>
        <v>10</v>
      </c>
      <c r="E17" s="27" cm="1">
        <f t="array" ref="E17">IF(ISNA(IF(INDEX($A$1:$U$64,(ROW(E17)),17)-(IF(VLOOKUP($A17,Übungsübersicht!$E$6:$K$79,3,FALSE)&lt;=0.5,0,(VLOOKUP($A17,Übungsübersicht!$E$6:$K$79,3,FALSE))))&lt;3,"RIR 3",INDEX($A$1:$U$64,(ROW(E17)),17)-(IF(VLOOKUP($A17,Übungsübersicht!$E$6:$K$79,3,FALSE)&lt;=0.5,0,(VLOOKUP($A17,Übungsübersicht!$E$6:$K$79,3,FALSE)))))),"Übung?",IF(INDEX($A$1:$U$64,(ROW(E17)),17)-(IF(VLOOKUP($A17,Übungsübersicht!$E$6:$K$79,3,FALSE)&lt;=0.5,0,(VLOOKUP($A17,Übungsübersicht!$E$6:$K$79,3,FALSE))))&lt;3,"RIR 3",INDEX($A$1:$U$64,(ROW(E17)),17)-(IF(VLOOKUP($A17,Übungsübersicht!$E$6:$K$79,3,FALSE)&lt;=0.5,0,(VLOOKUP($A17,Übungsübersicht!$E$6:$K$79,3,FALSE))))))</f>
        <v>55</v>
      </c>
      <c r="F17" s="522" t="str">
        <f>IF('Gewichts- Calculator'!$C$126="Ja Anzeigen",(IF($A17='Gewichts- Calculator'!$C$8," &gt;"&amp;'Gewichts- Calculator'!$B$120,"")),"")</f>
        <v/>
      </c>
      <c r="G17" s="486">
        <v>3</v>
      </c>
      <c r="H17" s="26">
        <f>IF(ISNA(IF($G17=0,"0",IF(VLOOKUP($A17,Übungsübersicht!$E$6:$K$79,4,FALSE)&lt;1,"RIR 2",VLOOKUP($A17,Übungsübersicht!$E$6:$K$79,4,FALSE)))),"Übung?",IF($G17=0,"0",IF(VLOOKUP($A17,Übungsübersicht!$E$6:$K$79,4,FALSE)&lt;1,"RIR 2",VLOOKUP($A17,Übungsübersicht!$E$6:$K$79,4,FALSE))))</f>
        <v>10</v>
      </c>
      <c r="I17" s="484">
        <v>57.5</v>
      </c>
      <c r="J17" s="522" t="str">
        <f>IF('Gewichts- Calculator'!$C$126="Ja Anzeigen",(IF($A17='Gewichts- Calculator'!$C$8," &gt;"&amp;'Gewichts- Calculator'!$D$120,"")),"")</f>
        <v/>
      </c>
      <c r="K17" s="486">
        <v>3</v>
      </c>
      <c r="L17" s="26">
        <f>IF(ISNA(IF($K17=0,"0",IF(VLOOKUP($A17,Übungsübersicht!$E$6:$K$79,4,FALSE)&lt;1,"RIR 2",VLOOKUP($A17,Übungsübersicht!$E$6:$K$79,4,FALSE)))),"Übung?",IF($K17=0,"0",IF(VLOOKUP($A17,Übungsübersicht!$E$6:$K$79,4,FALSE)&lt;1,"RIR 2",VLOOKUP($A17,Übungsübersicht!$E$6:$K$79,4,FALSE))))</f>
        <v>10</v>
      </c>
      <c r="M17" s="484">
        <v>57.5</v>
      </c>
      <c r="N17" s="522" t="str">
        <f>IF('Gewichts- Calculator'!$C$126="Ja Anzeigen",(IF($A17='Gewichts- Calculator'!$C$8," &gt;"&amp;'Gewichts- Calculator'!$D$120,"")),"")</f>
        <v/>
      </c>
      <c r="O17" s="486">
        <v>3</v>
      </c>
      <c r="P17" s="26">
        <f>IF(ISNA(IF($O17=0,"0",IF(VLOOKUP($A17,Übungsübersicht!$E$6:$K$79,5,FALSE)&lt;1,"RIR 1",VLOOKUP($A17,Übungsübersicht!$E$6:$K$79,5,FALSE)))),"Übung?",IF($O17=0,"0",IF(VLOOKUP($A17,Übungsübersicht!$E$6:$K$79,5,FALSE)&lt;1,"RIR 1",VLOOKUP($A17,Übungsübersicht!$E$6:$K$79,5,FALSE))))</f>
        <v>10</v>
      </c>
      <c r="Q17" s="485">
        <v>57.5</v>
      </c>
      <c r="R17" s="522" t="str">
        <f>IF('Gewichts- Calculator'!$C$126="Ja Anzeigen",(IF($A17='Gewichts- Calculator'!$C$8," &gt;"&amp;'Gewichts- Calculator'!$F$120,"")),"")</f>
        <v/>
      </c>
      <c r="S17" s="486">
        <v>2</v>
      </c>
      <c r="T17" s="26">
        <f>IF(ISNA(IF($S17=0,"0",IF(VLOOKUP($A17,Übungsübersicht!$E$6:$K$79,4,FALSE)&lt;1,"RIR 4",VLOOKUP($A17,Übungsübersicht!$E$6:$K$79,4,FALSE)))),"Übung?",IF($S17=0,"0",IF(VLOOKUP($A17,Übungsübersicht!$E$6:$K$79,4,FALSE)&lt;1,"RIR 4",VLOOKUP($A17,Übungsübersicht!$E$6:$K$79,4,FALSE))))</f>
        <v>10</v>
      </c>
      <c r="U17" s="478" cm="1">
        <f t="array" ref="U17">IF(ISNA(IF((IF(VLOOKUP($A17,Übungsübersicht!$E$6:$K$79,7,FALSE)="OK",(MROUND(((INDEX($A$1:$U$64,(ROW(U17)),17))*$T$94),(((IF(VLOOKUP($A17,Übungsübersicht!$E$6:$K$79,3,FALSE)=0,0.1,(VLOOKUP($A17,Übungsübersicht!$E$6:$K$79,3,FALSE)))))))),IF(VLOOKUP($A17,Übungsübersicht!$E$6:$K$79,7,FALSE)="UK",(MROUND(((INDEX($A$1:$U$64,(ROW(U17)),17))*$T$95),(((IF(VLOOKUP($A17,Übungsübersicht!$E$6:$K$79,3,FALSE)=0,0.1,(VLOOKUP($A17,Übungsübersicht!$E$6:$K$79,3,FALSE)))))))),"Übung OK/UK?")))&lt;3,"RIR 4",(IF(VLOOKUP($A17,Übungsübersicht!$E$6:$K$79,7,FALSE)="OK",(MROUND(((INDEX($A$1:$U$64,(ROW(U17)),17))*$T$94),(((IF(VLOOKUP($A17,Übungsübersicht!$E$6:$K$79,3,FALSE)=0,0.1,(VLOOKUP($A17,Übungsübersicht!$E$6:$K$79,3,FALSE)))))))),IF(VLOOKUP($A17,Übungsübersicht!$E$6:$K$79,7,FALSE)="UK",(MROUND(((INDEX($A$1:$U$64,(ROW(U17)),17))*$T$95),(((IF(VLOOKUP($A17,Übungsübersicht!$E$6:$K$79,3,FALSE)=0,0.1,(VLOOKUP($A17,Übungsübersicht!$E$6:$K$79,3,FALSE)))))))),"Übung OK/UK?"))))),"Übung?",IF((IF(VLOOKUP($A17,Übungsübersicht!$E$6:$K$79,7,FALSE)="OK",(MROUND(((INDEX($A$1:$U$64,(ROW(U17)),17))*$T$94),(((IF(VLOOKUP($A17,Übungsübersicht!$E$6:$K$79,3,FALSE)=0,0.1,(VLOOKUP($A17,Übungsübersicht!$E$6:$K$79,3,FALSE)))))))),IF(VLOOKUP($A17,Übungsübersicht!$E$6:$K$79,7,FALSE)="UK",(MROUND(((INDEX($A$1:$U$64,(ROW(U17)),17))*$T$95),(((IF(VLOOKUP($A17,Übungsübersicht!$E$6:$K$79,3,FALSE)=0,0.1,(VLOOKUP($A17,Übungsübersicht!$E$6:$K$79,3,FALSE)))))))),"Übung OK/UK?")))&lt;3,"RIR 4",(IF(VLOOKUP($A17,Übungsübersicht!$E$6:$K$79,7,FALSE)="OK",(MROUND(((INDEX($A$1:$U$64,(ROW(U17)),17))*$T$94),(((IF(VLOOKUP($A17,Übungsübersicht!$E$6:$K$79,3,FALSE)=0,0.1,(VLOOKUP($A17,Übungsübersicht!$E$6:$K$79,3,FALSE)))))))),IF(VLOOKUP($A17,Übungsübersicht!$E$6:$K$79,7,FALSE)="UK",(MROUND(((INDEX($A$1:$U$64,(ROW(U17)),17))*$T$95),(((IF(VLOOKUP($A17,Übungsübersicht!$E$6:$K$79,3,FALSE)=0,0.1,(VLOOKUP($A17,Übungsübersicht!$E$6:$K$79,3,FALSE)))))))),"Übung OK/UK?")))))</f>
        <v>40</v>
      </c>
      <c r="V17" s="10"/>
      <c r="W17" s="9"/>
      <c r="X17" s="9"/>
      <c r="Y17" s="9"/>
    </row>
    <row r="18" spans="1:25" ht="26.1" customHeight="1" thickTop="1" thickBot="1">
      <c r="A18" s="23" t="s">
        <v>307</v>
      </c>
      <c r="B18" s="23" t="str">
        <f>IF(ISNA(IF(ISBLANK(VLOOKUP($A18,Übungsübersicht!$E$7:$F$79,2,FALSE)),"Muskelgruppe Auswählen",VLOOKUP($A18,Übungsübersicht!$E$7:$F$79,2,FALSE))),"Übung?",IF(ISBLANK(VLOOKUP($A18,Übungsübersicht!$E$7:$F$79,2,FALSE)),"Muskelgruppe Auswählen",VLOOKUP($A18,Übungsübersicht!$E$7:$F$79,2,FALSE)))</f>
        <v>Mittlere Schulter</v>
      </c>
      <c r="C18" s="486">
        <v>3</v>
      </c>
      <c r="D18" s="26">
        <f>IF(ISNA(IF($C18=0,"0",IF(VLOOKUP($A18,Übungsübersicht!$E$6:$K$79,4,FALSE)&lt;1,"RIR 3",VLOOKUP($A18,Übungsübersicht!$E$6:$K$79,4,FALSE)))),"Übung?",IF($C18=0,"0",IF(VLOOKUP($A18,Übungsübersicht!$E$6:$K$79,4,FALSE)&lt;1,"RIR 3",VLOOKUP($A18,Übungsübersicht!$E$6:$K$79,4,FALSE))))</f>
        <v>10</v>
      </c>
      <c r="E18" s="27" cm="1">
        <f t="array" ref="E18">IF(ISNA(IF(INDEX($A$1:$U$64,(ROW(E18)),17)-(IF(VLOOKUP($A18,Übungsübersicht!$E$6:$K$79,3,FALSE)&lt;=0.5,0,(VLOOKUP($A18,Übungsübersicht!$E$6:$K$79,3,FALSE))))&lt;3,"RIR 3",INDEX($A$1:$U$64,(ROW(E18)),17)-(IF(VLOOKUP($A18,Übungsübersicht!$E$6:$K$79,3,FALSE)&lt;=0.5,0,(VLOOKUP($A18,Übungsübersicht!$E$6:$K$79,3,FALSE)))))),"Übung?",IF(INDEX($A$1:$U$64,(ROW(E18)),17)-(IF(VLOOKUP($A18,Übungsübersicht!$E$6:$K$79,3,FALSE)&lt;=0.5,0,(VLOOKUP($A18,Übungsübersicht!$E$6:$K$79,3,FALSE))))&lt;3,"RIR 3",INDEX($A$1:$U$64,(ROW(E18)),17)-(IF(VLOOKUP($A18,Übungsübersicht!$E$6:$K$79,3,FALSE)&lt;=0.5,0,(VLOOKUP($A18,Übungsübersicht!$E$6:$K$79,3,FALSE))))))</f>
        <v>16</v>
      </c>
      <c r="F18" s="522" t="str">
        <f>IF('Gewichts- Calculator'!$C$126="Ja Anzeigen",(IF($A18='Gewichts- Calculator'!$C$8," &gt;"&amp;'Gewichts- Calculator'!$B$120,"")),"")</f>
        <v/>
      </c>
      <c r="G18" s="486">
        <v>4</v>
      </c>
      <c r="H18" s="26">
        <f>IF(ISNA(IF($G18=0,"0",IF(VLOOKUP($A18,Übungsübersicht!$E$6:$K$79,4,FALSE)&lt;1,"RIR 2",VLOOKUP($A18,Übungsübersicht!$E$6:$K$79,4,FALSE)))),"Übung?",IF($G18=0,"0",IF(VLOOKUP($A18,Übungsübersicht!$E$6:$K$79,4,FALSE)&lt;1,"RIR 2",VLOOKUP($A18,Übungsübersicht!$E$6:$K$79,4,FALSE))))</f>
        <v>10</v>
      </c>
      <c r="I18" s="484">
        <v>18</v>
      </c>
      <c r="J18" s="522" t="str">
        <f>IF('Gewichts- Calculator'!$C$126="Ja Anzeigen",(IF($A18='Gewichts- Calculator'!$C$8," &gt;"&amp;'Gewichts- Calculator'!$D$120,"")),"")</f>
        <v/>
      </c>
      <c r="K18" s="486">
        <v>4</v>
      </c>
      <c r="L18" s="26">
        <f>IF(ISNA(IF($K18=0,"0",IF(VLOOKUP($A18,Übungsübersicht!$E$6:$K$79,4,FALSE)&lt;1,"RIR 2",VLOOKUP($A18,Übungsübersicht!$E$6:$K$79,4,FALSE)))),"Übung?",IF($K18=0,"0",IF(VLOOKUP($A18,Übungsübersicht!$E$6:$K$79,4,FALSE)&lt;1,"RIR 2",VLOOKUP($A18,Übungsübersicht!$E$6:$K$79,4,FALSE))))</f>
        <v>10</v>
      </c>
      <c r="M18" s="484">
        <v>18</v>
      </c>
      <c r="N18" s="522" t="str">
        <f>IF('Gewichts- Calculator'!$C$126="Ja Anzeigen",(IF($A18='Gewichts- Calculator'!$C$8," &gt;"&amp;'Gewichts- Calculator'!$D$120,"")),"")</f>
        <v/>
      </c>
      <c r="O18" s="486">
        <v>4</v>
      </c>
      <c r="P18" s="26">
        <f>IF(ISNA(IF($O18=0,"0",IF(VLOOKUP($A18,Übungsübersicht!$E$6:$K$79,5,FALSE)&lt;1,"RIR 1",VLOOKUP($A18,Übungsübersicht!$E$6:$K$79,5,FALSE)))),"Übung?",IF($O18=0,"0",IF(VLOOKUP($A18,Übungsübersicht!$E$6:$K$79,5,FALSE)&lt;1,"RIR 1",VLOOKUP($A18,Übungsübersicht!$E$6:$K$79,5,FALSE))))</f>
        <v>10</v>
      </c>
      <c r="Q18" s="485">
        <v>18</v>
      </c>
      <c r="R18" s="522" t="str">
        <f>IF('Gewichts- Calculator'!$C$126="Ja Anzeigen",(IF($A18='Gewichts- Calculator'!$C$8," &gt;"&amp;'Gewichts- Calculator'!$F$120,"")),"")</f>
        <v/>
      </c>
      <c r="S18" s="486">
        <v>3</v>
      </c>
      <c r="T18" s="26">
        <f>IF(ISNA(IF($S18=0,"0",IF(VLOOKUP($A18,Übungsübersicht!$E$6:$K$79,4,FALSE)&lt;1,"RIR 4",VLOOKUP($A18,Übungsübersicht!$E$6:$K$79,4,FALSE)))),"Übung?",IF($S18=0,"0",IF(VLOOKUP($A18,Übungsübersicht!$E$6:$K$79,4,FALSE)&lt;1,"RIR 4",VLOOKUP($A18,Übungsübersicht!$E$6:$K$79,4,FALSE))))</f>
        <v>10</v>
      </c>
      <c r="U18" s="478" cm="1">
        <f t="array" ref="U18">IF(ISNA(IF((IF(VLOOKUP($A18,Übungsübersicht!$E$6:$K$79,7,FALSE)="OK",(MROUND(((INDEX($A$1:$U$64,(ROW(U18)),17))*$T$94),(((IF(VLOOKUP($A18,Übungsübersicht!$E$6:$K$79,3,FALSE)=0,0.1,(VLOOKUP($A18,Übungsübersicht!$E$6:$K$79,3,FALSE)))))))),IF(VLOOKUP($A18,Übungsübersicht!$E$6:$K$79,7,FALSE)="UK",(MROUND(((INDEX($A$1:$U$64,(ROW(U18)),17))*$T$95),(((IF(VLOOKUP($A18,Übungsübersicht!$E$6:$K$79,3,FALSE)=0,0.1,(VLOOKUP($A18,Übungsübersicht!$E$6:$K$79,3,FALSE)))))))),"Übung OK/UK?")))&lt;3,"RIR 4",(IF(VLOOKUP($A18,Übungsübersicht!$E$6:$K$79,7,FALSE)="OK",(MROUND(((INDEX($A$1:$U$64,(ROW(U18)),17))*$T$94),(((IF(VLOOKUP($A18,Übungsübersicht!$E$6:$K$79,3,FALSE)=0,0.1,(VLOOKUP($A18,Übungsübersicht!$E$6:$K$79,3,FALSE)))))))),IF(VLOOKUP($A18,Übungsübersicht!$E$6:$K$79,7,FALSE)="UK",(MROUND(((INDEX($A$1:$U$64,(ROW(U18)),17))*$T$95),(((IF(VLOOKUP($A18,Übungsübersicht!$E$6:$K$79,3,FALSE)=0,0.1,(VLOOKUP($A18,Übungsübersicht!$E$6:$K$79,3,FALSE)))))))),"Übung OK/UK?"))))),"Übung?",IF((IF(VLOOKUP($A18,Übungsübersicht!$E$6:$K$79,7,FALSE)="OK",(MROUND(((INDEX($A$1:$U$64,(ROW(U18)),17))*$T$94),(((IF(VLOOKUP($A18,Übungsübersicht!$E$6:$K$79,3,FALSE)=0,0.1,(VLOOKUP($A18,Übungsübersicht!$E$6:$K$79,3,FALSE)))))))),IF(VLOOKUP($A18,Übungsübersicht!$E$6:$K$79,7,FALSE)="UK",(MROUND(((INDEX($A$1:$U$64,(ROW(U18)),17))*$T$95),(((IF(VLOOKUP($A18,Übungsübersicht!$E$6:$K$79,3,FALSE)=0,0.1,(VLOOKUP($A18,Übungsübersicht!$E$6:$K$79,3,FALSE)))))))),"Übung OK/UK?")))&lt;3,"RIR 4",(IF(VLOOKUP($A18,Übungsübersicht!$E$6:$K$79,7,FALSE)="OK",(MROUND(((INDEX($A$1:$U$64,(ROW(U18)),17))*$T$94),(((IF(VLOOKUP($A18,Übungsübersicht!$E$6:$K$79,3,FALSE)=0,0.1,(VLOOKUP($A18,Übungsübersicht!$E$6:$K$79,3,FALSE)))))))),IF(VLOOKUP($A18,Übungsübersicht!$E$6:$K$79,7,FALSE)="UK",(MROUND(((INDEX($A$1:$U$64,(ROW(U18)),17))*$T$95),(((IF(VLOOKUP($A18,Übungsübersicht!$E$6:$K$79,3,FALSE)=0,0.1,(VLOOKUP($A18,Übungsübersicht!$E$6:$K$79,3,FALSE)))))))),"Übung OK/UK?")))))</f>
        <v>12</v>
      </c>
      <c r="V18" s="10"/>
      <c r="W18" s="9"/>
      <c r="X18" s="9"/>
      <c r="Y18" s="9"/>
    </row>
    <row r="19" spans="1:25" ht="26.1" customHeight="1" thickTop="1" thickBot="1">
      <c r="A19" s="23" t="s">
        <v>154</v>
      </c>
      <c r="B19" s="23" t="str">
        <f>IF(ISNA(IF(ISBLANK(VLOOKUP($A19,Übungsübersicht!$E$7:$F$79,2,FALSE)),"Muskelgruppe Auswählen",VLOOKUP($A19,Übungsübersicht!$E$7:$F$79,2,FALSE))),"Übung?",IF(ISBLANK(VLOOKUP($A19,Übungsübersicht!$E$7:$F$79,2,FALSE)),"Muskelgruppe Auswählen",VLOOKUP($A19,Übungsübersicht!$E$7:$F$79,2,FALSE)))</f>
        <v>Hintere Schulter</v>
      </c>
      <c r="C19" s="486">
        <v>3</v>
      </c>
      <c r="D19" s="26">
        <f>IF(ISNA(IF($C19=0,"0",IF(VLOOKUP($A19,Übungsübersicht!$E$6:$K$79,4,FALSE)&lt;1,"RIR 3",VLOOKUP($A19,Übungsübersicht!$E$6:$K$79,4,FALSE)))),"Übung?",IF($C19=0,"0",IF(VLOOKUP($A19,Übungsübersicht!$E$6:$K$79,4,FALSE)&lt;1,"RIR 3",VLOOKUP($A19,Übungsübersicht!$E$6:$K$79,4,FALSE))))</f>
        <v>10</v>
      </c>
      <c r="E19" s="27" cm="1">
        <f t="array" ref="E19">IF(ISNA(IF(INDEX($A$1:$U$64,(ROW(E19)),17)-(IF(VLOOKUP($A19,Übungsübersicht!$E$6:$K$79,3,FALSE)&lt;=0.5,0,(VLOOKUP($A19,Übungsübersicht!$E$6:$K$79,3,FALSE))))&lt;3,"RIR 3",INDEX($A$1:$U$64,(ROW(E19)),17)-(IF(VLOOKUP($A19,Übungsübersicht!$E$6:$K$79,3,FALSE)&lt;=0.5,0,(VLOOKUP($A19,Übungsübersicht!$E$6:$K$79,3,FALSE)))))),"Übung?",IF(INDEX($A$1:$U$64,(ROW(E19)),17)-(IF(VLOOKUP($A19,Übungsübersicht!$E$6:$K$79,3,FALSE)&lt;=0.5,0,(VLOOKUP($A19,Übungsübersicht!$E$6:$K$79,3,FALSE))))&lt;3,"RIR 3",INDEX($A$1:$U$64,(ROW(E19)),17)-(IF(VLOOKUP($A19,Übungsübersicht!$E$6:$K$79,3,FALSE)&lt;=0.5,0,(VLOOKUP($A19,Übungsübersicht!$E$6:$K$79,3,FALSE))))))</f>
        <v>20</v>
      </c>
      <c r="F19" s="522" t="str">
        <f>IF('Gewichts- Calculator'!$C$126="Ja Anzeigen",(IF($A19='Gewichts- Calculator'!$C$8," &gt;"&amp;'Gewichts- Calculator'!$B$120,"")),"")</f>
        <v/>
      </c>
      <c r="G19" s="486">
        <v>3</v>
      </c>
      <c r="H19" s="26">
        <f>IF(ISNA(IF($G19=0,"0",IF(VLOOKUP($A19,Übungsübersicht!$E$6:$K$79,4,FALSE)&lt;1,"RIR 2",VLOOKUP($A19,Übungsübersicht!$E$6:$K$79,4,FALSE)))),"Übung?",IF($G19=0,"0",IF(VLOOKUP($A19,Übungsübersicht!$E$6:$K$79,4,FALSE)&lt;1,"RIR 2",VLOOKUP($A19,Übungsübersicht!$E$6:$K$79,4,FALSE))))</f>
        <v>10</v>
      </c>
      <c r="I19" s="484">
        <v>25</v>
      </c>
      <c r="J19" s="522" t="str">
        <f>IF('Gewichts- Calculator'!$C$126="Ja Anzeigen",(IF($A19='Gewichts- Calculator'!$C$8," &gt;"&amp;'Gewichts- Calculator'!$D$120,"")),"")</f>
        <v/>
      </c>
      <c r="K19" s="486">
        <v>3</v>
      </c>
      <c r="L19" s="26">
        <f>IF(ISNA(IF($K19=0,"0",IF(VLOOKUP($A19,Übungsübersicht!$E$6:$K$79,4,FALSE)&lt;1,"RIR 2",VLOOKUP($A19,Übungsübersicht!$E$6:$K$79,4,FALSE)))),"Übung?",IF($K19=0,"0",IF(VLOOKUP($A19,Übungsübersicht!$E$6:$K$79,4,FALSE)&lt;1,"RIR 2",VLOOKUP($A19,Übungsübersicht!$E$6:$K$79,4,FALSE))))</f>
        <v>10</v>
      </c>
      <c r="M19" s="484">
        <v>25</v>
      </c>
      <c r="N19" s="522" t="str">
        <f>IF('Gewichts- Calculator'!$C$126="Ja Anzeigen",(IF($A19='Gewichts- Calculator'!$C$8," &gt;"&amp;'Gewichts- Calculator'!$D$120,"")),"")</f>
        <v/>
      </c>
      <c r="O19" s="486">
        <v>4</v>
      </c>
      <c r="P19" s="26">
        <f>IF(ISNA(IF($O19=0,"0",IF(VLOOKUP($A19,Übungsübersicht!$E$6:$K$79,5,FALSE)&lt;1,"RIR 1",VLOOKUP($A19,Übungsübersicht!$E$6:$K$79,5,FALSE)))),"Übung?",IF($O19=0,"0",IF(VLOOKUP($A19,Übungsübersicht!$E$6:$K$79,5,FALSE)&lt;1,"RIR 1",VLOOKUP($A19,Übungsübersicht!$E$6:$K$79,5,FALSE))))</f>
        <v>10</v>
      </c>
      <c r="Q19" s="485">
        <v>25</v>
      </c>
      <c r="R19" s="522" t="str">
        <f>IF('Gewichts- Calculator'!$C$126="Ja Anzeigen",(IF($A19='Gewichts- Calculator'!$C$8," &gt;"&amp;'Gewichts- Calculator'!$F$120,"")),"")</f>
        <v/>
      </c>
      <c r="S19" s="486">
        <v>3</v>
      </c>
      <c r="T19" s="26">
        <f>IF(ISNA(IF($S19=0,"0",IF(VLOOKUP($A19,Übungsübersicht!$E$6:$K$79,4,FALSE)&lt;1,"RIR 4",VLOOKUP($A19,Übungsübersicht!$E$6:$K$79,4,FALSE)))),"Übung?",IF($S19=0,"0",IF(VLOOKUP($A19,Übungsübersicht!$E$6:$K$79,4,FALSE)&lt;1,"RIR 4",VLOOKUP($A19,Übungsübersicht!$E$6:$K$79,4,FALSE))))</f>
        <v>10</v>
      </c>
      <c r="U19" s="478" cm="1">
        <f t="array" ref="U19">IF(ISNA(IF((IF(VLOOKUP($A19,Übungsübersicht!$E$6:$K$79,7,FALSE)="OK",(MROUND(((INDEX($A$1:$U$64,(ROW(U19)),17))*$T$94),(((IF(VLOOKUP($A19,Übungsübersicht!$E$6:$K$79,3,FALSE)=0,0.1,(VLOOKUP($A19,Übungsübersicht!$E$6:$K$79,3,FALSE)))))))),IF(VLOOKUP($A19,Übungsübersicht!$E$6:$K$79,7,FALSE)="UK",(MROUND(((INDEX($A$1:$U$64,(ROW(U19)),17))*$T$95),(((IF(VLOOKUP($A19,Übungsübersicht!$E$6:$K$79,3,FALSE)=0,0.1,(VLOOKUP($A19,Übungsübersicht!$E$6:$K$79,3,FALSE)))))))),"Übung OK/UK?")))&lt;3,"RIR 4",(IF(VLOOKUP($A19,Übungsübersicht!$E$6:$K$79,7,FALSE)="OK",(MROUND(((INDEX($A$1:$U$64,(ROW(U19)),17))*$T$94),(((IF(VLOOKUP($A19,Übungsübersicht!$E$6:$K$79,3,FALSE)=0,0.1,(VLOOKUP($A19,Übungsübersicht!$E$6:$K$79,3,FALSE)))))))),IF(VLOOKUP($A19,Übungsübersicht!$E$6:$K$79,7,FALSE)="UK",(MROUND(((INDEX($A$1:$U$64,(ROW(U19)),17))*$T$95),(((IF(VLOOKUP($A19,Übungsübersicht!$E$6:$K$79,3,FALSE)=0,0.1,(VLOOKUP($A19,Übungsübersicht!$E$6:$K$79,3,FALSE)))))))),"Übung OK/UK?"))))),"Übung?",IF((IF(VLOOKUP($A19,Übungsübersicht!$E$6:$K$79,7,FALSE)="OK",(MROUND(((INDEX($A$1:$U$64,(ROW(U19)),17))*$T$94),(((IF(VLOOKUP($A19,Übungsübersicht!$E$6:$K$79,3,FALSE)=0,0.1,(VLOOKUP($A19,Übungsübersicht!$E$6:$K$79,3,FALSE)))))))),IF(VLOOKUP($A19,Übungsübersicht!$E$6:$K$79,7,FALSE)="UK",(MROUND(((INDEX($A$1:$U$64,(ROW(U19)),17))*$T$95),(((IF(VLOOKUP($A19,Übungsübersicht!$E$6:$K$79,3,FALSE)=0,0.1,(VLOOKUP($A19,Übungsübersicht!$E$6:$K$79,3,FALSE)))))))),"Übung OK/UK?")))&lt;3,"RIR 4",(IF(VLOOKUP($A19,Übungsübersicht!$E$6:$K$79,7,FALSE)="OK",(MROUND(((INDEX($A$1:$U$64,(ROW(U19)),17))*$T$94),(((IF(VLOOKUP($A19,Übungsübersicht!$E$6:$K$79,3,FALSE)=0,0.1,(VLOOKUP($A19,Übungsübersicht!$E$6:$K$79,3,FALSE)))))))),IF(VLOOKUP($A19,Übungsübersicht!$E$6:$K$79,7,FALSE)="UK",(MROUND(((INDEX($A$1:$U$64,(ROW(U19)),17))*$T$95),(((IF(VLOOKUP($A19,Übungsübersicht!$E$6:$K$79,3,FALSE)=0,0.1,(VLOOKUP($A19,Übungsübersicht!$E$6:$K$79,3,FALSE)))))))),"Übung OK/UK?")))))</f>
        <v>20</v>
      </c>
      <c r="V19" s="10"/>
      <c r="W19" s="9"/>
      <c r="X19" s="9"/>
      <c r="Y19" s="9"/>
    </row>
    <row r="20" spans="1:25" ht="26.1" customHeight="1" thickTop="1" thickBot="1">
      <c r="A20" s="23" t="s">
        <v>79</v>
      </c>
      <c r="B20" s="23" t="str">
        <f>IF(ISNA(IF(ISBLANK(VLOOKUP($A20,Übungsübersicht!$E$7:$F$79,2,FALSE)),"Muskelgruppe Auswählen",VLOOKUP($A20,Übungsübersicht!$E$7:$F$79,2,FALSE))),"Übung?",IF(ISBLANK(VLOOKUP($A20,Übungsübersicht!$E$7:$F$79,2,FALSE)),"Muskelgruppe Auswählen",VLOOKUP($A20,Übungsübersicht!$E$7:$F$79,2,FALSE)))</f>
        <v>Trizeps</v>
      </c>
      <c r="C20" s="486">
        <v>3</v>
      </c>
      <c r="D20" s="26">
        <f>IF(ISNA(IF($C20=0,"0",IF(VLOOKUP($A20,Übungsübersicht!$E$6:$K$79,4,FALSE)&lt;1,"RIR 3",VLOOKUP($A20,Übungsübersicht!$E$6:$K$79,4,FALSE)))),"Übung?",IF($C20=0,"0",IF(VLOOKUP($A20,Übungsübersicht!$E$6:$K$79,4,FALSE)&lt;1,"RIR 3",VLOOKUP($A20,Übungsübersicht!$E$6:$K$79,4,FALSE))))</f>
        <v>10</v>
      </c>
      <c r="E20" s="27" cm="1">
        <f t="array" ref="E20">IF(ISNA(IF(INDEX($A$1:$U$64,(ROW(E20)),17)-(IF(VLOOKUP($A20,Übungsübersicht!$E$6:$K$79,3,FALSE)&lt;=0.5,0,(VLOOKUP($A20,Übungsübersicht!$E$6:$K$79,3,FALSE))))&lt;3,"RIR 3",INDEX($A$1:$U$64,(ROW(E20)),17)-(IF(VLOOKUP($A20,Übungsübersicht!$E$6:$K$79,3,FALSE)&lt;=0.5,0,(VLOOKUP($A20,Übungsübersicht!$E$6:$K$79,3,FALSE)))))),"Übung?",IF(INDEX($A$1:$U$64,(ROW(E20)),17)-(IF(VLOOKUP($A20,Übungsübersicht!$E$6:$K$79,3,FALSE)&lt;=0.5,0,(VLOOKUP($A20,Übungsübersicht!$E$6:$K$79,3,FALSE))))&lt;3,"RIR 3",INDEX($A$1:$U$64,(ROW(E20)),17)-(IF(VLOOKUP($A20,Übungsübersicht!$E$6:$K$79,3,FALSE)&lt;=0.5,0,(VLOOKUP($A20,Übungsübersicht!$E$6:$K$79,3,FALSE))))))</f>
        <v>40</v>
      </c>
      <c r="F20" s="522" t="str">
        <f>IF('Gewichts- Calculator'!$C$126="Ja Anzeigen",(IF($A20='Gewichts- Calculator'!$C$8," &gt;"&amp;'Gewichts- Calculator'!$B$120,"")),"")</f>
        <v/>
      </c>
      <c r="G20" s="486">
        <v>3</v>
      </c>
      <c r="H20" s="26">
        <f>IF(ISNA(IF($G20=0,"0",IF(VLOOKUP($A20,Übungsübersicht!$E$6:$K$79,4,FALSE)&lt;1,"RIR 2",VLOOKUP($A20,Übungsübersicht!$E$6:$K$79,4,FALSE)))),"Übung?",IF($G20=0,"0",IF(VLOOKUP($A20,Übungsübersicht!$E$6:$K$79,4,FALSE)&lt;1,"RIR 2",VLOOKUP($A20,Übungsübersicht!$E$6:$K$79,4,FALSE))))</f>
        <v>10</v>
      </c>
      <c r="I20" s="484">
        <v>42.5</v>
      </c>
      <c r="J20" s="522" t="str">
        <f>IF('Gewichts- Calculator'!$C$126="Ja Anzeigen",(IF($A20='Gewichts- Calculator'!$C$8," &gt;"&amp;'Gewichts- Calculator'!$D$120,"")),"")</f>
        <v/>
      </c>
      <c r="K20" s="486">
        <v>3</v>
      </c>
      <c r="L20" s="26">
        <f>IF(ISNA(IF($K20=0,"0",IF(VLOOKUP($A20,Übungsübersicht!$E$6:$K$79,4,FALSE)&lt;1,"RIR 2",VLOOKUP($A20,Übungsübersicht!$E$6:$K$79,4,FALSE)))),"Übung?",IF($K20=0,"0",IF(VLOOKUP($A20,Übungsübersicht!$E$6:$K$79,4,FALSE)&lt;1,"RIR 2",VLOOKUP($A20,Übungsübersicht!$E$6:$K$79,4,FALSE))))</f>
        <v>10</v>
      </c>
      <c r="M20" s="484">
        <v>42.5</v>
      </c>
      <c r="N20" s="522" t="str">
        <f>IF('Gewichts- Calculator'!$C$126="Ja Anzeigen",(IF($A20='Gewichts- Calculator'!$C$8," &gt;"&amp;'Gewichts- Calculator'!$D$120,"")),"")</f>
        <v/>
      </c>
      <c r="O20" s="486">
        <v>3</v>
      </c>
      <c r="P20" s="26">
        <f>IF(ISNA(IF($O20=0,"0",IF(VLOOKUP($A20,Übungsübersicht!$E$6:$K$79,5,FALSE)&lt;1,"RIR 1",VLOOKUP($A20,Übungsübersicht!$E$6:$K$79,5,FALSE)))),"Übung?",IF($O20=0,"0",IF(VLOOKUP($A20,Übungsübersicht!$E$6:$K$79,5,FALSE)&lt;1,"RIR 1",VLOOKUP($A20,Übungsübersicht!$E$6:$K$79,5,FALSE))))</f>
        <v>10</v>
      </c>
      <c r="Q20" s="485">
        <v>42.5</v>
      </c>
      <c r="R20" s="522" t="str">
        <f>IF('Gewichts- Calculator'!$C$126="Ja Anzeigen",(IF($A20='Gewichts- Calculator'!$C$8," &gt;"&amp;'Gewichts- Calculator'!$F$120,"")),"")</f>
        <v/>
      </c>
      <c r="S20" s="486">
        <v>2</v>
      </c>
      <c r="T20" s="26">
        <f>IF(ISNA(IF($S20=0,"0",IF(VLOOKUP($A20,Übungsübersicht!$E$6:$K$79,4,FALSE)&lt;1,"RIR 4",VLOOKUP($A20,Übungsübersicht!$E$6:$K$79,4,FALSE)))),"Übung?",IF($S20=0,"0",IF(VLOOKUP($A20,Übungsübersicht!$E$6:$K$79,4,FALSE)&lt;1,"RIR 4",VLOOKUP($A20,Übungsübersicht!$E$6:$K$79,4,FALSE))))</f>
        <v>10</v>
      </c>
      <c r="U20" s="478" cm="1">
        <f t="array" ref="U20">IF(ISNA(IF((IF(VLOOKUP($A20,Übungsübersicht!$E$6:$K$79,7,FALSE)="OK",(MROUND(((INDEX($A$1:$U$64,(ROW(U20)),17))*$T$94),(((IF(VLOOKUP($A20,Übungsübersicht!$E$6:$K$79,3,FALSE)=0,0.1,(VLOOKUP($A20,Übungsübersicht!$E$6:$K$79,3,FALSE)))))))),IF(VLOOKUP($A20,Übungsübersicht!$E$6:$K$79,7,FALSE)="UK",(MROUND(((INDEX($A$1:$U$64,(ROW(U20)),17))*$T$95),(((IF(VLOOKUP($A20,Übungsübersicht!$E$6:$K$79,3,FALSE)=0,0.1,(VLOOKUP($A20,Übungsübersicht!$E$6:$K$79,3,FALSE)))))))),"Übung OK/UK?")))&lt;3,"RIR 4",(IF(VLOOKUP($A20,Übungsübersicht!$E$6:$K$79,7,FALSE)="OK",(MROUND(((INDEX($A$1:$U$64,(ROW(U20)),17))*$T$94),(((IF(VLOOKUP($A20,Übungsübersicht!$E$6:$K$79,3,FALSE)=0,0.1,(VLOOKUP($A20,Übungsübersicht!$E$6:$K$79,3,FALSE)))))))),IF(VLOOKUP($A20,Übungsübersicht!$E$6:$K$79,7,FALSE)="UK",(MROUND(((INDEX($A$1:$U$64,(ROW(U20)),17))*$T$95),(((IF(VLOOKUP($A20,Übungsübersicht!$E$6:$K$79,3,FALSE)=0,0.1,(VLOOKUP($A20,Übungsübersicht!$E$6:$K$79,3,FALSE)))))))),"Übung OK/UK?"))))),"Übung?",IF((IF(VLOOKUP($A20,Übungsübersicht!$E$6:$K$79,7,FALSE)="OK",(MROUND(((INDEX($A$1:$U$64,(ROW(U20)),17))*$T$94),(((IF(VLOOKUP($A20,Übungsübersicht!$E$6:$K$79,3,FALSE)=0,0.1,(VLOOKUP($A20,Übungsübersicht!$E$6:$K$79,3,FALSE)))))))),IF(VLOOKUP($A20,Übungsübersicht!$E$6:$K$79,7,FALSE)="UK",(MROUND(((INDEX($A$1:$U$64,(ROW(U20)),17))*$T$95),(((IF(VLOOKUP($A20,Übungsübersicht!$E$6:$K$79,3,FALSE)=0,0.1,(VLOOKUP($A20,Übungsübersicht!$E$6:$K$79,3,FALSE)))))))),"Übung OK/UK?")))&lt;3,"RIR 4",(IF(VLOOKUP($A20,Übungsübersicht!$E$6:$K$79,7,FALSE)="OK",(MROUND(((INDEX($A$1:$U$64,(ROW(U20)),17))*$T$94),(((IF(VLOOKUP($A20,Übungsübersicht!$E$6:$K$79,3,FALSE)=0,0.1,(VLOOKUP($A20,Übungsübersicht!$E$6:$K$79,3,FALSE)))))))),IF(VLOOKUP($A20,Übungsübersicht!$E$6:$K$79,7,FALSE)="UK",(MROUND(((INDEX($A$1:$U$64,(ROW(U20)),17))*$T$95),(((IF(VLOOKUP($A20,Übungsübersicht!$E$6:$K$79,3,FALSE)=0,0.1,(VLOOKUP($A20,Übungsübersicht!$E$6:$K$79,3,FALSE)))))))),"Übung OK/UK?")))))</f>
        <v>30</v>
      </c>
      <c r="V20" s="10"/>
      <c r="W20" s="9"/>
      <c r="X20" s="9"/>
      <c r="Y20" s="9"/>
    </row>
    <row r="21" spans="1:25" ht="26.1" customHeight="1" thickTop="1" thickBot="1">
      <c r="A21" s="23" t="s">
        <v>41</v>
      </c>
      <c r="B21" s="23" t="str">
        <f>IF(ISNA(IF(ISBLANK(VLOOKUP($A21,Übungsübersicht!$E$7:$F$79,2,FALSE)),"Muskelgruppe Auswählen",VLOOKUP($A21,Übungsübersicht!$E$7:$F$79,2,FALSE))),"Übung?",IF(ISBLANK(VLOOKUP($A21,Übungsübersicht!$E$7:$F$79,2,FALSE)),"Muskelgruppe Auswählen",VLOOKUP($A21,Übungsübersicht!$E$7:$F$79,2,FALSE)))</f>
        <v>Bizeps</v>
      </c>
      <c r="C21" s="486">
        <v>4</v>
      </c>
      <c r="D21" s="26">
        <f>IF(ISNA(IF($C21=0,"0",IF(VLOOKUP($A21,Übungsübersicht!$E$6:$K$79,4,FALSE)&lt;1,"RIR 3",VLOOKUP($A21,Übungsübersicht!$E$6:$K$79,4,FALSE)))),"Übung?",IF($C21=0,"0",IF(VLOOKUP($A21,Übungsübersicht!$E$6:$K$79,4,FALSE)&lt;1,"RIR 3",VLOOKUP($A21,Übungsübersicht!$E$6:$K$79,4,FALSE))))</f>
        <v>8</v>
      </c>
      <c r="E21" s="27" cm="1">
        <f t="array" ref="E21">IF(ISNA(IF(INDEX($A$1:$U$64,(ROW(E21)),17)-(IF(VLOOKUP($A21,Übungsübersicht!$E$6:$K$79,3,FALSE)&lt;=0.5,0,(VLOOKUP($A21,Übungsübersicht!$E$6:$K$79,3,FALSE))))&lt;3,"RIR 3",INDEX($A$1:$U$64,(ROW(E21)),17)-(IF(VLOOKUP($A21,Übungsübersicht!$E$6:$K$79,3,FALSE)&lt;=0.5,0,(VLOOKUP($A21,Übungsübersicht!$E$6:$K$79,3,FALSE)))))),"Übung?",IF(INDEX($A$1:$U$64,(ROW(E21)),17)-(IF(VLOOKUP($A21,Übungsübersicht!$E$6:$K$79,3,FALSE)&lt;=0.5,0,(VLOOKUP($A21,Übungsübersicht!$E$6:$K$79,3,FALSE))))&lt;3,"RIR 3",INDEX($A$1:$U$64,(ROW(E21)),17)-(IF(VLOOKUP($A21,Übungsübersicht!$E$6:$K$79,3,FALSE)&lt;=0.5,0,(VLOOKUP($A21,Übungsübersicht!$E$6:$K$79,3,FALSE))))))</f>
        <v>18</v>
      </c>
      <c r="F21" s="522" t="str">
        <f>IF('Gewichts- Calculator'!$C$126="Ja Anzeigen",(IF($A21='Gewichts- Calculator'!$C$8," &gt;"&amp;'Gewichts- Calculator'!$B$120,"")),"")</f>
        <v/>
      </c>
      <c r="G21" s="486">
        <v>4</v>
      </c>
      <c r="H21" s="26">
        <f>IF(ISNA(IF($G21=0,"0",IF(VLOOKUP($A21,Übungsübersicht!$E$6:$K$79,4,FALSE)&lt;1,"RIR 2",VLOOKUP($A21,Übungsübersicht!$E$6:$K$79,4,FALSE)))),"Übung?",IF($G21=0,"0",IF(VLOOKUP($A21,Übungsübersicht!$E$6:$K$79,4,FALSE)&lt;1,"RIR 2",VLOOKUP($A21,Übungsübersicht!$E$6:$K$79,4,FALSE))))</f>
        <v>8</v>
      </c>
      <c r="I21" s="484">
        <v>20</v>
      </c>
      <c r="J21" s="522" t="str">
        <f>IF('Gewichts- Calculator'!$C$126="Ja Anzeigen",(IF($A21='Gewichts- Calculator'!$C$8," &gt;"&amp;'Gewichts- Calculator'!$D$120,"")),"")</f>
        <v/>
      </c>
      <c r="K21" s="486">
        <v>4</v>
      </c>
      <c r="L21" s="26">
        <f>IF(ISNA(IF($K21=0,"0",IF(VLOOKUP($A21,Übungsübersicht!$E$6:$K$79,4,FALSE)&lt;1,"RIR 2",VLOOKUP($A21,Übungsübersicht!$E$6:$K$79,4,FALSE)))),"Übung?",IF($K21=0,"0",IF(VLOOKUP($A21,Übungsübersicht!$E$6:$K$79,4,FALSE)&lt;1,"RIR 2",VLOOKUP($A21,Übungsübersicht!$E$6:$K$79,4,FALSE))))</f>
        <v>8</v>
      </c>
      <c r="M21" s="484">
        <v>20</v>
      </c>
      <c r="N21" s="522" t="str">
        <f>IF('Gewichts- Calculator'!$C$126="Ja Anzeigen",(IF($A21='Gewichts- Calculator'!$C$8," &gt;"&amp;'Gewichts- Calculator'!$D$120,"")),"")</f>
        <v/>
      </c>
      <c r="O21" s="486">
        <v>4</v>
      </c>
      <c r="P21" s="26">
        <f>IF(ISNA(IF($O21=0,"0",IF(VLOOKUP($A21,Übungsübersicht!$E$6:$K$79,5,FALSE)&lt;1,"RIR 1",VLOOKUP($A21,Übungsübersicht!$E$6:$K$79,5,FALSE)))),"Übung?",IF($O21=0,"0",IF(VLOOKUP($A21,Übungsübersicht!$E$6:$K$79,5,FALSE)&lt;1,"RIR 1",VLOOKUP($A21,Übungsübersicht!$E$6:$K$79,5,FALSE))))</f>
        <v>8</v>
      </c>
      <c r="Q21" s="485">
        <v>20</v>
      </c>
      <c r="R21" s="522" t="str">
        <f>IF('Gewichts- Calculator'!$C$126="Ja Anzeigen",(IF($A21='Gewichts- Calculator'!$C$8," &gt;"&amp;'Gewichts- Calculator'!$F$120,"")),"")</f>
        <v/>
      </c>
      <c r="S21" s="486">
        <v>3</v>
      </c>
      <c r="T21" s="26">
        <f>IF(ISNA(IF($S21=0,"0",IF(VLOOKUP($A21,Übungsübersicht!$E$6:$K$79,4,FALSE)&lt;1,"RIR 4",VLOOKUP($A21,Übungsübersicht!$E$6:$K$79,4,FALSE)))),"Übung?",IF($S21=0,"0",IF(VLOOKUP($A21,Übungsübersicht!$E$6:$K$79,4,FALSE)&lt;1,"RIR 4",VLOOKUP($A21,Übungsübersicht!$E$6:$K$79,4,FALSE))))</f>
        <v>8</v>
      </c>
      <c r="U21" s="478" cm="1">
        <f t="array" ref="U21">IF(ISNA(IF((IF(VLOOKUP($A21,Übungsübersicht!$E$6:$K$79,7,FALSE)="OK",(MROUND(((INDEX($A$1:$U$64,(ROW(U21)),17))*$T$94),(((IF(VLOOKUP($A21,Übungsübersicht!$E$6:$K$79,3,FALSE)=0,0.1,(VLOOKUP($A21,Übungsübersicht!$E$6:$K$79,3,FALSE)))))))),IF(VLOOKUP($A21,Übungsübersicht!$E$6:$K$79,7,FALSE)="UK",(MROUND(((INDEX($A$1:$U$64,(ROW(U21)),17))*$T$95),(((IF(VLOOKUP($A21,Übungsübersicht!$E$6:$K$79,3,FALSE)=0,0.1,(VLOOKUP($A21,Übungsübersicht!$E$6:$K$79,3,FALSE)))))))),"Übung OK/UK?")))&lt;3,"RIR 4",(IF(VLOOKUP($A21,Übungsübersicht!$E$6:$K$79,7,FALSE)="OK",(MROUND(((INDEX($A$1:$U$64,(ROW(U21)),17))*$T$94),(((IF(VLOOKUP($A21,Übungsübersicht!$E$6:$K$79,3,FALSE)=0,0.1,(VLOOKUP($A21,Übungsübersicht!$E$6:$K$79,3,FALSE)))))))),IF(VLOOKUP($A21,Übungsübersicht!$E$6:$K$79,7,FALSE)="UK",(MROUND(((INDEX($A$1:$U$64,(ROW(U21)),17))*$T$95),(((IF(VLOOKUP($A21,Übungsübersicht!$E$6:$K$79,3,FALSE)=0,0.1,(VLOOKUP($A21,Übungsübersicht!$E$6:$K$79,3,FALSE)))))))),"Übung OK/UK?"))))),"Übung?",IF((IF(VLOOKUP($A21,Übungsübersicht!$E$6:$K$79,7,FALSE)="OK",(MROUND(((INDEX($A$1:$U$64,(ROW(U21)),17))*$T$94),(((IF(VLOOKUP($A21,Übungsübersicht!$E$6:$K$79,3,FALSE)=0,0.1,(VLOOKUP($A21,Übungsübersicht!$E$6:$K$79,3,FALSE)))))))),IF(VLOOKUP($A21,Übungsübersicht!$E$6:$K$79,7,FALSE)="UK",(MROUND(((INDEX($A$1:$U$64,(ROW(U21)),17))*$T$95),(((IF(VLOOKUP($A21,Übungsübersicht!$E$6:$K$79,3,FALSE)=0,0.1,(VLOOKUP($A21,Übungsübersicht!$E$6:$K$79,3,FALSE)))))))),"Übung OK/UK?")))&lt;3,"RIR 4",(IF(VLOOKUP($A21,Übungsübersicht!$E$6:$K$79,7,FALSE)="OK",(MROUND(((INDEX($A$1:$U$64,(ROW(U21)),17))*$T$94),(((IF(VLOOKUP($A21,Übungsübersicht!$E$6:$K$79,3,FALSE)=0,0.1,(VLOOKUP($A21,Übungsübersicht!$E$6:$K$79,3,FALSE)))))))),IF(VLOOKUP($A21,Übungsübersicht!$E$6:$K$79,7,FALSE)="UK",(MROUND(((INDEX($A$1:$U$64,(ROW(U21)),17))*$T$95),(((IF(VLOOKUP($A21,Übungsübersicht!$E$6:$K$79,3,FALSE)=0,0.1,(VLOOKUP($A21,Übungsübersicht!$E$6:$K$79,3,FALSE)))))))),"Übung OK/UK?")))))</f>
        <v>14</v>
      </c>
      <c r="V21" s="10"/>
    </row>
    <row r="22" spans="1:25" ht="26.1" customHeight="1" thickTop="1">
      <c r="A22" s="29"/>
      <c r="B22" s="29"/>
      <c r="C22" s="30"/>
      <c r="D22" s="30"/>
      <c r="E22" s="31"/>
      <c r="F22" s="522" t="str">
        <f>IF('Gewichts- Calculator'!$C$126="Ja Anzeigen",(IF($A22='Gewichts- Calculator'!$C$8," &gt;"&amp;'Gewichts- Calculator'!$B$120,"")),"")</f>
        <v/>
      </c>
      <c r="G22" s="30"/>
      <c r="H22" s="30"/>
      <c r="I22" s="30"/>
      <c r="J22" s="522" t="str">
        <f>IF('Gewichts- Calculator'!$C$126="Ja Anzeigen",(IF($A22='Gewichts- Calculator'!$C$8," &gt;"&amp;'Gewichts- Calculator'!$D$120,"")),"")</f>
        <v/>
      </c>
      <c r="K22" s="30"/>
      <c r="L22" s="30"/>
      <c r="M22" s="30"/>
      <c r="N22" s="522" t="str">
        <f>IF('Gewichts- Calculator'!$C$126="Ja Anzeigen",(IF($A22='Gewichts- Calculator'!$C$8," &gt;"&amp;'Gewichts- Calculator'!$D$120,"")),"")</f>
        <v/>
      </c>
      <c r="O22" s="18"/>
      <c r="P22" s="18"/>
      <c r="Q22" s="18"/>
      <c r="R22" s="522" t="str">
        <f>IF('Gewichts- Calculator'!$C$126="Ja Anzeigen",(IF($A22='Gewichts- Calculator'!$C$8," &gt;"&amp;'Gewichts- Calculator'!$F$120,"")),"")</f>
        <v/>
      </c>
      <c r="S22" s="30"/>
      <c r="T22" s="30"/>
      <c r="U22" s="30"/>
      <c r="V22" s="9"/>
    </row>
    <row r="23" spans="1:25" ht="26.1" customHeight="1" thickBot="1">
      <c r="A23" s="740" t="s">
        <v>61</v>
      </c>
      <c r="B23" s="740"/>
      <c r="C23" s="15" t="s">
        <v>63</v>
      </c>
      <c r="D23" s="15"/>
      <c r="E23" s="15"/>
      <c r="F23" s="522" t="str">
        <f>IF('Gewichts- Calculator'!$C$126="Ja Anzeigen",(IF($A23='Gewichts- Calculator'!$C$8," &gt;"&amp;'Gewichts- Calculator'!$B$120,"")),"")</f>
        <v/>
      </c>
      <c r="G23" s="743" t="s">
        <v>64</v>
      </c>
      <c r="H23" s="743"/>
      <c r="I23" s="743"/>
      <c r="J23" s="522" t="str">
        <f>IF('Gewichts- Calculator'!$C$126="Ja Anzeigen",(IF($A23='Gewichts- Calculator'!$C$8," &gt;"&amp;'Gewichts- Calculator'!$D$120,"")),"")</f>
        <v/>
      </c>
      <c r="K23" s="743" t="s">
        <v>65</v>
      </c>
      <c r="L23" s="743"/>
      <c r="M23" s="743"/>
      <c r="N23" s="522" t="str">
        <f>IF('Gewichts- Calculator'!$C$126="Ja Anzeigen",(IF($A23='Gewichts- Calculator'!$C$8," &gt;"&amp;'Gewichts- Calculator'!$D$120,"")),"")</f>
        <v/>
      </c>
      <c r="P23" s="15" t="s">
        <v>66</v>
      </c>
      <c r="Q23" s="15"/>
      <c r="R23" s="522" t="str">
        <f>IF('Gewichts- Calculator'!$C$126="Ja Anzeigen",(IF($A23='Gewichts- Calculator'!$C$8," &gt;"&amp;'Gewichts- Calculator'!$F$120,"")),"")</f>
        <v/>
      </c>
      <c r="T23" s="15" t="s">
        <v>67</v>
      </c>
      <c r="U23" s="15"/>
      <c r="V23" s="10"/>
    </row>
    <row r="24" spans="1:25" ht="26.1" customHeight="1" thickTop="1" thickBot="1">
      <c r="A24" s="19" t="s">
        <v>0</v>
      </c>
      <c r="B24" s="19" t="s">
        <v>1</v>
      </c>
      <c r="C24" s="20" t="s">
        <v>56</v>
      </c>
      <c r="D24" s="20" t="s">
        <v>57</v>
      </c>
      <c r="E24" s="20" t="s">
        <v>58</v>
      </c>
      <c r="F24" s="522" t="str">
        <f>IF('Gewichts- Calculator'!$C$126="Ja Anzeigen",(IF($A24='Gewichts- Calculator'!$C$8," &gt;"&amp;'Gewichts- Calculator'!$B$120,"")),"")</f>
        <v/>
      </c>
      <c r="G24" s="20" t="s">
        <v>56</v>
      </c>
      <c r="H24" s="20" t="s">
        <v>57</v>
      </c>
      <c r="I24" s="20" t="s">
        <v>58</v>
      </c>
      <c r="J24" s="522" t="str">
        <f>IF('Gewichts- Calculator'!$C$126="Ja Anzeigen",(IF($A24='Gewichts- Calculator'!$C$8," &gt;"&amp;'Gewichts- Calculator'!$D$120,"")),"")</f>
        <v/>
      </c>
      <c r="K24" s="20" t="s">
        <v>56</v>
      </c>
      <c r="L24" s="20" t="s">
        <v>57</v>
      </c>
      <c r="M24" s="20" t="s">
        <v>58</v>
      </c>
      <c r="N24" s="522" t="str">
        <f>IF('Gewichts- Calculator'!$C$126="Ja Anzeigen",(IF($A24='Gewichts- Calculator'!$C$8," &gt;"&amp;'Gewichts- Calculator'!$D$120,"")),"")</f>
        <v/>
      </c>
      <c r="O24" s="20" t="s">
        <v>56</v>
      </c>
      <c r="P24" s="20" t="s">
        <v>57</v>
      </c>
      <c r="Q24" s="20" t="s">
        <v>58</v>
      </c>
      <c r="R24" s="522" t="str">
        <f>IF('Gewichts- Calculator'!$C$126="Ja Anzeigen",(IF($A24='Gewichts- Calculator'!$C$8," &gt;"&amp;'Gewichts- Calculator'!$F$120,"")),"")</f>
        <v/>
      </c>
      <c r="S24" s="20" t="s">
        <v>56</v>
      </c>
      <c r="T24" s="20" t="s">
        <v>57</v>
      </c>
      <c r="U24" s="20" t="s">
        <v>58</v>
      </c>
      <c r="V24" s="9"/>
    </row>
    <row r="25" spans="1:25" ht="26.1" customHeight="1" thickTop="1" thickBot="1">
      <c r="A25" s="23" t="s">
        <v>186</v>
      </c>
      <c r="B25" s="24" t="str">
        <f>IF(ISNA(IF(ISBLANK(VLOOKUP($A25,Übungsübersicht!$E$7:$F$79,2,FALSE)),"Muskelgruppe Auswählen",VLOOKUP($A25,Übungsübersicht!$E$7:$F$79,2,FALSE))),"Übung?",IF(ISBLANK(VLOOKUP($A25,Übungsübersicht!$E$7:$F$79,2,FALSE)),"Muskelgruppe Auswählen",VLOOKUP($A25,Übungsübersicht!$E$7:$F$79,2,FALSE)))</f>
        <v>Quads</v>
      </c>
      <c r="C25" s="486">
        <v>3</v>
      </c>
      <c r="D25" s="26">
        <f>IF(ISNA(IF($C25=0,"0",IF(VLOOKUP($A25,Übungsübersicht!$E$6:$K$79,4,FALSE)&lt;1,"RIR 3",VLOOKUP($A25,Übungsübersicht!$E$6:$K$79,4,FALSE)))),"Übung?",IF($C25=0,"0",IF(VLOOKUP($A25,Übungsübersicht!$E$6:$K$79,4,FALSE)&lt;1,"RIR 3",VLOOKUP($A25,Übungsübersicht!$E$6:$K$79,4,FALSE))))</f>
        <v>8</v>
      </c>
      <c r="E25" s="27" cm="1">
        <f t="array" ref="E25">IF(ISNA(IF(INDEX($A$1:$U$64,(ROW(E25)),17)-(IF(VLOOKUP($A25,Übungsübersicht!$E$6:$K$79,3,FALSE)&lt;=0.5,0,(VLOOKUP($A25,Übungsübersicht!$E$6:$K$79,3,FALSE))))&lt;3,"RIR 3",INDEX($A$1:$U$64,(ROW(E25)),17)-(IF(VLOOKUP($A25,Übungsübersicht!$E$6:$K$79,3,FALSE)&lt;=0.5,0,(VLOOKUP($A25,Übungsübersicht!$E$6:$K$79,3,FALSE)))))),"Übung?",IF(INDEX($A$1:$U$64,(ROW(E25)),17)-(IF(VLOOKUP($A25,Übungsübersicht!$E$6:$K$79,3,FALSE)&lt;=0.5,0,(VLOOKUP($A25,Übungsübersicht!$E$6:$K$79,3,FALSE))))&lt;3,"RIR 3",INDEX($A$1:$U$64,(ROW(E25)),17)-(IF(VLOOKUP($A25,Übungsübersicht!$E$6:$K$79,3,FALSE)&lt;=0.5,0,(VLOOKUP($A25,Übungsübersicht!$E$6:$K$79,3,FALSE))))))</f>
        <v>112.5</v>
      </c>
      <c r="F25" s="522" t="str">
        <f>IF('Gewichts- Calculator'!$C$126="Ja Anzeigen",(IF($A25='Gewichts- Calculator'!$C$8," &gt;"&amp;'Gewichts- Calculator'!$B$120,"")),"")</f>
        <v/>
      </c>
      <c r="G25" s="486">
        <v>3</v>
      </c>
      <c r="H25" s="26">
        <f>IF(ISNA(IF($G25=0,"0",IF(VLOOKUP($A25,Übungsübersicht!$E$6:$K$79,4,FALSE)&lt;1,"RIR 2",VLOOKUP($A25,Übungsübersicht!$E$6:$K$79,4,FALSE)))),"Übung?",IF($G25=0,"0",IF(VLOOKUP($A25,Übungsübersicht!$E$6:$K$79,4,FALSE)&lt;1,"RIR 2",VLOOKUP($A25,Übungsübersicht!$E$6:$K$79,4,FALSE))))</f>
        <v>8</v>
      </c>
      <c r="I25" s="484">
        <v>117.5</v>
      </c>
      <c r="J25" s="522" t="str">
        <f>IF('Gewichts- Calculator'!$C$126="Ja Anzeigen",(IF($A25='Gewichts- Calculator'!$C$8," &gt;"&amp;'Gewichts- Calculator'!$D$120,"")),"")</f>
        <v/>
      </c>
      <c r="K25" s="486">
        <v>3</v>
      </c>
      <c r="L25" s="26">
        <f>IF(ISNA(IF($K25=0,"0",IF(VLOOKUP($A25,Übungsübersicht!$E$6:$K$79,4,FALSE)&lt;1,"RIR 2",VLOOKUP($A25,Übungsübersicht!$E$6:$K$79,4,FALSE)))),"Übung?",IF($K25=0,"0",IF(VLOOKUP($A25,Übungsübersicht!$E$6:$K$79,4,FALSE)&lt;1,"RIR 2",VLOOKUP($A25,Übungsübersicht!$E$6:$K$79,4,FALSE))))</f>
        <v>8</v>
      </c>
      <c r="M25" s="484">
        <v>117.5</v>
      </c>
      <c r="N25" s="522" t="str">
        <f>IF('Gewichts- Calculator'!$C$126="Ja Anzeigen",(IF($A25='Gewichts- Calculator'!$C$8," &gt;"&amp;'Gewichts- Calculator'!$D$120,"")),"")</f>
        <v/>
      </c>
      <c r="O25" s="486">
        <v>4</v>
      </c>
      <c r="P25" s="26">
        <f>IF(ISNA(IF($O25=0,"0",IF(VLOOKUP($A25,Übungsübersicht!$E$6:$K$79,5,FALSE)&lt;1,"RIR 1",VLOOKUP($A25,Übungsübersicht!$E$6:$K$79,5,FALSE)))),"Übung?",IF($O25=0,"0",IF(VLOOKUP($A25,Übungsübersicht!$E$6:$K$79,5,FALSE)&lt;1,"RIR 1",VLOOKUP($A25,Übungsübersicht!$E$6:$K$79,5,FALSE))))</f>
        <v>8</v>
      </c>
      <c r="Q25" s="485">
        <v>117.5</v>
      </c>
      <c r="R25" s="522" t="str">
        <f>IF('Gewichts- Calculator'!$C$126="Ja Anzeigen",(IF($A25='Gewichts- Calculator'!$C$8," &gt;"&amp;'Gewichts- Calculator'!$F$120,"")),"")</f>
        <v/>
      </c>
      <c r="S25" s="486">
        <v>3</v>
      </c>
      <c r="T25" s="26">
        <f>IF(ISNA(IF($S25=0,"0",IF(VLOOKUP($A25,Übungsübersicht!$E$6:$K$79,4,FALSE)&lt;1,"RIR 4",VLOOKUP($A25,Übungsübersicht!$E$6:$K$79,4,FALSE)))),"Übung?",IF($S25=0,"0",IF(VLOOKUP($A25,Übungsübersicht!$E$6:$K$79,4,FALSE)&lt;1,"RIR 4",VLOOKUP($A25,Übungsübersicht!$E$6:$K$79,4,FALSE))))</f>
        <v>8</v>
      </c>
      <c r="U25" s="478" cm="1">
        <f t="array" ref="U25">IF(ISNA(IF((IF(VLOOKUP($A25,Übungsübersicht!$E$6:$K$79,7,FALSE)="OK",(MROUND(((INDEX($A$1:$U$64,(ROW(U25)),17))*$T$94),(((IF(VLOOKUP($A25,Übungsübersicht!$E$6:$K$79,3,FALSE)=0,0.1,(VLOOKUP($A25,Übungsübersicht!$E$6:$K$79,3,FALSE)))))))),IF(VLOOKUP($A25,Übungsübersicht!$E$6:$K$79,7,FALSE)="UK",(MROUND(((INDEX($A$1:$U$64,(ROW(U25)),17))*$T$95),(((IF(VLOOKUP($A25,Übungsübersicht!$E$6:$K$79,3,FALSE)=0,0.1,(VLOOKUP($A25,Übungsübersicht!$E$6:$K$79,3,FALSE)))))))),"Übung OK/UK?")))&lt;3,"RIR 4",(IF(VLOOKUP($A25,Übungsübersicht!$E$6:$K$79,7,FALSE)="OK",(MROUND(((INDEX($A$1:$U$64,(ROW(U25)),17))*$T$94),(((IF(VLOOKUP($A25,Übungsübersicht!$E$6:$K$79,3,FALSE)=0,0.1,(VLOOKUP($A25,Übungsübersicht!$E$6:$K$79,3,FALSE)))))))),IF(VLOOKUP($A25,Übungsübersicht!$E$6:$K$79,7,FALSE)="UK",(MROUND(((INDEX($A$1:$U$64,(ROW(U25)),17))*$T$95),(((IF(VLOOKUP($A25,Übungsübersicht!$E$6:$K$79,3,FALSE)=0,0.1,(VLOOKUP($A25,Übungsübersicht!$E$6:$K$79,3,FALSE)))))))),"Übung OK/UK?"))))),"Übung?",IF((IF(VLOOKUP($A25,Übungsübersicht!$E$6:$K$79,7,FALSE)="OK",(MROUND(((INDEX($A$1:$U$64,(ROW(U25)),17))*$T$94),(((IF(VLOOKUP($A25,Übungsübersicht!$E$6:$K$79,3,FALSE)=0,0.1,(VLOOKUP($A25,Übungsübersicht!$E$6:$K$79,3,FALSE)))))))),IF(VLOOKUP($A25,Übungsübersicht!$E$6:$K$79,7,FALSE)="UK",(MROUND(((INDEX($A$1:$U$64,(ROW(U25)),17))*$T$95),(((IF(VLOOKUP($A25,Übungsübersicht!$E$6:$K$79,3,FALSE)=0,0.1,(VLOOKUP($A25,Übungsübersicht!$E$6:$K$79,3,FALSE)))))))),"Übung OK/UK?")))&lt;3,"RIR 4",(IF(VLOOKUP($A25,Übungsübersicht!$E$6:$K$79,7,FALSE)="OK",(MROUND(((INDEX($A$1:$U$64,(ROW(U25)),17))*$T$94),(((IF(VLOOKUP($A25,Übungsübersicht!$E$6:$K$79,3,FALSE)=0,0.1,(VLOOKUP($A25,Übungsübersicht!$E$6:$K$79,3,FALSE)))))))),IF(VLOOKUP($A25,Übungsübersicht!$E$6:$K$79,7,FALSE)="UK",(MROUND(((INDEX($A$1:$U$64,(ROW(U25)),17))*$T$95),(((IF(VLOOKUP($A25,Übungsübersicht!$E$6:$K$79,3,FALSE)=0,0.1,(VLOOKUP($A25,Übungsübersicht!$E$6:$K$79,3,FALSE)))))))),"Übung OK/UK?")))))</f>
        <v>70</v>
      </c>
      <c r="V25" s="9"/>
    </row>
    <row r="26" spans="1:25" ht="26.1" customHeight="1" thickTop="1" thickBot="1">
      <c r="A26" s="23" t="s">
        <v>252</v>
      </c>
      <c r="B26" s="24" t="str">
        <f>IF(ISNA(IF(ISBLANK(VLOOKUP($A26,Übungsübersicht!$E$7:$F$79,2,FALSE)),"Muskelgruppe Auswählen",VLOOKUP($A26,Übungsübersicht!$E$7:$F$79,2,FALSE))),"Übung?",IF(ISBLANK(VLOOKUP($A26,Übungsübersicht!$E$7:$F$79,2,FALSE)),"Muskelgruppe Auswählen",VLOOKUP($A26,Übungsübersicht!$E$7:$F$79,2,FALSE)))</f>
        <v>Hamstrings</v>
      </c>
      <c r="C26" s="486">
        <v>3</v>
      </c>
      <c r="D26" s="26">
        <f>IF(ISNA(IF($C26=0,"0",IF(VLOOKUP($A26,Übungsübersicht!$E$6:$K$79,4,FALSE)&lt;1,"RIR 3",VLOOKUP($A26,Übungsübersicht!$E$6:$K$79,4,FALSE)))),"Übung?",IF($C26=0,"0",IF(VLOOKUP($A26,Übungsübersicht!$E$6:$K$79,4,FALSE)&lt;1,"RIR 3",VLOOKUP($A26,Übungsübersicht!$E$6:$K$79,4,FALSE))))</f>
        <v>10</v>
      </c>
      <c r="E26" s="27" cm="1">
        <f t="array" ref="E26">IF(ISNA(IF(INDEX($A$1:$U$64,(ROW(E26)),17)-(IF(VLOOKUP($A26,Übungsübersicht!$E$6:$K$79,3,FALSE)&lt;=0.5,0,(VLOOKUP($A26,Übungsübersicht!$E$6:$K$79,3,FALSE))))&lt;3,"RIR 3",INDEX($A$1:$U$64,(ROW(E26)),17)-(IF(VLOOKUP($A26,Übungsübersicht!$E$6:$K$79,3,FALSE)&lt;=0.5,0,(VLOOKUP($A26,Übungsübersicht!$E$6:$K$79,3,FALSE)))))),"Übung?",IF(INDEX($A$1:$U$64,(ROW(E26)),17)-(IF(VLOOKUP($A26,Übungsübersicht!$E$6:$K$79,3,FALSE)&lt;=0.5,0,(VLOOKUP($A26,Übungsübersicht!$E$6:$K$79,3,FALSE))))&lt;3,"RIR 3",INDEX($A$1:$U$64,(ROW(E26)),17)-(IF(VLOOKUP($A26,Übungsübersicht!$E$6:$K$79,3,FALSE)&lt;=0.5,0,(VLOOKUP($A26,Übungsübersicht!$E$6:$K$79,3,FALSE))))))</f>
        <v>235</v>
      </c>
      <c r="F26" s="522" t="str">
        <f>IF('Gewichts- Calculator'!$C$126="Ja Anzeigen",(IF($A26='Gewichts- Calculator'!$C$8," &gt;"&amp;'Gewichts- Calculator'!$B$120,"")),"")</f>
        <v/>
      </c>
      <c r="G26" s="486">
        <v>3</v>
      </c>
      <c r="H26" s="26">
        <f>IF(ISNA(IF($G26=0,"0",IF(VLOOKUP($A26,Übungsübersicht!$E$6:$K$79,4,FALSE)&lt;1,"RIR 2",VLOOKUP($A26,Übungsübersicht!$E$6:$K$79,4,FALSE)))),"Übung?",IF($G26=0,"0",IF(VLOOKUP($A26,Übungsübersicht!$E$6:$K$79,4,FALSE)&lt;1,"RIR 2",VLOOKUP($A26,Übungsübersicht!$E$6:$K$79,4,FALSE))))</f>
        <v>10</v>
      </c>
      <c r="I26" s="484">
        <v>240</v>
      </c>
      <c r="J26" s="522" t="str">
        <f>IF('Gewichts- Calculator'!$C$126="Ja Anzeigen",(IF($A26='Gewichts- Calculator'!$C$8," &gt;"&amp;'Gewichts- Calculator'!$D$120,"")),"")</f>
        <v/>
      </c>
      <c r="K26" s="486">
        <v>3</v>
      </c>
      <c r="L26" s="26">
        <f>IF(ISNA(IF($K26=0,"0",IF(VLOOKUP($A26,Übungsübersicht!$E$6:$K$79,4,FALSE)&lt;1,"RIR 2",VLOOKUP($A26,Übungsübersicht!$E$6:$K$79,4,FALSE)))),"Übung?",IF($K26=0,"0",IF(VLOOKUP($A26,Übungsübersicht!$E$6:$K$79,4,FALSE)&lt;1,"RIR 2",VLOOKUP($A26,Übungsübersicht!$E$6:$K$79,4,FALSE))))</f>
        <v>10</v>
      </c>
      <c r="M26" s="484">
        <v>240</v>
      </c>
      <c r="N26" s="522" t="str">
        <f>IF('Gewichts- Calculator'!$C$126="Ja Anzeigen",(IF($A26='Gewichts- Calculator'!$C$8," &gt;"&amp;'Gewichts- Calculator'!$D$120,"")),"")</f>
        <v/>
      </c>
      <c r="O26" s="486">
        <v>4</v>
      </c>
      <c r="P26" s="26">
        <f>IF(ISNA(IF($O26=0,"0",IF(VLOOKUP($A26,Übungsübersicht!$E$6:$K$79,5,FALSE)&lt;1,"RIR 1",VLOOKUP($A26,Übungsübersicht!$E$6:$K$79,5,FALSE)))),"Übung?",IF($O26=0,"0",IF(VLOOKUP($A26,Übungsübersicht!$E$6:$K$79,5,FALSE)&lt;1,"RIR 1",VLOOKUP($A26,Übungsübersicht!$E$6:$K$79,5,FALSE))))</f>
        <v>10</v>
      </c>
      <c r="Q26" s="485">
        <v>240</v>
      </c>
      <c r="R26" s="522" t="str">
        <f>IF('Gewichts- Calculator'!$C$126="Ja Anzeigen",(IF($A26='Gewichts- Calculator'!$C$8," &gt;"&amp;'Gewichts- Calculator'!$F$120,"")),"")</f>
        <v/>
      </c>
      <c r="S26" s="486">
        <v>2</v>
      </c>
      <c r="T26" s="26">
        <f>IF(ISNA(IF($S26=0,"0",IF(VLOOKUP($A26,Übungsübersicht!$E$6:$K$79,4,FALSE)&lt;1,"RIR 4",VLOOKUP($A26,Übungsübersicht!$E$6:$K$79,4,FALSE)))),"Übung?",IF($S26=0,"0",IF(VLOOKUP($A26,Übungsübersicht!$E$6:$K$79,4,FALSE)&lt;1,"RIR 4",VLOOKUP($A26,Übungsübersicht!$E$6:$K$79,4,FALSE))))</f>
        <v>10</v>
      </c>
      <c r="U26" s="478" cm="1">
        <f t="array" ref="U26">IF(ISNA(IF((IF(VLOOKUP($A26,Übungsübersicht!$E$6:$K$79,7,FALSE)="OK",(MROUND(((INDEX($A$1:$U$64,(ROW(U26)),17))*$T$94),(((IF(VLOOKUP($A26,Übungsübersicht!$E$6:$K$79,3,FALSE)=0,0.1,(VLOOKUP($A26,Übungsübersicht!$E$6:$K$79,3,FALSE)))))))),IF(VLOOKUP($A26,Übungsübersicht!$E$6:$K$79,7,FALSE)="UK",(MROUND(((INDEX($A$1:$U$64,(ROW(U26)),17))*$T$95),(((IF(VLOOKUP($A26,Übungsübersicht!$E$6:$K$79,3,FALSE)=0,0.1,(VLOOKUP($A26,Übungsübersicht!$E$6:$K$79,3,FALSE)))))))),"Übung OK/UK?")))&lt;3,"RIR 4",(IF(VLOOKUP($A26,Übungsübersicht!$E$6:$K$79,7,FALSE)="OK",(MROUND(((INDEX($A$1:$U$64,(ROW(U26)),17))*$T$94),(((IF(VLOOKUP($A26,Übungsübersicht!$E$6:$K$79,3,FALSE)=0,0.1,(VLOOKUP($A26,Übungsübersicht!$E$6:$K$79,3,FALSE)))))))),IF(VLOOKUP($A26,Übungsübersicht!$E$6:$K$79,7,FALSE)="UK",(MROUND(((INDEX($A$1:$U$64,(ROW(U26)),17))*$T$95),(((IF(VLOOKUP($A26,Übungsübersicht!$E$6:$K$79,3,FALSE)=0,0.1,(VLOOKUP($A26,Übungsübersicht!$E$6:$K$79,3,FALSE)))))))),"Übung OK/UK?"))))),"Übung?",IF((IF(VLOOKUP($A26,Übungsübersicht!$E$6:$K$79,7,FALSE)="OK",(MROUND(((INDEX($A$1:$U$64,(ROW(U26)),17))*$T$94),(((IF(VLOOKUP($A26,Übungsübersicht!$E$6:$K$79,3,FALSE)=0,0.1,(VLOOKUP($A26,Übungsübersicht!$E$6:$K$79,3,FALSE)))))))),IF(VLOOKUP($A26,Übungsübersicht!$E$6:$K$79,7,FALSE)="UK",(MROUND(((INDEX($A$1:$U$64,(ROW(U26)),17))*$T$95),(((IF(VLOOKUP($A26,Übungsübersicht!$E$6:$K$79,3,FALSE)=0,0.1,(VLOOKUP($A26,Übungsübersicht!$E$6:$K$79,3,FALSE)))))))),"Übung OK/UK?")))&lt;3,"RIR 4",(IF(VLOOKUP($A26,Übungsübersicht!$E$6:$K$79,7,FALSE)="OK",(MROUND(((INDEX($A$1:$U$64,(ROW(U26)),17))*$T$94),(((IF(VLOOKUP($A26,Übungsübersicht!$E$6:$K$79,3,FALSE)=0,0.1,(VLOOKUP($A26,Übungsübersicht!$E$6:$K$79,3,FALSE)))))))),IF(VLOOKUP($A26,Übungsübersicht!$E$6:$K$79,7,FALSE)="UK",(MROUND(((INDEX($A$1:$U$64,(ROW(U26)),17))*$T$95),(((IF(VLOOKUP($A26,Übungsübersicht!$E$6:$K$79,3,FALSE)=0,0.1,(VLOOKUP($A26,Übungsübersicht!$E$6:$K$79,3,FALSE)))))))),"Übung OK/UK?")))))</f>
        <v>145</v>
      </c>
      <c r="V26" s="10"/>
    </row>
    <row r="27" spans="1:25" ht="26.1" customHeight="1" thickTop="1" thickBot="1">
      <c r="A27" s="23" t="s">
        <v>156</v>
      </c>
      <c r="B27" s="24" t="str">
        <f>IF(ISNA(IF(ISBLANK(VLOOKUP($A27,Übungsübersicht!$E$7:$F$79,2,FALSE)),"Muskelgruppe Auswählen",VLOOKUP($A27,Übungsübersicht!$E$7:$F$79,2,FALSE))),"Übung?",IF(ISBLANK(VLOOKUP($A27,Übungsübersicht!$E$7:$F$79,2,FALSE)),"Muskelgruppe Auswählen",VLOOKUP($A27,Übungsübersicht!$E$7:$F$79,2,FALSE)))</f>
        <v>Hamstrings</v>
      </c>
      <c r="C27" s="486">
        <v>2</v>
      </c>
      <c r="D27" s="26">
        <f>IF(ISNA(IF($C27=0,"0",IF(VLOOKUP($A27,Übungsübersicht!$E$6:$K$79,4,FALSE)&lt;1,"RIR 3",VLOOKUP($A27,Übungsübersicht!$E$6:$K$79,4,FALSE)))),"Übung?",IF($C27=0,"0",IF(VLOOKUP($A27,Übungsübersicht!$E$6:$K$79,4,FALSE)&lt;1,"RIR 3",VLOOKUP($A27,Übungsübersicht!$E$6:$K$79,4,FALSE))))</f>
        <v>12</v>
      </c>
      <c r="E27" s="27" cm="1">
        <f t="array" ref="E27">IF(ISNA(IF(INDEX($A$1:$U$64,(ROW(E27)),17)-(IF(VLOOKUP($A27,Übungsübersicht!$E$6:$K$79,3,FALSE)&lt;=0.5,0,(VLOOKUP($A27,Übungsübersicht!$E$6:$K$79,3,FALSE))))&lt;3,"RIR 3",INDEX($A$1:$U$64,(ROW(E27)),17)-(IF(VLOOKUP($A27,Übungsübersicht!$E$6:$K$79,3,FALSE)&lt;=0.5,0,(VLOOKUP($A27,Übungsübersicht!$E$6:$K$79,3,FALSE)))))),"Übung?",IF(INDEX($A$1:$U$64,(ROW(E27)),17)-(IF(VLOOKUP($A27,Übungsübersicht!$E$6:$K$79,3,FALSE)&lt;=0.5,0,(VLOOKUP($A27,Übungsübersicht!$E$6:$K$79,3,FALSE))))&lt;3,"RIR 3",INDEX($A$1:$U$64,(ROW(E27)),17)-(IF(VLOOKUP($A27,Übungsübersicht!$E$6:$K$79,3,FALSE)&lt;=0.5,0,(VLOOKUP($A27,Übungsübersicht!$E$6:$K$79,3,FALSE))))))</f>
        <v>30</v>
      </c>
      <c r="F27" s="522" t="str">
        <f>IF('Gewichts- Calculator'!$C$126="Ja Anzeigen",(IF($A27='Gewichts- Calculator'!$C$8," &gt;"&amp;'Gewichts- Calculator'!$B$120,"")),"")</f>
        <v/>
      </c>
      <c r="G27" s="486">
        <v>3</v>
      </c>
      <c r="H27" s="26">
        <f>IF(ISNA(IF($G27=0,"0",IF(VLOOKUP($A27,Übungsübersicht!$E$6:$K$79,4,FALSE)&lt;1,"RIR 2",VLOOKUP($A27,Übungsübersicht!$E$6:$K$79,4,FALSE)))),"Übung?",IF($G27=0,"0",IF(VLOOKUP($A27,Übungsübersicht!$E$6:$K$79,4,FALSE)&lt;1,"RIR 2",VLOOKUP($A27,Übungsübersicht!$E$6:$K$79,4,FALSE))))</f>
        <v>12</v>
      </c>
      <c r="I27" s="484">
        <v>35</v>
      </c>
      <c r="J27" s="522" t="str">
        <f>IF('Gewichts- Calculator'!$C$126="Ja Anzeigen",(IF($A27='Gewichts- Calculator'!$C$8," &gt;"&amp;'Gewichts- Calculator'!$D$120,"")),"")</f>
        <v/>
      </c>
      <c r="K27" s="486">
        <v>3</v>
      </c>
      <c r="L27" s="26">
        <f>IF(ISNA(IF($K27=0,"0",IF(VLOOKUP($A27,Übungsübersicht!$E$6:$K$79,4,FALSE)&lt;1,"RIR 2",VLOOKUP($A27,Übungsübersicht!$E$6:$K$79,4,FALSE)))),"Übung?",IF($K27=0,"0",IF(VLOOKUP($A27,Übungsübersicht!$E$6:$K$79,4,FALSE)&lt;1,"RIR 2",VLOOKUP($A27,Übungsübersicht!$E$6:$K$79,4,FALSE))))</f>
        <v>12</v>
      </c>
      <c r="M27" s="484">
        <v>35</v>
      </c>
      <c r="N27" s="522" t="str">
        <f>IF('Gewichts- Calculator'!$C$126="Ja Anzeigen",(IF($A27='Gewichts- Calculator'!$C$8," &gt;"&amp;'Gewichts- Calculator'!$D$120,"")),"")</f>
        <v/>
      </c>
      <c r="O27" s="486">
        <v>4</v>
      </c>
      <c r="P27" s="26">
        <f>IF(ISNA(IF($O27=0,"0",IF(VLOOKUP($A27,Übungsübersicht!$E$6:$K$79,5,FALSE)&lt;1,"RIR 1",VLOOKUP($A27,Übungsübersicht!$E$6:$K$79,5,FALSE)))),"Übung?",IF($O27=0,"0",IF(VLOOKUP($A27,Übungsübersicht!$E$6:$K$79,5,FALSE)&lt;1,"RIR 1",VLOOKUP($A27,Übungsübersicht!$E$6:$K$79,5,FALSE))))</f>
        <v>12</v>
      </c>
      <c r="Q27" s="485">
        <v>35</v>
      </c>
      <c r="R27" s="522" t="str">
        <f>IF('Gewichts- Calculator'!$C$126="Ja Anzeigen",(IF($A27='Gewichts- Calculator'!$C$8," &gt;"&amp;'Gewichts- Calculator'!$F$120,"")),"")</f>
        <v/>
      </c>
      <c r="S27" s="486">
        <v>2</v>
      </c>
      <c r="T27" s="26">
        <f>IF(ISNA(IF($S27=0,"0",IF(VLOOKUP($A27,Übungsübersicht!$E$6:$K$79,4,FALSE)&lt;1,"RIR 4",VLOOKUP($A27,Übungsübersicht!$E$6:$K$79,4,FALSE)))),"Übung?",IF($S27=0,"0",IF(VLOOKUP($A27,Übungsübersicht!$E$6:$K$79,4,FALSE)&lt;1,"RIR 4",VLOOKUP($A27,Übungsübersicht!$E$6:$K$79,4,FALSE))))</f>
        <v>12</v>
      </c>
      <c r="U27" s="478" cm="1">
        <f t="array" ref="U27">IF(ISNA(IF((IF(VLOOKUP($A27,Übungsübersicht!$E$6:$K$79,7,FALSE)="OK",(MROUND(((INDEX($A$1:$U$64,(ROW(U27)),17))*$T$94),(((IF(VLOOKUP($A27,Übungsübersicht!$E$6:$K$79,3,FALSE)=0,0.1,(VLOOKUP($A27,Übungsübersicht!$E$6:$K$79,3,FALSE)))))))),IF(VLOOKUP($A27,Übungsübersicht!$E$6:$K$79,7,FALSE)="UK",(MROUND(((INDEX($A$1:$U$64,(ROW(U27)),17))*$T$95),(((IF(VLOOKUP($A27,Übungsübersicht!$E$6:$K$79,3,FALSE)=0,0.1,(VLOOKUP($A27,Übungsübersicht!$E$6:$K$79,3,FALSE)))))))),"Übung OK/UK?")))&lt;3,"RIR 4",(IF(VLOOKUP($A27,Übungsübersicht!$E$6:$K$79,7,FALSE)="OK",(MROUND(((INDEX($A$1:$U$64,(ROW(U27)),17))*$T$94),(((IF(VLOOKUP($A27,Übungsübersicht!$E$6:$K$79,3,FALSE)=0,0.1,(VLOOKUP($A27,Übungsübersicht!$E$6:$K$79,3,FALSE)))))))),IF(VLOOKUP($A27,Übungsübersicht!$E$6:$K$79,7,FALSE)="UK",(MROUND(((INDEX($A$1:$U$64,(ROW(U27)),17))*$T$95),(((IF(VLOOKUP($A27,Übungsübersicht!$E$6:$K$79,3,FALSE)=0,0.1,(VLOOKUP($A27,Übungsübersicht!$E$6:$K$79,3,FALSE)))))))),"Übung OK/UK?"))))),"Übung?",IF((IF(VLOOKUP($A27,Übungsübersicht!$E$6:$K$79,7,FALSE)="OK",(MROUND(((INDEX($A$1:$U$64,(ROW(U27)),17))*$T$94),(((IF(VLOOKUP($A27,Übungsübersicht!$E$6:$K$79,3,FALSE)=0,0.1,(VLOOKUP($A27,Übungsübersicht!$E$6:$K$79,3,FALSE)))))))),IF(VLOOKUP($A27,Übungsübersicht!$E$6:$K$79,7,FALSE)="UK",(MROUND(((INDEX($A$1:$U$64,(ROW(U27)),17))*$T$95),(((IF(VLOOKUP($A27,Übungsübersicht!$E$6:$K$79,3,FALSE)=0,0.1,(VLOOKUP($A27,Übungsübersicht!$E$6:$K$79,3,FALSE)))))))),"Übung OK/UK?")))&lt;3,"RIR 4",(IF(VLOOKUP($A27,Übungsübersicht!$E$6:$K$79,7,FALSE)="OK",(MROUND(((INDEX($A$1:$U$64,(ROW(U27)),17))*$T$94),(((IF(VLOOKUP($A27,Übungsübersicht!$E$6:$K$79,3,FALSE)=0,0.1,(VLOOKUP($A27,Übungsübersicht!$E$6:$K$79,3,FALSE)))))))),IF(VLOOKUP($A27,Übungsübersicht!$E$6:$K$79,7,FALSE)="UK",(MROUND(((INDEX($A$1:$U$64,(ROW(U27)),17))*$T$95),(((IF(VLOOKUP($A27,Übungsübersicht!$E$6:$K$79,3,FALSE)=0,0.1,(VLOOKUP($A27,Übungsübersicht!$E$6:$K$79,3,FALSE)))))))),"Übung OK/UK?")))))</f>
        <v>20</v>
      </c>
      <c r="V27" s="9"/>
    </row>
    <row r="28" spans="1:25" ht="26.1" customHeight="1" thickTop="1" thickBot="1">
      <c r="A28" s="23" t="s">
        <v>306</v>
      </c>
      <c r="B28" s="24" t="str">
        <f>IF(ISNA(IF(ISBLANK(VLOOKUP($A28,Übungsübersicht!$E$7:$F$79,2,FALSE)),"Muskelgruppe Auswählen",VLOOKUP($A28,Übungsübersicht!$E$7:$F$79,2,FALSE))),"Übung?",IF(ISBLANK(VLOOKUP($A28,Übungsübersicht!$E$7:$F$79,2,FALSE)),"Muskelgruppe Auswählen",VLOOKUP($A28,Übungsübersicht!$E$7:$F$79,2,FALSE)))</f>
        <v>Quads</v>
      </c>
      <c r="C28" s="486">
        <v>0</v>
      </c>
      <c r="D28" s="26" t="str">
        <f>IF(ISNA(IF($C28=0,"0",IF(VLOOKUP($A28,Übungsübersicht!$E$6:$K$79,4,FALSE)&lt;1,"RIR 3",VLOOKUP($A28,Übungsübersicht!$E$6:$K$79,4,FALSE)))),"Übung?",IF($C28=0,"0",IF(VLOOKUP($A28,Übungsübersicht!$E$6:$K$79,4,FALSE)&lt;1,"RIR 3",VLOOKUP($A28,Übungsübersicht!$E$6:$K$79,4,FALSE))))</f>
        <v>0</v>
      </c>
      <c r="E28" s="27" t="str" cm="1">
        <f t="array" ref="E28">IF(ISNA(IF(INDEX($A$1:$U$64,(ROW(E28)),17)-(IF(VLOOKUP($A28,Übungsübersicht!$E$6:$K$79,3,FALSE)&lt;=0.5,0,(VLOOKUP($A28,Übungsübersicht!$E$6:$K$79,3,FALSE))))&lt;3,"RIR 3",INDEX($A$1:$U$64,(ROW(E28)),17)-(IF(VLOOKUP($A28,Übungsübersicht!$E$6:$K$79,3,FALSE)&lt;=0.5,0,(VLOOKUP($A28,Übungsübersicht!$E$6:$K$79,3,FALSE)))))),"Übung?",IF(INDEX($A$1:$U$64,(ROW(E28)),17)-(IF(VLOOKUP($A28,Übungsübersicht!$E$6:$K$79,3,FALSE)&lt;=0.5,0,(VLOOKUP($A28,Übungsübersicht!$E$6:$K$79,3,FALSE))))&lt;3,"RIR 3",INDEX($A$1:$U$64,(ROW(E28)),17)-(IF(VLOOKUP($A28,Übungsübersicht!$E$6:$K$79,3,FALSE)&lt;=0.5,0,(VLOOKUP($A28,Übungsübersicht!$E$6:$K$79,3,FALSE))))))</f>
        <v>RIR 3</v>
      </c>
      <c r="F28" s="522" t="str">
        <f>IF('Gewichts- Calculator'!$C$126="Ja Anzeigen",(IF($A28='Gewichts- Calculator'!$C$8," &gt;"&amp;'Gewichts- Calculator'!$B$120,"")),"")</f>
        <v/>
      </c>
      <c r="G28" s="486">
        <v>0</v>
      </c>
      <c r="H28" s="26" t="str">
        <f>IF(ISNA(IF($G28=0,"0",IF(VLOOKUP($A28,Übungsübersicht!$E$6:$K$79,4,FALSE)&lt;1,"RIR 2",VLOOKUP($A28,Übungsübersicht!$E$6:$K$79,4,FALSE)))),"Übung?",IF($G28=0,"0",IF(VLOOKUP($A28,Übungsübersicht!$E$6:$K$79,4,FALSE)&lt;1,"RIR 2",VLOOKUP($A28,Übungsübersicht!$E$6:$K$79,4,FALSE))))</f>
        <v>0</v>
      </c>
      <c r="I28" s="484" t="s">
        <v>59</v>
      </c>
      <c r="J28" s="522" t="str">
        <f>IF('Gewichts- Calculator'!$C$126="Ja Anzeigen",(IF($A28='Gewichts- Calculator'!$C$8," &gt;"&amp;'Gewichts- Calculator'!$D$120,"")),"")</f>
        <v/>
      </c>
      <c r="K28" s="486">
        <v>0</v>
      </c>
      <c r="L28" s="26" t="str">
        <f>IF(ISNA(IF($K28=0,"0",IF(VLOOKUP($A28,Übungsübersicht!$E$6:$K$79,4,FALSE)&lt;1,"RIR 2",VLOOKUP($A28,Übungsübersicht!$E$6:$K$79,4,FALSE)))),"Übung?",IF($K28=0,"0",IF(VLOOKUP($A28,Übungsübersicht!$E$6:$K$79,4,FALSE)&lt;1,"RIR 2",VLOOKUP($A28,Übungsübersicht!$E$6:$K$79,4,FALSE))))</f>
        <v>0</v>
      </c>
      <c r="M28" s="484" t="s">
        <v>60</v>
      </c>
      <c r="N28" s="522" t="str">
        <f>IF('Gewichts- Calculator'!$C$126="Ja Anzeigen",(IF($A28='Gewichts- Calculator'!$C$8," &gt;"&amp;'Gewichts- Calculator'!$D$120,"")),"")</f>
        <v/>
      </c>
      <c r="O28" s="486">
        <v>0</v>
      </c>
      <c r="P28" s="26" t="str">
        <f>IF(ISNA(IF($O28=0,"0",IF(VLOOKUP($A28,Übungsübersicht!$E$6:$K$79,5,FALSE)&lt;1,"RIR 1",VLOOKUP($A28,Übungsübersicht!$E$6:$K$79,5,FALSE)))),"Übung?",IF($O28=0,"0",IF(VLOOKUP($A28,Übungsübersicht!$E$6:$K$79,5,FALSE)&lt;1,"RIR 1",VLOOKUP($A28,Übungsübersicht!$E$6:$K$79,5,FALSE))))</f>
        <v>0</v>
      </c>
      <c r="Q28" s="485">
        <v>0</v>
      </c>
      <c r="R28" s="522" t="str">
        <f>IF('Gewichts- Calculator'!$C$126="Ja Anzeigen",(IF($A28='Gewichts- Calculator'!$C$8," &gt;"&amp;'Gewichts- Calculator'!$F$120,"")),"")</f>
        <v/>
      </c>
      <c r="S28" s="486">
        <v>0</v>
      </c>
      <c r="T28" s="26" t="str">
        <f>IF(ISNA(IF($S28=0,"0",IF(VLOOKUP($A28,Übungsübersicht!$E$6:$K$79,4,FALSE)&lt;1,"RIR 4",VLOOKUP($A28,Übungsübersicht!$E$6:$K$79,4,FALSE)))),"Übung?",IF($S28=0,"0",IF(VLOOKUP($A28,Übungsübersicht!$E$6:$K$79,4,FALSE)&lt;1,"RIR 4",VLOOKUP($A28,Übungsübersicht!$E$6:$K$79,4,FALSE))))</f>
        <v>0</v>
      </c>
      <c r="U28" s="478" t="str" cm="1">
        <f t="array" ref="U28">IF(ISNA(IF((IF(VLOOKUP($A28,Übungsübersicht!$E$6:$K$79,7,FALSE)="OK",(MROUND(((INDEX($A$1:$U$64,(ROW(U28)),17))*$T$94),(((IF(VLOOKUP($A28,Übungsübersicht!$E$6:$K$79,3,FALSE)=0,0.1,(VLOOKUP($A28,Übungsübersicht!$E$6:$K$79,3,FALSE)))))))),IF(VLOOKUP($A28,Übungsübersicht!$E$6:$K$79,7,FALSE)="UK",(MROUND(((INDEX($A$1:$U$64,(ROW(U28)),17))*$T$95),(((IF(VLOOKUP($A28,Übungsübersicht!$E$6:$K$79,3,FALSE)=0,0.1,(VLOOKUP($A28,Übungsübersicht!$E$6:$K$79,3,FALSE)))))))),"Übung OK/UK?")))&lt;3,"RIR 4",(IF(VLOOKUP($A28,Übungsübersicht!$E$6:$K$79,7,FALSE)="OK",(MROUND(((INDEX($A$1:$U$64,(ROW(U28)),17))*$T$94),(((IF(VLOOKUP($A28,Übungsübersicht!$E$6:$K$79,3,FALSE)=0,0.1,(VLOOKUP($A28,Übungsübersicht!$E$6:$K$79,3,FALSE)))))))),IF(VLOOKUP($A28,Übungsübersicht!$E$6:$K$79,7,FALSE)="UK",(MROUND(((INDEX($A$1:$U$64,(ROW(U28)),17))*$T$95),(((IF(VLOOKUP($A28,Übungsübersicht!$E$6:$K$79,3,FALSE)=0,0.1,(VLOOKUP($A28,Übungsübersicht!$E$6:$K$79,3,FALSE)))))))),"Übung OK/UK?"))))),"Übung?",IF((IF(VLOOKUP($A28,Übungsübersicht!$E$6:$K$79,7,FALSE)="OK",(MROUND(((INDEX($A$1:$U$64,(ROW(U28)),17))*$T$94),(((IF(VLOOKUP($A28,Übungsübersicht!$E$6:$K$79,3,FALSE)=0,0.1,(VLOOKUP($A28,Übungsübersicht!$E$6:$K$79,3,FALSE)))))))),IF(VLOOKUP($A28,Übungsübersicht!$E$6:$K$79,7,FALSE)="UK",(MROUND(((INDEX($A$1:$U$64,(ROW(U28)),17))*$T$95),(((IF(VLOOKUP($A28,Übungsübersicht!$E$6:$K$79,3,FALSE)=0,0.1,(VLOOKUP($A28,Übungsübersicht!$E$6:$K$79,3,FALSE)))))))),"Übung OK/UK?")))&lt;3,"RIR 4",(IF(VLOOKUP($A28,Übungsübersicht!$E$6:$K$79,7,FALSE)="OK",(MROUND(((INDEX($A$1:$U$64,(ROW(U28)),17))*$T$94),(((IF(VLOOKUP($A28,Übungsübersicht!$E$6:$K$79,3,FALSE)=0,0.1,(VLOOKUP($A28,Übungsübersicht!$E$6:$K$79,3,FALSE)))))))),IF(VLOOKUP($A28,Übungsübersicht!$E$6:$K$79,7,FALSE)="UK",(MROUND(((INDEX($A$1:$U$64,(ROW(U28)),17))*$T$95),(((IF(VLOOKUP($A28,Übungsübersicht!$E$6:$K$79,3,FALSE)=0,0.1,(VLOOKUP($A28,Übungsübersicht!$E$6:$K$79,3,FALSE)))))))),"Übung OK/UK?")))))</f>
        <v>RIR 4</v>
      </c>
      <c r="V28" s="9"/>
    </row>
    <row r="29" spans="1:25" ht="26.1" customHeight="1" thickTop="1" thickBot="1">
      <c r="A29" s="23" t="s">
        <v>45</v>
      </c>
      <c r="B29" s="24" t="str">
        <f>IF(ISNA(IF(ISBLANK(VLOOKUP($A29,Übungsübersicht!$E$7:$F$79,2,FALSE)),"Muskelgruppe Auswählen",VLOOKUP($A29,Übungsübersicht!$E$7:$F$79,2,FALSE))),"Übung?",IF(ISBLANK(VLOOKUP($A29,Übungsübersicht!$E$7:$F$79,2,FALSE)),"Muskelgruppe Auswählen",VLOOKUP($A29,Übungsübersicht!$E$7:$F$79,2,FALSE)))</f>
        <v>Bauch</v>
      </c>
      <c r="C29" s="486">
        <v>5</v>
      </c>
      <c r="D29" s="26" t="str">
        <f>IF(ISNA(IF($C29=0,"0",IF(VLOOKUP($A29,Übungsübersicht!$E$6:$K$79,4,FALSE)&lt;1,"RIR 3",VLOOKUP($A29,Übungsübersicht!$E$6:$K$79,4,FALSE)))),"Übung?",IF($C29=0,"0",IF(VLOOKUP($A29,Übungsübersicht!$E$6:$K$79,4,FALSE)&lt;1,"RIR 3",VLOOKUP($A29,Übungsübersicht!$E$6:$K$79,4,FALSE))))</f>
        <v>RIR 3</v>
      </c>
      <c r="E29" s="27" t="str" cm="1">
        <f t="array" ref="E29">IF(ISNA(IF(INDEX($A$1:$U$64,(ROW(E29)),17)-(IF(VLOOKUP($A29,Übungsübersicht!$E$6:$K$79,3,FALSE)&lt;=0.5,0,(VLOOKUP($A29,Übungsübersicht!$E$6:$K$79,3,FALSE))))&lt;3,"RIR 3",INDEX($A$1:$U$64,(ROW(E29)),17)-(IF(VLOOKUP($A29,Übungsübersicht!$E$6:$K$79,3,FALSE)&lt;=0.5,0,(VLOOKUP($A29,Übungsübersicht!$E$6:$K$79,3,FALSE)))))),"Übung?",IF(INDEX($A$1:$U$64,(ROW(E29)),17)-(IF(VLOOKUP($A29,Übungsübersicht!$E$6:$K$79,3,FALSE)&lt;=0.5,0,(VLOOKUP($A29,Übungsübersicht!$E$6:$K$79,3,FALSE))))&lt;3,"RIR 3",INDEX($A$1:$U$64,(ROW(E29)),17)-(IF(VLOOKUP($A29,Übungsübersicht!$E$6:$K$79,3,FALSE)&lt;=0.5,0,(VLOOKUP($A29,Übungsübersicht!$E$6:$K$79,3,FALSE))))))</f>
        <v>RIR 3</v>
      </c>
      <c r="F29" s="522" t="str">
        <f>IF('Gewichts- Calculator'!$C$126="Ja Anzeigen",(IF($A29='Gewichts- Calculator'!$C$8," &gt;"&amp;'Gewichts- Calculator'!$B$120,"")),"")</f>
        <v/>
      </c>
      <c r="G29" s="486">
        <v>5</v>
      </c>
      <c r="H29" s="26" t="str">
        <f>IF(ISNA(IF($G29=0,"0",IF(VLOOKUP($A29,Übungsübersicht!$E$6:$K$79,4,FALSE)&lt;1,"RIR 2",VLOOKUP($A29,Übungsübersicht!$E$6:$K$79,4,FALSE)))),"Übung?",IF($G29=0,"0",IF(VLOOKUP($A29,Übungsübersicht!$E$6:$K$79,4,FALSE)&lt;1,"RIR 2",VLOOKUP($A29,Übungsübersicht!$E$6:$K$79,4,FALSE))))</f>
        <v>RIR 2</v>
      </c>
      <c r="I29" s="484" t="s">
        <v>59</v>
      </c>
      <c r="J29" s="522" t="str">
        <f>IF('Gewichts- Calculator'!$C$126="Ja Anzeigen",(IF($A29='Gewichts- Calculator'!$C$8," &gt;"&amp;'Gewichts- Calculator'!$D$120,"")),"")</f>
        <v/>
      </c>
      <c r="K29" s="486">
        <v>5</v>
      </c>
      <c r="L29" s="26" t="str">
        <f>IF(ISNA(IF($K29=0,"0",IF(VLOOKUP($A29,Übungsübersicht!$E$6:$K$79,4,FALSE)&lt;1,"RIR 2",VLOOKUP($A29,Übungsübersicht!$E$6:$K$79,4,FALSE)))),"Übung?",IF($K29=0,"0",IF(VLOOKUP($A29,Übungsübersicht!$E$6:$K$79,4,FALSE)&lt;1,"RIR 2",VLOOKUP($A29,Übungsübersicht!$E$6:$K$79,4,FALSE))))</f>
        <v>RIR 2</v>
      </c>
      <c r="M29" s="484" t="s">
        <v>60</v>
      </c>
      <c r="N29" s="522" t="str">
        <f>IF('Gewichts- Calculator'!$C$126="Ja Anzeigen",(IF($A29='Gewichts- Calculator'!$C$8," &gt;"&amp;'Gewichts- Calculator'!$D$120,"")),"")</f>
        <v/>
      </c>
      <c r="O29" s="486">
        <v>0</v>
      </c>
      <c r="P29" s="26" t="str">
        <f>IF(ISNA(IF($O29=0,"0",IF(VLOOKUP($A29,Übungsübersicht!$E$6:$K$79,5,FALSE)&lt;1,"RIR 1",VLOOKUP($A29,Übungsübersicht!$E$6:$K$79,5,FALSE)))),"Übung?",IF($O29=0,"0",IF(VLOOKUP($A29,Übungsübersicht!$E$6:$K$79,5,FALSE)&lt;1,"RIR 1",VLOOKUP($A29,Übungsübersicht!$E$6:$K$79,5,FALSE))))</f>
        <v>0</v>
      </c>
      <c r="Q29" s="485">
        <v>0</v>
      </c>
      <c r="R29" s="522" t="str">
        <f>IF('Gewichts- Calculator'!$C$126="Ja Anzeigen",(IF($A29='Gewichts- Calculator'!$C$8," &gt;"&amp;'Gewichts- Calculator'!$F$120,"")),"")</f>
        <v/>
      </c>
      <c r="S29" s="486">
        <v>9</v>
      </c>
      <c r="T29" s="26" t="str">
        <f>IF(ISNA(IF($S29=0,"0",IF(VLOOKUP($A29,Übungsübersicht!$E$6:$K$79,4,FALSE)&lt;1,"RIR 4",VLOOKUP($A29,Übungsübersicht!$E$6:$K$79,4,FALSE)))),"Übung?",IF($S29=0,"0",IF(VLOOKUP($A29,Übungsübersicht!$E$6:$K$79,4,FALSE)&lt;1,"RIR 4",VLOOKUP($A29,Übungsübersicht!$E$6:$K$79,4,FALSE))))</f>
        <v>RIR 4</v>
      </c>
      <c r="U29" s="478" t="str" cm="1">
        <f t="array" ref="U29">IF(ISNA(IF((IF(VLOOKUP($A29,Übungsübersicht!$E$6:$K$79,7,FALSE)="OK",(MROUND(((INDEX($A$1:$U$64,(ROW(U29)),17))*$T$94),(((IF(VLOOKUP($A29,Übungsübersicht!$E$6:$K$79,3,FALSE)=0,0.1,(VLOOKUP($A29,Übungsübersicht!$E$6:$K$79,3,FALSE)))))))),IF(VLOOKUP($A29,Übungsübersicht!$E$6:$K$79,7,FALSE)="UK",(MROUND(((INDEX($A$1:$U$64,(ROW(U29)),17))*$T$95),(((IF(VLOOKUP($A29,Übungsübersicht!$E$6:$K$79,3,FALSE)=0,0.1,(VLOOKUP($A29,Übungsübersicht!$E$6:$K$79,3,FALSE)))))))),"Übung OK/UK?")))&lt;3,"RIR 4",(IF(VLOOKUP($A29,Übungsübersicht!$E$6:$K$79,7,FALSE)="OK",(MROUND(((INDEX($A$1:$U$64,(ROW(U29)),17))*$T$94),(((IF(VLOOKUP($A29,Übungsübersicht!$E$6:$K$79,3,FALSE)=0,0.1,(VLOOKUP($A29,Übungsübersicht!$E$6:$K$79,3,FALSE)))))))),IF(VLOOKUP($A29,Übungsübersicht!$E$6:$K$79,7,FALSE)="UK",(MROUND(((INDEX($A$1:$U$64,(ROW(U29)),17))*$T$95),(((IF(VLOOKUP($A29,Übungsübersicht!$E$6:$K$79,3,FALSE)=0,0.1,(VLOOKUP($A29,Übungsübersicht!$E$6:$K$79,3,FALSE)))))))),"Übung OK/UK?"))))),"Übung?",IF((IF(VLOOKUP($A29,Übungsübersicht!$E$6:$K$79,7,FALSE)="OK",(MROUND(((INDEX($A$1:$U$64,(ROW(U29)),17))*$T$94),(((IF(VLOOKUP($A29,Übungsübersicht!$E$6:$K$79,3,FALSE)=0,0.1,(VLOOKUP($A29,Übungsübersicht!$E$6:$K$79,3,FALSE)))))))),IF(VLOOKUP($A29,Übungsübersicht!$E$6:$K$79,7,FALSE)="UK",(MROUND(((INDEX($A$1:$U$64,(ROW(U29)),17))*$T$95),(((IF(VLOOKUP($A29,Übungsübersicht!$E$6:$K$79,3,FALSE)=0,0.1,(VLOOKUP($A29,Übungsübersicht!$E$6:$K$79,3,FALSE)))))))),"Übung OK/UK?")))&lt;3,"RIR 4",(IF(VLOOKUP($A29,Übungsübersicht!$E$6:$K$79,7,FALSE)="OK",(MROUND(((INDEX($A$1:$U$64,(ROW(U29)),17))*$T$94),(((IF(VLOOKUP($A29,Übungsübersicht!$E$6:$K$79,3,FALSE)=0,0.1,(VLOOKUP($A29,Übungsübersicht!$E$6:$K$79,3,FALSE)))))))),IF(VLOOKUP($A29,Übungsübersicht!$E$6:$K$79,7,FALSE)="UK",(MROUND(((INDEX($A$1:$U$64,(ROW(U29)),17))*$T$95),(((IF(VLOOKUP($A29,Übungsübersicht!$E$6:$K$79,3,FALSE)=0,0.1,(VLOOKUP($A29,Übungsübersicht!$E$6:$K$79,3,FALSE)))))))),"Übung OK/UK?")))))</f>
        <v>RIR 4</v>
      </c>
      <c r="V29" s="9"/>
    </row>
    <row r="30" spans="1:25" ht="26.1" customHeight="1" thickTop="1">
      <c r="A30"/>
      <c r="B30"/>
      <c r="F30" s="522" t="str">
        <f>IF('Gewichts- Calculator'!$C$126="Ja Anzeigen",(IF($A30='Gewichts- Calculator'!$C$8," &gt;"&amp;'Gewichts- Calculator'!$B$120,"")),"")</f>
        <v/>
      </c>
      <c r="J30" s="522" t="str">
        <f>IF('Gewichts- Calculator'!$C$126="Ja Anzeigen",(IF($A30='Gewichts- Calculator'!$C$8," &gt;"&amp;'Gewichts- Calculator'!$D$120,"")),"")</f>
        <v/>
      </c>
      <c r="N30" s="522" t="str">
        <f>IF('Gewichts- Calculator'!$C$126="Ja Anzeigen",(IF($A30='Gewichts- Calculator'!$C$8," &gt;"&amp;'Gewichts- Calculator'!$D$120,"")),"")</f>
        <v/>
      </c>
      <c r="O30" s="32"/>
      <c r="Q30" s="32"/>
      <c r="R30" s="522" t="str">
        <f>IF('Gewichts- Calculator'!$C$126="Ja Anzeigen",(IF($A30='Gewichts- Calculator'!$C$8," &gt;"&amp;'Gewichts- Calculator'!$F$120,"")),"")</f>
        <v/>
      </c>
      <c r="V30" s="10"/>
    </row>
    <row r="31" spans="1:25" s="33" customFormat="1" ht="26.1" customHeight="1" thickBot="1">
      <c r="A31" s="740" t="s">
        <v>62</v>
      </c>
      <c r="B31" s="740"/>
      <c r="C31" s="34" t="s">
        <v>134</v>
      </c>
      <c r="D31" s="34"/>
      <c r="E31" s="34"/>
      <c r="F31" s="522" t="str">
        <f>IF('Gewichts- Calculator'!$C$126="Ja Anzeigen",(IF($A31='Gewichts- Calculator'!$C$8," &gt;"&amp;'Gewichts- Calculator'!$B$120,"")),"")</f>
        <v/>
      </c>
      <c r="G31" s="744" t="s">
        <v>135</v>
      </c>
      <c r="H31" s="744"/>
      <c r="I31" s="744"/>
      <c r="J31" s="522" t="str">
        <f>IF('Gewichts- Calculator'!$C$126="Ja Anzeigen",(IF($A31='Gewichts- Calculator'!$C$8," &gt;"&amp;'Gewichts- Calculator'!$D$120,"")),"")</f>
        <v/>
      </c>
      <c r="K31" s="744" t="s">
        <v>136</v>
      </c>
      <c r="L31" s="744"/>
      <c r="M31" s="744"/>
      <c r="N31" s="522" t="str">
        <f>IF('Gewichts- Calculator'!$C$126="Ja Anzeigen",(IF($A31='Gewichts- Calculator'!$C$8," &gt;"&amp;'Gewichts- Calculator'!$D$120,"")),"")</f>
        <v/>
      </c>
      <c r="P31" s="34" t="s">
        <v>137</v>
      </c>
      <c r="Q31" s="34"/>
      <c r="R31" s="522" t="str">
        <f>IF('Gewichts- Calculator'!$C$126="Ja Anzeigen",(IF($A31='Gewichts- Calculator'!$C$8," &gt;"&amp;'Gewichts- Calculator'!$F$120,"")),"")</f>
        <v/>
      </c>
      <c r="T31" s="34" t="s">
        <v>138</v>
      </c>
      <c r="U31" s="479"/>
      <c r="V31" s="35"/>
    </row>
    <row r="32" spans="1:25" ht="26.1" customHeight="1" thickTop="1" thickBot="1">
      <c r="A32" s="19" t="s">
        <v>0</v>
      </c>
      <c r="B32" s="19" t="s">
        <v>1</v>
      </c>
      <c r="C32" s="20" t="s">
        <v>56</v>
      </c>
      <c r="D32" s="20" t="s">
        <v>57</v>
      </c>
      <c r="E32" s="20" t="s">
        <v>58</v>
      </c>
      <c r="F32" s="522" t="str">
        <f>IF('Gewichts- Calculator'!$C$126="Ja Anzeigen",(IF($A32='Gewichts- Calculator'!$C$8," &gt;"&amp;'Gewichts- Calculator'!$B$120,"")),"")</f>
        <v/>
      </c>
      <c r="G32" s="20" t="s">
        <v>56</v>
      </c>
      <c r="H32" s="20" t="s">
        <v>57</v>
      </c>
      <c r="I32" s="20" t="s">
        <v>58</v>
      </c>
      <c r="J32" s="522" t="str">
        <f>IF('Gewichts- Calculator'!$C$126="Ja Anzeigen",(IF($A32='Gewichts- Calculator'!$C$8," &gt;"&amp;'Gewichts- Calculator'!$D$120,"")),"")</f>
        <v/>
      </c>
      <c r="K32" s="20" t="s">
        <v>56</v>
      </c>
      <c r="L32" s="20" t="s">
        <v>57</v>
      </c>
      <c r="M32" s="20" t="s">
        <v>58</v>
      </c>
      <c r="N32" s="522" t="str">
        <f>IF('Gewichts- Calculator'!$C$126="Ja Anzeigen",(IF($A32='Gewichts- Calculator'!$C$8," &gt;"&amp;'Gewichts- Calculator'!$D$120,"")),"")</f>
        <v/>
      </c>
      <c r="O32" s="20" t="s">
        <v>56</v>
      </c>
      <c r="P32" s="20" t="s">
        <v>57</v>
      </c>
      <c r="Q32" s="20" t="s">
        <v>58</v>
      </c>
      <c r="R32" s="522" t="str">
        <f>IF('Gewichts- Calculator'!$C$126="Ja Anzeigen",(IF($A32='Gewichts- Calculator'!$C$8," &gt;"&amp;'Gewichts- Calculator'!$F$120,"")),"")</f>
        <v/>
      </c>
      <c r="S32" s="20" t="s">
        <v>56</v>
      </c>
      <c r="T32" s="20" t="s">
        <v>57</v>
      </c>
      <c r="U32" s="480" t="s">
        <v>58</v>
      </c>
    </row>
    <row r="33" spans="1:25" ht="26.1" customHeight="1" thickTop="1" thickBot="1">
      <c r="A33" s="23" t="s">
        <v>2</v>
      </c>
      <c r="B33" s="24" t="str">
        <f>IF(ISNA(IF(ISBLANK(VLOOKUP($A33,Übungsübersicht!$E$7:$F$79,2,FALSE)),"Muskelgruppe Auswählen",VLOOKUP($A33,Übungsübersicht!$E$7:$F$79,2,FALSE))),"Übung?",IF(ISBLANK(VLOOKUP($A33,Übungsübersicht!$E$7:$F$79,2,FALSE)),"Muskelgruppe Auswählen",VLOOKUP($A33,Übungsübersicht!$E$7:$F$79,2,FALSE)))</f>
        <v>Brust</v>
      </c>
      <c r="C33" s="486">
        <v>3</v>
      </c>
      <c r="D33" s="26">
        <f>IF(ISNA(IF($C33=0,"0",IF(VLOOKUP($A33,Übungsübersicht!$E$6:$K$79,4,FALSE)&lt;1,"RIR 3",VLOOKUP($A33,Übungsübersicht!$E$6:$K$79,4,FALSE)))),"Übung?",IF($C33=0,"0",IF(VLOOKUP($A33,Übungsübersicht!$E$6:$K$79,4,FALSE)&lt;1,"RIR 3",VLOOKUP($A33,Übungsübersicht!$E$6:$K$79,4,FALSE))))</f>
        <v>5</v>
      </c>
      <c r="E33" s="27" cm="1">
        <f t="array" ref="E33">IF(ISNA(IF(INDEX($A$1:$U$64,(ROW(E33)),17)-(IF(VLOOKUP($A33,Übungsübersicht!$E$6:$K$79,3,FALSE)&lt;=0.5,0,(VLOOKUP($A33,Übungsübersicht!$E$6:$K$79,3,FALSE))))&lt;3,"RIR 3",INDEX($A$1:$U$64,(ROW(E33)),17)-(IF(VLOOKUP($A33,Übungsübersicht!$E$6:$K$79,3,FALSE)&lt;=0.5,0,(VLOOKUP($A33,Übungsübersicht!$E$6:$K$79,3,FALSE)))))),"Übung?",IF(INDEX($A$1:$U$64,(ROW(E33)),17)-(IF(VLOOKUP($A33,Übungsübersicht!$E$6:$K$79,3,FALSE)&lt;=0.5,0,(VLOOKUP($A33,Übungsübersicht!$E$6:$K$79,3,FALSE))))&lt;3,"RIR 3",INDEX($A$1:$U$64,(ROW(E33)),17)-(IF(VLOOKUP($A33,Übungsübersicht!$E$6:$K$79,3,FALSE)&lt;=0.5,0,(VLOOKUP($A33,Übungsübersicht!$E$6:$K$79,3,FALSE))))))</f>
        <v>97.5</v>
      </c>
      <c r="F33" s="522" t="str">
        <f>IF('Gewichts- Calculator'!$C$126="Ja Anzeigen",(IF($A33='Gewichts- Calculator'!$C$8," &gt;"&amp;'Gewichts- Calculator'!$B$120,"")),"")</f>
        <v/>
      </c>
      <c r="G33" s="486">
        <v>4</v>
      </c>
      <c r="H33" s="26">
        <f>IF(ISNA(IF($G33=0,"0",IF(VLOOKUP($A33,Übungsübersicht!$E$6:$K$79,4,FALSE)&lt;1,"RIR 2",VLOOKUP($A33,Übungsübersicht!$E$6:$K$79,4,FALSE)))),"Übung?",IF($G33=0,"0",IF(VLOOKUP($A33,Übungsübersicht!$E$6:$K$79,4,FALSE)&lt;1,"RIR 2",VLOOKUP($A33,Übungsübersicht!$E$6:$K$79,4,FALSE))))</f>
        <v>5</v>
      </c>
      <c r="I33" s="484">
        <v>100</v>
      </c>
      <c r="J33" s="522" t="str">
        <f>IF('Gewichts- Calculator'!$C$126="Ja Anzeigen",(IF($A33='Gewichts- Calculator'!$C$8," &gt;"&amp;'Gewichts- Calculator'!$D$120,"")),"")</f>
        <v/>
      </c>
      <c r="K33" s="486">
        <v>4</v>
      </c>
      <c r="L33" s="26">
        <f>IF(ISNA(IF($K33=0,"0",IF(VLOOKUP($A33,Übungsübersicht!$E$6:$K$79,4,FALSE)&lt;1,"RIR 2",VLOOKUP($A33,Übungsübersicht!$E$6:$K$79,4,FALSE)))),"Übung?",IF($K33=0,"0",IF(VLOOKUP($A33,Übungsübersicht!$E$6:$K$79,4,FALSE)&lt;1,"RIR 2",VLOOKUP($A33,Übungsübersicht!$E$6:$K$79,4,FALSE))))</f>
        <v>5</v>
      </c>
      <c r="M33" s="484">
        <v>100</v>
      </c>
      <c r="N33" s="522" t="str">
        <f>IF('Gewichts- Calculator'!$C$126="Ja Anzeigen",(IF($A33='Gewichts- Calculator'!$C$8," &gt;"&amp;'Gewichts- Calculator'!$D$120,"")),"")</f>
        <v/>
      </c>
      <c r="O33" s="486">
        <v>5</v>
      </c>
      <c r="P33" s="26">
        <f>IF(ISNA(IF($O33=0,"0",IF(VLOOKUP($A33,Übungsübersicht!$E$6:$K$79,5,FALSE)&lt;1,"RIR 1",VLOOKUP($A33,Übungsübersicht!$E$6:$K$79,5,FALSE)))),"Übung?",IF($O33=0,"0",IF(VLOOKUP($A33,Übungsübersicht!$E$6:$K$79,5,FALSE)&lt;1,"RIR 1",VLOOKUP($A33,Übungsübersicht!$E$6:$K$79,5,FALSE))))</f>
        <v>5</v>
      </c>
      <c r="Q33" s="485">
        <v>100</v>
      </c>
      <c r="R33" s="522" t="str">
        <f>IF('Gewichts- Calculator'!$C$126="Ja Anzeigen",(IF($A33='Gewichts- Calculator'!$C$8," &gt;"&amp;'Gewichts- Calculator'!$F$120,"")),"")</f>
        <v/>
      </c>
      <c r="S33" s="486">
        <v>3</v>
      </c>
      <c r="T33" s="26">
        <f>IF(ISNA(IF($S33=0,"0",IF(VLOOKUP($A33,Übungsübersicht!$E$6:$K$79,4,FALSE)&lt;1,"RIR 4",VLOOKUP($A33,Übungsübersicht!$E$6:$K$79,4,FALSE)))),"Übung?",IF($S33=0,"0",IF(VLOOKUP($A33,Übungsübersicht!$E$6:$K$79,4,FALSE)&lt;1,"RIR 4",VLOOKUP($A33,Übungsübersicht!$E$6:$K$79,4,FALSE))))</f>
        <v>5</v>
      </c>
      <c r="U33" s="478" cm="1">
        <f t="array" ref="U33">IF(ISNA(IF((IF(VLOOKUP($A33,Übungsübersicht!$E$6:$K$79,7,FALSE)="OK",(MROUND(((INDEX($A$1:$U$64,(ROW(U33)),17))*$T$94),(((IF(VLOOKUP($A33,Übungsübersicht!$E$6:$K$79,3,FALSE)=0,0.1,(VLOOKUP($A33,Übungsübersicht!$E$6:$K$79,3,FALSE)))))))),IF(VLOOKUP($A33,Übungsübersicht!$E$6:$K$79,7,FALSE)="UK",(MROUND(((INDEX($A$1:$U$64,(ROW(U33)),17))*$T$95),(((IF(VLOOKUP($A33,Übungsübersicht!$E$6:$K$79,3,FALSE)=0,0.1,(VLOOKUP($A33,Übungsübersicht!$E$6:$K$79,3,FALSE)))))))),"Übung OK/UK?")))&lt;3,"RIR 4",(IF(VLOOKUP($A33,Übungsübersicht!$E$6:$K$79,7,FALSE)="OK",(MROUND(((INDEX($A$1:$U$64,(ROW(U33)),17))*$T$94),(((IF(VLOOKUP($A33,Übungsübersicht!$E$6:$K$79,3,FALSE)=0,0.1,(VLOOKUP($A33,Übungsübersicht!$E$6:$K$79,3,FALSE)))))))),IF(VLOOKUP($A33,Übungsübersicht!$E$6:$K$79,7,FALSE)="UK",(MROUND(((INDEX($A$1:$U$64,(ROW(U33)),17))*$T$95),(((IF(VLOOKUP($A33,Übungsübersicht!$E$6:$K$79,3,FALSE)=0,0.1,(VLOOKUP($A33,Übungsübersicht!$E$6:$K$79,3,FALSE)))))))),"Übung OK/UK?"))))),"Übung?",IF((IF(VLOOKUP($A33,Übungsübersicht!$E$6:$K$79,7,FALSE)="OK",(MROUND(((INDEX($A$1:$U$64,(ROW(U33)),17))*$T$94),(((IF(VLOOKUP($A33,Übungsübersicht!$E$6:$K$79,3,FALSE)=0,0.1,(VLOOKUP($A33,Übungsübersicht!$E$6:$K$79,3,FALSE)))))))),IF(VLOOKUP($A33,Übungsübersicht!$E$6:$K$79,7,FALSE)="UK",(MROUND(((INDEX($A$1:$U$64,(ROW(U33)),17))*$T$95),(((IF(VLOOKUP($A33,Übungsübersicht!$E$6:$K$79,3,FALSE)=0,0.1,(VLOOKUP($A33,Übungsübersicht!$E$6:$K$79,3,FALSE)))))))),"Übung OK/UK?")))&lt;3,"RIR 4",(IF(VLOOKUP($A33,Übungsübersicht!$E$6:$K$79,7,FALSE)="OK",(MROUND(((INDEX($A$1:$U$64,(ROW(U33)),17))*$T$94),(((IF(VLOOKUP($A33,Übungsübersicht!$E$6:$K$79,3,FALSE)=0,0.1,(VLOOKUP($A33,Übungsübersicht!$E$6:$K$79,3,FALSE)))))))),IF(VLOOKUP($A33,Übungsübersicht!$E$6:$K$79,7,FALSE)="UK",(MROUND(((INDEX($A$1:$U$64,(ROW(U33)),17))*$T$95),(((IF(VLOOKUP($A33,Übungsübersicht!$E$6:$K$79,3,FALSE)=0,0.1,(VLOOKUP($A33,Übungsübersicht!$E$6:$K$79,3,FALSE)))))))),"Übung OK/UK?")))))</f>
        <v>70</v>
      </c>
    </row>
    <row r="34" spans="1:25" ht="26.1" customHeight="1" thickTop="1" thickBot="1">
      <c r="A34" s="23" t="s">
        <v>14</v>
      </c>
      <c r="B34" s="24" t="str">
        <f>IF(ISNA(IF(ISBLANK(VLOOKUP($A34,Übungsübersicht!$E$7:$F$79,2,FALSE)),"Muskelgruppe Auswählen",VLOOKUP($A34,Übungsübersicht!$E$7:$F$79,2,FALSE))),"Übung?",IF(ISBLANK(VLOOKUP($A34,Übungsübersicht!$E$7:$F$79,2,FALSE)),"Muskelgruppe Auswählen",VLOOKUP($A34,Übungsübersicht!$E$7:$F$79,2,FALSE)))</f>
        <v>Rücken</v>
      </c>
      <c r="C34" s="486">
        <v>3</v>
      </c>
      <c r="D34" s="26">
        <f>IF(ISNA(IF($C34=0,"0",IF(VLOOKUP($A34,Übungsübersicht!$E$6:$K$79,4,FALSE)&lt;1,"RIR 3",VLOOKUP($A34,Übungsübersicht!$E$6:$K$79,4,FALSE)))),"Übung?",IF($C34=0,"0",IF(VLOOKUP($A34,Übungsübersicht!$E$6:$K$79,4,FALSE)&lt;1,"RIR 3",VLOOKUP($A34,Übungsübersicht!$E$6:$K$79,4,FALSE))))</f>
        <v>8</v>
      </c>
      <c r="E34" s="27" cm="1">
        <f t="array" ref="E34">IF(ISNA(IF(INDEX($A$1:$U$64,(ROW(E34)),17)-(IF(VLOOKUP($A34,Übungsübersicht!$E$6:$K$79,3,FALSE)&lt;=0.5,0,(VLOOKUP($A34,Übungsübersicht!$E$6:$K$79,3,FALSE))))&lt;3,"RIR 3",INDEX($A$1:$U$64,(ROW(E34)),17)-(IF(VLOOKUP($A34,Übungsübersicht!$E$6:$K$79,3,FALSE)&lt;=0.5,0,(VLOOKUP($A34,Übungsübersicht!$E$6:$K$79,3,FALSE)))))),"Übung?",IF(INDEX($A$1:$U$64,(ROW(E34)),17)-(IF(VLOOKUP($A34,Übungsübersicht!$E$6:$K$79,3,FALSE)&lt;=0.5,0,(VLOOKUP($A34,Übungsübersicht!$E$6:$K$79,3,FALSE))))&lt;3,"RIR 3",INDEX($A$1:$U$64,(ROW(E34)),17)-(IF(VLOOKUP($A34,Übungsübersicht!$E$6:$K$79,3,FALSE)&lt;=0.5,0,(VLOOKUP($A34,Übungsübersicht!$E$6:$K$79,3,FALSE))))))</f>
        <v>85</v>
      </c>
      <c r="F34" s="522" t="str">
        <f>IF('Gewichts- Calculator'!$C$126="Ja Anzeigen",(IF($A34='Gewichts- Calculator'!$C$8," &gt;"&amp;'Gewichts- Calculator'!$B$120,"")),"")</f>
        <v/>
      </c>
      <c r="G34" s="486">
        <v>3</v>
      </c>
      <c r="H34" s="26">
        <f>IF(ISNA(IF($G34=0,"0",IF(VLOOKUP($A34,Übungsübersicht!$E$6:$K$79,4,FALSE)&lt;1,"RIR 2",VLOOKUP($A34,Übungsübersicht!$E$6:$K$79,4,FALSE)))),"Übung?",IF($G34=0,"0",IF(VLOOKUP($A34,Übungsübersicht!$E$6:$K$79,4,FALSE)&lt;1,"RIR 2",VLOOKUP($A34,Übungsübersicht!$E$6:$K$79,4,FALSE))))</f>
        <v>8</v>
      </c>
      <c r="I34" s="484">
        <v>87.5</v>
      </c>
      <c r="J34" s="522" t="str">
        <f>IF('Gewichts- Calculator'!$C$126="Ja Anzeigen",(IF($A34='Gewichts- Calculator'!$C$8," &gt;"&amp;'Gewichts- Calculator'!$D$120,"")),"")</f>
        <v/>
      </c>
      <c r="K34" s="486">
        <v>3</v>
      </c>
      <c r="L34" s="26">
        <f>IF(ISNA(IF($K34=0,"0",IF(VLOOKUP($A34,Übungsübersicht!$E$6:$K$79,4,FALSE)&lt;1,"RIR 2",VLOOKUP($A34,Übungsübersicht!$E$6:$K$79,4,FALSE)))),"Übung?",IF($K34=0,"0",IF(VLOOKUP($A34,Übungsübersicht!$E$6:$K$79,4,FALSE)&lt;1,"RIR 2",VLOOKUP($A34,Übungsübersicht!$E$6:$K$79,4,FALSE))))</f>
        <v>8</v>
      </c>
      <c r="M34" s="484">
        <v>87.5</v>
      </c>
      <c r="N34" s="522" t="str">
        <f>IF('Gewichts- Calculator'!$C$126="Ja Anzeigen",(IF($A34='Gewichts- Calculator'!$C$8," &gt;"&amp;'Gewichts- Calculator'!$D$120,"")),"")</f>
        <v/>
      </c>
      <c r="O34" s="486">
        <v>4</v>
      </c>
      <c r="P34" s="26">
        <f>IF(ISNA(IF($O34=0,"0",IF(VLOOKUP($A34,Übungsübersicht!$E$6:$K$79,5,FALSE)&lt;1,"RIR 1",VLOOKUP($A34,Übungsübersicht!$E$6:$K$79,5,FALSE)))),"Übung?",IF($O34=0,"0",IF(VLOOKUP($A34,Übungsübersicht!$E$6:$K$79,5,FALSE)&lt;1,"RIR 1",VLOOKUP($A34,Übungsübersicht!$E$6:$K$79,5,FALSE))))</f>
        <v>8</v>
      </c>
      <c r="Q34" s="485">
        <v>87.5</v>
      </c>
      <c r="R34" s="522" t="str">
        <f>IF('Gewichts- Calculator'!$C$126="Ja Anzeigen",(IF($A34='Gewichts- Calculator'!$C$8," &gt;"&amp;'Gewichts- Calculator'!$F$120,"")),"")</f>
        <v/>
      </c>
      <c r="S34" s="486">
        <v>3</v>
      </c>
      <c r="T34" s="26">
        <f>IF(ISNA(IF($S34=0,"0",IF(VLOOKUP($A34,Übungsübersicht!$E$6:$K$79,4,FALSE)&lt;1,"RIR 4",VLOOKUP($A34,Übungsübersicht!$E$6:$K$79,4,FALSE)))),"Übung?",IF($S34=0,"0",IF(VLOOKUP($A34,Übungsübersicht!$E$6:$K$79,4,FALSE)&lt;1,"RIR 4",VLOOKUP($A34,Übungsübersicht!$E$6:$K$79,4,FALSE))))</f>
        <v>8</v>
      </c>
      <c r="U34" s="478" cm="1">
        <f t="array" ref="U34">IF(ISNA(IF((IF(VLOOKUP($A34,Übungsübersicht!$E$6:$K$79,7,FALSE)="OK",(MROUND(((INDEX($A$1:$U$64,(ROW(U34)),17))*$T$94),(((IF(VLOOKUP($A34,Übungsübersicht!$E$6:$K$79,3,FALSE)=0,0.1,(VLOOKUP($A34,Übungsübersicht!$E$6:$K$79,3,FALSE)))))))),IF(VLOOKUP($A34,Übungsübersicht!$E$6:$K$79,7,FALSE)="UK",(MROUND(((INDEX($A$1:$U$64,(ROW(U34)),17))*$T$95),(((IF(VLOOKUP($A34,Übungsübersicht!$E$6:$K$79,3,FALSE)=0,0.1,(VLOOKUP($A34,Übungsübersicht!$E$6:$K$79,3,FALSE)))))))),"Übung OK/UK?")))&lt;3,"RIR 4",(IF(VLOOKUP($A34,Übungsübersicht!$E$6:$K$79,7,FALSE)="OK",(MROUND(((INDEX($A$1:$U$64,(ROW(U34)),17))*$T$94),(((IF(VLOOKUP($A34,Übungsübersicht!$E$6:$K$79,3,FALSE)=0,0.1,(VLOOKUP($A34,Übungsübersicht!$E$6:$K$79,3,FALSE)))))))),IF(VLOOKUP($A34,Übungsübersicht!$E$6:$K$79,7,FALSE)="UK",(MROUND(((INDEX($A$1:$U$64,(ROW(U34)),17))*$T$95),(((IF(VLOOKUP($A34,Übungsübersicht!$E$6:$K$79,3,FALSE)=0,0.1,(VLOOKUP($A34,Übungsübersicht!$E$6:$K$79,3,FALSE)))))))),"Übung OK/UK?"))))),"Übung?",IF((IF(VLOOKUP($A34,Übungsübersicht!$E$6:$K$79,7,FALSE)="OK",(MROUND(((INDEX($A$1:$U$64,(ROW(U34)),17))*$T$94),(((IF(VLOOKUP($A34,Übungsübersicht!$E$6:$K$79,3,FALSE)=0,0.1,(VLOOKUP($A34,Übungsübersicht!$E$6:$K$79,3,FALSE)))))))),IF(VLOOKUP($A34,Übungsübersicht!$E$6:$K$79,7,FALSE)="UK",(MROUND(((INDEX($A$1:$U$64,(ROW(U34)),17))*$T$95),(((IF(VLOOKUP($A34,Übungsübersicht!$E$6:$K$79,3,FALSE)=0,0.1,(VLOOKUP($A34,Übungsübersicht!$E$6:$K$79,3,FALSE)))))))),"Übung OK/UK?")))&lt;3,"RIR 4",(IF(VLOOKUP($A34,Übungsübersicht!$E$6:$K$79,7,FALSE)="OK",(MROUND(((INDEX($A$1:$U$64,(ROW(U34)),17))*$T$94),(((IF(VLOOKUP($A34,Übungsübersicht!$E$6:$K$79,3,FALSE)=0,0.1,(VLOOKUP($A34,Übungsübersicht!$E$6:$K$79,3,FALSE)))))))),IF(VLOOKUP($A34,Übungsübersicht!$E$6:$K$79,7,FALSE)="UK",(MROUND(((INDEX($A$1:$U$64,(ROW(U34)),17))*$T$95),(((IF(VLOOKUP($A34,Übungsübersicht!$E$6:$K$79,3,FALSE)=0,0.1,(VLOOKUP($A34,Übungsübersicht!$E$6:$K$79,3,FALSE)))))))),"Übung OK/UK?")))))</f>
        <v>62.5</v>
      </c>
    </row>
    <row r="35" spans="1:25" ht="26.1" customHeight="1" thickTop="1" thickBot="1">
      <c r="A35" s="23" t="s">
        <v>75</v>
      </c>
      <c r="B35" s="24" t="str">
        <f>IF(ISNA(IF(ISBLANK(VLOOKUP($A35,Übungsübersicht!$E$7:$F$79,2,FALSE)),"Muskelgruppe Auswählen",VLOOKUP($A35,Übungsübersicht!$E$7:$F$79,2,FALSE))),"Übung?",IF(ISBLANK(VLOOKUP($A35,Übungsübersicht!$E$7:$F$79,2,FALSE)),"Muskelgruppe Auswählen",VLOOKUP($A35,Übungsübersicht!$E$7:$F$79,2,FALSE)))</f>
        <v>Brust</v>
      </c>
      <c r="C35" s="486">
        <v>2</v>
      </c>
      <c r="D35" s="26">
        <f>IF(ISNA(IF($C35=0,"0",IF(VLOOKUP($A35,Übungsübersicht!$E$6:$K$79,4,FALSE)&lt;1,"RIR 3",VLOOKUP($A35,Übungsübersicht!$E$6:$K$79,4,FALSE)))),"Übung?",IF($C35=0,"0",IF(VLOOKUP($A35,Übungsübersicht!$E$6:$K$79,4,FALSE)&lt;1,"RIR 3",VLOOKUP($A35,Übungsübersicht!$E$6:$K$79,4,FALSE))))</f>
        <v>8</v>
      </c>
      <c r="E35" s="27" cm="1">
        <f t="array" ref="E35">IF(ISNA(IF(INDEX($A$1:$U$64,(ROW(E35)),17)-(IF(VLOOKUP($A35,Übungsübersicht!$E$6:$K$79,3,FALSE)&lt;=0.5,0,(VLOOKUP($A35,Übungsübersicht!$E$6:$K$79,3,FALSE))))&lt;3,"RIR 3",INDEX($A$1:$U$64,(ROW(E35)),17)-(IF(VLOOKUP($A35,Übungsübersicht!$E$6:$K$79,3,FALSE)&lt;=0.5,0,(VLOOKUP($A35,Übungsübersicht!$E$6:$K$79,3,FALSE)))))),"Übung?",IF(INDEX($A$1:$U$64,(ROW(E35)),17)-(IF(VLOOKUP($A35,Übungsübersicht!$E$6:$K$79,3,FALSE)&lt;=0.5,0,(VLOOKUP($A35,Übungsübersicht!$E$6:$K$79,3,FALSE))))&lt;3,"RIR 3",INDEX($A$1:$U$64,(ROW(E35)),17)-(IF(VLOOKUP($A35,Übungsübersicht!$E$6:$K$79,3,FALSE)&lt;=0.5,0,(VLOOKUP($A35,Übungsübersicht!$E$6:$K$79,3,FALSE))))))</f>
        <v>102.5</v>
      </c>
      <c r="F35" s="522" t="str">
        <f>IF('Gewichts- Calculator'!$C$126="Ja Anzeigen",(IF($A35='Gewichts- Calculator'!$C$8," &gt;"&amp;'Gewichts- Calculator'!$B$120,"")),"")</f>
        <v/>
      </c>
      <c r="G35" s="486">
        <v>3</v>
      </c>
      <c r="H35" s="26">
        <f>IF(ISNA(IF($G35=0,"0",IF(VLOOKUP($A35,Übungsübersicht!$E$6:$K$79,4,FALSE)&lt;1,"RIR 2",VLOOKUP($A35,Übungsübersicht!$E$6:$K$79,4,FALSE)))),"Übung?",IF($G35=0,"0",IF(VLOOKUP($A35,Übungsübersicht!$E$6:$K$79,4,FALSE)&lt;1,"RIR 2",VLOOKUP($A35,Übungsübersicht!$E$6:$K$79,4,FALSE))))</f>
        <v>8</v>
      </c>
      <c r="I35" s="484">
        <v>102.5</v>
      </c>
      <c r="J35" s="522" t="str">
        <f>IF('Gewichts- Calculator'!$C$126="Ja Anzeigen",(IF($A35='Gewichts- Calculator'!$C$8," &gt;"&amp;'Gewichts- Calculator'!$D$120,"")),"")</f>
        <v/>
      </c>
      <c r="K35" s="486">
        <v>3</v>
      </c>
      <c r="L35" s="26">
        <f>IF(ISNA(IF($K35=0,"0",IF(VLOOKUP($A35,Übungsübersicht!$E$6:$K$79,4,FALSE)&lt;1,"RIR 2",VLOOKUP($A35,Übungsübersicht!$E$6:$K$79,4,FALSE)))),"Übung?",IF($K35=0,"0",IF(VLOOKUP($A35,Übungsübersicht!$E$6:$K$79,4,FALSE)&lt;1,"RIR 2",VLOOKUP($A35,Übungsübersicht!$E$6:$K$79,4,FALSE))))</f>
        <v>8</v>
      </c>
      <c r="M35" s="484">
        <v>102.5</v>
      </c>
      <c r="N35" s="522" t="str">
        <f>IF('Gewichts- Calculator'!$C$126="Ja Anzeigen",(IF($A35='Gewichts- Calculator'!$C$8," &gt;"&amp;'Gewichts- Calculator'!$D$120,"")),"")</f>
        <v/>
      </c>
      <c r="O35" s="486">
        <v>3</v>
      </c>
      <c r="P35" s="26">
        <f>IF(ISNA(IF($O35=0,"0",IF(VLOOKUP($A35,Übungsübersicht!$E$6:$K$79,5,FALSE)&lt;1,"RIR 1",VLOOKUP($A35,Übungsübersicht!$E$6:$K$79,5,FALSE)))),"Übung?",IF($O35=0,"0",IF(VLOOKUP($A35,Übungsübersicht!$E$6:$K$79,5,FALSE)&lt;1,"RIR 1",VLOOKUP($A35,Übungsübersicht!$E$6:$K$79,5,FALSE))))</f>
        <v>8</v>
      </c>
      <c r="Q35" s="485">
        <v>105</v>
      </c>
      <c r="R35" s="522" t="str">
        <f>IF('Gewichts- Calculator'!$C$126="Ja Anzeigen",(IF($A35='Gewichts- Calculator'!$C$8," &gt;"&amp;'Gewichts- Calculator'!$F$120,"")),"")</f>
        <v/>
      </c>
      <c r="S35" s="486">
        <v>2</v>
      </c>
      <c r="T35" s="26">
        <f>IF(ISNA(IF($S35=0,"0",IF(VLOOKUP($A35,Übungsübersicht!$E$6:$K$79,4,FALSE)&lt;1,"RIR 4",VLOOKUP($A35,Übungsübersicht!$E$6:$K$79,4,FALSE)))),"Übung?",IF($S35=0,"0",IF(VLOOKUP($A35,Übungsübersicht!$E$6:$K$79,4,FALSE)&lt;1,"RIR 4",VLOOKUP($A35,Übungsübersicht!$E$6:$K$79,4,FALSE))))</f>
        <v>8</v>
      </c>
      <c r="U35" s="478" cm="1">
        <f t="array" ref="U35">IF(ISNA(IF((IF(VLOOKUP($A35,Übungsübersicht!$E$6:$K$79,7,FALSE)="OK",(MROUND(((INDEX($A$1:$U$64,(ROW(U35)),17))*$T$94),(((IF(VLOOKUP($A35,Übungsübersicht!$E$6:$K$79,3,FALSE)=0,0.1,(VLOOKUP($A35,Übungsübersicht!$E$6:$K$79,3,FALSE)))))))),IF(VLOOKUP($A35,Übungsübersicht!$E$6:$K$79,7,FALSE)="UK",(MROUND(((INDEX($A$1:$U$64,(ROW(U35)),17))*$T$95),(((IF(VLOOKUP($A35,Übungsübersicht!$E$6:$K$79,3,FALSE)=0,0.1,(VLOOKUP($A35,Übungsübersicht!$E$6:$K$79,3,FALSE)))))))),"Übung OK/UK?")))&lt;3,"RIR 4",(IF(VLOOKUP($A35,Übungsübersicht!$E$6:$K$79,7,FALSE)="OK",(MROUND(((INDEX($A$1:$U$64,(ROW(U35)),17))*$T$94),(((IF(VLOOKUP($A35,Übungsübersicht!$E$6:$K$79,3,FALSE)=0,0.1,(VLOOKUP($A35,Übungsübersicht!$E$6:$K$79,3,FALSE)))))))),IF(VLOOKUP($A35,Übungsübersicht!$E$6:$K$79,7,FALSE)="UK",(MROUND(((INDEX($A$1:$U$64,(ROW(U35)),17))*$T$95),(((IF(VLOOKUP($A35,Übungsübersicht!$E$6:$K$79,3,FALSE)=0,0.1,(VLOOKUP($A35,Übungsübersicht!$E$6:$K$79,3,FALSE)))))))),"Übung OK/UK?"))))),"Übung?",IF((IF(VLOOKUP($A35,Übungsübersicht!$E$6:$K$79,7,FALSE)="OK",(MROUND(((INDEX($A$1:$U$64,(ROW(U35)),17))*$T$94),(((IF(VLOOKUP($A35,Übungsübersicht!$E$6:$K$79,3,FALSE)=0,0.1,(VLOOKUP($A35,Übungsübersicht!$E$6:$K$79,3,FALSE)))))))),IF(VLOOKUP($A35,Übungsübersicht!$E$6:$K$79,7,FALSE)="UK",(MROUND(((INDEX($A$1:$U$64,(ROW(U35)),17))*$T$95),(((IF(VLOOKUP($A35,Übungsübersicht!$E$6:$K$79,3,FALSE)=0,0.1,(VLOOKUP($A35,Übungsübersicht!$E$6:$K$79,3,FALSE)))))))),"Übung OK/UK?")))&lt;3,"RIR 4",(IF(VLOOKUP($A35,Übungsübersicht!$E$6:$K$79,7,FALSE)="OK",(MROUND(((INDEX($A$1:$U$64,(ROW(U35)),17))*$T$94),(((IF(VLOOKUP($A35,Übungsübersicht!$E$6:$K$79,3,FALSE)=0,0.1,(VLOOKUP($A35,Übungsübersicht!$E$6:$K$79,3,FALSE)))))))),IF(VLOOKUP($A35,Übungsübersicht!$E$6:$K$79,7,FALSE)="UK",(MROUND(((INDEX($A$1:$U$64,(ROW(U35)),17))*$T$95),(((IF(VLOOKUP($A35,Übungsübersicht!$E$6:$K$79,3,FALSE)=0,0.1,(VLOOKUP($A35,Übungsübersicht!$E$6:$K$79,3,FALSE)))))))),"Übung OK/UK?")))))</f>
        <v>72.5</v>
      </c>
    </row>
    <row r="36" spans="1:25" ht="26.1" customHeight="1" thickTop="1" thickBot="1">
      <c r="A36" s="23" t="s">
        <v>160</v>
      </c>
      <c r="B36" s="24" t="str">
        <f>IF(ISNA(IF(ISBLANK(VLOOKUP($A36,Übungsübersicht!$E$7:$F$79,2,FALSE)),"Muskelgruppe Auswählen",VLOOKUP($A36,Übungsübersicht!$E$7:$F$79,2,FALSE))),"Übung?",IF(ISBLANK(VLOOKUP($A36,Übungsübersicht!$E$7:$F$79,2,FALSE)),"Muskelgruppe Auswählen",VLOOKUP($A36,Übungsübersicht!$E$7:$F$79,2,FALSE)))</f>
        <v>Rücken</v>
      </c>
      <c r="C36" s="486">
        <v>2</v>
      </c>
      <c r="D36" s="26">
        <f>IF(ISNA(IF($C36=0,"0",IF(VLOOKUP($A36,Übungsübersicht!$E$6:$K$79,4,FALSE)&lt;1,"RIR 3",VLOOKUP($A36,Übungsübersicht!$E$6:$K$79,4,FALSE)))),"Übung?",IF($C36=0,"0",IF(VLOOKUP($A36,Übungsübersicht!$E$6:$K$79,4,FALSE)&lt;1,"RIR 3",VLOOKUP($A36,Übungsübersicht!$E$6:$K$79,4,FALSE))))</f>
        <v>8</v>
      </c>
      <c r="E36" s="27" cm="1">
        <f t="array" ref="E36">IF(ISNA(IF(INDEX($A$1:$U$64,(ROW(E36)),17)-(IF(VLOOKUP($A36,Übungsübersicht!$E$6:$K$79,3,FALSE)&lt;=0.5,0,(VLOOKUP($A36,Übungsübersicht!$E$6:$K$79,3,FALSE))))&lt;3,"RIR 3",INDEX($A$1:$U$64,(ROW(E36)),17)-(IF(VLOOKUP($A36,Übungsübersicht!$E$6:$K$79,3,FALSE)&lt;=0.5,0,(VLOOKUP($A36,Übungsübersicht!$E$6:$K$79,3,FALSE)))))),"Übung?",IF(INDEX($A$1:$U$64,(ROW(E36)),17)-(IF(VLOOKUP($A36,Übungsübersicht!$E$6:$K$79,3,FALSE)&lt;=0.5,0,(VLOOKUP($A36,Übungsübersicht!$E$6:$K$79,3,FALSE))))&lt;3,"RIR 3",INDEX($A$1:$U$64,(ROW(E36)),17)-(IF(VLOOKUP($A36,Übungsübersicht!$E$6:$K$79,3,FALSE)&lt;=0.5,0,(VLOOKUP($A36,Übungsübersicht!$E$6:$K$79,3,FALSE))))))</f>
        <v>65</v>
      </c>
      <c r="F36" s="522" t="str">
        <f>IF('Gewichts- Calculator'!$C$126="Ja Anzeigen",(IF($A36='Gewichts- Calculator'!$C$8," &gt;"&amp;'Gewichts- Calculator'!$B$120,"")),"")</f>
        <v/>
      </c>
      <c r="G36" s="486">
        <v>4</v>
      </c>
      <c r="H36" s="26">
        <f>IF(ISNA(IF($G36=0,"0",IF(VLOOKUP($A36,Übungsübersicht!$E$6:$K$79,4,FALSE)&lt;1,"RIR 2",VLOOKUP($A36,Übungsübersicht!$E$6:$K$79,4,FALSE)))),"Übung?",IF($G36=0,"0",IF(VLOOKUP($A36,Übungsübersicht!$E$6:$K$79,4,FALSE)&lt;1,"RIR 2",VLOOKUP($A36,Übungsübersicht!$E$6:$K$79,4,FALSE))))</f>
        <v>8</v>
      </c>
      <c r="I36" s="484">
        <v>70</v>
      </c>
      <c r="J36" s="522" t="str">
        <f>IF('Gewichts- Calculator'!$C$126="Ja Anzeigen",(IF($A36='Gewichts- Calculator'!$C$8," &gt;"&amp;'Gewichts- Calculator'!$D$120,"")),"")</f>
        <v/>
      </c>
      <c r="K36" s="486">
        <v>4</v>
      </c>
      <c r="L36" s="26">
        <f>IF(ISNA(IF($K36=0,"0",IF(VLOOKUP($A36,Übungsübersicht!$E$6:$K$79,4,FALSE)&lt;1,"RIR 2",VLOOKUP($A36,Übungsübersicht!$E$6:$K$79,4,FALSE)))),"Übung?",IF($K36=0,"0",IF(VLOOKUP($A36,Übungsübersicht!$E$6:$K$79,4,FALSE)&lt;1,"RIR 2",VLOOKUP($A36,Übungsübersicht!$E$6:$K$79,4,FALSE))))</f>
        <v>8</v>
      </c>
      <c r="M36" s="484">
        <v>70</v>
      </c>
      <c r="N36" s="522" t="str">
        <f>IF('Gewichts- Calculator'!$C$126="Ja Anzeigen",(IF($A36='Gewichts- Calculator'!$C$8," &gt;"&amp;'Gewichts- Calculator'!$D$120,"")),"")</f>
        <v/>
      </c>
      <c r="O36" s="486">
        <v>4</v>
      </c>
      <c r="P36" s="26">
        <f>IF(ISNA(IF($O36=0,"0",IF(VLOOKUP($A36,Übungsübersicht!$E$6:$K$79,5,FALSE)&lt;1,"RIR 1",VLOOKUP($A36,Übungsübersicht!$E$6:$K$79,5,FALSE)))),"Übung?",IF($O36=0,"0",IF(VLOOKUP($A36,Übungsübersicht!$E$6:$K$79,5,FALSE)&lt;1,"RIR 1",VLOOKUP($A36,Übungsübersicht!$E$6:$K$79,5,FALSE))))</f>
        <v>8</v>
      </c>
      <c r="Q36" s="485">
        <v>70</v>
      </c>
      <c r="R36" s="522" t="str">
        <f>IF('Gewichts- Calculator'!$C$126="Ja Anzeigen",(IF($A36='Gewichts- Calculator'!$C$8," &gt;"&amp;'Gewichts- Calculator'!$F$120,"")),"")</f>
        <v/>
      </c>
      <c r="S36" s="486">
        <v>2</v>
      </c>
      <c r="T36" s="26">
        <f>IF(ISNA(IF($S36=0,"0",IF(VLOOKUP($A36,Übungsübersicht!$E$6:$K$79,4,FALSE)&lt;1,"RIR 4",VLOOKUP($A36,Übungsübersicht!$E$6:$K$79,4,FALSE)))),"Übung?",IF($S36=0,"0",IF(VLOOKUP($A36,Übungsübersicht!$E$6:$K$79,4,FALSE)&lt;1,"RIR 4",VLOOKUP($A36,Übungsübersicht!$E$6:$K$79,4,FALSE))))</f>
        <v>8</v>
      </c>
      <c r="U36" s="478" cm="1">
        <f t="array" ref="U36">IF(ISNA(IF((IF(VLOOKUP($A36,Übungsübersicht!$E$6:$K$79,7,FALSE)="OK",(MROUND(((INDEX($A$1:$U$64,(ROW(U36)),17))*$T$94),(((IF(VLOOKUP($A36,Übungsübersicht!$E$6:$K$79,3,FALSE)=0,0.1,(VLOOKUP($A36,Übungsübersicht!$E$6:$K$79,3,FALSE)))))))),IF(VLOOKUP($A36,Übungsübersicht!$E$6:$K$79,7,FALSE)="UK",(MROUND(((INDEX($A$1:$U$64,(ROW(U36)),17))*$T$95),(((IF(VLOOKUP($A36,Übungsübersicht!$E$6:$K$79,3,FALSE)=0,0.1,(VLOOKUP($A36,Übungsübersicht!$E$6:$K$79,3,FALSE)))))))),"Übung OK/UK?")))&lt;3,"RIR 4",(IF(VLOOKUP($A36,Übungsübersicht!$E$6:$K$79,7,FALSE)="OK",(MROUND(((INDEX($A$1:$U$64,(ROW(U36)),17))*$T$94),(((IF(VLOOKUP($A36,Übungsübersicht!$E$6:$K$79,3,FALSE)=0,0.1,(VLOOKUP($A36,Übungsübersicht!$E$6:$K$79,3,FALSE)))))))),IF(VLOOKUP($A36,Übungsübersicht!$E$6:$K$79,7,FALSE)="UK",(MROUND(((INDEX($A$1:$U$64,(ROW(U36)),17))*$T$95),(((IF(VLOOKUP($A36,Übungsübersicht!$E$6:$K$79,3,FALSE)=0,0.1,(VLOOKUP($A36,Übungsübersicht!$E$6:$K$79,3,FALSE)))))))),"Übung OK/UK?"))))),"Übung?",IF((IF(VLOOKUP($A36,Übungsübersicht!$E$6:$K$79,7,FALSE)="OK",(MROUND(((INDEX($A$1:$U$64,(ROW(U36)),17))*$T$94),(((IF(VLOOKUP($A36,Übungsübersicht!$E$6:$K$79,3,FALSE)=0,0.1,(VLOOKUP($A36,Übungsübersicht!$E$6:$K$79,3,FALSE)))))))),IF(VLOOKUP($A36,Übungsübersicht!$E$6:$K$79,7,FALSE)="UK",(MROUND(((INDEX($A$1:$U$64,(ROW(U36)),17))*$T$95),(((IF(VLOOKUP($A36,Übungsübersicht!$E$6:$K$79,3,FALSE)=0,0.1,(VLOOKUP($A36,Übungsübersicht!$E$6:$K$79,3,FALSE)))))))),"Übung OK/UK?")))&lt;3,"RIR 4",(IF(VLOOKUP($A36,Übungsübersicht!$E$6:$K$79,7,FALSE)="OK",(MROUND(((INDEX($A$1:$U$64,(ROW(U36)),17))*$T$94),(((IF(VLOOKUP($A36,Übungsübersicht!$E$6:$K$79,3,FALSE)=0,0.1,(VLOOKUP($A36,Übungsübersicht!$E$6:$K$79,3,FALSE)))))))),IF(VLOOKUP($A36,Übungsübersicht!$E$6:$K$79,7,FALSE)="UK",(MROUND(((INDEX($A$1:$U$64,(ROW(U36)),17))*$T$95),(((IF(VLOOKUP($A36,Übungsübersicht!$E$6:$K$79,3,FALSE)=0,0.1,(VLOOKUP($A36,Übungsübersicht!$E$6:$K$79,3,FALSE)))))))),"Übung OK/UK?")))))</f>
        <v>50</v>
      </c>
    </row>
    <row r="37" spans="1:25" ht="26.1" customHeight="1" thickTop="1" thickBot="1">
      <c r="A37" s="23" t="s">
        <v>159</v>
      </c>
      <c r="B37" s="24" t="str">
        <f>IF(ISNA(IF(ISBLANK(VLOOKUP($A37,Übungsübersicht!$E$7:$F$79,2,FALSE)),"Muskelgruppe Auswählen",VLOOKUP($A37,Übungsübersicht!$E$7:$F$79,2,FALSE))),"Übung?",IF(ISBLANK(VLOOKUP($A37,Übungsübersicht!$E$7:$F$79,2,FALSE)),"Muskelgruppe Auswählen",VLOOKUP($A37,Übungsübersicht!$E$7:$F$79,2,FALSE)))</f>
        <v>Brust</v>
      </c>
      <c r="C37" s="486">
        <v>2</v>
      </c>
      <c r="D37" s="26">
        <f>IF(ISNA(IF($C37=0,"0",IF(VLOOKUP($A37,Übungsübersicht!$E$6:$K$79,4,FALSE)&lt;1,"RIR 3",VLOOKUP($A37,Übungsübersicht!$E$6:$K$79,4,FALSE)))),"Übung?",IF($C37=0,"0",IF(VLOOKUP($A37,Übungsübersicht!$E$6:$K$79,4,FALSE)&lt;1,"RIR 3",VLOOKUP($A37,Übungsübersicht!$E$6:$K$79,4,FALSE))))</f>
        <v>12</v>
      </c>
      <c r="E37" s="27" cm="1">
        <f t="array" ref="E37">IF(ISNA(IF(INDEX($A$1:$U$64,(ROW(E37)),17)-(IF(VLOOKUP($A37,Übungsübersicht!$E$6:$K$79,3,FALSE)&lt;=0.5,0,(VLOOKUP($A37,Übungsübersicht!$E$6:$K$79,3,FALSE))))&lt;3,"RIR 3",INDEX($A$1:$U$64,(ROW(E37)),17)-(IF(VLOOKUP($A37,Übungsübersicht!$E$6:$K$79,3,FALSE)&lt;=0.5,0,(VLOOKUP($A37,Übungsübersicht!$E$6:$K$79,3,FALSE)))))),"Übung?",IF(INDEX($A$1:$U$64,(ROW(E37)),17)-(IF(VLOOKUP($A37,Übungsübersicht!$E$6:$K$79,3,FALSE)&lt;=0.5,0,(VLOOKUP($A37,Übungsübersicht!$E$6:$K$79,3,FALSE))))&lt;3,"RIR 3",INDEX($A$1:$U$64,(ROW(E37)),17)-(IF(VLOOKUP($A37,Übungsübersicht!$E$6:$K$79,3,FALSE)&lt;=0.5,0,(VLOOKUP($A37,Übungsübersicht!$E$6:$K$79,3,FALSE))))))</f>
        <v>45</v>
      </c>
      <c r="F37" s="522" t="str">
        <f>IF('Gewichts- Calculator'!$C$126="Ja Anzeigen",(IF($A37='Gewichts- Calculator'!$C$8," &gt;"&amp;'Gewichts- Calculator'!$B$120,"")),"")</f>
        <v/>
      </c>
      <c r="G37" s="486">
        <v>2</v>
      </c>
      <c r="H37" s="26">
        <f>IF(ISNA(IF($G37=0,"0",IF(VLOOKUP($A37,Übungsübersicht!$E$6:$K$79,4,FALSE)&lt;1,"RIR 2",VLOOKUP($A37,Übungsübersicht!$E$6:$K$79,4,FALSE)))),"Übung?",IF($G37=0,"0",IF(VLOOKUP($A37,Übungsübersicht!$E$6:$K$79,4,FALSE)&lt;1,"RIR 2",VLOOKUP($A37,Übungsübersicht!$E$6:$K$79,4,FALSE))))</f>
        <v>12</v>
      </c>
      <c r="I37" s="484">
        <v>50</v>
      </c>
      <c r="J37" s="522" t="str">
        <f>IF('Gewichts- Calculator'!$C$126="Ja Anzeigen",(IF($A37='Gewichts- Calculator'!$C$8," &gt;"&amp;'Gewichts- Calculator'!$D$120,"")),"")</f>
        <v/>
      </c>
      <c r="K37" s="486">
        <v>2</v>
      </c>
      <c r="L37" s="26">
        <f>IF(ISNA(IF($K37=0,"0",IF(VLOOKUP($A37,Übungsübersicht!$E$6:$K$79,4,FALSE)&lt;1,"RIR 2",VLOOKUP($A37,Übungsübersicht!$E$6:$K$79,4,FALSE)))),"Übung?",IF($K37=0,"0",IF(VLOOKUP($A37,Übungsübersicht!$E$6:$K$79,4,FALSE)&lt;1,"RIR 2",VLOOKUP($A37,Übungsübersicht!$E$6:$K$79,4,FALSE))))</f>
        <v>12</v>
      </c>
      <c r="M37" s="484">
        <v>50</v>
      </c>
      <c r="N37" s="522" t="str">
        <f>IF('Gewichts- Calculator'!$C$126="Ja Anzeigen",(IF($A37='Gewichts- Calculator'!$C$8," &gt;"&amp;'Gewichts- Calculator'!$D$120,"")),"")</f>
        <v/>
      </c>
      <c r="O37" s="486">
        <v>3</v>
      </c>
      <c r="P37" s="26">
        <f>IF(ISNA(IF($O37=0,"0",IF(VLOOKUP($A37,Übungsübersicht!$E$6:$K$79,5,FALSE)&lt;1,"RIR 1",VLOOKUP($A37,Übungsübersicht!$E$6:$K$79,5,FALSE)))),"Übung?",IF($O37=0,"0",IF(VLOOKUP($A37,Übungsübersicht!$E$6:$K$79,5,FALSE)&lt;1,"RIR 1",VLOOKUP($A37,Übungsübersicht!$E$6:$K$79,5,FALSE))))</f>
        <v>12</v>
      </c>
      <c r="Q37" s="485">
        <v>50</v>
      </c>
      <c r="R37" s="522" t="str">
        <f>IF('Gewichts- Calculator'!$C$126="Ja Anzeigen",(IF($A37='Gewichts- Calculator'!$C$8," &gt;"&amp;'Gewichts- Calculator'!$F$120,"")),"")</f>
        <v/>
      </c>
      <c r="S37" s="486">
        <v>0</v>
      </c>
      <c r="T37" s="26" t="str">
        <f>IF(ISNA(IF($S37=0,"0",IF(VLOOKUP($A37,Übungsübersicht!$E$6:$K$79,4,FALSE)&lt;1,"RIR 4",VLOOKUP($A37,Übungsübersicht!$E$6:$K$79,4,FALSE)))),"Übung?",IF($S37=0,"0",IF(VLOOKUP($A37,Übungsübersicht!$E$6:$K$79,4,FALSE)&lt;1,"RIR 4",VLOOKUP($A37,Übungsübersicht!$E$6:$K$79,4,FALSE))))</f>
        <v>0</v>
      </c>
      <c r="U37" s="478" cm="1">
        <f t="array" ref="U37">IF(ISNA(IF((IF(VLOOKUP($A37,Übungsübersicht!$E$6:$K$79,7,FALSE)="OK",(MROUND(((INDEX($A$1:$U$64,(ROW(U37)),17))*$T$94),(((IF(VLOOKUP($A37,Übungsübersicht!$E$6:$K$79,3,FALSE)=0,0.1,(VLOOKUP($A37,Übungsübersicht!$E$6:$K$79,3,FALSE)))))))),IF(VLOOKUP($A37,Übungsübersicht!$E$6:$K$79,7,FALSE)="UK",(MROUND(((INDEX($A$1:$U$64,(ROW(U37)),17))*$T$95),(((IF(VLOOKUP($A37,Übungsübersicht!$E$6:$K$79,3,FALSE)=0,0.1,(VLOOKUP($A37,Übungsübersicht!$E$6:$K$79,3,FALSE)))))))),"Übung OK/UK?")))&lt;3,"RIR 4",(IF(VLOOKUP($A37,Übungsübersicht!$E$6:$K$79,7,FALSE)="OK",(MROUND(((INDEX($A$1:$U$64,(ROW(U37)),17))*$T$94),(((IF(VLOOKUP($A37,Übungsübersicht!$E$6:$K$79,3,FALSE)=0,0.1,(VLOOKUP($A37,Übungsübersicht!$E$6:$K$79,3,FALSE)))))))),IF(VLOOKUP($A37,Übungsübersicht!$E$6:$K$79,7,FALSE)="UK",(MROUND(((INDEX($A$1:$U$64,(ROW(U37)),17))*$T$95),(((IF(VLOOKUP($A37,Übungsübersicht!$E$6:$K$79,3,FALSE)=0,0.1,(VLOOKUP($A37,Übungsübersicht!$E$6:$K$79,3,FALSE)))))))),"Übung OK/UK?"))))),"Übung?",IF((IF(VLOOKUP($A37,Übungsübersicht!$E$6:$K$79,7,FALSE)="OK",(MROUND(((INDEX($A$1:$U$64,(ROW(U37)),17))*$T$94),(((IF(VLOOKUP($A37,Übungsübersicht!$E$6:$K$79,3,FALSE)=0,0.1,(VLOOKUP($A37,Übungsübersicht!$E$6:$K$79,3,FALSE)))))))),IF(VLOOKUP($A37,Übungsübersicht!$E$6:$K$79,7,FALSE)="UK",(MROUND(((INDEX($A$1:$U$64,(ROW(U37)),17))*$T$95),(((IF(VLOOKUP($A37,Übungsübersicht!$E$6:$K$79,3,FALSE)=0,0.1,(VLOOKUP($A37,Übungsübersicht!$E$6:$K$79,3,FALSE)))))))),"Übung OK/UK?")))&lt;3,"RIR 4",(IF(VLOOKUP($A37,Übungsübersicht!$E$6:$K$79,7,FALSE)="OK",(MROUND(((INDEX($A$1:$U$64,(ROW(U37)),17))*$T$94),(((IF(VLOOKUP($A37,Übungsübersicht!$E$6:$K$79,3,FALSE)=0,0.1,(VLOOKUP($A37,Übungsübersicht!$E$6:$K$79,3,FALSE)))))))),IF(VLOOKUP($A37,Übungsübersicht!$E$6:$K$79,7,FALSE)="UK",(MROUND(((INDEX($A$1:$U$64,(ROW(U37)),17))*$T$95),(((IF(VLOOKUP($A37,Übungsübersicht!$E$6:$K$79,3,FALSE)=0,0.1,(VLOOKUP($A37,Übungsübersicht!$E$6:$K$79,3,FALSE)))))))),"Übung OK/UK?")))))</f>
        <v>35</v>
      </c>
    </row>
    <row r="38" spans="1:25" ht="26.1" customHeight="1" thickTop="1" thickBot="1">
      <c r="A38" s="23" t="s">
        <v>158</v>
      </c>
      <c r="B38" s="24" t="str">
        <f>IF(ISNA(IF(ISBLANK(VLOOKUP($A38,Übungsübersicht!$E$7:$F$79,2,FALSE)),"Muskelgruppe Auswählen",VLOOKUP($A38,Übungsübersicht!$E$7:$F$79,2,FALSE))),"Übung?",IF(ISBLANK(VLOOKUP($A38,Übungsübersicht!$E$7:$F$79,2,FALSE)),"Muskelgruppe Auswählen",VLOOKUP($A38,Übungsübersicht!$E$7:$F$79,2,FALSE)))</f>
        <v>Rücken</v>
      </c>
      <c r="C38" s="486">
        <v>2</v>
      </c>
      <c r="D38" s="26">
        <f>IF(ISNA(IF($C38=0,"0",IF(VLOOKUP($A38,Übungsübersicht!$E$6:$K$79,4,FALSE)&lt;1,"RIR 3",VLOOKUP($A38,Übungsübersicht!$E$6:$K$79,4,FALSE)))),"Übung?",IF($C38=0,"0",IF(VLOOKUP($A38,Übungsübersicht!$E$6:$K$79,4,FALSE)&lt;1,"RIR 3",VLOOKUP($A38,Übungsübersicht!$E$6:$K$79,4,FALSE))))</f>
        <v>12</v>
      </c>
      <c r="E38" s="27" cm="1">
        <f t="array" ref="E38">IF(ISNA(IF(INDEX($A$1:$U$64,(ROW(E38)),17)-(IF(VLOOKUP($A38,Übungsübersicht!$E$6:$K$79,3,FALSE)&lt;=0.5,0,(VLOOKUP($A38,Übungsübersicht!$E$6:$K$79,3,FALSE))))&lt;3,"RIR 3",INDEX($A$1:$U$64,(ROW(E38)),17)-(IF(VLOOKUP($A38,Übungsübersicht!$E$6:$K$79,3,FALSE)&lt;=0.5,0,(VLOOKUP($A38,Übungsübersicht!$E$6:$K$79,3,FALSE)))))),"Übung?",IF(INDEX($A$1:$U$64,(ROW(E38)),17)-(IF(VLOOKUP($A38,Übungsübersicht!$E$6:$K$79,3,FALSE)&lt;=0.5,0,(VLOOKUP($A38,Übungsübersicht!$E$6:$K$79,3,FALSE))))&lt;3,"RIR 3",INDEX($A$1:$U$64,(ROW(E38)),17)-(IF(VLOOKUP($A38,Übungsübersicht!$E$6:$K$79,3,FALSE)&lt;=0.5,0,(VLOOKUP($A38,Übungsübersicht!$E$6:$K$79,3,FALSE))))))</f>
        <v>60</v>
      </c>
      <c r="F38" s="522" t="str">
        <f>IF('Gewichts- Calculator'!$C$126="Ja Anzeigen",(IF($A38='Gewichts- Calculator'!$C$8," &gt;"&amp;'Gewichts- Calculator'!$B$120,"")),"")</f>
        <v/>
      </c>
      <c r="G38" s="486">
        <v>3</v>
      </c>
      <c r="H38" s="26">
        <f>IF(ISNA(IF($G38=0,"0",IF(VLOOKUP($A38,Übungsübersicht!$E$6:$K$79,4,FALSE)&lt;1,"RIR 2",VLOOKUP($A38,Übungsübersicht!$E$6:$K$79,4,FALSE)))),"Übung?",IF($G38=0,"0",IF(VLOOKUP($A38,Übungsübersicht!$E$6:$K$79,4,FALSE)&lt;1,"RIR 2",VLOOKUP($A38,Übungsübersicht!$E$6:$K$79,4,FALSE))))</f>
        <v>12</v>
      </c>
      <c r="I38" s="484">
        <v>65</v>
      </c>
      <c r="J38" s="522" t="str">
        <f>IF('Gewichts- Calculator'!$C$126="Ja Anzeigen",(IF($A38='Gewichts- Calculator'!$C$8," &gt;"&amp;'Gewichts- Calculator'!$D$120,"")),"")</f>
        <v/>
      </c>
      <c r="K38" s="486">
        <v>3</v>
      </c>
      <c r="L38" s="26">
        <f>IF(ISNA(IF($K38=0,"0",IF(VLOOKUP($A38,Übungsübersicht!$E$6:$K$79,4,FALSE)&lt;1,"RIR 2",VLOOKUP($A38,Übungsübersicht!$E$6:$K$79,4,FALSE)))),"Übung?",IF($K38=0,"0",IF(VLOOKUP($A38,Übungsübersicht!$E$6:$K$79,4,FALSE)&lt;1,"RIR 2",VLOOKUP($A38,Übungsübersicht!$E$6:$K$79,4,FALSE))))</f>
        <v>12</v>
      </c>
      <c r="M38" s="484">
        <v>65</v>
      </c>
      <c r="N38" s="522" t="str">
        <f>IF('Gewichts- Calculator'!$C$126="Ja Anzeigen",(IF($A38='Gewichts- Calculator'!$C$8," &gt;"&amp;'Gewichts- Calculator'!$D$120,"")),"")</f>
        <v/>
      </c>
      <c r="O38" s="486">
        <v>4</v>
      </c>
      <c r="P38" s="26">
        <f>IF(ISNA(IF($O38=0,"0",IF(VLOOKUP($A38,Übungsübersicht!$E$6:$K$79,5,FALSE)&lt;1,"RIR 1",VLOOKUP($A38,Übungsübersicht!$E$6:$K$79,5,FALSE)))),"Übung?",IF($O38=0,"0",IF(VLOOKUP($A38,Übungsübersicht!$E$6:$K$79,5,FALSE)&lt;1,"RIR 1",VLOOKUP($A38,Übungsübersicht!$E$6:$K$79,5,FALSE))))</f>
        <v>12</v>
      </c>
      <c r="Q38" s="485">
        <v>65</v>
      </c>
      <c r="R38" s="522" t="str">
        <f>IF('Gewichts- Calculator'!$C$126="Ja Anzeigen",(IF($A38='Gewichts- Calculator'!$C$8," &gt;"&amp;'Gewichts- Calculator'!$F$120,"")),"")</f>
        <v/>
      </c>
      <c r="S38" s="486">
        <v>0</v>
      </c>
      <c r="T38" s="26" t="str">
        <f>IF(ISNA(IF($S38=0,"0",IF(VLOOKUP($A38,Übungsübersicht!$E$6:$K$79,4,FALSE)&lt;1,"RIR 4",VLOOKUP($A38,Übungsübersicht!$E$6:$K$79,4,FALSE)))),"Übung?",IF($S38=0,"0",IF(VLOOKUP($A38,Übungsübersicht!$E$6:$K$79,4,FALSE)&lt;1,"RIR 4",VLOOKUP($A38,Übungsübersicht!$E$6:$K$79,4,FALSE))))</f>
        <v>0</v>
      </c>
      <c r="U38" s="478" cm="1">
        <f t="array" ref="U38">IF(ISNA(IF((IF(VLOOKUP($A38,Übungsübersicht!$E$6:$K$79,7,FALSE)="OK",(MROUND(((INDEX($A$1:$U$64,(ROW(U38)),17))*$T$94),(((IF(VLOOKUP($A38,Übungsübersicht!$E$6:$K$79,3,FALSE)=0,0.1,(VLOOKUP($A38,Übungsübersicht!$E$6:$K$79,3,FALSE)))))))),IF(VLOOKUP($A38,Übungsübersicht!$E$6:$K$79,7,FALSE)="UK",(MROUND(((INDEX($A$1:$U$64,(ROW(U38)),17))*$T$95),(((IF(VLOOKUP($A38,Übungsübersicht!$E$6:$K$79,3,FALSE)=0,0.1,(VLOOKUP($A38,Übungsübersicht!$E$6:$K$79,3,FALSE)))))))),"Übung OK/UK?")))&lt;3,"RIR 4",(IF(VLOOKUP($A38,Übungsübersicht!$E$6:$K$79,7,FALSE)="OK",(MROUND(((INDEX($A$1:$U$64,(ROW(U38)),17))*$T$94),(((IF(VLOOKUP($A38,Übungsübersicht!$E$6:$K$79,3,FALSE)=0,0.1,(VLOOKUP($A38,Übungsübersicht!$E$6:$K$79,3,FALSE)))))))),IF(VLOOKUP($A38,Übungsübersicht!$E$6:$K$79,7,FALSE)="UK",(MROUND(((INDEX($A$1:$U$64,(ROW(U38)),17))*$T$95),(((IF(VLOOKUP($A38,Übungsübersicht!$E$6:$K$79,3,FALSE)=0,0.1,(VLOOKUP($A38,Übungsübersicht!$E$6:$K$79,3,FALSE)))))))),"Übung OK/UK?"))))),"Übung?",IF((IF(VLOOKUP($A38,Übungsübersicht!$E$6:$K$79,7,FALSE)="OK",(MROUND(((INDEX($A$1:$U$64,(ROW(U38)),17))*$T$94),(((IF(VLOOKUP($A38,Übungsübersicht!$E$6:$K$79,3,FALSE)=0,0.1,(VLOOKUP($A38,Übungsübersicht!$E$6:$K$79,3,FALSE)))))))),IF(VLOOKUP($A38,Übungsübersicht!$E$6:$K$79,7,FALSE)="UK",(MROUND(((INDEX($A$1:$U$64,(ROW(U38)),17))*$T$95),(((IF(VLOOKUP($A38,Übungsübersicht!$E$6:$K$79,3,FALSE)=0,0.1,(VLOOKUP($A38,Übungsübersicht!$E$6:$K$79,3,FALSE)))))))),"Übung OK/UK?")))&lt;3,"RIR 4",(IF(VLOOKUP($A38,Übungsübersicht!$E$6:$K$79,7,FALSE)="OK",(MROUND(((INDEX($A$1:$U$64,(ROW(U38)),17))*$T$94),(((IF(VLOOKUP($A38,Übungsübersicht!$E$6:$K$79,3,FALSE)=0,0.1,(VLOOKUP($A38,Übungsübersicht!$E$6:$K$79,3,FALSE)))))))),IF(VLOOKUP($A38,Übungsübersicht!$E$6:$K$79,7,FALSE)="UK",(MROUND(((INDEX($A$1:$U$64,(ROW(U38)),17))*$T$95),(((IF(VLOOKUP($A38,Übungsübersicht!$E$6:$K$79,3,FALSE)=0,0.1,(VLOOKUP($A38,Übungsübersicht!$E$6:$K$79,3,FALSE)))))))),"Übung OK/UK?")))))</f>
        <v>45</v>
      </c>
    </row>
    <row r="39" spans="1:25" ht="26.1" customHeight="1" thickTop="1" thickBot="1">
      <c r="A39" s="23" t="s">
        <v>32</v>
      </c>
      <c r="B39" s="24" t="str">
        <f>IF(ISNA(IF(ISBLANK(VLOOKUP($A39,Übungsübersicht!$E$7:$F$79,2,FALSE)),"Muskelgruppe Auswählen",VLOOKUP($A39,Übungsübersicht!$E$7:$F$79,2,FALSE))),"Übung?",IF(ISBLANK(VLOOKUP($A39,Übungsübersicht!$E$7:$F$79,2,FALSE)),"Muskelgruppe Auswählen",VLOOKUP($A39,Übungsübersicht!$E$7:$F$79,2,FALSE)))</f>
        <v>Hintere Schulter</v>
      </c>
      <c r="C39" s="486">
        <v>0</v>
      </c>
      <c r="D39" s="26" t="str">
        <f>IF(ISNA(IF($C39=0,"0",IF(VLOOKUP($A39,Übungsübersicht!$E$6:$K$79,4,FALSE)&lt;1,"RIR 3",VLOOKUP($A39,Übungsübersicht!$E$6:$K$79,4,FALSE)))),"Übung?",IF($C39=0,"0",IF(VLOOKUP($A39,Übungsübersicht!$E$6:$K$79,4,FALSE)&lt;1,"RIR 3",VLOOKUP($A39,Übungsübersicht!$E$6:$K$79,4,FALSE))))</f>
        <v>0</v>
      </c>
      <c r="E39" s="27" cm="1">
        <f t="array" ref="E39">IF(ISNA(IF(INDEX($A$1:$U$64,(ROW(E39)),17)-(IF(VLOOKUP($A39,Übungsübersicht!$E$6:$K$79,3,FALSE)&lt;=0.5,0,(VLOOKUP($A39,Übungsübersicht!$E$6:$K$79,3,FALSE))))&lt;3,"RIR 3",INDEX($A$1:$U$64,(ROW(E39)),17)-(IF(VLOOKUP($A39,Übungsübersicht!$E$6:$K$79,3,FALSE)&lt;=0.5,0,(VLOOKUP($A39,Übungsübersicht!$E$6:$K$79,3,FALSE)))))),"Übung?",IF(INDEX($A$1:$U$64,(ROW(E39)),17)-(IF(VLOOKUP($A39,Übungsübersicht!$E$6:$K$79,3,FALSE)&lt;=0.5,0,(VLOOKUP($A39,Übungsübersicht!$E$6:$K$79,3,FALSE))))&lt;3,"RIR 3",INDEX($A$1:$U$64,(ROW(E39)),17)-(IF(VLOOKUP($A39,Übungsübersicht!$E$6:$K$79,3,FALSE)&lt;=0.5,0,(VLOOKUP($A39,Übungsübersicht!$E$6:$K$79,3,FALSE))))))</f>
        <v>12</v>
      </c>
      <c r="F39" s="522" t="str">
        <f>IF('Gewichts- Calculator'!$C$126="Ja Anzeigen",(IF($A39='Gewichts- Calculator'!$C$8," &gt;"&amp;'Gewichts- Calculator'!$B$120,"")),"")</f>
        <v/>
      </c>
      <c r="G39" s="486">
        <v>4</v>
      </c>
      <c r="H39" s="26">
        <f>IF(ISNA(IF($G39=0,"0",IF(VLOOKUP($A39,Übungsübersicht!$E$6:$K$79,4,FALSE)&lt;1,"RIR 2",VLOOKUP($A39,Übungsübersicht!$E$6:$K$79,4,FALSE)))),"Übung?",IF($G39=0,"0",IF(VLOOKUP($A39,Übungsübersicht!$E$6:$K$79,4,FALSE)&lt;1,"RIR 2",VLOOKUP($A39,Übungsübersicht!$E$6:$K$79,4,FALSE))))</f>
        <v>12</v>
      </c>
      <c r="I39" s="484">
        <v>14</v>
      </c>
      <c r="J39" s="522" t="str">
        <f>IF('Gewichts- Calculator'!$C$126="Ja Anzeigen",(IF($A39='Gewichts- Calculator'!$C$8," &gt;"&amp;'Gewichts- Calculator'!$D$120,"")),"")</f>
        <v/>
      </c>
      <c r="K39" s="486">
        <v>4</v>
      </c>
      <c r="L39" s="26">
        <f>IF(ISNA(IF($K39=0,"0",IF(VLOOKUP($A39,Übungsübersicht!$E$6:$K$79,4,FALSE)&lt;1,"RIR 2",VLOOKUP($A39,Übungsübersicht!$E$6:$K$79,4,FALSE)))),"Übung?",IF($K39=0,"0",IF(VLOOKUP($A39,Übungsübersicht!$E$6:$K$79,4,FALSE)&lt;1,"RIR 2",VLOOKUP($A39,Übungsübersicht!$E$6:$K$79,4,FALSE))))</f>
        <v>12</v>
      </c>
      <c r="M39" s="484">
        <v>14</v>
      </c>
      <c r="N39" s="522" t="str">
        <f>IF('Gewichts- Calculator'!$C$126="Ja Anzeigen",(IF($A39='Gewichts- Calculator'!$C$8," &gt;"&amp;'Gewichts- Calculator'!$D$120,"")),"")</f>
        <v/>
      </c>
      <c r="O39" s="486">
        <v>4</v>
      </c>
      <c r="P39" s="26">
        <f>IF(ISNA(IF($O39=0,"0",IF(VLOOKUP($A39,Übungsübersicht!$E$6:$K$79,5,FALSE)&lt;1,"RIR 1",VLOOKUP($A39,Übungsübersicht!$E$6:$K$79,5,FALSE)))),"Übung?",IF($O39=0,"0",IF(VLOOKUP($A39,Übungsübersicht!$E$6:$K$79,5,FALSE)&lt;1,"RIR 1",VLOOKUP($A39,Übungsübersicht!$E$6:$K$79,5,FALSE))))</f>
        <v>12</v>
      </c>
      <c r="Q39" s="485">
        <v>14</v>
      </c>
      <c r="R39" s="522" t="str">
        <f>IF('Gewichts- Calculator'!$C$126="Ja Anzeigen",(IF($A39='Gewichts- Calculator'!$C$8," &gt;"&amp;'Gewichts- Calculator'!$F$120,"")),"")</f>
        <v/>
      </c>
      <c r="S39" s="486">
        <v>0</v>
      </c>
      <c r="T39" s="26" t="str">
        <f>IF(ISNA(IF($S39=0,"0",IF(VLOOKUP($A39,Übungsübersicht!$E$6:$K$79,4,FALSE)&lt;1,"RIR 4",VLOOKUP($A39,Übungsübersicht!$E$6:$K$79,4,FALSE)))),"Übung?",IF($S39=0,"0",IF(VLOOKUP($A39,Übungsübersicht!$E$6:$K$79,4,FALSE)&lt;1,"RIR 4",VLOOKUP($A39,Übungsübersicht!$E$6:$K$79,4,FALSE))))</f>
        <v>0</v>
      </c>
      <c r="U39" s="478" cm="1">
        <f t="array" ref="U39">IF(ISNA(IF((IF(VLOOKUP($A39,Übungsübersicht!$E$6:$K$79,7,FALSE)="OK",(MROUND(((INDEX($A$1:$U$64,(ROW(U39)),17))*$T$94),(((IF(VLOOKUP($A39,Übungsübersicht!$E$6:$K$79,3,FALSE)=0,0.1,(VLOOKUP($A39,Übungsübersicht!$E$6:$K$79,3,FALSE)))))))),IF(VLOOKUP($A39,Übungsübersicht!$E$6:$K$79,7,FALSE)="UK",(MROUND(((INDEX($A$1:$U$64,(ROW(U39)),17))*$T$95),(((IF(VLOOKUP($A39,Übungsübersicht!$E$6:$K$79,3,FALSE)=0,0.1,(VLOOKUP($A39,Übungsübersicht!$E$6:$K$79,3,FALSE)))))))),"Übung OK/UK?")))&lt;3,"RIR 4",(IF(VLOOKUP($A39,Übungsübersicht!$E$6:$K$79,7,FALSE)="OK",(MROUND(((INDEX($A$1:$U$64,(ROW(U39)),17))*$T$94),(((IF(VLOOKUP($A39,Übungsübersicht!$E$6:$K$79,3,FALSE)=0,0.1,(VLOOKUP($A39,Übungsübersicht!$E$6:$K$79,3,FALSE)))))))),IF(VLOOKUP($A39,Übungsübersicht!$E$6:$K$79,7,FALSE)="UK",(MROUND(((INDEX($A$1:$U$64,(ROW(U39)),17))*$T$95),(((IF(VLOOKUP($A39,Übungsübersicht!$E$6:$K$79,3,FALSE)=0,0.1,(VLOOKUP($A39,Übungsübersicht!$E$6:$K$79,3,FALSE)))))))),"Übung OK/UK?"))))),"Übung?",IF((IF(VLOOKUP($A39,Übungsübersicht!$E$6:$K$79,7,FALSE)="OK",(MROUND(((INDEX($A$1:$U$64,(ROW(U39)),17))*$T$94),(((IF(VLOOKUP($A39,Übungsübersicht!$E$6:$K$79,3,FALSE)=0,0.1,(VLOOKUP($A39,Übungsübersicht!$E$6:$K$79,3,FALSE)))))))),IF(VLOOKUP($A39,Übungsübersicht!$E$6:$K$79,7,FALSE)="UK",(MROUND(((INDEX($A$1:$U$64,(ROW(U39)),17))*$T$95),(((IF(VLOOKUP($A39,Übungsübersicht!$E$6:$K$79,3,FALSE)=0,0.1,(VLOOKUP($A39,Übungsübersicht!$E$6:$K$79,3,FALSE)))))))),"Übung OK/UK?")))&lt;3,"RIR 4",(IF(VLOOKUP($A39,Übungsübersicht!$E$6:$K$79,7,FALSE)="OK",(MROUND(((INDEX($A$1:$U$64,(ROW(U39)),17))*$T$94),(((IF(VLOOKUP($A39,Übungsübersicht!$E$6:$K$79,3,FALSE)=0,0.1,(VLOOKUP($A39,Übungsübersicht!$E$6:$K$79,3,FALSE)))))))),IF(VLOOKUP($A39,Übungsübersicht!$E$6:$K$79,7,FALSE)="UK",(MROUND(((INDEX($A$1:$U$64,(ROW(U39)),17))*$T$95),(((IF(VLOOKUP($A39,Übungsübersicht!$E$6:$K$79,3,FALSE)=0,0.1,(VLOOKUP($A39,Übungsübersicht!$E$6:$K$79,3,FALSE)))))))),"Übung OK/UK?")))))</f>
        <v>10</v>
      </c>
    </row>
    <row r="40" spans="1:25" ht="26.1" customHeight="1" thickTop="1" thickBot="1">
      <c r="A40" s="23" t="s">
        <v>86</v>
      </c>
      <c r="B40" s="24" t="str">
        <f>IF(ISNA(IF(ISBLANK(VLOOKUP($A40,Übungsübersicht!$E$7:$F$79,2,FALSE)),"Muskelgruppe Auswählen",VLOOKUP($A40,Übungsübersicht!$E$7:$F$79,2,FALSE))),"Übung?",IF(ISBLANK(VLOOKUP($A40,Übungsübersicht!$E$7:$F$79,2,FALSE)),"Muskelgruppe Auswählen",VLOOKUP($A40,Übungsübersicht!$E$7:$F$79,2,FALSE)))</f>
        <v>Trizeps</v>
      </c>
      <c r="C40" s="486">
        <v>0</v>
      </c>
      <c r="D40" s="26" t="str">
        <f>IF(ISNA(IF($C40=0,"0",IF(VLOOKUP($A40,Übungsübersicht!$E$6:$K$79,4,FALSE)&lt;1,"RIR 3",VLOOKUP($A40,Übungsübersicht!$E$6:$K$79,4,FALSE)))),"Übung?",IF($C40=0,"0",IF(VLOOKUP($A40,Übungsübersicht!$E$6:$K$79,4,FALSE)&lt;1,"RIR 3",VLOOKUP($A40,Übungsübersicht!$E$6:$K$79,4,FALSE))))</f>
        <v>0</v>
      </c>
      <c r="E40" s="27" cm="1">
        <f t="array" ref="E40">IF(ISNA(IF(INDEX($A$1:$U$64,(ROW(E40)),17)-(IF(VLOOKUP($A40,Übungsübersicht!$E$6:$K$79,3,FALSE)&lt;=0.5,0,(VLOOKUP($A40,Übungsübersicht!$E$6:$K$79,3,FALSE))))&lt;3,"RIR 3",INDEX($A$1:$U$64,(ROW(E40)),17)-(IF(VLOOKUP($A40,Übungsübersicht!$E$6:$K$79,3,FALSE)&lt;=0.5,0,(VLOOKUP($A40,Übungsübersicht!$E$6:$K$79,3,FALSE)))))),"Übung?",IF(INDEX($A$1:$U$64,(ROW(E40)),17)-(IF(VLOOKUP($A40,Übungsübersicht!$E$6:$K$79,3,FALSE)&lt;=0.5,0,(VLOOKUP($A40,Übungsübersicht!$E$6:$K$79,3,FALSE))))&lt;3,"RIR 3",INDEX($A$1:$U$64,(ROW(E40)),17)-(IF(VLOOKUP($A40,Übungsübersicht!$E$6:$K$79,3,FALSE)&lt;=0.5,0,(VLOOKUP($A40,Übungsübersicht!$E$6:$K$79,3,FALSE))))))</f>
        <v>30</v>
      </c>
      <c r="F40" s="522" t="str">
        <f>IF('Gewichts- Calculator'!$C$126="Ja Anzeigen",(IF($A40='Gewichts- Calculator'!$C$8," &gt;"&amp;'Gewichts- Calculator'!$B$120,"")),"")</f>
        <v/>
      </c>
      <c r="G40" s="486">
        <v>2</v>
      </c>
      <c r="H40" s="26">
        <f>IF(ISNA(IF($G40=0,"0",IF(VLOOKUP($A40,Übungsübersicht!$E$6:$K$79,4,FALSE)&lt;1,"RIR 2",VLOOKUP($A40,Übungsübersicht!$E$6:$K$79,4,FALSE)))),"Übung?",IF($G40=0,"0",IF(VLOOKUP($A40,Übungsübersicht!$E$6:$K$79,4,FALSE)&lt;1,"RIR 2",VLOOKUP($A40,Übungsübersicht!$E$6:$K$79,4,FALSE))))</f>
        <v>12</v>
      </c>
      <c r="I40" s="484">
        <v>32.5</v>
      </c>
      <c r="J40" s="522" t="str">
        <f>IF('Gewichts- Calculator'!$C$126="Ja Anzeigen",(IF($A40='Gewichts- Calculator'!$C$8," &gt;"&amp;'Gewichts- Calculator'!$D$120,"")),"")</f>
        <v/>
      </c>
      <c r="K40" s="486">
        <v>2</v>
      </c>
      <c r="L40" s="26">
        <f>IF(ISNA(IF($K40=0,"0",IF(VLOOKUP($A40,Übungsübersicht!$E$6:$K$79,4,FALSE)&lt;1,"RIR 2",VLOOKUP($A40,Übungsübersicht!$E$6:$K$79,4,FALSE)))),"Übung?",IF($K40=0,"0",IF(VLOOKUP($A40,Übungsübersicht!$E$6:$K$79,4,FALSE)&lt;1,"RIR 2",VLOOKUP($A40,Übungsübersicht!$E$6:$K$79,4,FALSE))))</f>
        <v>12</v>
      </c>
      <c r="M40" s="484">
        <v>32.5</v>
      </c>
      <c r="N40" s="522" t="str">
        <f>IF('Gewichts- Calculator'!$C$126="Ja Anzeigen",(IF($A40='Gewichts- Calculator'!$C$8," &gt;"&amp;'Gewichts- Calculator'!$D$120,"")),"")</f>
        <v/>
      </c>
      <c r="O40" s="486">
        <v>3</v>
      </c>
      <c r="P40" s="26">
        <f>IF(ISNA(IF($O40=0,"0",IF(VLOOKUP($A40,Übungsübersicht!$E$6:$K$79,5,FALSE)&lt;1,"RIR 1",VLOOKUP($A40,Übungsübersicht!$E$6:$K$79,5,FALSE)))),"Übung?",IF($O40=0,"0",IF(VLOOKUP($A40,Übungsübersicht!$E$6:$K$79,5,FALSE)&lt;1,"RIR 1",VLOOKUP($A40,Übungsübersicht!$E$6:$K$79,5,FALSE))))</f>
        <v>12</v>
      </c>
      <c r="Q40" s="485">
        <v>32.5</v>
      </c>
      <c r="R40" s="522" t="str">
        <f>IF('Gewichts- Calculator'!$C$126="Ja Anzeigen",(IF($A40='Gewichts- Calculator'!$C$8," &gt;"&amp;'Gewichts- Calculator'!$F$120,"")),"")</f>
        <v/>
      </c>
      <c r="S40" s="486">
        <v>0</v>
      </c>
      <c r="T40" s="26" t="str">
        <f>IF(ISNA(IF($S40=0,"0",IF(VLOOKUP($A40,Übungsübersicht!$E$6:$K$79,4,FALSE)&lt;1,"RIR 4",VLOOKUP($A40,Übungsübersicht!$E$6:$K$79,4,FALSE)))),"Übung?",IF($S40=0,"0",IF(VLOOKUP($A40,Übungsübersicht!$E$6:$K$79,4,FALSE)&lt;1,"RIR 4",VLOOKUP($A40,Übungsübersicht!$E$6:$K$79,4,FALSE))))</f>
        <v>0</v>
      </c>
      <c r="U40" s="478" cm="1">
        <f t="array" ref="U40">IF(ISNA(IF((IF(VLOOKUP($A40,Übungsübersicht!$E$6:$K$79,7,FALSE)="OK",(MROUND(((INDEX($A$1:$U$64,(ROW(U40)),17))*$T$94),(((IF(VLOOKUP($A40,Übungsübersicht!$E$6:$K$79,3,FALSE)=0,0.1,(VLOOKUP($A40,Übungsübersicht!$E$6:$K$79,3,FALSE)))))))),IF(VLOOKUP($A40,Übungsübersicht!$E$6:$K$79,7,FALSE)="UK",(MROUND(((INDEX($A$1:$U$64,(ROW(U40)),17))*$T$95),(((IF(VLOOKUP($A40,Übungsübersicht!$E$6:$K$79,3,FALSE)=0,0.1,(VLOOKUP($A40,Übungsübersicht!$E$6:$K$79,3,FALSE)))))))),"Übung OK/UK?")))&lt;3,"RIR 4",(IF(VLOOKUP($A40,Übungsübersicht!$E$6:$K$79,7,FALSE)="OK",(MROUND(((INDEX($A$1:$U$64,(ROW(U40)),17))*$T$94),(((IF(VLOOKUP($A40,Übungsübersicht!$E$6:$K$79,3,FALSE)=0,0.1,(VLOOKUP($A40,Übungsübersicht!$E$6:$K$79,3,FALSE)))))))),IF(VLOOKUP($A40,Übungsübersicht!$E$6:$K$79,7,FALSE)="UK",(MROUND(((INDEX($A$1:$U$64,(ROW(U40)),17))*$T$95),(((IF(VLOOKUP($A40,Übungsübersicht!$E$6:$K$79,3,FALSE)=0,0.1,(VLOOKUP($A40,Übungsübersicht!$E$6:$K$79,3,FALSE)))))))),"Übung OK/UK?"))))),"Übung?",IF((IF(VLOOKUP($A40,Übungsübersicht!$E$6:$K$79,7,FALSE)="OK",(MROUND(((INDEX($A$1:$U$64,(ROW(U40)),17))*$T$94),(((IF(VLOOKUP($A40,Übungsübersicht!$E$6:$K$79,3,FALSE)=0,0.1,(VLOOKUP($A40,Übungsübersicht!$E$6:$K$79,3,FALSE)))))))),IF(VLOOKUP($A40,Übungsübersicht!$E$6:$K$79,7,FALSE)="UK",(MROUND(((INDEX($A$1:$U$64,(ROW(U40)),17))*$T$95),(((IF(VLOOKUP($A40,Übungsübersicht!$E$6:$K$79,3,FALSE)=0,0.1,(VLOOKUP($A40,Übungsübersicht!$E$6:$K$79,3,FALSE)))))))),"Übung OK/UK?")))&lt;3,"RIR 4",(IF(VLOOKUP($A40,Übungsübersicht!$E$6:$K$79,7,FALSE)="OK",(MROUND(((INDEX($A$1:$U$64,(ROW(U40)),17))*$T$94),(((IF(VLOOKUP($A40,Übungsübersicht!$E$6:$K$79,3,FALSE)=0,0.1,(VLOOKUP($A40,Übungsübersicht!$E$6:$K$79,3,FALSE)))))))),IF(VLOOKUP($A40,Übungsübersicht!$E$6:$K$79,7,FALSE)="UK",(MROUND(((INDEX($A$1:$U$64,(ROW(U40)),17))*$T$95),(((IF(VLOOKUP($A40,Übungsübersicht!$E$6:$K$79,3,FALSE)=0,0.1,(VLOOKUP($A40,Übungsübersicht!$E$6:$K$79,3,FALSE)))))))),"Übung OK/UK?")))))</f>
        <v>22.5</v>
      </c>
    </row>
    <row r="41" spans="1:25" ht="26.1" customHeight="1" thickTop="1" thickBot="1">
      <c r="A41" s="23" t="s">
        <v>87</v>
      </c>
      <c r="B41" s="24" t="str">
        <f>IF(ISNA(IF(ISBLANK(VLOOKUP($A41,Übungsübersicht!$E$7:$F$79,2,FALSE)),"Muskelgruppe Auswählen",VLOOKUP($A41,Übungsübersicht!$E$7:$F$79,2,FALSE))),"Übung?",IF(ISBLANK(VLOOKUP($A41,Übungsübersicht!$E$7:$F$79,2,FALSE)),"Muskelgruppe Auswählen",VLOOKUP($A41,Übungsübersicht!$E$7:$F$79,2,FALSE)))</f>
        <v>Bizeps</v>
      </c>
      <c r="C41" s="486">
        <v>0</v>
      </c>
      <c r="D41" s="26" t="str">
        <f>IF(ISNA(IF($C41=0,"0",IF(VLOOKUP($A41,Übungsübersicht!$E$6:$K$79,4,FALSE)&lt;1,"RIR 3",VLOOKUP($A41,Übungsübersicht!$E$6:$K$79,4,FALSE)))),"Übung?",IF($C41=0,"0",IF(VLOOKUP($A41,Übungsübersicht!$E$6:$K$79,4,FALSE)&lt;1,"RIR 3",VLOOKUP($A41,Übungsübersicht!$E$6:$K$79,4,FALSE))))</f>
        <v>0</v>
      </c>
      <c r="E41" s="27" cm="1">
        <f t="array" ref="E41">IF(ISNA(IF(INDEX($A$1:$U$64,(ROW(E41)),17)-(IF(VLOOKUP($A41,Übungsübersicht!$E$6:$K$79,3,FALSE)&lt;=0.5,0,(VLOOKUP($A41,Übungsübersicht!$E$6:$K$79,3,FALSE))))&lt;3,"RIR 3",INDEX($A$1:$U$64,(ROW(E41)),17)-(IF(VLOOKUP($A41,Übungsübersicht!$E$6:$K$79,3,FALSE)&lt;=0.5,0,(VLOOKUP($A41,Übungsübersicht!$E$6:$K$79,3,FALSE)))))),"Übung?",IF(INDEX($A$1:$U$64,(ROW(E41)),17)-(IF(VLOOKUP($A41,Übungsübersicht!$E$6:$K$79,3,FALSE)&lt;=0.5,0,(VLOOKUP($A41,Übungsübersicht!$E$6:$K$79,3,FALSE))))&lt;3,"RIR 3",INDEX($A$1:$U$64,(ROW(E41)),17)-(IF(VLOOKUP($A41,Übungsübersicht!$E$6:$K$79,3,FALSE)&lt;=0.5,0,(VLOOKUP($A41,Übungsübersicht!$E$6:$K$79,3,FALSE))))))</f>
        <v>22.5</v>
      </c>
      <c r="F41" s="522" t="str">
        <f>IF('Gewichts- Calculator'!$C$126="Ja Anzeigen",(IF($A41='Gewichts- Calculator'!$C$8," &gt;"&amp;'Gewichts- Calculator'!$B$120,"")),"")</f>
        <v/>
      </c>
      <c r="G41" s="486">
        <v>3</v>
      </c>
      <c r="H41" s="26">
        <f>IF(ISNA(IF($G41=0,"0",IF(VLOOKUP($A41,Übungsübersicht!$E$6:$K$79,4,FALSE)&lt;1,"RIR 2",VLOOKUP($A41,Übungsübersicht!$E$6:$K$79,4,FALSE)))),"Übung?",IF($G41=0,"0",IF(VLOOKUP($A41,Übungsübersicht!$E$6:$K$79,4,FALSE)&lt;1,"RIR 2",VLOOKUP($A41,Übungsübersicht!$E$6:$K$79,4,FALSE))))</f>
        <v>12</v>
      </c>
      <c r="I41" s="484">
        <v>25</v>
      </c>
      <c r="J41" s="522" t="str">
        <f>IF('Gewichts- Calculator'!$C$126="Ja Anzeigen",(IF($A41='Gewichts- Calculator'!$C$8," &gt;"&amp;'Gewichts- Calculator'!$D$120,"")),"")</f>
        <v/>
      </c>
      <c r="K41" s="486">
        <v>3</v>
      </c>
      <c r="L41" s="26">
        <f>IF(ISNA(IF($K41=0,"0",IF(VLOOKUP($A41,Übungsübersicht!$E$6:$K$79,4,FALSE)&lt;1,"RIR 2",VLOOKUP($A41,Übungsübersicht!$E$6:$K$79,4,FALSE)))),"Übung?",IF($K41=0,"0",IF(VLOOKUP($A41,Übungsübersicht!$E$6:$K$79,4,FALSE)&lt;1,"RIR 2",VLOOKUP($A41,Übungsübersicht!$E$6:$K$79,4,FALSE))))</f>
        <v>12</v>
      </c>
      <c r="M41" s="484">
        <v>25</v>
      </c>
      <c r="N41" s="522" t="str">
        <f>IF('Gewichts- Calculator'!$C$126="Ja Anzeigen",(IF($A41='Gewichts- Calculator'!$C$8," &gt;"&amp;'Gewichts- Calculator'!$D$120,"")),"")</f>
        <v/>
      </c>
      <c r="O41" s="486">
        <v>3</v>
      </c>
      <c r="P41" s="26">
        <f>IF(ISNA(IF($O41=0,"0",IF(VLOOKUP($A41,Übungsübersicht!$E$6:$K$79,5,FALSE)&lt;1,"RIR 1",VLOOKUP($A41,Übungsübersicht!$E$6:$K$79,5,FALSE)))),"Übung?",IF($O41=0,"0",IF(VLOOKUP($A41,Übungsübersicht!$E$6:$K$79,5,FALSE)&lt;1,"RIR 1",VLOOKUP($A41,Übungsübersicht!$E$6:$K$79,5,FALSE))))</f>
        <v>12</v>
      </c>
      <c r="Q41" s="485">
        <v>25</v>
      </c>
      <c r="R41" s="522" t="str">
        <f>IF('Gewichts- Calculator'!$C$126="Ja Anzeigen",(IF($A41='Gewichts- Calculator'!$C$8," &gt;"&amp;'Gewichts- Calculator'!$F$120,"")),"")</f>
        <v/>
      </c>
      <c r="S41" s="486">
        <v>0</v>
      </c>
      <c r="T41" s="26" t="str">
        <f>IF(ISNA(IF($S41=0,"0",IF(VLOOKUP($A41,Übungsübersicht!$E$6:$K$79,4,FALSE)&lt;1,"RIR 4",VLOOKUP($A41,Übungsübersicht!$E$6:$K$79,4,FALSE)))),"Übung?",IF($S41=0,"0",IF(VLOOKUP($A41,Übungsübersicht!$E$6:$K$79,4,FALSE)&lt;1,"RIR 4",VLOOKUP($A41,Übungsübersicht!$E$6:$K$79,4,FALSE))))</f>
        <v>0</v>
      </c>
      <c r="U41" s="478" cm="1">
        <f t="array" ref="U41">IF(ISNA(IF((IF(VLOOKUP($A41,Übungsübersicht!$E$6:$K$79,7,FALSE)="OK",(MROUND(((INDEX($A$1:$U$64,(ROW(U41)),17))*$T$94),(((IF(VLOOKUP($A41,Übungsübersicht!$E$6:$K$79,3,FALSE)=0,0.1,(VLOOKUP($A41,Übungsübersicht!$E$6:$K$79,3,FALSE)))))))),IF(VLOOKUP($A41,Übungsübersicht!$E$6:$K$79,7,FALSE)="UK",(MROUND(((INDEX($A$1:$U$64,(ROW(U41)),17))*$T$95),(((IF(VLOOKUP($A41,Übungsübersicht!$E$6:$K$79,3,FALSE)=0,0.1,(VLOOKUP($A41,Übungsübersicht!$E$6:$K$79,3,FALSE)))))))),"Übung OK/UK?")))&lt;3,"RIR 4",(IF(VLOOKUP($A41,Übungsübersicht!$E$6:$K$79,7,FALSE)="OK",(MROUND(((INDEX($A$1:$U$64,(ROW(U41)),17))*$T$94),(((IF(VLOOKUP($A41,Übungsübersicht!$E$6:$K$79,3,FALSE)=0,0.1,(VLOOKUP($A41,Übungsübersicht!$E$6:$K$79,3,FALSE)))))))),IF(VLOOKUP($A41,Übungsübersicht!$E$6:$K$79,7,FALSE)="UK",(MROUND(((INDEX($A$1:$U$64,(ROW(U41)),17))*$T$95),(((IF(VLOOKUP($A41,Übungsübersicht!$E$6:$K$79,3,FALSE)=0,0.1,(VLOOKUP($A41,Übungsübersicht!$E$6:$K$79,3,FALSE)))))))),"Übung OK/UK?"))))),"Übung?",IF((IF(VLOOKUP($A41,Übungsübersicht!$E$6:$K$79,7,FALSE)="OK",(MROUND(((INDEX($A$1:$U$64,(ROW(U41)),17))*$T$94),(((IF(VLOOKUP($A41,Übungsübersicht!$E$6:$K$79,3,FALSE)=0,0.1,(VLOOKUP($A41,Übungsübersicht!$E$6:$K$79,3,FALSE)))))))),IF(VLOOKUP($A41,Übungsübersicht!$E$6:$K$79,7,FALSE)="UK",(MROUND(((INDEX($A$1:$U$64,(ROW(U41)),17))*$T$95),(((IF(VLOOKUP($A41,Übungsübersicht!$E$6:$K$79,3,FALSE)=0,0.1,(VLOOKUP($A41,Übungsübersicht!$E$6:$K$79,3,FALSE)))))))),"Übung OK/UK?")))&lt;3,"RIR 4",(IF(VLOOKUP($A41,Übungsübersicht!$E$6:$K$79,7,FALSE)="OK",(MROUND(((INDEX($A$1:$U$64,(ROW(U41)),17))*$T$94),(((IF(VLOOKUP($A41,Übungsübersicht!$E$6:$K$79,3,FALSE)=0,0.1,(VLOOKUP($A41,Übungsübersicht!$E$6:$K$79,3,FALSE)))))))),IF(VLOOKUP($A41,Übungsübersicht!$E$6:$K$79,7,FALSE)="UK",(MROUND(((INDEX($A$1:$U$64,(ROW(U41)),17))*$T$95),(((IF(VLOOKUP($A41,Übungsübersicht!$E$6:$K$79,3,FALSE)=0,0.1,(VLOOKUP($A41,Übungsübersicht!$E$6:$K$79,3,FALSE)))))))),"Übung OK/UK?")))))</f>
        <v>17.5</v>
      </c>
    </row>
    <row r="42" spans="1:25" ht="26.1" customHeight="1" thickTop="1">
      <c r="A42" s="29"/>
      <c r="B42" s="29"/>
      <c r="C42" s="30"/>
      <c r="D42" s="30"/>
      <c r="E42" s="30"/>
      <c r="F42" s="522" t="str">
        <f>IF('Gewichts- Calculator'!$C$126="Ja Anzeigen",(IF($A42='Gewichts- Calculator'!$C$8," &gt;"&amp;'Gewichts- Calculator'!$B$120,"")),"")</f>
        <v/>
      </c>
      <c r="G42" s="30"/>
      <c r="H42" s="30"/>
      <c r="I42" s="30"/>
      <c r="J42" s="522" t="str">
        <f>IF('Gewichts- Calculator'!$C$126="Ja Anzeigen",(IF($A42='Gewichts- Calculator'!$C$8," &gt;"&amp;'Gewichts- Calculator'!$D$120,"")),"")</f>
        <v/>
      </c>
      <c r="K42" s="30"/>
      <c r="L42" s="30"/>
      <c r="M42" s="30"/>
      <c r="N42" s="522" t="str">
        <f>IF('Gewichts- Calculator'!$C$126="Ja Anzeigen",(IF($A42='Gewichts- Calculator'!$C$8," &gt;"&amp;'Gewichts- Calculator'!$D$120,"")),"")</f>
        <v/>
      </c>
      <c r="O42" s="30"/>
      <c r="P42" s="30"/>
      <c r="Q42" s="30"/>
      <c r="R42" s="522" t="str">
        <f>IF('Gewichts- Calculator'!$C$126="Ja Anzeigen",(IF($A42='Gewichts- Calculator'!$C$8," &gt;"&amp;'Gewichts- Calculator'!$F$120,"")),"")</f>
        <v/>
      </c>
      <c r="S42" s="30"/>
      <c r="T42" s="30"/>
      <c r="U42" s="481"/>
      <c r="V42" s="9"/>
      <c r="W42" s="9"/>
      <c r="X42" s="9"/>
      <c r="Y42" s="9"/>
    </row>
    <row r="43" spans="1:25" ht="26.1" customHeight="1" thickBot="1">
      <c r="A43" s="740" t="s">
        <v>68</v>
      </c>
      <c r="B43" s="740"/>
      <c r="C43" s="15" t="s">
        <v>187</v>
      </c>
      <c r="D43" s="15"/>
      <c r="E43" s="15"/>
      <c r="F43" s="522" t="str">
        <f>IF('Gewichts- Calculator'!$C$126="Ja Anzeigen",(IF($A43='Gewichts- Calculator'!$C$8," &gt;"&amp;'Gewichts- Calculator'!$B$120,"")),"")</f>
        <v/>
      </c>
      <c r="G43" s="743" t="s">
        <v>188</v>
      </c>
      <c r="H43" s="743"/>
      <c r="I43" s="743"/>
      <c r="J43" s="522" t="str">
        <f>IF('Gewichts- Calculator'!$C$126="Ja Anzeigen",(IF($A43='Gewichts- Calculator'!$C$8," &gt;"&amp;'Gewichts- Calculator'!$D$120,"")),"")</f>
        <v/>
      </c>
      <c r="K43" s="743" t="s">
        <v>189</v>
      </c>
      <c r="L43" s="743"/>
      <c r="M43" s="743"/>
      <c r="N43" s="522" t="str">
        <f>IF('Gewichts- Calculator'!$C$126="Ja Anzeigen",(IF($A43='Gewichts- Calculator'!$C$8," &gt;"&amp;'Gewichts- Calculator'!$D$120,"")),"")</f>
        <v/>
      </c>
      <c r="P43" s="15" t="s">
        <v>190</v>
      </c>
      <c r="Q43" s="15"/>
      <c r="R43" s="522" t="str">
        <f>IF('Gewichts- Calculator'!$C$126="Ja Anzeigen",(IF($A43='Gewichts- Calculator'!$C$8," &gt;"&amp;'Gewichts- Calculator'!$F$120,"")),"")</f>
        <v/>
      </c>
      <c r="T43" s="15" t="s">
        <v>191</v>
      </c>
      <c r="U43" s="482"/>
      <c r="V43" s="9"/>
      <c r="W43" s="9"/>
      <c r="X43" s="9"/>
      <c r="Y43" s="9"/>
    </row>
    <row r="44" spans="1:25" ht="26.1" customHeight="1" thickTop="1" thickBot="1">
      <c r="A44" s="19" t="s">
        <v>0</v>
      </c>
      <c r="B44" s="19" t="s">
        <v>1</v>
      </c>
      <c r="C44" s="20" t="s">
        <v>56</v>
      </c>
      <c r="D44" s="20" t="s">
        <v>57</v>
      </c>
      <c r="E44" s="20" t="s">
        <v>58</v>
      </c>
      <c r="F44" s="522" t="str">
        <f>IF('Gewichts- Calculator'!$C$126="Ja Anzeigen",(IF($A44='Gewichts- Calculator'!$C$8," &gt;"&amp;'Gewichts- Calculator'!$B$120,"")),"")</f>
        <v/>
      </c>
      <c r="G44" s="20" t="s">
        <v>56</v>
      </c>
      <c r="H44" s="20" t="s">
        <v>57</v>
      </c>
      <c r="I44" s="20" t="s">
        <v>58</v>
      </c>
      <c r="J44" s="522" t="str">
        <f>IF('Gewichts- Calculator'!$C$126="Ja Anzeigen",(IF($A44='Gewichts- Calculator'!$C$8," &gt;"&amp;'Gewichts- Calculator'!$D$120,"")),"")</f>
        <v/>
      </c>
      <c r="K44" s="20" t="s">
        <v>56</v>
      </c>
      <c r="L44" s="20" t="s">
        <v>57</v>
      </c>
      <c r="M44" s="20" t="s">
        <v>58</v>
      </c>
      <c r="N44" s="522" t="str">
        <f>IF('Gewichts- Calculator'!$C$126="Ja Anzeigen",(IF($A44='Gewichts- Calculator'!$C$8," &gt;"&amp;'Gewichts- Calculator'!$D$120,"")),"")</f>
        <v/>
      </c>
      <c r="O44" s="20" t="s">
        <v>56</v>
      </c>
      <c r="P44" s="20" t="s">
        <v>57</v>
      </c>
      <c r="Q44" s="20" t="s">
        <v>58</v>
      </c>
      <c r="R44" s="522" t="str">
        <f>IF('Gewichts- Calculator'!$C$126="Ja Anzeigen",(IF($A44='Gewichts- Calculator'!$C$8," &gt;"&amp;'Gewichts- Calculator'!$F$120,"")),"")</f>
        <v/>
      </c>
      <c r="S44" s="20" t="s">
        <v>56</v>
      </c>
      <c r="T44" s="20" t="s">
        <v>57</v>
      </c>
      <c r="U44" s="480" t="s">
        <v>58</v>
      </c>
    </row>
    <row r="45" spans="1:25" ht="26.1" customHeight="1" thickTop="1" thickBot="1">
      <c r="A45" s="23" t="s">
        <v>19</v>
      </c>
      <c r="B45" s="24" t="str">
        <f>IF(ISNA(IF(ISBLANK(VLOOKUP($A45,Übungsübersicht!$E$7:$F$79,2,FALSE)),"Muskelgruppe Auswählen",VLOOKUP($A45,Übungsübersicht!$E$7:$F$79,2,FALSE))),"Übung?",IF(ISBLANK(VLOOKUP($A45,Übungsübersicht!$E$7:$F$79,2,FALSE)),"Muskelgruppe Auswählen",VLOOKUP($A45,Übungsübersicht!$E$7:$F$79,2,FALSE)))</f>
        <v>Quads</v>
      </c>
      <c r="C45" s="486">
        <v>3</v>
      </c>
      <c r="D45" s="26">
        <f>IF(ISNA(IF($C45=0,"0",IF(VLOOKUP($A45,Übungsübersicht!$E$6:$K$79,4,FALSE)&lt;1,"RIR 3",VLOOKUP($A45,Übungsübersicht!$E$6:$K$79,4,FALSE)))),"Übung?",IF($C45=0,"0",IF(VLOOKUP($A45,Übungsübersicht!$E$6:$K$79,4,FALSE)&lt;1,"RIR 3",VLOOKUP($A45,Übungsübersicht!$E$6:$K$79,4,FALSE))))</f>
        <v>8</v>
      </c>
      <c r="E45" s="27" cm="1">
        <f t="array" ref="E45">IF(ISNA(IF(INDEX($A$1:$U$64,(ROW(E45)),17)-(IF(VLOOKUP($A45,Übungsübersicht!$E$6:$K$79,3,FALSE)&lt;=0.5,0,(VLOOKUP($A45,Übungsübersicht!$E$6:$K$79,3,FALSE))))&lt;3,"RIR 3",INDEX($A$1:$U$64,(ROW(E45)),17)-(IF(VLOOKUP($A45,Übungsübersicht!$E$6:$K$79,3,FALSE)&lt;=0.5,0,(VLOOKUP($A45,Übungsübersicht!$E$6:$K$79,3,FALSE)))))),"Übung?",IF(INDEX($A$1:$U$64,(ROW(E45)),17)-(IF(VLOOKUP($A45,Übungsübersicht!$E$6:$K$79,3,FALSE)&lt;=0.5,0,(VLOOKUP($A45,Übungsübersicht!$E$6:$K$79,3,FALSE))))&lt;3,"RIR 3",INDEX($A$1:$U$64,(ROW(E45)),17)-(IF(VLOOKUP($A45,Übungsübersicht!$E$6:$K$79,3,FALSE)&lt;=0.5,0,(VLOOKUP($A45,Übungsübersicht!$E$6:$K$79,3,FALSE))))))</f>
        <v>115</v>
      </c>
      <c r="F45" s="522" t="str">
        <f>IF('Gewichts- Calculator'!$C$126="Ja Anzeigen",(IF($A45='Gewichts- Calculator'!$C$8," &gt;"&amp;'Gewichts- Calculator'!$B$120,"")),"")</f>
        <v xml:space="preserve"> &gt;95</v>
      </c>
      <c r="G45" s="486">
        <v>3</v>
      </c>
      <c r="H45" s="26">
        <f>IF(ISNA(IF($G45=0,"0",IF(VLOOKUP($A45,Übungsübersicht!$E$6:$K$79,4,FALSE)&lt;1,"RIR 2",VLOOKUP($A45,Übungsübersicht!$E$6:$K$79,4,FALSE)))),"Übung?",IF($G45=0,"0",IF(VLOOKUP($A45,Übungsübersicht!$E$6:$K$79,4,FALSE)&lt;1,"RIR 2",VLOOKUP($A45,Übungsübersicht!$E$6:$K$79,4,FALSE))))</f>
        <v>8</v>
      </c>
      <c r="I45" s="484">
        <v>117.5</v>
      </c>
      <c r="J45" s="522" t="str">
        <f>IF('Gewichts- Calculator'!$C$126="Ja Anzeigen",(IF($A45='Gewichts- Calculator'!$C$8," &gt;"&amp;'Gewichts- Calculator'!$D$120,"")),"")</f>
        <v xml:space="preserve"> &gt;95</v>
      </c>
      <c r="K45" s="486">
        <v>3</v>
      </c>
      <c r="L45" s="26">
        <f>IF(ISNA(IF($K45=0,"0",IF(VLOOKUP($A45,Übungsübersicht!$E$6:$K$79,4,FALSE)&lt;1,"RIR 2",VLOOKUP($A45,Übungsübersicht!$E$6:$K$79,4,FALSE)))),"Übung?",IF($K45=0,"0",IF(VLOOKUP($A45,Übungsübersicht!$E$6:$K$79,4,FALSE)&lt;1,"RIR 2",VLOOKUP($A45,Übungsübersicht!$E$6:$K$79,4,FALSE))))</f>
        <v>8</v>
      </c>
      <c r="M45" s="484">
        <v>117.5</v>
      </c>
      <c r="N45" s="522" t="str">
        <f>IF('Gewichts- Calculator'!$C$126="Ja Anzeigen",(IF($A45='Gewichts- Calculator'!$C$8," &gt;"&amp;'Gewichts- Calculator'!$D$120,"")),"")</f>
        <v xml:space="preserve"> &gt;95</v>
      </c>
      <c r="O45" s="486">
        <v>4</v>
      </c>
      <c r="P45" s="26">
        <f>IF(ISNA(IF($O45=0,"0",IF(VLOOKUP($A45,Übungsübersicht!$E$6:$K$79,5,FALSE)&lt;1,"RIR 1",VLOOKUP($A45,Übungsübersicht!$E$6:$K$79,5,FALSE)))),"Übung?",IF($O45=0,"0",IF(VLOOKUP($A45,Übungsübersicht!$E$6:$K$79,5,FALSE)&lt;1,"RIR 1",VLOOKUP($A45,Übungsübersicht!$E$6:$K$79,5,FALSE))))</f>
        <v>8</v>
      </c>
      <c r="Q45" s="485">
        <v>117.5</v>
      </c>
      <c r="R45" s="522" t="str">
        <f>IF('Gewichts- Calculator'!$C$126="Ja Anzeigen",(IF($A45='Gewichts- Calculator'!$C$8," &gt;"&amp;'Gewichts- Calculator'!$F$120,"")),"")</f>
        <v xml:space="preserve"> &gt;95</v>
      </c>
      <c r="S45" s="486">
        <v>3</v>
      </c>
      <c r="T45" s="26">
        <f>IF(ISNA(IF($S45=0,"0",IF(VLOOKUP($A45,Übungsübersicht!$E$6:$K$79,4,FALSE)&lt;1,"RIR 4",VLOOKUP($A45,Übungsübersicht!$E$6:$K$79,4,FALSE)))),"Übung?",IF($S45=0,"0",IF(VLOOKUP($A45,Übungsübersicht!$E$6:$K$79,4,FALSE)&lt;1,"RIR 4",VLOOKUP($A45,Übungsübersicht!$E$6:$K$79,4,FALSE))))</f>
        <v>8</v>
      </c>
      <c r="U45" s="478" cm="1">
        <f t="array" ref="U45">IF(ISNA(IF((IF(VLOOKUP($A45,Übungsübersicht!$E$6:$K$79,7,FALSE)="OK",(MROUND(((INDEX($A$1:$U$64,(ROW(U45)),17))*$T$94),(((IF(VLOOKUP($A45,Übungsübersicht!$E$6:$K$79,3,FALSE)=0,0.1,(VLOOKUP($A45,Übungsübersicht!$E$6:$K$79,3,FALSE)))))))),IF(VLOOKUP($A45,Übungsübersicht!$E$6:$K$79,7,FALSE)="UK",(MROUND(((INDEX($A$1:$U$64,(ROW(U45)),17))*$T$95),(((IF(VLOOKUP($A45,Übungsübersicht!$E$6:$K$79,3,FALSE)=0,0.1,(VLOOKUP($A45,Übungsübersicht!$E$6:$K$79,3,FALSE)))))))),"Übung OK/UK?")))&lt;3,"RIR 4",(IF(VLOOKUP($A45,Übungsübersicht!$E$6:$K$79,7,FALSE)="OK",(MROUND(((INDEX($A$1:$U$64,(ROW(U45)),17))*$T$94),(((IF(VLOOKUP($A45,Übungsübersicht!$E$6:$K$79,3,FALSE)=0,0.1,(VLOOKUP($A45,Übungsübersicht!$E$6:$K$79,3,FALSE)))))))),IF(VLOOKUP($A45,Übungsübersicht!$E$6:$K$79,7,FALSE)="UK",(MROUND(((INDEX($A$1:$U$64,(ROW(U45)),17))*$T$95),(((IF(VLOOKUP($A45,Übungsübersicht!$E$6:$K$79,3,FALSE)=0,0.1,(VLOOKUP($A45,Übungsübersicht!$E$6:$K$79,3,FALSE)))))))),"Übung OK/UK?"))))),"Übung?",IF((IF(VLOOKUP($A45,Übungsübersicht!$E$6:$K$79,7,FALSE)="OK",(MROUND(((INDEX($A$1:$U$64,(ROW(U45)),17))*$T$94),(((IF(VLOOKUP($A45,Übungsübersicht!$E$6:$K$79,3,FALSE)=0,0.1,(VLOOKUP($A45,Übungsübersicht!$E$6:$K$79,3,FALSE)))))))),IF(VLOOKUP($A45,Übungsübersicht!$E$6:$K$79,7,FALSE)="UK",(MROUND(((INDEX($A$1:$U$64,(ROW(U45)),17))*$T$95),(((IF(VLOOKUP($A45,Übungsübersicht!$E$6:$K$79,3,FALSE)=0,0.1,(VLOOKUP($A45,Übungsübersicht!$E$6:$K$79,3,FALSE)))))))),"Übung OK/UK?")))&lt;3,"RIR 4",(IF(VLOOKUP($A45,Übungsübersicht!$E$6:$K$79,7,FALSE)="OK",(MROUND(((INDEX($A$1:$U$64,(ROW(U45)),17))*$T$94),(((IF(VLOOKUP($A45,Übungsübersicht!$E$6:$K$79,3,FALSE)=0,0.1,(VLOOKUP($A45,Übungsübersicht!$E$6:$K$79,3,FALSE)))))))),IF(VLOOKUP($A45,Übungsübersicht!$E$6:$K$79,7,FALSE)="UK",(MROUND(((INDEX($A$1:$U$64,(ROW(U45)),17))*$T$95),(((IF(VLOOKUP($A45,Übungsübersicht!$E$6:$K$79,3,FALSE)=0,0.1,(VLOOKUP($A45,Übungsübersicht!$E$6:$K$79,3,FALSE)))))))),"Übung OK/UK?")))))</f>
        <v>70</v>
      </c>
      <c r="V45" s="9"/>
    </row>
    <row r="46" spans="1:25" ht="26.1" customHeight="1" thickTop="1" thickBot="1">
      <c r="A46" s="23" t="s">
        <v>27</v>
      </c>
      <c r="B46" s="24" t="str">
        <f>IF(ISNA(IF(ISBLANK(VLOOKUP($A46,Übungsübersicht!$E$7:$F$79,2,FALSE)),"Muskelgruppe Auswählen",VLOOKUP($A46,Übungsübersicht!$E$7:$F$79,2,FALSE))),"Übung?",IF(ISBLANK(VLOOKUP($A46,Übungsübersicht!$E$7:$F$79,2,FALSE)),"Muskelgruppe Auswählen",VLOOKUP($A46,Übungsübersicht!$E$7:$F$79,2,FALSE)))</f>
        <v>Hamstrings</v>
      </c>
      <c r="C46" s="486">
        <v>2</v>
      </c>
      <c r="D46" s="26">
        <f>IF(ISNA(IF($C46=0,"0",IF(VLOOKUP($A46,Übungsübersicht!$E$6:$K$79,4,FALSE)&lt;1,"RIR 3",VLOOKUP($A46,Übungsübersicht!$E$6:$K$79,4,FALSE)))),"Übung?",IF($C46=0,"0",IF(VLOOKUP($A46,Übungsübersicht!$E$6:$K$79,4,FALSE)&lt;1,"RIR 3",VLOOKUP($A46,Übungsübersicht!$E$6:$K$79,4,FALSE))))</f>
        <v>10</v>
      </c>
      <c r="E46" s="27" cm="1">
        <f t="array" ref="E46">IF(ISNA(IF(INDEX($A$1:$U$64,(ROW(E46)),17)-(IF(VLOOKUP($A46,Übungsübersicht!$E$6:$K$79,3,FALSE)&lt;=0.5,0,(VLOOKUP($A46,Übungsübersicht!$E$6:$K$79,3,FALSE))))&lt;3,"RIR 3",INDEX($A$1:$U$64,(ROW(E46)),17)-(IF(VLOOKUP($A46,Übungsübersicht!$E$6:$K$79,3,FALSE)&lt;=0.5,0,(VLOOKUP($A46,Übungsübersicht!$E$6:$K$79,3,FALSE)))))),"Übung?",IF(INDEX($A$1:$U$64,(ROW(E46)),17)-(IF(VLOOKUP($A46,Übungsübersicht!$E$6:$K$79,3,FALSE)&lt;=0.5,0,(VLOOKUP($A46,Übungsübersicht!$E$6:$K$79,3,FALSE))))&lt;3,"RIR 3",INDEX($A$1:$U$64,(ROW(E46)),17)-(IF(VLOOKUP($A46,Übungsübersicht!$E$6:$K$79,3,FALSE)&lt;=0.5,0,(VLOOKUP($A46,Übungsübersicht!$E$6:$K$79,3,FALSE))))))</f>
        <v>107.5</v>
      </c>
      <c r="F46" s="522" t="str">
        <f>IF('Gewichts- Calculator'!$C$126="Ja Anzeigen",(IF($A46='Gewichts- Calculator'!$C$8," &gt;"&amp;'Gewichts- Calculator'!$B$120,"")),"")</f>
        <v/>
      </c>
      <c r="G46" s="486">
        <v>3</v>
      </c>
      <c r="H46" s="26">
        <f>IF(ISNA(IF($G46=0,"0",IF(VLOOKUP($A46,Übungsübersicht!$E$6:$K$79,4,FALSE)&lt;1,"RIR 2",VLOOKUP($A46,Übungsübersicht!$E$6:$K$79,4,FALSE)))),"Übung?",IF($G46=0,"0",IF(VLOOKUP($A46,Übungsübersicht!$E$6:$K$79,4,FALSE)&lt;1,"RIR 2",VLOOKUP($A46,Übungsübersicht!$E$6:$K$79,4,FALSE))))</f>
        <v>10</v>
      </c>
      <c r="I46" s="484">
        <v>110</v>
      </c>
      <c r="J46" s="522" t="str">
        <f>IF('Gewichts- Calculator'!$C$126="Ja Anzeigen",(IF($A46='Gewichts- Calculator'!$C$8," &gt;"&amp;'Gewichts- Calculator'!$D$120,"")),"")</f>
        <v/>
      </c>
      <c r="K46" s="486">
        <v>3</v>
      </c>
      <c r="L46" s="26">
        <f>IF(ISNA(IF($K46=0,"0",IF(VLOOKUP($A46,Übungsübersicht!$E$6:$K$79,4,FALSE)&lt;1,"RIR 2",VLOOKUP($A46,Übungsübersicht!$E$6:$K$79,4,FALSE)))),"Übung?",IF($K46=0,"0",IF(VLOOKUP($A46,Übungsübersicht!$E$6:$K$79,4,FALSE)&lt;1,"RIR 2",VLOOKUP($A46,Übungsübersicht!$E$6:$K$79,4,FALSE))))</f>
        <v>10</v>
      </c>
      <c r="M46" s="484">
        <v>110</v>
      </c>
      <c r="N46" s="522" t="str">
        <f>IF('Gewichts- Calculator'!$C$126="Ja Anzeigen",(IF($A46='Gewichts- Calculator'!$C$8," &gt;"&amp;'Gewichts- Calculator'!$D$120,"")),"")</f>
        <v/>
      </c>
      <c r="O46" s="486">
        <v>4</v>
      </c>
      <c r="P46" s="26">
        <f>IF(ISNA(IF($O46=0,"0",IF(VLOOKUP($A46,Übungsübersicht!$E$6:$K$79,5,FALSE)&lt;1,"RIR 1",VLOOKUP($A46,Übungsübersicht!$E$6:$K$79,5,FALSE)))),"Übung?",IF($O46=0,"0",IF(VLOOKUP($A46,Übungsübersicht!$E$6:$K$79,5,FALSE)&lt;1,"RIR 1",VLOOKUP($A46,Übungsübersicht!$E$6:$K$79,5,FALSE))))</f>
        <v>10</v>
      </c>
      <c r="Q46" s="485">
        <v>110</v>
      </c>
      <c r="R46" s="522" t="str">
        <f>IF('Gewichts- Calculator'!$C$126="Ja Anzeigen",(IF($A46='Gewichts- Calculator'!$C$8," &gt;"&amp;'Gewichts- Calculator'!$F$120,"")),"")</f>
        <v/>
      </c>
      <c r="S46" s="486">
        <v>2</v>
      </c>
      <c r="T46" s="26">
        <f>IF(ISNA(IF($S46=0,"0",IF(VLOOKUP($A46,Übungsübersicht!$E$6:$K$79,4,FALSE)&lt;1,"RIR 4",VLOOKUP($A46,Übungsübersicht!$E$6:$K$79,4,FALSE)))),"Übung?",IF($S46=0,"0",IF(VLOOKUP($A46,Übungsübersicht!$E$6:$K$79,4,FALSE)&lt;1,"RIR 4",VLOOKUP($A46,Übungsübersicht!$E$6:$K$79,4,FALSE))))</f>
        <v>10</v>
      </c>
      <c r="U46" s="478" cm="1">
        <f t="array" ref="U46">IF(ISNA(IF((IF(VLOOKUP($A46,Übungsübersicht!$E$6:$K$79,7,FALSE)="OK",(MROUND(((INDEX($A$1:$U$64,(ROW(U46)),17))*$T$94),(((IF(VLOOKUP($A46,Übungsübersicht!$E$6:$K$79,3,FALSE)=0,0.1,(VLOOKUP($A46,Übungsübersicht!$E$6:$K$79,3,FALSE)))))))),IF(VLOOKUP($A46,Übungsübersicht!$E$6:$K$79,7,FALSE)="UK",(MROUND(((INDEX($A$1:$U$64,(ROW(U46)),17))*$T$95),(((IF(VLOOKUP($A46,Übungsübersicht!$E$6:$K$79,3,FALSE)=0,0.1,(VLOOKUP($A46,Übungsübersicht!$E$6:$K$79,3,FALSE)))))))),"Übung OK/UK?")))&lt;3,"RIR 4",(IF(VLOOKUP($A46,Übungsübersicht!$E$6:$K$79,7,FALSE)="OK",(MROUND(((INDEX($A$1:$U$64,(ROW(U46)),17))*$T$94),(((IF(VLOOKUP($A46,Übungsübersicht!$E$6:$K$79,3,FALSE)=0,0.1,(VLOOKUP($A46,Übungsübersicht!$E$6:$K$79,3,FALSE)))))))),IF(VLOOKUP($A46,Übungsübersicht!$E$6:$K$79,7,FALSE)="UK",(MROUND(((INDEX($A$1:$U$64,(ROW(U46)),17))*$T$95),(((IF(VLOOKUP($A46,Übungsübersicht!$E$6:$K$79,3,FALSE)=0,0.1,(VLOOKUP($A46,Übungsübersicht!$E$6:$K$79,3,FALSE)))))))),"Übung OK/UK?"))))),"Übung?",IF((IF(VLOOKUP($A46,Übungsübersicht!$E$6:$K$79,7,FALSE)="OK",(MROUND(((INDEX($A$1:$U$64,(ROW(U46)),17))*$T$94),(((IF(VLOOKUP($A46,Übungsübersicht!$E$6:$K$79,3,FALSE)=0,0.1,(VLOOKUP($A46,Übungsübersicht!$E$6:$K$79,3,FALSE)))))))),IF(VLOOKUP($A46,Übungsübersicht!$E$6:$K$79,7,FALSE)="UK",(MROUND(((INDEX($A$1:$U$64,(ROW(U46)),17))*$T$95),(((IF(VLOOKUP($A46,Übungsübersicht!$E$6:$K$79,3,FALSE)=0,0.1,(VLOOKUP($A46,Übungsübersicht!$E$6:$K$79,3,FALSE)))))))),"Übung OK/UK?")))&lt;3,"RIR 4",(IF(VLOOKUP($A46,Übungsübersicht!$E$6:$K$79,7,FALSE)="OK",(MROUND(((INDEX($A$1:$U$64,(ROW(U46)),17))*$T$94),(((IF(VLOOKUP($A46,Übungsübersicht!$E$6:$K$79,3,FALSE)=0,0.1,(VLOOKUP($A46,Übungsübersicht!$E$6:$K$79,3,FALSE)))))))),IF(VLOOKUP($A46,Übungsübersicht!$E$6:$K$79,7,FALSE)="UK",(MROUND(((INDEX($A$1:$U$64,(ROW(U46)),17))*$T$95),(((IF(VLOOKUP($A46,Übungsübersicht!$E$6:$K$79,3,FALSE)=0,0.1,(VLOOKUP($A46,Übungsübersicht!$E$6:$K$79,3,FALSE)))))))),"Übung OK/UK?")))))</f>
        <v>65</v>
      </c>
      <c r="V46" s="9"/>
    </row>
    <row r="47" spans="1:25" ht="26.1" customHeight="1" thickTop="1" thickBot="1">
      <c r="A47" s="23" t="s">
        <v>306</v>
      </c>
      <c r="B47" s="24" t="str">
        <f>IF(ISNA(IF(ISBLANK(VLOOKUP($A47,Übungsübersicht!$E$7:$F$79,2,FALSE)),"Muskelgruppe Auswählen",VLOOKUP($A47,Übungsübersicht!$E$7:$F$79,2,FALSE))),"Übung?",IF(ISBLANK(VLOOKUP($A47,Übungsübersicht!$E$7:$F$79,2,FALSE)),"Muskelgruppe Auswählen",VLOOKUP($A47,Übungsübersicht!$E$7:$F$79,2,FALSE)))</f>
        <v>Quads</v>
      </c>
      <c r="C47" s="486">
        <v>1</v>
      </c>
      <c r="D47" s="26">
        <f>IF(ISNA(IF($C47=0,"0",IF(VLOOKUP($A47,Übungsübersicht!$E$6:$K$79,4,FALSE)&lt;1,"RIR 3",VLOOKUP($A47,Übungsübersicht!$E$6:$K$79,4,FALSE)))),"Übung?",IF($C47=0,"0",IF(VLOOKUP($A47,Übungsübersicht!$E$6:$K$79,4,FALSE)&lt;1,"RIR 3",VLOOKUP($A47,Übungsübersicht!$E$6:$K$79,4,FALSE))))</f>
        <v>12</v>
      </c>
      <c r="E47" s="27" cm="1">
        <f t="array" ref="E47">IF(ISNA(IF(INDEX($A$1:$U$64,(ROW(E47)),17)-(IF(VLOOKUP($A47,Übungsübersicht!$E$6:$K$79,3,FALSE)&lt;=0.5,0,(VLOOKUP($A47,Übungsübersicht!$E$6:$K$79,3,FALSE))))&lt;3,"RIR 3",INDEX($A$1:$U$64,(ROW(E47)),17)-(IF(VLOOKUP($A47,Übungsübersicht!$E$6:$K$79,3,FALSE)&lt;=0.5,0,(VLOOKUP($A47,Übungsübersicht!$E$6:$K$79,3,FALSE)))))),"Übung?",IF(INDEX($A$1:$U$64,(ROW(E47)),17)-(IF(VLOOKUP($A47,Übungsübersicht!$E$6:$K$79,3,FALSE)&lt;=0.5,0,(VLOOKUP($A47,Übungsübersicht!$E$6:$K$79,3,FALSE))))&lt;3,"RIR 3",INDEX($A$1:$U$64,(ROW(E47)),17)-(IF(VLOOKUP($A47,Übungsübersicht!$E$6:$K$79,3,FALSE)&lt;=0.5,0,(VLOOKUP($A47,Übungsübersicht!$E$6:$K$79,3,FALSE))))))</f>
        <v>70</v>
      </c>
      <c r="F47" s="522" t="str">
        <f>IF('Gewichts- Calculator'!$C$126="Ja Anzeigen",(IF($A47='Gewichts- Calculator'!$C$8," &gt;"&amp;'Gewichts- Calculator'!$B$120,"")),"")</f>
        <v/>
      </c>
      <c r="G47" s="486">
        <v>2</v>
      </c>
      <c r="H47" s="26">
        <f>IF(ISNA(IF($G47=0,"0",IF(VLOOKUP($A47,Übungsübersicht!$E$6:$K$79,4,FALSE)&lt;1,"RIR 2",VLOOKUP($A47,Übungsübersicht!$E$6:$K$79,4,FALSE)))),"Übung?",IF($G47=0,"0",IF(VLOOKUP($A47,Übungsübersicht!$E$6:$K$79,4,FALSE)&lt;1,"RIR 2",VLOOKUP($A47,Übungsübersicht!$E$6:$K$79,4,FALSE))))</f>
        <v>12</v>
      </c>
      <c r="I47" s="484">
        <v>75</v>
      </c>
      <c r="J47" s="522" t="str">
        <f>IF('Gewichts- Calculator'!$C$126="Ja Anzeigen",(IF($A47='Gewichts- Calculator'!$C$8," &gt;"&amp;'Gewichts- Calculator'!$D$120,"")),"")</f>
        <v/>
      </c>
      <c r="K47" s="486">
        <v>2</v>
      </c>
      <c r="L47" s="26">
        <f>IF(ISNA(IF($K47=0,"0",IF(VLOOKUP($A47,Übungsübersicht!$E$6:$K$79,4,FALSE)&lt;1,"RIR 2",VLOOKUP($A47,Übungsübersicht!$E$6:$K$79,4,FALSE)))),"Übung?",IF($K47=0,"0",IF(VLOOKUP($A47,Übungsübersicht!$E$6:$K$79,4,FALSE)&lt;1,"RIR 2",VLOOKUP($A47,Übungsübersicht!$E$6:$K$79,4,FALSE))))</f>
        <v>12</v>
      </c>
      <c r="M47" s="484">
        <v>75</v>
      </c>
      <c r="N47" s="522" t="str">
        <f>IF('Gewichts- Calculator'!$C$126="Ja Anzeigen",(IF($A47='Gewichts- Calculator'!$C$8," &gt;"&amp;'Gewichts- Calculator'!$D$120,"")),"")</f>
        <v/>
      </c>
      <c r="O47" s="486">
        <v>3</v>
      </c>
      <c r="P47" s="26">
        <f>IF(ISNA(IF($O47=0,"0",IF(VLOOKUP($A47,Übungsübersicht!$E$6:$K$79,5,FALSE)&lt;1,"RIR 1",VLOOKUP($A47,Übungsübersicht!$E$6:$K$79,5,FALSE)))),"Übung?",IF($O47=0,"0",IF(VLOOKUP($A47,Übungsübersicht!$E$6:$K$79,5,FALSE)&lt;1,"RIR 1",VLOOKUP($A47,Übungsübersicht!$E$6:$K$79,5,FALSE))))</f>
        <v>12</v>
      </c>
      <c r="Q47" s="485">
        <v>75</v>
      </c>
      <c r="R47" s="522" t="str">
        <f>IF('Gewichts- Calculator'!$C$126="Ja Anzeigen",(IF($A47='Gewichts- Calculator'!$C$8," &gt;"&amp;'Gewichts- Calculator'!$F$120,"")),"")</f>
        <v/>
      </c>
      <c r="S47" s="486">
        <v>1</v>
      </c>
      <c r="T47" s="26">
        <f>IF(ISNA(IF($S47=0,"0",IF(VLOOKUP($A47,Übungsübersicht!$E$6:$K$79,4,FALSE)&lt;1,"RIR 4",VLOOKUP($A47,Übungsübersicht!$E$6:$K$79,4,FALSE)))),"Übung?",IF($S47=0,"0",IF(VLOOKUP($A47,Übungsübersicht!$E$6:$K$79,4,FALSE)&lt;1,"RIR 4",VLOOKUP($A47,Übungsübersicht!$E$6:$K$79,4,FALSE))))</f>
        <v>12</v>
      </c>
      <c r="U47" s="478" cm="1">
        <f t="array" ref="U47">IF(ISNA(IF((IF(VLOOKUP($A47,Übungsübersicht!$E$6:$K$79,7,FALSE)="OK",(MROUND(((INDEX($A$1:$U$64,(ROW(U47)),17))*$T$94),(((IF(VLOOKUP($A47,Übungsübersicht!$E$6:$K$79,3,FALSE)=0,0.1,(VLOOKUP($A47,Übungsübersicht!$E$6:$K$79,3,FALSE)))))))),IF(VLOOKUP($A47,Übungsübersicht!$E$6:$K$79,7,FALSE)="UK",(MROUND(((INDEX($A$1:$U$64,(ROW(U47)),17))*$T$95),(((IF(VLOOKUP($A47,Übungsübersicht!$E$6:$K$79,3,FALSE)=0,0.1,(VLOOKUP($A47,Übungsübersicht!$E$6:$K$79,3,FALSE)))))))),"Übung OK/UK?")))&lt;3,"RIR 4",(IF(VLOOKUP($A47,Übungsübersicht!$E$6:$K$79,7,FALSE)="OK",(MROUND(((INDEX($A$1:$U$64,(ROW(U47)),17))*$T$94),(((IF(VLOOKUP($A47,Übungsübersicht!$E$6:$K$79,3,FALSE)=0,0.1,(VLOOKUP($A47,Übungsübersicht!$E$6:$K$79,3,FALSE)))))))),IF(VLOOKUP($A47,Übungsübersicht!$E$6:$K$79,7,FALSE)="UK",(MROUND(((INDEX($A$1:$U$64,(ROW(U47)),17))*$T$95),(((IF(VLOOKUP($A47,Übungsübersicht!$E$6:$K$79,3,FALSE)=0,0.1,(VLOOKUP($A47,Übungsübersicht!$E$6:$K$79,3,FALSE)))))))),"Übung OK/UK?"))))),"Übung?",IF((IF(VLOOKUP($A47,Übungsübersicht!$E$6:$K$79,7,FALSE)="OK",(MROUND(((INDEX($A$1:$U$64,(ROW(U47)),17))*$T$94),(((IF(VLOOKUP($A47,Übungsübersicht!$E$6:$K$79,3,FALSE)=0,0.1,(VLOOKUP($A47,Übungsübersicht!$E$6:$K$79,3,FALSE)))))))),IF(VLOOKUP($A47,Übungsübersicht!$E$6:$K$79,7,FALSE)="UK",(MROUND(((INDEX($A$1:$U$64,(ROW(U47)),17))*$T$95),(((IF(VLOOKUP($A47,Übungsübersicht!$E$6:$K$79,3,FALSE)=0,0.1,(VLOOKUP($A47,Übungsübersicht!$E$6:$K$79,3,FALSE)))))))),"Übung OK/UK?")))&lt;3,"RIR 4",(IF(VLOOKUP($A47,Übungsübersicht!$E$6:$K$79,7,FALSE)="OK",(MROUND(((INDEX($A$1:$U$64,(ROW(U47)),17))*$T$94),(((IF(VLOOKUP($A47,Übungsübersicht!$E$6:$K$79,3,FALSE)=0,0.1,(VLOOKUP($A47,Übungsübersicht!$E$6:$K$79,3,FALSE)))))))),IF(VLOOKUP($A47,Übungsübersicht!$E$6:$K$79,7,FALSE)="UK",(MROUND(((INDEX($A$1:$U$64,(ROW(U47)),17))*$T$95),(((IF(VLOOKUP($A47,Übungsübersicht!$E$6:$K$79,3,FALSE)=0,0.1,(VLOOKUP($A47,Übungsübersicht!$E$6:$K$79,3,FALSE)))))))),"Übung OK/UK?")))))</f>
        <v>45</v>
      </c>
      <c r="V47" s="9"/>
    </row>
    <row r="48" spans="1:25" ht="26.1" customHeight="1" thickTop="1" thickBot="1">
      <c r="A48" s="23" t="s">
        <v>25</v>
      </c>
      <c r="B48" s="24" t="str">
        <f>IF(ISNA(IF(ISBLANK(VLOOKUP($A48,Übungsübersicht!$E$7:$F$79,2,FALSE)),"Muskelgruppe Auswählen",VLOOKUP($A48,Übungsübersicht!$E$7:$F$79,2,FALSE))),"Übung?",IF(ISBLANK(VLOOKUP($A48,Übungsübersicht!$E$7:$F$79,2,FALSE)),"Muskelgruppe Auswählen",VLOOKUP($A48,Übungsübersicht!$E$7:$F$79,2,FALSE)))</f>
        <v>Quads</v>
      </c>
      <c r="C48" s="486">
        <v>1</v>
      </c>
      <c r="D48" s="26">
        <f>IF(ISNA(IF($C48=0,"0",IF(VLOOKUP($A48,Übungsübersicht!$E$6:$K$79,4,FALSE)&lt;1,"RIR 3",VLOOKUP($A48,Übungsübersicht!$E$6:$K$79,4,FALSE)))),"Übung?",IF($C48=0,"0",IF(VLOOKUP($A48,Übungsübersicht!$E$6:$K$79,4,FALSE)&lt;1,"RIR 3",VLOOKUP($A48,Übungsübersicht!$E$6:$K$79,4,FALSE))))</f>
        <v>12</v>
      </c>
      <c r="E48" s="27" cm="1">
        <f t="array" ref="E48">IF(ISNA(IF(INDEX($A$1:$U$64,(ROW(E48)),17)-(IF(VLOOKUP($A48,Übungsübersicht!$E$6:$K$79,3,FALSE)&lt;=0.5,0,(VLOOKUP($A48,Übungsübersicht!$E$6:$K$79,3,FALSE))))&lt;3,"RIR 3",INDEX($A$1:$U$64,(ROW(E48)),17)-(IF(VLOOKUP($A48,Übungsübersicht!$E$6:$K$79,3,FALSE)&lt;=0.5,0,(VLOOKUP($A48,Übungsübersicht!$E$6:$K$79,3,FALSE)))))),"Übung?",IF(INDEX($A$1:$U$64,(ROW(E48)),17)-(IF(VLOOKUP($A48,Übungsübersicht!$E$6:$K$79,3,FALSE)&lt;=0.5,0,(VLOOKUP($A48,Übungsübersicht!$E$6:$K$79,3,FALSE))))&lt;3,"RIR 3",INDEX($A$1:$U$64,(ROW(E48)),17)-(IF(VLOOKUP($A48,Übungsübersicht!$E$6:$K$79,3,FALSE)&lt;=0.5,0,(VLOOKUP($A48,Übungsübersicht!$E$6:$K$79,3,FALSE))))))</f>
        <v>11</v>
      </c>
      <c r="F48" s="522" t="str">
        <f>IF('Gewichts- Calculator'!$C$126="Ja Anzeigen",(IF($A48='Gewichts- Calculator'!$C$8," &gt;"&amp;'Gewichts- Calculator'!$B$120,"")),"")</f>
        <v/>
      </c>
      <c r="G48" s="486">
        <v>1</v>
      </c>
      <c r="H48" s="26">
        <f>IF(ISNA(IF($G48=0,"0",IF(VLOOKUP($A48,Übungsübersicht!$E$6:$K$79,4,FALSE)&lt;1,"RIR 2",VLOOKUP($A48,Übungsübersicht!$E$6:$K$79,4,FALSE)))),"Übung?",IF($G48=0,"0",IF(VLOOKUP($A48,Übungsübersicht!$E$6:$K$79,4,FALSE)&lt;1,"RIR 2",VLOOKUP($A48,Übungsübersicht!$E$6:$K$79,4,FALSE))))</f>
        <v>12</v>
      </c>
      <c r="I48" s="484">
        <v>16</v>
      </c>
      <c r="J48" s="522" t="str">
        <f>IF('Gewichts- Calculator'!$C$126="Ja Anzeigen",(IF($A48='Gewichts- Calculator'!$C$8," &gt;"&amp;'Gewichts- Calculator'!$D$120,"")),"")</f>
        <v/>
      </c>
      <c r="K48" s="486">
        <v>1</v>
      </c>
      <c r="L48" s="26">
        <f>IF(ISNA(IF($K48=0,"0",IF(VLOOKUP($A48,Übungsübersicht!$E$6:$K$79,4,FALSE)&lt;1,"RIR 2",VLOOKUP($A48,Übungsübersicht!$E$6:$K$79,4,FALSE)))),"Übung?",IF($K48=0,"0",IF(VLOOKUP($A48,Übungsübersicht!$E$6:$K$79,4,FALSE)&lt;1,"RIR 2",VLOOKUP($A48,Übungsübersicht!$E$6:$K$79,4,FALSE))))</f>
        <v>12</v>
      </c>
      <c r="M48" s="484">
        <v>16</v>
      </c>
      <c r="N48" s="522" t="str">
        <f>IF('Gewichts- Calculator'!$C$126="Ja Anzeigen",(IF($A48='Gewichts- Calculator'!$C$8," &gt;"&amp;'Gewichts- Calculator'!$D$120,"")),"")</f>
        <v/>
      </c>
      <c r="O48" s="486">
        <v>2</v>
      </c>
      <c r="P48" s="26">
        <f>IF(ISNA(IF($O48=0,"0",IF(VLOOKUP($A48,Übungsübersicht!$E$6:$K$79,5,FALSE)&lt;1,"RIR 1",VLOOKUP($A48,Übungsübersicht!$E$6:$K$79,5,FALSE)))),"Übung?",IF($O48=0,"0",IF(VLOOKUP($A48,Übungsübersicht!$E$6:$K$79,5,FALSE)&lt;1,"RIR 1",VLOOKUP($A48,Übungsübersicht!$E$6:$K$79,5,FALSE))))</f>
        <v>12</v>
      </c>
      <c r="Q48" s="485">
        <v>16</v>
      </c>
      <c r="R48" s="522" t="str">
        <f>IF('Gewichts- Calculator'!$C$126="Ja Anzeigen",(IF($A48='Gewichts- Calculator'!$C$8," &gt;"&amp;'Gewichts- Calculator'!$F$120,"")),"")</f>
        <v/>
      </c>
      <c r="S48" s="486">
        <v>0</v>
      </c>
      <c r="T48" s="26" t="str">
        <f>IF(ISNA(IF($S48=0,"0",IF(VLOOKUP($A48,Übungsübersicht!$E$6:$K$79,4,FALSE)&lt;1,"RIR 4",VLOOKUP($A48,Übungsübersicht!$E$6:$K$79,4,FALSE)))),"Übung?",IF($S48=0,"0",IF(VLOOKUP($A48,Übungsübersicht!$E$6:$K$79,4,FALSE)&lt;1,"RIR 4",VLOOKUP($A48,Übungsübersicht!$E$6:$K$79,4,FALSE))))</f>
        <v>0</v>
      </c>
      <c r="U48" s="478" cm="1">
        <f t="array" ref="U48">IF(ISNA(IF((IF(VLOOKUP($A48,Übungsübersicht!$E$6:$K$79,7,FALSE)="OK",(MROUND(((INDEX($A$1:$U$64,(ROW(U48)),17))*$T$94),(((IF(VLOOKUP($A48,Übungsübersicht!$E$6:$K$79,3,FALSE)=0,0.1,(VLOOKUP($A48,Übungsübersicht!$E$6:$K$79,3,FALSE)))))))),IF(VLOOKUP($A48,Übungsübersicht!$E$6:$K$79,7,FALSE)="UK",(MROUND(((INDEX($A$1:$U$64,(ROW(U48)),17))*$T$95),(((IF(VLOOKUP($A48,Übungsübersicht!$E$6:$K$79,3,FALSE)=0,0.1,(VLOOKUP($A48,Übungsübersicht!$E$6:$K$79,3,FALSE)))))))),"Übung OK/UK?")))&lt;3,"RIR 4",(IF(VLOOKUP($A48,Übungsübersicht!$E$6:$K$79,7,FALSE)="OK",(MROUND(((INDEX($A$1:$U$64,(ROW(U48)),17))*$T$94),(((IF(VLOOKUP($A48,Übungsübersicht!$E$6:$K$79,3,FALSE)=0,0.1,(VLOOKUP($A48,Übungsübersicht!$E$6:$K$79,3,FALSE)))))))),IF(VLOOKUP($A48,Übungsübersicht!$E$6:$K$79,7,FALSE)="UK",(MROUND(((INDEX($A$1:$U$64,(ROW(U48)),17))*$T$95),(((IF(VLOOKUP($A48,Übungsübersicht!$E$6:$K$79,3,FALSE)=0,0.1,(VLOOKUP($A48,Übungsübersicht!$E$6:$K$79,3,FALSE)))))))),"Übung OK/UK?"))))),"Übung?",IF((IF(VLOOKUP($A48,Übungsübersicht!$E$6:$K$79,7,FALSE)="OK",(MROUND(((INDEX($A$1:$U$64,(ROW(U48)),17))*$T$94),(((IF(VLOOKUP($A48,Übungsübersicht!$E$6:$K$79,3,FALSE)=0,0.1,(VLOOKUP($A48,Übungsübersicht!$E$6:$K$79,3,FALSE)))))))),IF(VLOOKUP($A48,Übungsübersicht!$E$6:$K$79,7,FALSE)="UK",(MROUND(((INDEX($A$1:$U$64,(ROW(U48)),17))*$T$95),(((IF(VLOOKUP($A48,Übungsübersicht!$E$6:$K$79,3,FALSE)=0,0.1,(VLOOKUP($A48,Übungsübersicht!$E$6:$K$79,3,FALSE)))))))),"Übung OK/UK?")))&lt;3,"RIR 4",(IF(VLOOKUP($A48,Übungsübersicht!$E$6:$K$79,7,FALSE)="OK",(MROUND(((INDEX($A$1:$U$64,(ROW(U48)),17))*$T$94),(((IF(VLOOKUP($A48,Übungsübersicht!$E$6:$K$79,3,FALSE)=0,0.1,(VLOOKUP($A48,Übungsübersicht!$E$6:$K$79,3,FALSE)))))))),IF(VLOOKUP($A48,Übungsübersicht!$E$6:$K$79,7,FALSE)="UK",(MROUND(((INDEX($A$1:$U$64,(ROW(U48)),17))*$T$95),(((IF(VLOOKUP($A48,Übungsübersicht!$E$6:$K$79,3,FALSE)=0,0.1,(VLOOKUP($A48,Übungsübersicht!$E$6:$K$79,3,FALSE)))))))),"Übung OK/UK?")))))</f>
        <v>10</v>
      </c>
      <c r="V48" s="9"/>
      <c r="W48" s="9"/>
      <c r="X48" s="9"/>
      <c r="Y48" s="9"/>
    </row>
    <row r="49" spans="1:25" ht="26.1" customHeight="1" thickTop="1" thickBot="1">
      <c r="A49" s="23" t="s">
        <v>43</v>
      </c>
      <c r="B49" s="24" t="str">
        <f>IF(ISNA(IF(ISBLANK(VLOOKUP($A49,Übungsübersicht!$E$7:$F$79,2,FALSE)),"Muskelgruppe Auswählen",VLOOKUP($A49,Übungsübersicht!$E$7:$F$79,2,FALSE))),"Übung?",IF(ISBLANK(VLOOKUP($A49,Übungsübersicht!$E$7:$F$79,2,FALSE)),"Muskelgruppe Auswählen",VLOOKUP($A49,Übungsübersicht!$E$7:$F$79,2,FALSE)))</f>
        <v>Waden</v>
      </c>
      <c r="C49" s="486">
        <v>3</v>
      </c>
      <c r="D49" s="26" t="str">
        <f>IF(ISNA(IF($C49=0,"0",IF(VLOOKUP($A49,Übungsübersicht!$E$6:$K$79,4,FALSE)&lt;1,"RIR 3",VLOOKUP($A49,Übungsübersicht!$E$6:$K$79,4,FALSE)))),"Übung?",IF($C49=0,"0",IF(VLOOKUP($A49,Übungsübersicht!$E$6:$K$79,4,FALSE)&lt;1,"RIR 3",VLOOKUP($A49,Übungsübersicht!$E$6:$K$79,4,FALSE))))</f>
        <v>RIR 3</v>
      </c>
      <c r="E49" s="27" t="str" cm="1">
        <f t="array" ref="E49">IF(ISNA(IF(INDEX($A$1:$U$64,(ROW(E49)),17)-(IF(VLOOKUP($A49,Übungsübersicht!$E$6:$K$79,3,FALSE)&lt;=0.5,0,(VLOOKUP($A49,Übungsübersicht!$E$6:$K$79,3,FALSE))))&lt;3,"RIR 3",INDEX($A$1:$U$64,(ROW(E49)),17)-(IF(VLOOKUP($A49,Übungsübersicht!$E$6:$K$79,3,FALSE)&lt;=0.5,0,(VLOOKUP($A49,Übungsübersicht!$E$6:$K$79,3,FALSE)))))),"Übung?",IF(INDEX($A$1:$U$64,(ROW(E49)),17)-(IF(VLOOKUP($A49,Übungsübersicht!$E$6:$K$79,3,FALSE)&lt;=0.5,0,(VLOOKUP($A49,Übungsübersicht!$E$6:$K$79,3,FALSE))))&lt;3,"RIR 3",INDEX($A$1:$U$64,(ROW(E49)),17)-(IF(VLOOKUP($A49,Übungsübersicht!$E$6:$K$79,3,FALSE)&lt;=0.5,0,(VLOOKUP($A49,Übungsübersicht!$E$6:$K$79,3,FALSE))))))</f>
        <v>RIR 3</v>
      </c>
      <c r="F49" s="522" t="str">
        <f>IF('Gewichts- Calculator'!$C$126="Ja Anzeigen",(IF($A49='Gewichts- Calculator'!$C$8," &gt;"&amp;'Gewichts- Calculator'!$B$120,"")),"")</f>
        <v/>
      </c>
      <c r="G49" s="486">
        <v>5</v>
      </c>
      <c r="H49" s="26" t="str">
        <f>IF(ISNA(IF($G49=0,"0",IF(VLOOKUP($A49,Übungsübersicht!$E$6:$K$79,4,FALSE)&lt;1,"RIR 2",VLOOKUP($A49,Übungsübersicht!$E$6:$K$79,4,FALSE)))),"Übung?",IF($G49=0,"0",IF(VLOOKUP($A49,Übungsübersicht!$E$6:$K$79,4,FALSE)&lt;1,"RIR 2",VLOOKUP($A49,Übungsübersicht!$E$6:$K$79,4,FALSE))))</f>
        <v>RIR 2</v>
      </c>
      <c r="I49" s="484" t="s">
        <v>59</v>
      </c>
      <c r="J49" s="522" t="str">
        <f>IF('Gewichts- Calculator'!$C$126="Ja Anzeigen",(IF($A49='Gewichts- Calculator'!$C$8," &gt;"&amp;'Gewichts- Calculator'!$D$120,"")),"")</f>
        <v/>
      </c>
      <c r="K49" s="486">
        <v>5</v>
      </c>
      <c r="L49" s="26" t="str">
        <f>IF(ISNA(IF($K49=0,"0",IF(VLOOKUP($A49,Übungsübersicht!$E$6:$K$79,4,FALSE)&lt;1,"RIR 2",VLOOKUP($A49,Übungsübersicht!$E$6:$K$79,4,FALSE)))),"Übung?",IF($K49=0,"0",IF(VLOOKUP($A49,Übungsübersicht!$E$6:$K$79,4,FALSE)&lt;1,"RIR 2",VLOOKUP($A49,Übungsübersicht!$E$6:$K$79,4,FALSE))))</f>
        <v>RIR 2</v>
      </c>
      <c r="M49" s="484" t="s">
        <v>60</v>
      </c>
      <c r="N49" s="522" t="str">
        <f>IF('Gewichts- Calculator'!$C$126="Ja Anzeigen",(IF($A49='Gewichts- Calculator'!$C$8," &gt;"&amp;'Gewichts- Calculator'!$D$120,"")),"")</f>
        <v/>
      </c>
      <c r="O49" s="486">
        <v>6</v>
      </c>
      <c r="P49" s="26" t="str">
        <f>IF(ISNA(IF($O49=0,"0",IF(VLOOKUP($A49,Übungsübersicht!$E$6:$K$79,5,FALSE)&lt;1,"RIR 1",VLOOKUP($A49,Übungsübersicht!$E$6:$K$79,5,FALSE)))),"Übung?",IF($O49=0,"0",IF(VLOOKUP($A49,Übungsübersicht!$E$6:$K$79,5,FALSE)&lt;1,"RIR 1",VLOOKUP($A49,Übungsübersicht!$E$6:$K$79,5,FALSE))))</f>
        <v>RIR 1</v>
      </c>
      <c r="Q49" s="485">
        <v>0</v>
      </c>
      <c r="R49" s="522" t="str">
        <f>IF('Gewichts- Calculator'!$C$126="Ja Anzeigen",(IF($A49='Gewichts- Calculator'!$C$8," &gt;"&amp;'Gewichts- Calculator'!$F$120,"")),"")</f>
        <v/>
      </c>
      <c r="S49" s="486">
        <v>0</v>
      </c>
      <c r="T49" s="26" t="str">
        <f>IF(ISNA(IF($S49=0,"0",IF(VLOOKUP($A49,Übungsübersicht!$E$6:$K$79,4,FALSE)&lt;1,"RIR 4",VLOOKUP($A49,Übungsübersicht!$E$6:$K$79,4,FALSE)))),"Übung?",IF($S49=0,"0",IF(VLOOKUP($A49,Übungsübersicht!$E$6:$K$79,4,FALSE)&lt;1,"RIR 4",VLOOKUP($A49,Übungsübersicht!$E$6:$K$79,4,FALSE))))</f>
        <v>0</v>
      </c>
      <c r="U49" s="478" t="str" cm="1">
        <f t="array" ref="U49">IF(ISNA(IF((IF(VLOOKUP($A49,Übungsübersicht!$E$6:$K$79,7,FALSE)="OK",(MROUND(((INDEX($A$1:$U$64,(ROW(U49)),17))*$T$94),(((IF(VLOOKUP($A49,Übungsübersicht!$E$6:$K$79,3,FALSE)=0,0.1,(VLOOKUP($A49,Übungsübersicht!$E$6:$K$79,3,FALSE)))))))),IF(VLOOKUP($A49,Übungsübersicht!$E$6:$K$79,7,FALSE)="UK",(MROUND(((INDEX($A$1:$U$64,(ROW(U49)),17))*$T$95),(((IF(VLOOKUP($A49,Übungsübersicht!$E$6:$K$79,3,FALSE)=0,0.1,(VLOOKUP($A49,Übungsübersicht!$E$6:$K$79,3,FALSE)))))))),"Übung OK/UK?")))&lt;3,"RIR 4",(IF(VLOOKUP($A49,Übungsübersicht!$E$6:$K$79,7,FALSE)="OK",(MROUND(((INDEX($A$1:$U$64,(ROW(U49)),17))*$T$94),(((IF(VLOOKUP($A49,Übungsübersicht!$E$6:$K$79,3,FALSE)=0,0.1,(VLOOKUP($A49,Übungsübersicht!$E$6:$K$79,3,FALSE)))))))),IF(VLOOKUP($A49,Übungsübersicht!$E$6:$K$79,7,FALSE)="UK",(MROUND(((INDEX($A$1:$U$64,(ROW(U49)),17))*$T$95),(((IF(VLOOKUP($A49,Übungsübersicht!$E$6:$K$79,3,FALSE)=0,0.1,(VLOOKUP($A49,Übungsübersicht!$E$6:$K$79,3,FALSE)))))))),"Übung OK/UK?"))))),"Übung?",IF((IF(VLOOKUP($A49,Übungsübersicht!$E$6:$K$79,7,FALSE)="OK",(MROUND(((INDEX($A$1:$U$64,(ROW(U49)),17))*$T$94),(((IF(VLOOKUP($A49,Übungsübersicht!$E$6:$K$79,3,FALSE)=0,0.1,(VLOOKUP($A49,Übungsübersicht!$E$6:$K$79,3,FALSE)))))))),IF(VLOOKUP($A49,Übungsübersicht!$E$6:$K$79,7,FALSE)="UK",(MROUND(((INDEX($A$1:$U$64,(ROW(U49)),17))*$T$95),(((IF(VLOOKUP($A49,Übungsübersicht!$E$6:$K$79,3,FALSE)=0,0.1,(VLOOKUP($A49,Übungsübersicht!$E$6:$K$79,3,FALSE)))))))),"Übung OK/UK?")))&lt;3,"RIR 4",(IF(VLOOKUP($A49,Übungsübersicht!$E$6:$K$79,7,FALSE)="OK",(MROUND(((INDEX($A$1:$U$64,(ROW(U49)),17))*$T$94),(((IF(VLOOKUP($A49,Übungsübersicht!$E$6:$K$79,3,FALSE)=0,0.1,(VLOOKUP($A49,Übungsübersicht!$E$6:$K$79,3,FALSE)))))))),IF(VLOOKUP($A49,Übungsübersicht!$E$6:$K$79,7,FALSE)="UK",(MROUND(((INDEX($A$1:$U$64,(ROW(U49)),17))*$T$95),(((IF(VLOOKUP($A49,Übungsübersicht!$E$6:$K$79,3,FALSE)=0,0.1,(VLOOKUP($A49,Übungsübersicht!$E$6:$K$79,3,FALSE)))))))),"Übung OK/UK?")))))</f>
        <v>RIR 4</v>
      </c>
      <c r="V49" s="9"/>
      <c r="W49" s="9"/>
      <c r="X49" s="9"/>
      <c r="Y49" s="9"/>
    </row>
    <row r="50" spans="1:25" ht="26.1" customHeight="1" thickTop="1" thickBot="1">
      <c r="A50" s="23" t="s">
        <v>45</v>
      </c>
      <c r="B50" s="24" t="str">
        <f>IF(ISNA(IF(ISBLANK(VLOOKUP($A50,Übungsübersicht!$E$7:$F$79,2,FALSE)),"Muskelgruppe Auswählen",VLOOKUP($A50,Übungsübersicht!$E$7:$F$79,2,FALSE))),"Übung?",IF(ISBLANK(VLOOKUP($A50,Übungsübersicht!$E$7:$F$79,2,FALSE)),"Muskelgruppe Auswählen",VLOOKUP($A50,Übungsübersicht!$E$7:$F$79,2,FALSE)))</f>
        <v>Bauch</v>
      </c>
      <c r="C50" s="486">
        <v>5</v>
      </c>
      <c r="D50" s="26" t="str">
        <f>IF(ISNA(IF($C50=0,"0",IF(VLOOKUP($A50,Übungsübersicht!$E$6:$K$79,4,FALSE)&lt;1,"RIR 3",VLOOKUP($A50,Übungsübersicht!$E$6:$K$79,4,FALSE)))),"Übung?",IF($C50=0,"0",IF(VLOOKUP($A50,Übungsübersicht!$E$6:$K$79,4,FALSE)&lt;1,"RIR 3",VLOOKUP($A50,Übungsübersicht!$E$6:$K$79,4,FALSE))))</f>
        <v>RIR 3</v>
      </c>
      <c r="E50" s="27" t="str" cm="1">
        <f t="array" ref="E50">IF(ISNA(IF(INDEX($A$1:$U$64,(ROW(E50)),17)-(IF(VLOOKUP($A50,Übungsübersicht!$E$6:$K$79,3,FALSE)&lt;=0.5,0,(VLOOKUP($A50,Übungsübersicht!$E$6:$K$79,3,FALSE))))&lt;3,"RIR 3",INDEX($A$1:$U$64,(ROW(E50)),17)-(IF(VLOOKUP($A50,Übungsübersicht!$E$6:$K$79,3,FALSE)&lt;=0.5,0,(VLOOKUP($A50,Übungsübersicht!$E$6:$K$79,3,FALSE)))))),"Übung?",IF(INDEX($A$1:$U$64,(ROW(E50)),17)-(IF(VLOOKUP($A50,Übungsübersicht!$E$6:$K$79,3,FALSE)&lt;=0.5,0,(VLOOKUP($A50,Übungsübersicht!$E$6:$K$79,3,FALSE))))&lt;3,"RIR 3",INDEX($A$1:$U$64,(ROW(E50)),17)-(IF(VLOOKUP($A50,Übungsübersicht!$E$6:$K$79,3,FALSE)&lt;=0.5,0,(VLOOKUP($A50,Übungsübersicht!$E$6:$K$79,3,FALSE))))))</f>
        <v>RIR 3</v>
      </c>
      <c r="F50" s="522" t="str">
        <f>IF('Gewichts- Calculator'!$C$126="Ja Anzeigen",(IF($A50='Gewichts- Calculator'!$C$8," &gt;"&amp;'Gewichts- Calculator'!$B$120,"")),"")</f>
        <v/>
      </c>
      <c r="G50" s="486">
        <v>6</v>
      </c>
      <c r="H50" s="26" t="str">
        <f>IF(ISNA(IF($G50=0,"0",IF(VLOOKUP($A50,Übungsübersicht!$E$6:$K$79,4,FALSE)&lt;1,"RIR 2",VLOOKUP($A50,Übungsübersicht!$E$6:$K$79,4,FALSE)))),"Übung?",IF($G50=0,"0",IF(VLOOKUP($A50,Übungsübersicht!$E$6:$K$79,4,FALSE)&lt;1,"RIR 2",VLOOKUP($A50,Übungsübersicht!$E$6:$K$79,4,FALSE))))</f>
        <v>RIR 2</v>
      </c>
      <c r="I50" s="484" t="s">
        <v>59</v>
      </c>
      <c r="J50" s="522" t="str">
        <f>IF('Gewichts- Calculator'!$C$126="Ja Anzeigen",(IF($A50='Gewichts- Calculator'!$C$8," &gt;"&amp;'Gewichts- Calculator'!$D$120,"")),"")</f>
        <v/>
      </c>
      <c r="K50" s="486">
        <v>6</v>
      </c>
      <c r="L50" s="26" t="str">
        <f>IF(ISNA(IF($K50=0,"0",IF(VLOOKUP($A50,Übungsübersicht!$E$6:$K$79,4,FALSE)&lt;1,"RIR 2",VLOOKUP($A50,Übungsübersicht!$E$6:$K$79,4,FALSE)))),"Übung?",IF($K50=0,"0",IF(VLOOKUP($A50,Übungsübersicht!$E$6:$K$79,4,FALSE)&lt;1,"RIR 2",VLOOKUP($A50,Übungsübersicht!$E$6:$K$79,4,FALSE))))</f>
        <v>RIR 2</v>
      </c>
      <c r="M50" s="484" t="s">
        <v>60</v>
      </c>
      <c r="N50" s="522" t="str">
        <f>IF('Gewichts- Calculator'!$C$126="Ja Anzeigen",(IF($A50='Gewichts- Calculator'!$C$8," &gt;"&amp;'Gewichts- Calculator'!$D$120,"")),"")</f>
        <v/>
      </c>
      <c r="O50" s="486">
        <v>0</v>
      </c>
      <c r="P50" s="26" t="str">
        <f>IF(ISNA(IF($O50=0,"0",IF(VLOOKUP($A50,Übungsübersicht!$E$6:$K$79,5,FALSE)&lt;1,"RIR 1",VLOOKUP($A50,Übungsübersicht!$E$6:$K$79,5,FALSE)))),"Übung?",IF($O50=0,"0",IF(VLOOKUP($A50,Übungsübersicht!$E$6:$K$79,5,FALSE)&lt;1,"RIR 1",VLOOKUP($A50,Übungsübersicht!$E$6:$K$79,5,FALSE))))</f>
        <v>0</v>
      </c>
      <c r="Q50" s="485">
        <v>0</v>
      </c>
      <c r="R50" s="522" t="str">
        <f>IF('Gewichts- Calculator'!$C$126="Ja Anzeigen",(IF($A50='Gewichts- Calculator'!$C$8," &gt;"&amp;'Gewichts- Calculator'!$F$120,"")),"")</f>
        <v/>
      </c>
      <c r="S50" s="486">
        <v>10</v>
      </c>
      <c r="T50" s="26" t="str">
        <f>IF(ISNA(IF($S50=0,"0",IF(VLOOKUP($A50,Übungsübersicht!$E$6:$K$79,4,FALSE)&lt;1,"RIR 4",VLOOKUP($A50,Übungsübersicht!$E$6:$K$79,4,FALSE)))),"Übung?",IF($S50=0,"0",IF(VLOOKUP($A50,Übungsübersicht!$E$6:$K$79,4,FALSE)&lt;1,"RIR 4",VLOOKUP($A50,Übungsübersicht!$E$6:$K$79,4,FALSE))))</f>
        <v>RIR 4</v>
      </c>
      <c r="U50" s="478" t="str" cm="1">
        <f t="array" ref="U50">IF(ISNA(IF((IF(VLOOKUP($A50,Übungsübersicht!$E$6:$K$79,7,FALSE)="OK",(MROUND(((INDEX($A$1:$U$64,(ROW(U50)),17))*$T$94),(((IF(VLOOKUP($A50,Übungsübersicht!$E$6:$K$79,3,FALSE)=0,0.1,(VLOOKUP($A50,Übungsübersicht!$E$6:$K$79,3,FALSE)))))))),IF(VLOOKUP($A50,Übungsübersicht!$E$6:$K$79,7,FALSE)="UK",(MROUND(((INDEX($A$1:$U$64,(ROW(U50)),17))*$T$95),(((IF(VLOOKUP($A50,Übungsübersicht!$E$6:$K$79,3,FALSE)=0,0.1,(VLOOKUP($A50,Übungsübersicht!$E$6:$K$79,3,FALSE)))))))),"Übung OK/UK?")))&lt;3,"RIR 4",(IF(VLOOKUP($A50,Übungsübersicht!$E$6:$K$79,7,FALSE)="OK",(MROUND(((INDEX($A$1:$U$64,(ROW(U50)),17))*$T$94),(((IF(VLOOKUP($A50,Übungsübersicht!$E$6:$K$79,3,FALSE)=0,0.1,(VLOOKUP($A50,Übungsübersicht!$E$6:$K$79,3,FALSE)))))))),IF(VLOOKUP($A50,Übungsübersicht!$E$6:$K$79,7,FALSE)="UK",(MROUND(((INDEX($A$1:$U$64,(ROW(U50)),17))*$T$95),(((IF(VLOOKUP($A50,Übungsübersicht!$E$6:$K$79,3,FALSE)=0,0.1,(VLOOKUP($A50,Übungsübersicht!$E$6:$K$79,3,FALSE)))))))),"Übung OK/UK?"))))),"Übung?",IF((IF(VLOOKUP($A50,Übungsübersicht!$E$6:$K$79,7,FALSE)="OK",(MROUND(((INDEX($A$1:$U$64,(ROW(U50)),17))*$T$94),(((IF(VLOOKUP($A50,Übungsübersicht!$E$6:$K$79,3,FALSE)=0,0.1,(VLOOKUP($A50,Übungsübersicht!$E$6:$K$79,3,FALSE)))))))),IF(VLOOKUP($A50,Übungsübersicht!$E$6:$K$79,7,FALSE)="UK",(MROUND(((INDEX($A$1:$U$64,(ROW(U50)),17))*$T$95),(((IF(VLOOKUP($A50,Übungsübersicht!$E$6:$K$79,3,FALSE)=0,0.1,(VLOOKUP($A50,Übungsübersicht!$E$6:$K$79,3,FALSE)))))))),"Übung OK/UK?")))&lt;3,"RIR 4",(IF(VLOOKUP($A50,Übungsübersicht!$E$6:$K$79,7,FALSE)="OK",(MROUND(((INDEX($A$1:$U$64,(ROW(U50)),17))*$T$94),(((IF(VLOOKUP($A50,Übungsübersicht!$E$6:$K$79,3,FALSE)=0,0.1,(VLOOKUP($A50,Übungsübersicht!$E$6:$K$79,3,FALSE)))))))),IF(VLOOKUP($A50,Übungsübersicht!$E$6:$K$79,7,FALSE)="UK",(MROUND(((INDEX($A$1:$U$64,(ROW(U50)),17))*$T$95),(((IF(VLOOKUP($A50,Übungsübersicht!$E$6:$K$79,3,FALSE)=0,0.1,(VLOOKUP($A50,Übungsübersicht!$E$6:$K$79,3,FALSE)))))))),"Übung OK/UK?")))))</f>
        <v>RIR 4</v>
      </c>
      <c r="V50" s="9"/>
      <c r="W50" s="9"/>
      <c r="X50" s="9"/>
      <c r="Y50" s="9"/>
    </row>
    <row r="51" spans="1:25" ht="26.1" customHeight="1" thickTop="1">
      <c r="A51" s="29"/>
      <c r="B51" s="29"/>
      <c r="C51" s="30"/>
      <c r="D51" s="30"/>
      <c r="E51" s="30"/>
      <c r="F51" s="522" t="str">
        <f>IF('Gewichts- Calculator'!$C$126="Ja Anzeigen",(IF($A51='Gewichts- Calculator'!$C$8," &gt;"&amp;'Gewichts- Calculator'!$B$120,"")),"")</f>
        <v/>
      </c>
      <c r="G51" s="30"/>
      <c r="H51" s="30"/>
      <c r="I51" s="30"/>
      <c r="J51" s="522" t="str">
        <f>IF('Gewichts- Calculator'!$C$126="Ja Anzeigen",(IF($A51='Gewichts- Calculator'!$C$8," &gt;"&amp;'Gewichts- Calculator'!$D$120,"")),"")</f>
        <v/>
      </c>
      <c r="K51" s="30"/>
      <c r="L51" s="30"/>
      <c r="M51" s="30"/>
      <c r="N51" s="522" t="str">
        <f>IF('Gewichts- Calculator'!$C$126="Ja Anzeigen",(IF($A51='Gewichts- Calculator'!$C$8," &gt;"&amp;'Gewichts- Calculator'!$D$120,"")),"")</f>
        <v/>
      </c>
      <c r="O51" s="30"/>
      <c r="P51" s="30"/>
      <c r="Q51" s="30"/>
      <c r="R51" s="522" t="str">
        <f>IF('Gewichts- Calculator'!$C$126="Ja Anzeigen",(IF($A51='Gewichts- Calculator'!$C$8," &gt;"&amp;'Gewichts- Calculator'!$F$120,"")),"")</f>
        <v/>
      </c>
      <c r="S51" s="30"/>
      <c r="T51" s="30"/>
      <c r="U51" s="483"/>
      <c r="V51" s="9"/>
      <c r="W51" s="9"/>
      <c r="X51" s="9"/>
    </row>
    <row r="52" spans="1:25" ht="26.1" customHeight="1">
      <c r="A52" s="36"/>
      <c r="B52" s="36"/>
      <c r="C52" s="9"/>
      <c r="D52" s="9"/>
      <c r="E52" s="9"/>
      <c r="F52" s="522" t="str">
        <f>IF('Gewichts- Calculator'!$C$126="Ja Anzeigen",(IF($A52='Gewichts- Calculator'!$C$8," &gt;"&amp;'Gewichts- Calculator'!$B$120,"")),"")</f>
        <v/>
      </c>
      <c r="G52" s="9"/>
      <c r="H52" s="9"/>
      <c r="I52" s="9"/>
      <c r="J52" s="522" t="str">
        <f>IF('Gewichts- Calculator'!$C$126="Ja Anzeigen",(IF($A52='Gewichts- Calculator'!$C$8," &gt;"&amp;'Gewichts- Calculator'!$D$120,"")),"")</f>
        <v/>
      </c>
      <c r="K52" s="9"/>
      <c r="L52" s="9"/>
      <c r="M52" s="9"/>
      <c r="N52" s="522" t="str">
        <f>IF('Gewichts- Calculator'!$C$126="Ja Anzeigen",(IF($A52='Gewichts- Calculator'!$C$8," &gt;"&amp;'Gewichts- Calculator'!$D$120,"")),"")</f>
        <v/>
      </c>
      <c r="O52" s="9"/>
      <c r="P52" s="9"/>
      <c r="Q52" s="9"/>
      <c r="R52" s="522" t="str">
        <f>IF('Gewichts- Calculator'!$C$126="Ja Anzeigen",(IF($A52='Gewichts- Calculator'!$C$8," &gt;"&amp;'Gewichts- Calculator'!$F$120,"")),"")</f>
        <v/>
      </c>
      <c r="S52" s="9"/>
      <c r="T52" s="9"/>
      <c r="U52" s="50"/>
      <c r="V52" s="9"/>
      <c r="W52" s="9"/>
      <c r="X52" s="9"/>
    </row>
    <row r="53" spans="1:25" ht="26.1" customHeight="1" thickBot="1">
      <c r="A53" s="740" t="s">
        <v>78</v>
      </c>
      <c r="B53" s="740"/>
      <c r="C53" s="15" t="s">
        <v>192</v>
      </c>
      <c r="D53" s="15"/>
      <c r="E53" s="15"/>
      <c r="F53" s="522" t="str">
        <f>IF('Gewichts- Calculator'!$C$126="Ja Anzeigen",(IF($A53='Gewichts- Calculator'!$C$8," &gt;"&amp;'Gewichts- Calculator'!$B$120,"")),"")</f>
        <v/>
      </c>
      <c r="G53" s="743" t="s">
        <v>193</v>
      </c>
      <c r="H53" s="743"/>
      <c r="I53" s="743"/>
      <c r="J53" s="522" t="str">
        <f>IF('Gewichts- Calculator'!$C$126="Ja Anzeigen",(IF($A53='Gewichts- Calculator'!$C$8," &gt;"&amp;'Gewichts- Calculator'!$D$120,"")),"")</f>
        <v/>
      </c>
      <c r="K53" s="743" t="s">
        <v>194</v>
      </c>
      <c r="L53" s="743"/>
      <c r="M53" s="743"/>
      <c r="N53" s="522" t="str">
        <f>IF('Gewichts- Calculator'!$C$126="Ja Anzeigen",(IF($A53='Gewichts- Calculator'!$C$8," &gt;"&amp;'Gewichts- Calculator'!$D$120,"")),"")</f>
        <v/>
      </c>
      <c r="P53" s="15" t="s">
        <v>195</v>
      </c>
      <c r="Q53" s="15"/>
      <c r="R53" s="522" t="str">
        <f>IF('Gewichts- Calculator'!$C$126="Ja Anzeigen",(IF($A53='Gewichts- Calculator'!$C$8," &gt;"&amp;'Gewichts- Calculator'!$F$120,"")),"")</f>
        <v/>
      </c>
      <c r="T53" s="15" t="s">
        <v>196</v>
      </c>
      <c r="U53" s="482"/>
    </row>
    <row r="54" spans="1:25" s="28" customFormat="1" ht="26.1" customHeight="1" thickTop="1" thickBot="1">
      <c r="A54" s="19" t="s">
        <v>0</v>
      </c>
      <c r="B54" s="19" t="s">
        <v>1</v>
      </c>
      <c r="C54" s="20" t="s">
        <v>56</v>
      </c>
      <c r="D54" s="20" t="s">
        <v>57</v>
      </c>
      <c r="E54" s="20" t="s">
        <v>58</v>
      </c>
      <c r="F54" s="522" t="str">
        <f>IF('Gewichts- Calculator'!$C$126="Ja Anzeigen",(IF($A54='Gewichts- Calculator'!$C$8," &gt;"&amp;'Gewichts- Calculator'!$B$120,"")),"")</f>
        <v/>
      </c>
      <c r="G54" s="20" t="s">
        <v>56</v>
      </c>
      <c r="H54" s="20" t="s">
        <v>57</v>
      </c>
      <c r="I54" s="20" t="s">
        <v>58</v>
      </c>
      <c r="J54" s="522" t="str">
        <f>IF('Gewichts- Calculator'!$C$126="Ja Anzeigen",(IF($A54='Gewichts- Calculator'!$C$8," &gt;"&amp;'Gewichts- Calculator'!$D$120,"")),"")</f>
        <v/>
      </c>
      <c r="K54" s="20" t="s">
        <v>56</v>
      </c>
      <c r="L54" s="20" t="s">
        <v>57</v>
      </c>
      <c r="M54" s="20" t="s">
        <v>58</v>
      </c>
      <c r="N54" s="522" t="str">
        <f>IF('Gewichts- Calculator'!$C$126="Ja Anzeigen",(IF($A54='Gewichts- Calculator'!$C$8," &gt;"&amp;'Gewichts- Calculator'!$D$120,"")),"")</f>
        <v/>
      </c>
      <c r="O54" s="20" t="s">
        <v>56</v>
      </c>
      <c r="P54" s="20" t="s">
        <v>57</v>
      </c>
      <c r="Q54" s="20" t="s">
        <v>58</v>
      </c>
      <c r="R54" s="522" t="str">
        <f>IF('Gewichts- Calculator'!$C$126="Ja Anzeigen",(IF($A54='Gewichts- Calculator'!$C$8," &gt;"&amp;'Gewichts- Calculator'!$F$120,"")),"")</f>
        <v/>
      </c>
      <c r="S54" s="20" t="s">
        <v>56</v>
      </c>
      <c r="T54" s="20" t="s">
        <v>57</v>
      </c>
      <c r="U54" s="480" t="s">
        <v>58</v>
      </c>
    </row>
    <row r="55" spans="1:25" ht="26.1" customHeight="1" thickTop="1" thickBot="1">
      <c r="A55" s="23" t="s">
        <v>161</v>
      </c>
      <c r="B55" s="24" t="str">
        <f>IF(ISNA(IF(ISBLANK(VLOOKUP($A55,Übungsübersicht!$E$7:$F$79,2,FALSE)),"Muskelgruppe Auswählen",VLOOKUP($A55,Übungsübersicht!$E$7:$F$79,2,FALSE))),"Übung?",IF(ISBLANK(VLOOKUP($A55,Übungsübersicht!$E$7:$F$79,2,FALSE)),"Muskelgruppe Auswählen",VLOOKUP($A55,Übungsübersicht!$E$7:$F$79,2,FALSE)))</f>
        <v>Mittlere Schulter</v>
      </c>
      <c r="C55" s="486">
        <v>3</v>
      </c>
      <c r="D55" s="26">
        <f>IF(ISNA(IF($C55=0,"0",IF(VLOOKUP($A55,Übungsübersicht!$E$6:$K$79,4,FALSE)&lt;1,"RIR 3",VLOOKUP($A55,Übungsübersicht!$E$6:$K$79,4,FALSE)))),"Übung?",IF($C55=0,"0",IF(VLOOKUP($A55,Übungsübersicht!$E$6:$K$79,4,FALSE)&lt;1,"RIR 3",VLOOKUP($A55,Übungsübersicht!$E$6:$K$79,4,FALSE))))</f>
        <v>8</v>
      </c>
      <c r="E55" s="27" cm="1">
        <f t="array" ref="E55">IF(ISNA(IF(INDEX($A$1:$U$64,(ROW(E55)),17)-(IF(VLOOKUP($A55,Übungsübersicht!$E$6:$K$79,3,FALSE)&lt;=0.5,0,(VLOOKUP($A55,Übungsübersicht!$E$6:$K$79,3,FALSE))))&lt;3,"RIR 3",INDEX($A$1:$U$64,(ROW(E55)),17)-(IF(VLOOKUP($A55,Übungsübersicht!$E$6:$K$79,3,FALSE)&lt;=0.5,0,(VLOOKUP($A55,Übungsübersicht!$E$6:$K$79,3,FALSE)))))),"Übung?",IF(INDEX($A$1:$U$64,(ROW(E55)),17)-(IF(VLOOKUP($A55,Übungsübersicht!$E$6:$K$79,3,FALSE)&lt;=0.5,0,(VLOOKUP($A55,Übungsübersicht!$E$6:$K$79,3,FALSE))))&lt;3,"RIR 3",INDEX($A$1:$U$64,(ROW(E55)),17)-(IF(VLOOKUP($A55,Übungsübersicht!$E$6:$K$79,3,FALSE)&lt;=0.5,0,(VLOOKUP($A55,Übungsübersicht!$E$6:$K$79,3,FALSE))))))</f>
        <v>72.5</v>
      </c>
      <c r="F55" s="522" t="str">
        <f>IF('Gewichts- Calculator'!$C$126="Ja Anzeigen",(IF($A55='Gewichts- Calculator'!$C$8," &gt;"&amp;'Gewichts- Calculator'!$B$120,"")),"")</f>
        <v/>
      </c>
      <c r="G55" s="486">
        <v>3</v>
      </c>
      <c r="H55" s="26">
        <f>IF(ISNA(IF($G55=0,"0",IF(VLOOKUP($A55,Übungsübersicht!$E$6:$K$79,4,FALSE)&lt;1,"RIR 2",VLOOKUP($A55,Übungsübersicht!$E$6:$K$79,4,FALSE)))),"Übung?",IF($G55=0,"0",IF(VLOOKUP($A55,Übungsübersicht!$E$6:$K$79,4,FALSE)&lt;1,"RIR 2",VLOOKUP($A55,Übungsübersicht!$E$6:$K$79,4,FALSE))))</f>
        <v>8</v>
      </c>
      <c r="I55" s="484">
        <v>75</v>
      </c>
      <c r="J55" s="522" t="str">
        <f>IF('Gewichts- Calculator'!$C$126="Ja Anzeigen",(IF($A55='Gewichts- Calculator'!$C$8," &gt;"&amp;'Gewichts- Calculator'!$D$120,"")),"")</f>
        <v/>
      </c>
      <c r="K55" s="486">
        <v>4</v>
      </c>
      <c r="L55" s="26">
        <f>IF(ISNA(IF($K55=0,"0",IF(VLOOKUP($A55,Übungsübersicht!$E$6:$K$79,4,FALSE)&lt;1,"RIR 2",VLOOKUP($A55,Übungsübersicht!$E$6:$K$79,4,FALSE)))),"Übung?",IF($K55=0,"0",IF(VLOOKUP($A55,Übungsübersicht!$E$6:$K$79,4,FALSE)&lt;1,"RIR 2",VLOOKUP($A55,Übungsübersicht!$E$6:$K$79,4,FALSE))))</f>
        <v>8</v>
      </c>
      <c r="M55" s="484">
        <v>75</v>
      </c>
      <c r="N55" s="522" t="str">
        <f>IF('Gewichts- Calculator'!$C$126="Ja Anzeigen",(IF($A55='Gewichts- Calculator'!$C$8," &gt;"&amp;'Gewichts- Calculator'!$D$120,"")),"")</f>
        <v/>
      </c>
      <c r="O55" s="486">
        <v>5</v>
      </c>
      <c r="P55" s="26">
        <f>IF(ISNA(IF($O55=0,"0",IF(VLOOKUP($A55,Übungsübersicht!$E$6:$K$79,5,FALSE)&lt;1,"RIR 1",VLOOKUP($A55,Übungsübersicht!$E$6:$K$79,5,FALSE)))),"Übung?",IF($O55=0,"0",IF(VLOOKUP($A55,Übungsübersicht!$E$6:$K$79,5,FALSE)&lt;1,"RIR 1",VLOOKUP($A55,Übungsübersicht!$E$6:$K$79,5,FALSE))))</f>
        <v>8</v>
      </c>
      <c r="Q55" s="485">
        <v>75</v>
      </c>
      <c r="R55" s="522" t="str">
        <f>IF('Gewichts- Calculator'!$C$126="Ja Anzeigen",(IF($A55='Gewichts- Calculator'!$C$8," &gt;"&amp;'Gewichts- Calculator'!$F$120,"")),"")</f>
        <v/>
      </c>
      <c r="S55" s="486">
        <v>3</v>
      </c>
      <c r="T55" s="26">
        <f>IF(ISNA(IF($S55=0,"0",IF(VLOOKUP($A55,Übungsübersicht!$E$6:$K$79,4,FALSE)&lt;1,"RIR 4",VLOOKUP($A55,Übungsübersicht!$E$6:$K$79,4,FALSE)))),"Übung?",IF($S55=0,"0",IF(VLOOKUP($A55,Übungsübersicht!$E$6:$K$79,4,FALSE)&lt;1,"RIR 4",VLOOKUP($A55,Übungsübersicht!$E$6:$K$79,4,FALSE))))</f>
        <v>8</v>
      </c>
      <c r="U55" s="478" cm="1">
        <f t="array" ref="U55">IF(ISNA(IF((IF(VLOOKUP($A55,Übungsübersicht!$E$6:$K$79,7,FALSE)="OK",(MROUND(((INDEX($A$1:$U$64,(ROW(U55)),17))*$T$94),(((IF(VLOOKUP($A55,Übungsübersicht!$E$6:$K$79,3,FALSE)=0,0.1,(VLOOKUP($A55,Übungsübersicht!$E$6:$K$79,3,FALSE)))))))),IF(VLOOKUP($A55,Übungsübersicht!$E$6:$K$79,7,FALSE)="UK",(MROUND(((INDEX($A$1:$U$64,(ROW(U55)),17))*$T$95),(((IF(VLOOKUP($A55,Übungsübersicht!$E$6:$K$79,3,FALSE)=0,0.1,(VLOOKUP($A55,Übungsübersicht!$E$6:$K$79,3,FALSE)))))))),"Übung OK/UK?")))&lt;3,"RIR 4",(IF(VLOOKUP($A55,Übungsübersicht!$E$6:$K$79,7,FALSE)="OK",(MROUND(((INDEX($A$1:$U$64,(ROW(U55)),17))*$T$94),(((IF(VLOOKUP($A55,Übungsübersicht!$E$6:$K$79,3,FALSE)=0,0.1,(VLOOKUP($A55,Übungsübersicht!$E$6:$K$79,3,FALSE)))))))),IF(VLOOKUP($A55,Übungsübersicht!$E$6:$K$79,7,FALSE)="UK",(MROUND(((INDEX($A$1:$U$64,(ROW(U55)),17))*$T$95),(((IF(VLOOKUP($A55,Übungsübersicht!$E$6:$K$79,3,FALSE)=0,0.1,(VLOOKUP($A55,Übungsübersicht!$E$6:$K$79,3,FALSE)))))))),"Übung OK/UK?"))))),"Übung?",IF((IF(VLOOKUP($A55,Übungsübersicht!$E$6:$K$79,7,FALSE)="OK",(MROUND(((INDEX($A$1:$U$64,(ROW(U55)),17))*$T$94),(((IF(VLOOKUP($A55,Übungsübersicht!$E$6:$K$79,3,FALSE)=0,0.1,(VLOOKUP($A55,Übungsübersicht!$E$6:$K$79,3,FALSE)))))))),IF(VLOOKUP($A55,Übungsübersicht!$E$6:$K$79,7,FALSE)="UK",(MROUND(((INDEX($A$1:$U$64,(ROW(U55)),17))*$T$95),(((IF(VLOOKUP($A55,Übungsübersicht!$E$6:$K$79,3,FALSE)=0,0.1,(VLOOKUP($A55,Übungsübersicht!$E$6:$K$79,3,FALSE)))))))),"Übung OK/UK?")))&lt;3,"RIR 4",(IF(VLOOKUP($A55,Übungsübersicht!$E$6:$K$79,7,FALSE)="OK",(MROUND(((INDEX($A$1:$U$64,(ROW(U55)),17))*$T$94),(((IF(VLOOKUP($A55,Übungsübersicht!$E$6:$K$79,3,FALSE)=0,0.1,(VLOOKUP($A55,Übungsübersicht!$E$6:$K$79,3,FALSE)))))))),IF(VLOOKUP($A55,Übungsübersicht!$E$6:$K$79,7,FALSE)="UK",(MROUND(((INDEX($A$1:$U$64,(ROW(U55)),17))*$T$95),(((IF(VLOOKUP($A55,Übungsübersicht!$E$6:$K$79,3,FALSE)=0,0.1,(VLOOKUP($A55,Übungsübersicht!$E$6:$K$79,3,FALSE)))))))),"Übung OK/UK?")))))</f>
        <v>52.5</v>
      </c>
    </row>
    <row r="56" spans="1:25" ht="26.1" customHeight="1" thickTop="1" thickBot="1">
      <c r="A56" s="23" t="s">
        <v>308</v>
      </c>
      <c r="B56" s="24" t="str">
        <f>IF(ISNA(IF(ISBLANK(VLOOKUP($A56,Übungsübersicht!$E$7:$F$79,2,FALSE)),"Muskelgruppe Auswählen",VLOOKUP($A56,Übungsübersicht!$E$7:$F$79,2,FALSE))),"Übung?",IF(ISBLANK(VLOOKUP($A56,Übungsübersicht!$E$7:$F$79,2,FALSE)),"Muskelgruppe Auswählen",VLOOKUP($A56,Übungsübersicht!$E$7:$F$79,2,FALSE)))</f>
        <v>Mittlere Schulter</v>
      </c>
      <c r="C56" s="486">
        <v>2</v>
      </c>
      <c r="D56" s="26">
        <f>IF(ISNA(IF($C56=0,"0",IF(VLOOKUP($A56,Übungsübersicht!$E$6:$K$79,4,FALSE)&lt;1,"RIR 3",VLOOKUP($A56,Übungsübersicht!$E$6:$K$79,4,FALSE)))),"Übung?",IF($C56=0,"0",IF(VLOOKUP($A56,Übungsübersicht!$E$6:$K$79,4,FALSE)&lt;1,"RIR 3",VLOOKUP($A56,Übungsübersicht!$E$6:$K$79,4,FALSE))))</f>
        <v>8</v>
      </c>
      <c r="E56" s="27" cm="1">
        <f t="array" ref="E56">IF(ISNA(IF(INDEX($A$1:$U$64,(ROW(E56)),17)-(IF(VLOOKUP($A56,Übungsübersicht!$E$6:$K$79,3,FALSE)&lt;=0.5,0,(VLOOKUP($A56,Übungsübersicht!$E$6:$K$79,3,FALSE))))&lt;3,"RIR 3",INDEX($A$1:$U$64,(ROW(E56)),17)-(IF(VLOOKUP($A56,Übungsübersicht!$E$6:$K$79,3,FALSE)&lt;=0.5,0,(VLOOKUP($A56,Übungsübersicht!$E$6:$K$79,3,FALSE)))))),"Übung?",IF(INDEX($A$1:$U$64,(ROW(E56)),17)-(IF(VLOOKUP($A56,Übungsübersicht!$E$6:$K$79,3,FALSE)&lt;=0.5,0,(VLOOKUP($A56,Übungsübersicht!$E$6:$K$79,3,FALSE))))&lt;3,"RIR 3",INDEX($A$1:$U$64,(ROW(E56)),17)-(IF(VLOOKUP($A56,Übungsübersicht!$E$6:$K$79,3,FALSE)&lt;=0.5,0,(VLOOKUP($A56,Übungsübersicht!$E$6:$K$79,3,FALSE))))))</f>
        <v>16</v>
      </c>
      <c r="F56" s="522" t="str">
        <f>IF('Gewichts- Calculator'!$C$126="Ja Anzeigen",(IF($A56='Gewichts- Calculator'!$C$8," &gt;"&amp;'Gewichts- Calculator'!$B$120,"")),"")</f>
        <v/>
      </c>
      <c r="G56" s="486">
        <v>3</v>
      </c>
      <c r="H56" s="26">
        <f>IF(ISNA(IF($G56=0,"0",IF(VLOOKUP($A56,Übungsübersicht!$E$6:$K$79,4,FALSE)&lt;1,"RIR 2",VLOOKUP($A56,Übungsübersicht!$E$6:$K$79,4,FALSE)))),"Übung?",IF($G56=0,"0",IF(VLOOKUP($A56,Übungsübersicht!$E$6:$K$79,4,FALSE)&lt;1,"RIR 2",VLOOKUP($A56,Übungsübersicht!$E$6:$K$79,4,FALSE))))</f>
        <v>8</v>
      </c>
      <c r="I56" s="484">
        <v>18</v>
      </c>
      <c r="J56" s="522" t="str">
        <f>IF('Gewichts- Calculator'!$C$126="Ja Anzeigen",(IF($A56='Gewichts- Calculator'!$C$8," &gt;"&amp;'Gewichts- Calculator'!$D$120,"")),"")</f>
        <v/>
      </c>
      <c r="K56" s="486">
        <v>3</v>
      </c>
      <c r="L56" s="26">
        <f>IF(ISNA(IF($K56=0,"0",IF(VLOOKUP($A56,Übungsübersicht!$E$6:$K$79,4,FALSE)&lt;1,"RIR 2",VLOOKUP($A56,Übungsübersicht!$E$6:$K$79,4,FALSE)))),"Übung?",IF($K56=0,"0",IF(VLOOKUP($A56,Übungsübersicht!$E$6:$K$79,4,FALSE)&lt;1,"RIR 2",VLOOKUP($A56,Übungsübersicht!$E$6:$K$79,4,FALSE))))</f>
        <v>8</v>
      </c>
      <c r="M56" s="484">
        <v>18</v>
      </c>
      <c r="N56" s="522" t="str">
        <f>IF('Gewichts- Calculator'!$C$126="Ja Anzeigen",(IF($A56='Gewichts- Calculator'!$C$8," &gt;"&amp;'Gewichts- Calculator'!$D$120,"")),"")</f>
        <v/>
      </c>
      <c r="O56" s="486">
        <v>4</v>
      </c>
      <c r="P56" s="26">
        <f>IF(ISNA(IF($O56=0,"0",IF(VLOOKUP($A56,Übungsübersicht!$E$6:$K$79,5,FALSE)&lt;1,"RIR 1",VLOOKUP($A56,Übungsübersicht!$E$6:$K$79,5,FALSE)))),"Übung?",IF($O56=0,"0",IF(VLOOKUP($A56,Übungsübersicht!$E$6:$K$79,5,FALSE)&lt;1,"RIR 1",VLOOKUP($A56,Übungsübersicht!$E$6:$K$79,5,FALSE))))</f>
        <v>8</v>
      </c>
      <c r="Q56" s="485">
        <v>18</v>
      </c>
      <c r="R56" s="522" t="str">
        <f>IF('Gewichts- Calculator'!$C$126="Ja Anzeigen",(IF($A56='Gewichts- Calculator'!$C$8," &gt;"&amp;'Gewichts- Calculator'!$F$120,"")),"")</f>
        <v/>
      </c>
      <c r="S56" s="486">
        <v>0</v>
      </c>
      <c r="T56" s="26" t="str">
        <f>IF(ISNA(IF($S56=0,"0",IF(VLOOKUP($A56,Übungsübersicht!$E$6:$K$79,4,FALSE)&lt;1,"RIR 4",VLOOKUP($A56,Übungsübersicht!$E$6:$K$79,4,FALSE)))),"Übung?",IF($S56=0,"0",IF(VLOOKUP($A56,Übungsübersicht!$E$6:$K$79,4,FALSE)&lt;1,"RIR 4",VLOOKUP($A56,Übungsübersicht!$E$6:$K$79,4,FALSE))))</f>
        <v>0</v>
      </c>
      <c r="U56" s="478" cm="1">
        <f t="array" ref="U56">IF(ISNA(IF((IF(VLOOKUP($A56,Übungsübersicht!$E$6:$K$79,7,FALSE)="OK",(MROUND(((INDEX($A$1:$U$64,(ROW(U56)),17))*$T$94),(((IF(VLOOKUP($A56,Übungsübersicht!$E$6:$K$79,3,FALSE)=0,0.1,(VLOOKUP($A56,Übungsübersicht!$E$6:$K$79,3,FALSE)))))))),IF(VLOOKUP($A56,Übungsübersicht!$E$6:$K$79,7,FALSE)="UK",(MROUND(((INDEX($A$1:$U$64,(ROW(U56)),17))*$T$95),(((IF(VLOOKUP($A56,Übungsübersicht!$E$6:$K$79,3,FALSE)=0,0.1,(VLOOKUP($A56,Übungsübersicht!$E$6:$K$79,3,FALSE)))))))),"Übung OK/UK?")))&lt;3,"RIR 4",(IF(VLOOKUP($A56,Übungsübersicht!$E$6:$K$79,7,FALSE)="OK",(MROUND(((INDEX($A$1:$U$64,(ROW(U56)),17))*$T$94),(((IF(VLOOKUP($A56,Übungsübersicht!$E$6:$K$79,3,FALSE)=0,0.1,(VLOOKUP($A56,Übungsübersicht!$E$6:$K$79,3,FALSE)))))))),IF(VLOOKUP($A56,Übungsübersicht!$E$6:$K$79,7,FALSE)="UK",(MROUND(((INDEX($A$1:$U$64,(ROW(U56)),17))*$T$95),(((IF(VLOOKUP($A56,Übungsübersicht!$E$6:$K$79,3,FALSE)=0,0.1,(VLOOKUP($A56,Übungsübersicht!$E$6:$K$79,3,FALSE)))))))),"Übung OK/UK?"))))),"Übung?",IF((IF(VLOOKUP($A56,Übungsübersicht!$E$6:$K$79,7,FALSE)="OK",(MROUND(((INDEX($A$1:$U$64,(ROW(U56)),17))*$T$94),(((IF(VLOOKUP($A56,Übungsübersicht!$E$6:$K$79,3,FALSE)=0,0.1,(VLOOKUP($A56,Übungsübersicht!$E$6:$K$79,3,FALSE)))))))),IF(VLOOKUP($A56,Übungsübersicht!$E$6:$K$79,7,FALSE)="UK",(MROUND(((INDEX($A$1:$U$64,(ROW(U56)),17))*$T$95),(((IF(VLOOKUP($A56,Übungsübersicht!$E$6:$K$79,3,FALSE)=0,0.1,(VLOOKUP($A56,Übungsübersicht!$E$6:$K$79,3,FALSE)))))))),"Übung OK/UK?")))&lt;3,"RIR 4",(IF(VLOOKUP($A56,Übungsübersicht!$E$6:$K$79,7,FALSE)="OK",(MROUND(((INDEX($A$1:$U$64,(ROW(U56)),17))*$T$94),(((IF(VLOOKUP($A56,Übungsübersicht!$E$6:$K$79,3,FALSE)=0,0.1,(VLOOKUP($A56,Übungsübersicht!$E$6:$K$79,3,FALSE)))))))),IF(VLOOKUP($A56,Übungsübersicht!$E$6:$K$79,7,FALSE)="UK",(MROUND(((INDEX($A$1:$U$64,(ROW(U56)),17))*$T$95),(((IF(VLOOKUP($A56,Übungsübersicht!$E$6:$K$79,3,FALSE)=0,0.1,(VLOOKUP($A56,Übungsübersicht!$E$6:$K$79,3,FALSE)))))))),"Übung OK/UK?")))))</f>
        <v>12</v>
      </c>
    </row>
    <row r="57" spans="1:25" ht="26.1" customHeight="1" thickTop="1" thickBot="1">
      <c r="A57" s="23" t="s">
        <v>80</v>
      </c>
      <c r="B57" s="24" t="str">
        <f>IF(ISNA(IF(ISBLANK(VLOOKUP($A57,Übungsübersicht!$E$7:$F$79,2,FALSE)),"Muskelgruppe Auswählen",VLOOKUP($A57,Übungsübersicht!$E$7:$F$79,2,FALSE))),"Übung?",IF(ISBLANK(VLOOKUP($A57,Übungsübersicht!$E$7:$F$79,2,FALSE)),"Muskelgruppe Auswählen",VLOOKUP($A57,Übungsübersicht!$E$7:$F$79,2,FALSE)))</f>
        <v>Mittlere Schulter</v>
      </c>
      <c r="C57" s="486">
        <v>1</v>
      </c>
      <c r="D57" s="26">
        <f>IF(ISNA(IF($C57=0,"0",IF(VLOOKUP($A57,Übungsübersicht!$E$6:$K$79,4,FALSE)&lt;1,"RIR 3",VLOOKUP($A57,Übungsübersicht!$E$6:$K$79,4,FALSE)))),"Übung?",IF($C57=0,"0",IF(VLOOKUP($A57,Übungsübersicht!$E$6:$K$79,4,FALSE)&lt;1,"RIR 3",VLOOKUP($A57,Übungsübersicht!$E$6:$K$79,4,FALSE))))</f>
        <v>12</v>
      </c>
      <c r="E57" s="27" cm="1">
        <f t="array" ref="E57">IF(ISNA(IF(INDEX($A$1:$U$64,(ROW(E57)),17)-(IF(VLOOKUP($A57,Übungsübersicht!$E$6:$K$79,3,FALSE)&lt;=0.5,0,(VLOOKUP($A57,Übungsübersicht!$E$6:$K$79,3,FALSE))))&lt;3,"RIR 3",INDEX($A$1:$U$64,(ROW(E57)),17)-(IF(VLOOKUP($A57,Übungsübersicht!$E$6:$K$79,3,FALSE)&lt;=0.5,0,(VLOOKUP($A57,Übungsübersicht!$E$6:$K$79,3,FALSE)))))),"Übung?",IF(INDEX($A$1:$U$64,(ROW(E57)),17)-(IF(VLOOKUP($A57,Übungsübersicht!$E$6:$K$79,3,FALSE)&lt;=0.5,0,(VLOOKUP($A57,Übungsübersicht!$E$6:$K$79,3,FALSE))))&lt;3,"RIR 3",INDEX($A$1:$U$64,(ROW(E57)),17)-(IF(VLOOKUP($A57,Übungsübersicht!$E$6:$K$79,3,FALSE)&lt;=0.5,0,(VLOOKUP($A57,Übungsübersicht!$E$6:$K$79,3,FALSE))))))</f>
        <v>52.5</v>
      </c>
      <c r="F57" s="522" t="str">
        <f>IF('Gewichts- Calculator'!$C$126="Ja Anzeigen",(IF($A57='Gewichts- Calculator'!$C$8," &gt;"&amp;'Gewichts- Calculator'!$B$120,"")),"")</f>
        <v/>
      </c>
      <c r="G57" s="486">
        <v>3</v>
      </c>
      <c r="H57" s="26">
        <f>IF(ISNA(IF($G57=0,"0",IF(VLOOKUP($A57,Übungsübersicht!$E$6:$K$79,4,FALSE)&lt;1,"RIR 2",VLOOKUP($A57,Übungsübersicht!$E$6:$K$79,4,FALSE)))),"Übung?",IF($G57=0,"0",IF(VLOOKUP($A57,Übungsübersicht!$E$6:$K$79,4,FALSE)&lt;1,"RIR 2",VLOOKUP($A57,Übungsübersicht!$E$6:$K$79,4,FALSE))))</f>
        <v>12</v>
      </c>
      <c r="I57" s="484">
        <v>55</v>
      </c>
      <c r="J57" s="522" t="str">
        <f>IF('Gewichts- Calculator'!$C$126="Ja Anzeigen",(IF($A57='Gewichts- Calculator'!$C$8," &gt;"&amp;'Gewichts- Calculator'!$D$120,"")),"")</f>
        <v/>
      </c>
      <c r="K57" s="486">
        <v>3</v>
      </c>
      <c r="L57" s="26">
        <f>IF(ISNA(IF($K57=0,"0",IF(VLOOKUP($A57,Übungsübersicht!$E$6:$K$79,4,FALSE)&lt;1,"RIR 2",VLOOKUP($A57,Übungsübersicht!$E$6:$K$79,4,FALSE)))),"Übung?",IF($K57=0,"0",IF(VLOOKUP($A57,Übungsübersicht!$E$6:$K$79,4,FALSE)&lt;1,"RIR 2",VLOOKUP($A57,Übungsübersicht!$E$6:$K$79,4,FALSE))))</f>
        <v>12</v>
      </c>
      <c r="M57" s="484">
        <v>55</v>
      </c>
      <c r="N57" s="522" t="str">
        <f>IF('Gewichts- Calculator'!$C$126="Ja Anzeigen",(IF($A57='Gewichts- Calculator'!$C$8," &gt;"&amp;'Gewichts- Calculator'!$D$120,"")),"")</f>
        <v/>
      </c>
      <c r="O57" s="486">
        <v>4</v>
      </c>
      <c r="P57" s="26">
        <f>IF(ISNA(IF($O57=0,"0",IF(VLOOKUP($A57,Übungsübersicht!$E$6:$K$79,5,FALSE)&lt;1,"RIR 1",VLOOKUP($A57,Übungsübersicht!$E$6:$K$79,5,FALSE)))),"Übung?",IF($O57=0,"0",IF(VLOOKUP($A57,Übungsübersicht!$E$6:$K$79,5,FALSE)&lt;1,"RIR 1",VLOOKUP($A57,Übungsübersicht!$E$6:$K$79,5,FALSE))))</f>
        <v>12</v>
      </c>
      <c r="Q57" s="485">
        <v>55</v>
      </c>
      <c r="R57" s="522" t="str">
        <f>IF('Gewichts- Calculator'!$C$126="Ja Anzeigen",(IF($A57='Gewichts- Calculator'!$C$8," &gt;"&amp;'Gewichts- Calculator'!$F$120,"")),"")</f>
        <v/>
      </c>
      <c r="S57" s="486">
        <v>0</v>
      </c>
      <c r="T57" s="26" t="str">
        <f>IF(ISNA(IF($S57=0,"0",IF(VLOOKUP($A57,Übungsübersicht!$E$6:$K$79,4,FALSE)&lt;1,"RIR 4",VLOOKUP($A57,Übungsübersicht!$E$6:$K$79,4,FALSE)))),"Übung?",IF($S57=0,"0",IF(VLOOKUP($A57,Übungsübersicht!$E$6:$K$79,4,FALSE)&lt;1,"RIR 4",VLOOKUP($A57,Übungsübersicht!$E$6:$K$79,4,FALSE))))</f>
        <v>0</v>
      </c>
      <c r="U57" s="478" cm="1">
        <f t="array" ref="U57">IF(ISNA(IF((IF(VLOOKUP($A57,Übungsübersicht!$E$6:$K$79,7,FALSE)="OK",(MROUND(((INDEX($A$1:$U$64,(ROW(U57)),17))*$T$94),(((IF(VLOOKUP($A57,Übungsübersicht!$E$6:$K$79,3,FALSE)=0,0.1,(VLOOKUP($A57,Übungsübersicht!$E$6:$K$79,3,FALSE)))))))),IF(VLOOKUP($A57,Übungsübersicht!$E$6:$K$79,7,FALSE)="UK",(MROUND(((INDEX($A$1:$U$64,(ROW(U57)),17))*$T$95),(((IF(VLOOKUP($A57,Übungsübersicht!$E$6:$K$79,3,FALSE)=0,0.1,(VLOOKUP($A57,Übungsübersicht!$E$6:$K$79,3,FALSE)))))))),"Übung OK/UK?")))&lt;3,"RIR 4",(IF(VLOOKUP($A57,Übungsübersicht!$E$6:$K$79,7,FALSE)="OK",(MROUND(((INDEX($A$1:$U$64,(ROW(U57)),17))*$T$94),(((IF(VLOOKUP($A57,Übungsübersicht!$E$6:$K$79,3,FALSE)=0,0.1,(VLOOKUP($A57,Übungsübersicht!$E$6:$K$79,3,FALSE)))))))),IF(VLOOKUP($A57,Übungsübersicht!$E$6:$K$79,7,FALSE)="UK",(MROUND(((INDEX($A$1:$U$64,(ROW(U57)),17))*$T$95),(((IF(VLOOKUP($A57,Übungsübersicht!$E$6:$K$79,3,FALSE)=0,0.1,(VLOOKUP($A57,Übungsübersicht!$E$6:$K$79,3,FALSE)))))))),"Übung OK/UK?"))))),"Übung?",IF((IF(VLOOKUP($A57,Übungsübersicht!$E$6:$K$79,7,FALSE)="OK",(MROUND(((INDEX($A$1:$U$64,(ROW(U57)),17))*$T$94),(((IF(VLOOKUP($A57,Übungsübersicht!$E$6:$K$79,3,FALSE)=0,0.1,(VLOOKUP($A57,Übungsübersicht!$E$6:$K$79,3,FALSE)))))))),IF(VLOOKUP($A57,Übungsübersicht!$E$6:$K$79,7,FALSE)="UK",(MROUND(((INDEX($A$1:$U$64,(ROW(U57)),17))*$T$95),(((IF(VLOOKUP($A57,Übungsübersicht!$E$6:$K$79,3,FALSE)=0,0.1,(VLOOKUP($A57,Übungsübersicht!$E$6:$K$79,3,FALSE)))))))),"Übung OK/UK?")))&lt;3,"RIR 4",(IF(VLOOKUP($A57,Übungsübersicht!$E$6:$K$79,7,FALSE)="OK",(MROUND(((INDEX($A$1:$U$64,(ROW(U57)),17))*$T$94),(((IF(VLOOKUP($A57,Übungsübersicht!$E$6:$K$79,3,FALSE)=0,0.1,(VLOOKUP($A57,Übungsübersicht!$E$6:$K$79,3,FALSE)))))))),IF(VLOOKUP($A57,Übungsübersicht!$E$6:$K$79,7,FALSE)="UK",(MROUND(((INDEX($A$1:$U$64,(ROW(U57)),17))*$T$95),(((IF(VLOOKUP($A57,Übungsübersicht!$E$6:$K$79,3,FALSE)=0,0.1,(VLOOKUP($A57,Übungsübersicht!$E$6:$K$79,3,FALSE)))))))),"Übung OK/UK?")))))</f>
        <v>37.5</v>
      </c>
    </row>
    <row r="58" spans="1:25" ht="26.1" customHeight="1" thickTop="1" thickBot="1">
      <c r="A58" s="23" t="s">
        <v>77</v>
      </c>
      <c r="B58" s="24" t="str">
        <f>IF(ISNA(IF(ISBLANK(VLOOKUP($A58,Übungsübersicht!$E$7:$F$79,2,FALSE)),"Muskelgruppe Auswählen",VLOOKUP($A58,Übungsübersicht!$E$7:$F$79,2,FALSE))),"Übung?",IF(ISBLANK(VLOOKUP($A58,Übungsübersicht!$E$7:$F$79,2,FALSE)),"Muskelgruppe Auswählen",VLOOKUP($A58,Übungsübersicht!$E$7:$F$79,2,FALSE)))</f>
        <v>Hintere Schulter</v>
      </c>
      <c r="C58" s="486">
        <v>3</v>
      </c>
      <c r="D58" s="26">
        <f>IF(ISNA(IF($C58=0,"0",IF(VLOOKUP($A58,Übungsübersicht!$E$6:$K$79,4,FALSE)&lt;1,"RIR 3",VLOOKUP($A58,Übungsübersicht!$E$6:$K$79,4,FALSE)))),"Übung?",IF($C58=0,"0",IF(VLOOKUP($A58,Übungsübersicht!$E$6:$K$79,4,FALSE)&lt;1,"RIR 3",VLOOKUP($A58,Übungsübersicht!$E$6:$K$79,4,FALSE))))</f>
        <v>12</v>
      </c>
      <c r="E58" s="27" cm="1">
        <f t="array" ref="E58">IF(ISNA(IF(INDEX($A$1:$U$64,(ROW(E58)),17)-(IF(VLOOKUP($A58,Übungsübersicht!$E$6:$K$79,3,FALSE)&lt;=0.5,0,(VLOOKUP($A58,Übungsübersicht!$E$6:$K$79,3,FALSE))))&lt;3,"RIR 3",INDEX($A$1:$U$64,(ROW(E58)),17)-(IF(VLOOKUP($A58,Übungsübersicht!$E$6:$K$79,3,FALSE)&lt;=0.5,0,(VLOOKUP($A58,Übungsübersicht!$E$6:$K$79,3,FALSE)))))),"Übung?",IF(INDEX($A$1:$U$64,(ROW(E58)),17)-(IF(VLOOKUP($A58,Übungsübersicht!$E$6:$K$79,3,FALSE)&lt;=0.5,0,(VLOOKUP($A58,Übungsübersicht!$E$6:$K$79,3,FALSE))))&lt;3,"RIR 3",INDEX($A$1:$U$64,(ROW(E58)),17)-(IF(VLOOKUP($A58,Übungsübersicht!$E$6:$K$79,3,FALSE)&lt;=0.5,0,(VLOOKUP($A58,Übungsübersicht!$E$6:$K$79,3,FALSE))))))</f>
        <v>10</v>
      </c>
      <c r="F58" s="522" t="str">
        <f>IF('Gewichts- Calculator'!$C$126="Ja Anzeigen",(IF($A58='Gewichts- Calculator'!$C$8," &gt;"&amp;'Gewichts- Calculator'!$B$120,"")),"")</f>
        <v/>
      </c>
      <c r="G58" s="486">
        <v>3</v>
      </c>
      <c r="H58" s="26">
        <f>IF(ISNA(IF($G58=0,"0",IF(VLOOKUP($A58,Übungsübersicht!$E$6:$K$79,4,FALSE)&lt;1,"RIR 2",VLOOKUP($A58,Übungsübersicht!$E$6:$K$79,4,FALSE)))),"Übung?",IF($G58=0,"0",IF(VLOOKUP($A58,Übungsübersicht!$E$6:$K$79,4,FALSE)&lt;1,"RIR 2",VLOOKUP($A58,Übungsübersicht!$E$6:$K$79,4,FALSE))))</f>
        <v>12</v>
      </c>
      <c r="I58" s="484">
        <v>12.5</v>
      </c>
      <c r="J58" s="522" t="str">
        <f>IF('Gewichts- Calculator'!$C$126="Ja Anzeigen",(IF($A58='Gewichts- Calculator'!$C$8," &gt;"&amp;'Gewichts- Calculator'!$D$120,"")),"")</f>
        <v/>
      </c>
      <c r="K58" s="486">
        <v>3</v>
      </c>
      <c r="L58" s="26">
        <f>IF(ISNA(IF($K58=0,"0",IF(VLOOKUP($A58,Übungsübersicht!$E$6:$K$79,4,FALSE)&lt;1,"RIR 2",VLOOKUP($A58,Übungsübersicht!$E$6:$K$79,4,FALSE)))),"Übung?",IF($K58=0,"0",IF(VLOOKUP($A58,Übungsübersicht!$E$6:$K$79,4,FALSE)&lt;1,"RIR 2",VLOOKUP($A58,Übungsübersicht!$E$6:$K$79,4,FALSE))))</f>
        <v>12</v>
      </c>
      <c r="M58" s="484">
        <v>12.5</v>
      </c>
      <c r="N58" s="522" t="str">
        <f>IF('Gewichts- Calculator'!$C$126="Ja Anzeigen",(IF($A58='Gewichts- Calculator'!$C$8," &gt;"&amp;'Gewichts- Calculator'!$D$120,"")),"")</f>
        <v/>
      </c>
      <c r="O58" s="486">
        <v>4</v>
      </c>
      <c r="P58" s="26">
        <f>IF(ISNA(IF($O58=0,"0",IF(VLOOKUP($A58,Übungsübersicht!$E$6:$K$79,5,FALSE)&lt;1,"RIR 1",VLOOKUP($A58,Übungsübersicht!$E$6:$K$79,5,FALSE)))),"Übung?",IF($O58=0,"0",IF(VLOOKUP($A58,Übungsübersicht!$E$6:$K$79,5,FALSE)&lt;1,"RIR 1",VLOOKUP($A58,Übungsübersicht!$E$6:$K$79,5,FALSE))))</f>
        <v>12</v>
      </c>
      <c r="Q58" s="485">
        <v>12.5</v>
      </c>
      <c r="R58" s="522" t="str">
        <f>IF('Gewichts- Calculator'!$C$126="Ja Anzeigen",(IF($A58='Gewichts- Calculator'!$C$8," &gt;"&amp;'Gewichts- Calculator'!$F$120,"")),"")</f>
        <v/>
      </c>
      <c r="S58" s="486">
        <v>2</v>
      </c>
      <c r="T58" s="26">
        <f>IF(ISNA(IF($S58=0,"0",IF(VLOOKUP($A58,Übungsübersicht!$E$6:$K$79,4,FALSE)&lt;1,"RIR 4",VLOOKUP($A58,Übungsübersicht!$E$6:$K$79,4,FALSE)))),"Übung?",IF($S58=0,"0",IF(VLOOKUP($A58,Übungsübersicht!$E$6:$K$79,4,FALSE)&lt;1,"RIR 4",VLOOKUP($A58,Übungsübersicht!$E$6:$K$79,4,FALSE))))</f>
        <v>12</v>
      </c>
      <c r="U58" s="478" cm="1">
        <f t="array" ref="U58">IF(ISNA(IF((IF(VLOOKUP($A58,Übungsübersicht!$E$6:$K$79,7,FALSE)="OK",(MROUND(((INDEX($A$1:$U$64,(ROW(U58)),17))*$T$94),(((IF(VLOOKUP($A58,Übungsübersicht!$E$6:$K$79,3,FALSE)=0,0.1,(VLOOKUP($A58,Übungsübersicht!$E$6:$K$79,3,FALSE)))))))),IF(VLOOKUP($A58,Übungsübersicht!$E$6:$K$79,7,FALSE)="UK",(MROUND(((INDEX($A$1:$U$64,(ROW(U58)),17))*$T$95),(((IF(VLOOKUP($A58,Übungsübersicht!$E$6:$K$79,3,FALSE)=0,0.1,(VLOOKUP($A58,Übungsübersicht!$E$6:$K$79,3,FALSE)))))))),"Übung OK/UK?")))&lt;3,"RIR 4",(IF(VLOOKUP($A58,Übungsübersicht!$E$6:$K$79,7,FALSE)="OK",(MROUND(((INDEX($A$1:$U$64,(ROW(U58)),17))*$T$94),(((IF(VLOOKUP($A58,Übungsübersicht!$E$6:$K$79,3,FALSE)=0,0.1,(VLOOKUP($A58,Übungsübersicht!$E$6:$K$79,3,FALSE)))))))),IF(VLOOKUP($A58,Übungsübersicht!$E$6:$K$79,7,FALSE)="UK",(MROUND(((INDEX($A$1:$U$64,(ROW(U58)),17))*$T$95),(((IF(VLOOKUP($A58,Übungsübersicht!$E$6:$K$79,3,FALSE)=0,0.1,(VLOOKUP($A58,Übungsübersicht!$E$6:$K$79,3,FALSE)))))))),"Übung OK/UK?"))))),"Übung?",IF((IF(VLOOKUP($A58,Übungsübersicht!$E$6:$K$79,7,FALSE)="OK",(MROUND(((INDEX($A$1:$U$64,(ROW(U58)),17))*$T$94),(((IF(VLOOKUP($A58,Übungsübersicht!$E$6:$K$79,3,FALSE)=0,0.1,(VLOOKUP($A58,Übungsübersicht!$E$6:$K$79,3,FALSE)))))))),IF(VLOOKUP($A58,Übungsübersicht!$E$6:$K$79,7,FALSE)="UK",(MROUND(((INDEX($A$1:$U$64,(ROW(U58)),17))*$T$95),(((IF(VLOOKUP($A58,Übungsübersicht!$E$6:$K$79,3,FALSE)=0,0.1,(VLOOKUP($A58,Übungsübersicht!$E$6:$K$79,3,FALSE)))))))),"Übung OK/UK?")))&lt;3,"RIR 4",(IF(VLOOKUP($A58,Übungsübersicht!$E$6:$K$79,7,FALSE)="OK",(MROUND(((INDEX($A$1:$U$64,(ROW(U58)),17))*$T$94),(((IF(VLOOKUP($A58,Übungsübersicht!$E$6:$K$79,3,FALSE)=0,0.1,(VLOOKUP($A58,Übungsübersicht!$E$6:$K$79,3,FALSE)))))))),IF(VLOOKUP($A58,Übungsübersicht!$E$6:$K$79,7,FALSE)="UK",(MROUND(((INDEX($A$1:$U$64,(ROW(U58)),17))*$T$95),(((IF(VLOOKUP($A58,Übungsübersicht!$E$6:$K$79,3,FALSE)=0,0.1,(VLOOKUP($A58,Übungsübersicht!$E$6:$K$79,3,FALSE)))))))),"Übung OK/UK?")))))</f>
        <v>10</v>
      </c>
    </row>
    <row r="59" spans="1:25" ht="26.1" customHeight="1" thickTop="1" thickBot="1">
      <c r="A59" s="23" t="s">
        <v>85</v>
      </c>
      <c r="B59" s="24" t="str">
        <f>IF(ISNA(IF(ISBLANK(VLOOKUP($A59,Übungsübersicht!$E$7:$F$79,2,FALSE)),"Muskelgruppe Auswählen",VLOOKUP($A59,Übungsübersicht!$E$7:$F$79,2,FALSE))),"Übung?",IF(ISBLANK(VLOOKUP($A59,Übungsübersicht!$E$7:$F$79,2,FALSE)),"Muskelgruppe Auswählen",VLOOKUP($A59,Übungsübersicht!$E$7:$F$79,2,FALSE)))</f>
        <v>Trizeps</v>
      </c>
      <c r="C59" s="486">
        <v>3</v>
      </c>
      <c r="D59" s="26">
        <f>IF(ISNA(IF($C59=0,"0",IF(VLOOKUP($A59,Übungsübersicht!$E$6:$K$79,4,FALSE)&lt;1,"RIR 3",VLOOKUP($A59,Übungsübersicht!$E$6:$K$79,4,FALSE)))),"Übung?",IF($C59=0,"0",IF(VLOOKUP($A59,Übungsübersicht!$E$6:$K$79,4,FALSE)&lt;1,"RIR 3",VLOOKUP($A59,Übungsübersicht!$E$6:$K$79,4,FALSE))))</f>
        <v>8</v>
      </c>
      <c r="E59" s="27" cm="1">
        <f t="array" ref="E59">IF(ISNA(IF(INDEX($A$1:$U$64,(ROW(E59)),17)-(IF(VLOOKUP($A59,Übungsübersicht!$E$6:$K$79,3,FALSE)&lt;=0.5,0,(VLOOKUP($A59,Übungsübersicht!$E$6:$K$79,3,FALSE))))&lt;3,"RIR 3",INDEX($A$1:$U$64,(ROW(E59)),17)-(IF(VLOOKUP($A59,Übungsübersicht!$E$6:$K$79,3,FALSE)&lt;=0.5,0,(VLOOKUP($A59,Übungsübersicht!$E$6:$K$79,3,FALSE)))))),"Übung?",IF(INDEX($A$1:$U$64,(ROW(E59)),17)-(IF(VLOOKUP($A59,Übungsübersicht!$E$6:$K$79,3,FALSE)&lt;=0.5,0,(VLOOKUP($A59,Übungsübersicht!$E$6:$K$79,3,FALSE))))&lt;3,"RIR 3",INDEX($A$1:$U$64,(ROW(E59)),17)-(IF(VLOOKUP($A59,Übungsübersicht!$E$6:$K$79,3,FALSE)&lt;=0.5,0,(VLOOKUP($A59,Übungsübersicht!$E$6:$K$79,3,FALSE))))))</f>
        <v>42.5</v>
      </c>
      <c r="F59" s="522" t="str">
        <f>IF('Gewichts- Calculator'!$C$126="Ja Anzeigen",(IF($A59='Gewichts- Calculator'!$C$8," &gt;"&amp;'Gewichts- Calculator'!$B$120,"")),"")</f>
        <v/>
      </c>
      <c r="G59" s="486">
        <v>3</v>
      </c>
      <c r="H59" s="26">
        <f>IF(ISNA(IF($G59=0,"0",IF(VLOOKUP($A59,Übungsübersicht!$E$6:$K$79,4,FALSE)&lt;1,"RIR 2",VLOOKUP($A59,Übungsübersicht!$E$6:$K$79,4,FALSE)))),"Übung?",IF($G59=0,"0",IF(VLOOKUP($A59,Übungsübersicht!$E$6:$K$79,4,FALSE)&lt;1,"RIR 2",VLOOKUP($A59,Übungsübersicht!$E$6:$K$79,4,FALSE))))</f>
        <v>8</v>
      </c>
      <c r="I59" s="484">
        <v>45</v>
      </c>
      <c r="J59" s="522" t="str">
        <f>IF('Gewichts- Calculator'!$C$126="Ja Anzeigen",(IF($A59='Gewichts- Calculator'!$C$8," &gt;"&amp;'Gewichts- Calculator'!$D$120,"")),"")</f>
        <v/>
      </c>
      <c r="K59" s="486">
        <v>3</v>
      </c>
      <c r="L59" s="26">
        <f>IF(ISNA(IF($K59=0,"0",IF(VLOOKUP($A59,Übungsübersicht!$E$6:$K$79,4,FALSE)&lt;1,"RIR 2",VLOOKUP($A59,Übungsübersicht!$E$6:$K$79,4,FALSE)))),"Übung?",IF($K59=0,"0",IF(VLOOKUP($A59,Übungsübersicht!$E$6:$K$79,4,FALSE)&lt;1,"RIR 2",VLOOKUP($A59,Übungsübersicht!$E$6:$K$79,4,FALSE))))</f>
        <v>8</v>
      </c>
      <c r="M59" s="484">
        <v>45</v>
      </c>
      <c r="N59" s="522" t="str">
        <f>IF('Gewichts- Calculator'!$C$126="Ja Anzeigen",(IF($A59='Gewichts- Calculator'!$C$8," &gt;"&amp;'Gewichts- Calculator'!$D$120,"")),"")</f>
        <v/>
      </c>
      <c r="O59" s="486">
        <v>3</v>
      </c>
      <c r="P59" s="26">
        <f>IF(ISNA(IF($O59=0,"0",IF(VLOOKUP($A59,Übungsübersicht!$E$6:$K$79,5,FALSE)&lt;1,"RIR 1",VLOOKUP($A59,Übungsübersicht!$E$6:$K$79,5,FALSE)))),"Übung?",IF($O59=0,"0",IF(VLOOKUP($A59,Übungsübersicht!$E$6:$K$79,5,FALSE)&lt;1,"RIR 1",VLOOKUP($A59,Übungsübersicht!$E$6:$K$79,5,FALSE))))</f>
        <v>8</v>
      </c>
      <c r="Q59" s="485">
        <v>45</v>
      </c>
      <c r="R59" s="522" t="str">
        <f>IF('Gewichts- Calculator'!$C$126="Ja Anzeigen",(IF($A59='Gewichts- Calculator'!$C$8," &gt;"&amp;'Gewichts- Calculator'!$F$120,"")),"")</f>
        <v/>
      </c>
      <c r="S59" s="486">
        <v>0</v>
      </c>
      <c r="T59" s="26" t="str">
        <f>IF(ISNA(IF($S59=0,"0",IF(VLOOKUP($A59,Übungsübersicht!$E$6:$K$79,4,FALSE)&lt;1,"RIR 4",VLOOKUP($A59,Übungsübersicht!$E$6:$K$79,4,FALSE)))),"Übung?",IF($S59=0,"0",IF(VLOOKUP($A59,Übungsübersicht!$E$6:$K$79,4,FALSE)&lt;1,"RIR 4",VLOOKUP($A59,Übungsübersicht!$E$6:$K$79,4,FALSE))))</f>
        <v>0</v>
      </c>
      <c r="U59" s="478" cm="1">
        <f t="array" ref="U59">IF(ISNA(IF((IF(VLOOKUP($A59,Übungsübersicht!$E$6:$K$79,7,FALSE)="OK",(MROUND(((INDEX($A$1:$U$64,(ROW(U59)),17))*$T$94),(((IF(VLOOKUP($A59,Übungsübersicht!$E$6:$K$79,3,FALSE)=0,0.1,(VLOOKUP($A59,Übungsübersicht!$E$6:$K$79,3,FALSE)))))))),IF(VLOOKUP($A59,Übungsübersicht!$E$6:$K$79,7,FALSE)="UK",(MROUND(((INDEX($A$1:$U$64,(ROW(U59)),17))*$T$95),(((IF(VLOOKUP($A59,Übungsübersicht!$E$6:$K$79,3,FALSE)=0,0.1,(VLOOKUP($A59,Übungsübersicht!$E$6:$K$79,3,FALSE)))))))),"Übung OK/UK?")))&lt;3,"RIR 4",(IF(VLOOKUP($A59,Übungsübersicht!$E$6:$K$79,7,FALSE)="OK",(MROUND(((INDEX($A$1:$U$64,(ROW(U59)),17))*$T$94),(((IF(VLOOKUP($A59,Übungsübersicht!$E$6:$K$79,3,FALSE)=0,0.1,(VLOOKUP($A59,Übungsübersicht!$E$6:$K$79,3,FALSE)))))))),IF(VLOOKUP($A59,Übungsübersicht!$E$6:$K$79,7,FALSE)="UK",(MROUND(((INDEX($A$1:$U$64,(ROW(U59)),17))*$T$95),(((IF(VLOOKUP($A59,Übungsübersicht!$E$6:$K$79,3,FALSE)=0,0.1,(VLOOKUP($A59,Übungsübersicht!$E$6:$K$79,3,FALSE)))))))),"Übung OK/UK?"))))),"Übung?",IF((IF(VLOOKUP($A59,Übungsübersicht!$E$6:$K$79,7,FALSE)="OK",(MROUND(((INDEX($A$1:$U$64,(ROW(U59)),17))*$T$94),(((IF(VLOOKUP($A59,Übungsübersicht!$E$6:$K$79,3,FALSE)=0,0.1,(VLOOKUP($A59,Übungsübersicht!$E$6:$K$79,3,FALSE)))))))),IF(VLOOKUP($A59,Übungsübersicht!$E$6:$K$79,7,FALSE)="UK",(MROUND(((INDEX($A$1:$U$64,(ROW(U59)),17))*$T$95),(((IF(VLOOKUP($A59,Übungsübersicht!$E$6:$K$79,3,FALSE)=0,0.1,(VLOOKUP($A59,Übungsübersicht!$E$6:$K$79,3,FALSE)))))))),"Übung OK/UK?")))&lt;3,"RIR 4",(IF(VLOOKUP($A59,Übungsübersicht!$E$6:$K$79,7,FALSE)="OK",(MROUND(((INDEX($A$1:$U$64,(ROW(U59)),17))*$T$94),(((IF(VLOOKUP($A59,Übungsübersicht!$E$6:$K$79,3,FALSE)=0,0.1,(VLOOKUP($A59,Übungsübersicht!$E$6:$K$79,3,FALSE)))))))),IF(VLOOKUP($A59,Übungsübersicht!$E$6:$K$79,7,FALSE)="UK",(MROUND(((INDEX($A$1:$U$64,(ROW(U59)),17))*$T$95),(((IF(VLOOKUP($A59,Übungsübersicht!$E$6:$K$79,3,FALSE)=0,0.1,(VLOOKUP($A59,Übungsübersicht!$E$6:$K$79,3,FALSE)))))))),"Übung OK/UK?")))))</f>
        <v>32.5</v>
      </c>
    </row>
    <row r="60" spans="1:25" ht="26.1" customHeight="1" thickTop="1" thickBot="1">
      <c r="A60" s="23" t="s">
        <v>145</v>
      </c>
      <c r="B60" s="24" t="str">
        <f>IF(ISNA(IF(ISBLANK(VLOOKUP($A60,Übungsübersicht!$E$7:$F$79,2,FALSE)),"Muskelgruppe Auswählen",VLOOKUP($A60,Übungsübersicht!$E$7:$F$79,2,FALSE))),"Übung?",IF(ISBLANK(VLOOKUP($A60,Übungsübersicht!$E$7:$F$79,2,FALSE)),"Muskelgruppe Auswählen",VLOOKUP($A60,Übungsübersicht!$E$7:$F$79,2,FALSE)))</f>
        <v>Bizeps</v>
      </c>
      <c r="C60" s="486">
        <v>3</v>
      </c>
      <c r="D60" s="26">
        <f>IF(ISNA(IF($C60=0,"0",IF(VLOOKUP($A60,Übungsübersicht!$E$6:$K$79,4,FALSE)&lt;1,"RIR 3",VLOOKUP($A60,Übungsübersicht!$E$6:$K$79,4,FALSE)))),"Übung?",IF($C60=0,"0",IF(VLOOKUP($A60,Übungsübersicht!$E$6:$K$79,4,FALSE)&lt;1,"RIR 3",VLOOKUP($A60,Übungsübersicht!$E$6:$K$79,4,FALSE))))</f>
        <v>6</v>
      </c>
      <c r="E60" s="27" cm="1">
        <f t="array" ref="E60">IF(ISNA(IF(INDEX($A$1:$U$64,(ROW(E60)),17)-(IF(VLOOKUP($A60,Übungsübersicht!$E$6:$K$79,3,FALSE)&lt;=0.5,0,(VLOOKUP($A60,Übungsübersicht!$E$6:$K$79,3,FALSE))))&lt;3,"RIR 3",INDEX($A$1:$U$64,(ROW(E60)),17)-(IF(VLOOKUP($A60,Übungsübersicht!$E$6:$K$79,3,FALSE)&lt;=0.5,0,(VLOOKUP($A60,Übungsübersicht!$E$6:$K$79,3,FALSE)))))),"Übung?",IF(INDEX($A$1:$U$64,(ROW(E60)),17)-(IF(VLOOKUP($A60,Übungsübersicht!$E$6:$K$79,3,FALSE)&lt;=0.5,0,(VLOOKUP($A60,Übungsübersicht!$E$6:$K$79,3,FALSE))))&lt;3,"RIR 3",INDEX($A$1:$U$64,(ROW(E60)),17)-(IF(VLOOKUP($A60,Übungsübersicht!$E$6:$K$79,3,FALSE)&lt;=0.5,0,(VLOOKUP($A60,Übungsübersicht!$E$6:$K$79,3,FALSE))))))</f>
        <v>42.5</v>
      </c>
      <c r="F60" s="522" t="str">
        <f>IF('Gewichts- Calculator'!$C$126="Ja Anzeigen",(IF($A60='Gewichts- Calculator'!$C$8," &gt;"&amp;'Gewichts- Calculator'!$B$120,"")),"")</f>
        <v/>
      </c>
      <c r="G60" s="486">
        <v>3</v>
      </c>
      <c r="H60" s="26">
        <f>IF(ISNA(IF($G60=0,"0",IF(VLOOKUP($A60,Übungsübersicht!$E$6:$K$79,4,FALSE)&lt;1,"RIR 2",VLOOKUP($A60,Übungsübersicht!$E$6:$K$79,4,FALSE)))),"Übung?",IF($G60=0,"0",IF(VLOOKUP($A60,Übungsübersicht!$E$6:$K$79,4,FALSE)&lt;1,"RIR 2",VLOOKUP($A60,Übungsübersicht!$E$6:$K$79,4,FALSE))))</f>
        <v>6</v>
      </c>
      <c r="I60" s="484">
        <v>45</v>
      </c>
      <c r="J60" s="522" t="str">
        <f>IF('Gewichts- Calculator'!$C$126="Ja Anzeigen",(IF($A60='Gewichts- Calculator'!$C$8," &gt;"&amp;'Gewichts- Calculator'!$D$120,"")),"")</f>
        <v/>
      </c>
      <c r="K60" s="486">
        <v>3</v>
      </c>
      <c r="L60" s="26">
        <f>IF(ISNA(IF($K60=0,"0",IF(VLOOKUP($A60,Übungsübersicht!$E$6:$K$79,4,FALSE)&lt;1,"RIR 2",VLOOKUP($A60,Übungsübersicht!$E$6:$K$79,4,FALSE)))),"Übung?",IF($K60=0,"0",IF(VLOOKUP($A60,Übungsübersicht!$E$6:$K$79,4,FALSE)&lt;1,"RIR 2",VLOOKUP($A60,Übungsübersicht!$E$6:$K$79,4,FALSE))))</f>
        <v>6</v>
      </c>
      <c r="M60" s="484">
        <v>45</v>
      </c>
      <c r="N60" s="522" t="str">
        <f>IF('Gewichts- Calculator'!$C$126="Ja Anzeigen",(IF($A60='Gewichts- Calculator'!$C$8," &gt;"&amp;'Gewichts- Calculator'!$D$120,"")),"")</f>
        <v/>
      </c>
      <c r="O60" s="486">
        <v>4</v>
      </c>
      <c r="P60" s="26">
        <f>IF(ISNA(IF($O60=0,"0",IF(VLOOKUP($A60,Übungsübersicht!$E$6:$K$79,5,FALSE)&lt;1,"RIR 1",VLOOKUP($A60,Übungsübersicht!$E$6:$K$79,5,FALSE)))),"Übung?",IF($O60=0,"0",IF(VLOOKUP($A60,Übungsübersicht!$E$6:$K$79,5,FALSE)&lt;1,"RIR 1",VLOOKUP($A60,Übungsübersicht!$E$6:$K$79,5,FALSE))))</f>
        <v>6</v>
      </c>
      <c r="Q60" s="485">
        <v>45</v>
      </c>
      <c r="R60" s="522" t="str">
        <f>IF('Gewichts- Calculator'!$C$126="Ja Anzeigen",(IF($A60='Gewichts- Calculator'!$C$8," &gt;"&amp;'Gewichts- Calculator'!$F$120,"")),"")</f>
        <v/>
      </c>
      <c r="S60" s="486">
        <v>2</v>
      </c>
      <c r="T60" s="26">
        <f>IF(ISNA(IF($S60=0,"0",IF(VLOOKUP($A60,Übungsübersicht!$E$6:$K$79,4,FALSE)&lt;1,"RIR 4",VLOOKUP($A60,Übungsübersicht!$E$6:$K$79,4,FALSE)))),"Übung?",IF($S60=0,"0",IF(VLOOKUP($A60,Übungsübersicht!$E$6:$K$79,4,FALSE)&lt;1,"RIR 4",VLOOKUP($A60,Übungsübersicht!$E$6:$K$79,4,FALSE))))</f>
        <v>6</v>
      </c>
      <c r="U60" s="478" cm="1">
        <f t="array" ref="U60">IF(ISNA(IF((IF(VLOOKUP($A60,Übungsübersicht!$E$6:$K$79,7,FALSE)="OK",(MROUND(((INDEX($A$1:$U$64,(ROW(U60)),17))*$T$94),(((IF(VLOOKUP($A60,Übungsübersicht!$E$6:$K$79,3,FALSE)=0,0.1,(VLOOKUP($A60,Übungsübersicht!$E$6:$K$79,3,FALSE)))))))),IF(VLOOKUP($A60,Übungsübersicht!$E$6:$K$79,7,FALSE)="UK",(MROUND(((INDEX($A$1:$U$64,(ROW(U60)),17))*$T$95),(((IF(VLOOKUP($A60,Übungsübersicht!$E$6:$K$79,3,FALSE)=0,0.1,(VLOOKUP($A60,Übungsübersicht!$E$6:$K$79,3,FALSE)))))))),"Übung OK/UK?")))&lt;3,"RIR 4",(IF(VLOOKUP($A60,Übungsübersicht!$E$6:$K$79,7,FALSE)="OK",(MROUND(((INDEX($A$1:$U$64,(ROW(U60)),17))*$T$94),(((IF(VLOOKUP($A60,Übungsübersicht!$E$6:$K$79,3,FALSE)=0,0.1,(VLOOKUP($A60,Übungsübersicht!$E$6:$K$79,3,FALSE)))))))),IF(VLOOKUP($A60,Übungsübersicht!$E$6:$K$79,7,FALSE)="UK",(MROUND(((INDEX($A$1:$U$64,(ROW(U60)),17))*$T$95),(((IF(VLOOKUP($A60,Übungsübersicht!$E$6:$K$79,3,FALSE)=0,0.1,(VLOOKUP($A60,Übungsübersicht!$E$6:$K$79,3,FALSE)))))))),"Übung OK/UK?"))))),"Übung?",IF((IF(VLOOKUP($A60,Übungsübersicht!$E$6:$K$79,7,FALSE)="OK",(MROUND(((INDEX($A$1:$U$64,(ROW(U60)),17))*$T$94),(((IF(VLOOKUP($A60,Übungsübersicht!$E$6:$K$79,3,FALSE)=0,0.1,(VLOOKUP($A60,Übungsübersicht!$E$6:$K$79,3,FALSE)))))))),IF(VLOOKUP($A60,Übungsübersicht!$E$6:$K$79,7,FALSE)="UK",(MROUND(((INDEX($A$1:$U$64,(ROW(U60)),17))*$T$95),(((IF(VLOOKUP($A60,Übungsübersicht!$E$6:$K$79,3,FALSE)=0,0.1,(VLOOKUP($A60,Übungsübersicht!$E$6:$K$79,3,FALSE)))))))),"Übung OK/UK?")))&lt;3,"RIR 4",(IF(VLOOKUP($A60,Übungsübersicht!$E$6:$K$79,7,FALSE)="OK",(MROUND(((INDEX($A$1:$U$64,(ROW(U60)),17))*$T$94),(((IF(VLOOKUP($A60,Übungsübersicht!$E$6:$K$79,3,FALSE)=0,0.1,(VLOOKUP($A60,Übungsübersicht!$E$6:$K$79,3,FALSE)))))))),IF(VLOOKUP($A60,Übungsübersicht!$E$6:$K$79,7,FALSE)="UK",(MROUND(((INDEX($A$1:$U$64,(ROW(U60)),17))*$T$95),(((IF(VLOOKUP($A60,Übungsübersicht!$E$6:$K$79,3,FALSE)=0,0.1,(VLOOKUP($A60,Übungsübersicht!$E$6:$K$79,3,FALSE)))))))),"Übung OK/UK?")))))</f>
        <v>32.5</v>
      </c>
    </row>
    <row r="61" spans="1:25" ht="26.1" customHeight="1" thickTop="1" thickBot="1">
      <c r="A61" s="23" t="s">
        <v>40</v>
      </c>
      <c r="B61" s="24" t="str">
        <f>IF(ISNA(IF(ISBLANK(VLOOKUP($A61,Übungsübersicht!$E$7:$F$79,2,FALSE)),"Muskelgruppe Auswählen",VLOOKUP($A61,Übungsübersicht!$E$7:$F$79,2,FALSE))),"Übung?",IF(ISBLANK(VLOOKUP($A61,Übungsübersicht!$E$7:$F$79,2,FALSE)),"Muskelgruppe Auswählen",VLOOKUP($A61,Übungsübersicht!$E$7:$F$79,2,FALSE)))</f>
        <v>Trizeps</v>
      </c>
      <c r="C61" s="486">
        <v>2</v>
      </c>
      <c r="D61" s="26">
        <f>IF(ISNA(IF($C61=0,"0",IF(VLOOKUP($A61,Übungsübersicht!$E$6:$K$79,4,FALSE)&lt;1,"RIR 3",VLOOKUP($A61,Übungsübersicht!$E$6:$K$79,4,FALSE)))),"Übung?",IF($C61=0,"0",IF(VLOOKUP($A61,Übungsübersicht!$E$6:$K$79,4,FALSE)&lt;1,"RIR 3",VLOOKUP($A61,Übungsübersicht!$E$6:$K$79,4,FALSE))))</f>
        <v>12</v>
      </c>
      <c r="E61" s="27" cm="1">
        <f t="array" ref="E61">IF(ISNA(IF(INDEX($A$1:$U$64,(ROW(E61)),17)-(IF(VLOOKUP($A61,Übungsübersicht!$E$6:$K$79,3,FALSE)&lt;=0.5,0,(VLOOKUP($A61,Übungsübersicht!$E$6:$K$79,3,FALSE))))&lt;3,"RIR 3",INDEX($A$1:$U$64,(ROW(E61)),17)-(IF(VLOOKUP($A61,Übungsübersicht!$E$6:$K$79,3,FALSE)&lt;=0.5,0,(VLOOKUP($A61,Übungsübersicht!$E$6:$K$79,3,FALSE)))))),"Übung?",IF(INDEX($A$1:$U$64,(ROW(E61)),17)-(IF(VLOOKUP($A61,Übungsübersicht!$E$6:$K$79,3,FALSE)&lt;=0.5,0,(VLOOKUP($A61,Übungsübersicht!$E$6:$K$79,3,FALSE))))&lt;3,"RIR 3",INDEX($A$1:$U$64,(ROW(E61)),17)-(IF(VLOOKUP($A61,Übungsübersicht!$E$6:$K$79,3,FALSE)&lt;=0.5,0,(VLOOKUP($A61,Übungsübersicht!$E$6:$K$79,3,FALSE))))))</f>
        <v>17.5</v>
      </c>
      <c r="F61" s="522" t="str">
        <f>IF('Gewichts- Calculator'!$C$126="Ja Anzeigen",(IF($A61='Gewichts- Calculator'!$C$8," &gt;"&amp;'Gewichts- Calculator'!$B$120,"")),"")</f>
        <v/>
      </c>
      <c r="G61" s="486">
        <v>4</v>
      </c>
      <c r="H61" s="26">
        <f>IF(ISNA(IF($G61=0,"0",IF(VLOOKUP($A61,Übungsübersicht!$E$6:$K$79,4,FALSE)&lt;1,"RIR 2",VLOOKUP($A61,Übungsübersicht!$E$6:$K$79,4,FALSE)))),"Übung?",IF($G61=0,"0",IF(VLOOKUP($A61,Übungsübersicht!$E$6:$K$79,4,FALSE)&lt;1,"RIR 2",VLOOKUP($A61,Übungsübersicht!$E$6:$K$79,4,FALSE))))</f>
        <v>12</v>
      </c>
      <c r="I61" s="484">
        <v>20</v>
      </c>
      <c r="J61" s="522" t="str">
        <f>IF('Gewichts- Calculator'!$C$126="Ja Anzeigen",(IF($A61='Gewichts- Calculator'!$C$8," &gt;"&amp;'Gewichts- Calculator'!$D$120,"")),"")</f>
        <v/>
      </c>
      <c r="K61" s="486">
        <v>4</v>
      </c>
      <c r="L61" s="26">
        <f>IF(ISNA(IF($K61=0,"0",IF(VLOOKUP($A61,Übungsübersicht!$E$6:$K$79,4,FALSE)&lt;1,"RIR 2",VLOOKUP($A61,Übungsübersicht!$E$6:$K$79,4,FALSE)))),"Übung?",IF($K61=0,"0",IF(VLOOKUP($A61,Übungsübersicht!$E$6:$K$79,4,FALSE)&lt;1,"RIR 2",VLOOKUP($A61,Übungsübersicht!$E$6:$K$79,4,FALSE))))</f>
        <v>12</v>
      </c>
      <c r="M61" s="484">
        <v>20</v>
      </c>
      <c r="N61" s="522" t="str">
        <f>IF('Gewichts- Calculator'!$C$126="Ja Anzeigen",(IF($A61='Gewichts- Calculator'!$C$8," &gt;"&amp;'Gewichts- Calculator'!$D$120,"")),"")</f>
        <v/>
      </c>
      <c r="O61" s="486">
        <v>5</v>
      </c>
      <c r="P61" s="26">
        <f>IF(ISNA(IF($O61=0,"0",IF(VLOOKUP($A61,Übungsübersicht!$E$6:$K$79,5,FALSE)&lt;1,"RIR 1",VLOOKUP($A61,Übungsübersicht!$E$6:$K$79,5,FALSE)))),"Übung?",IF($O61=0,"0",IF(VLOOKUP($A61,Übungsübersicht!$E$6:$K$79,5,FALSE)&lt;1,"RIR 1",VLOOKUP($A61,Übungsübersicht!$E$6:$K$79,5,FALSE))))</f>
        <v>12</v>
      </c>
      <c r="Q61" s="485">
        <v>20</v>
      </c>
      <c r="R61" s="522" t="str">
        <f>IF('Gewichts- Calculator'!$C$126="Ja Anzeigen",(IF($A61='Gewichts- Calculator'!$C$8," &gt;"&amp;'Gewichts- Calculator'!$F$120,"")),"")</f>
        <v/>
      </c>
      <c r="S61" s="486">
        <v>3</v>
      </c>
      <c r="T61" s="26">
        <f>IF(ISNA(IF($S61=0,"0",IF(VLOOKUP($A61,Übungsübersicht!$E$6:$K$79,4,FALSE)&lt;1,"RIR 4",VLOOKUP($A61,Übungsübersicht!$E$6:$K$79,4,FALSE)))),"Übung?",IF($S61=0,"0",IF(VLOOKUP($A61,Übungsübersicht!$E$6:$K$79,4,FALSE)&lt;1,"RIR 4",VLOOKUP($A61,Übungsübersicht!$E$6:$K$79,4,FALSE))))</f>
        <v>12</v>
      </c>
      <c r="U61" s="478" cm="1">
        <f t="array" ref="U61">IF(ISNA(IF((IF(VLOOKUP($A61,Übungsübersicht!$E$6:$K$79,7,FALSE)="OK",(MROUND(((INDEX($A$1:$U$64,(ROW(U61)),17))*$T$94),(((IF(VLOOKUP($A61,Übungsübersicht!$E$6:$K$79,3,FALSE)=0,0.1,(VLOOKUP($A61,Übungsübersicht!$E$6:$K$79,3,FALSE)))))))),IF(VLOOKUP($A61,Übungsübersicht!$E$6:$K$79,7,FALSE)="UK",(MROUND(((INDEX($A$1:$U$64,(ROW(U61)),17))*$T$95),(((IF(VLOOKUP($A61,Übungsübersicht!$E$6:$K$79,3,FALSE)=0,0.1,(VLOOKUP($A61,Übungsübersicht!$E$6:$K$79,3,FALSE)))))))),"Übung OK/UK?")))&lt;3,"RIR 4",(IF(VLOOKUP($A61,Übungsübersicht!$E$6:$K$79,7,FALSE)="OK",(MROUND(((INDEX($A$1:$U$64,(ROW(U61)),17))*$T$94),(((IF(VLOOKUP($A61,Übungsübersicht!$E$6:$K$79,3,FALSE)=0,0.1,(VLOOKUP($A61,Übungsübersicht!$E$6:$K$79,3,FALSE)))))))),IF(VLOOKUP($A61,Übungsübersicht!$E$6:$K$79,7,FALSE)="UK",(MROUND(((INDEX($A$1:$U$64,(ROW(U61)),17))*$T$95),(((IF(VLOOKUP($A61,Übungsübersicht!$E$6:$K$79,3,FALSE)=0,0.1,(VLOOKUP($A61,Übungsübersicht!$E$6:$K$79,3,FALSE)))))))),"Übung OK/UK?"))))),"Übung?",IF((IF(VLOOKUP($A61,Übungsübersicht!$E$6:$K$79,7,FALSE)="OK",(MROUND(((INDEX($A$1:$U$64,(ROW(U61)),17))*$T$94),(((IF(VLOOKUP($A61,Übungsübersicht!$E$6:$K$79,3,FALSE)=0,0.1,(VLOOKUP($A61,Übungsübersicht!$E$6:$K$79,3,FALSE)))))))),IF(VLOOKUP($A61,Übungsübersicht!$E$6:$K$79,7,FALSE)="UK",(MROUND(((INDEX($A$1:$U$64,(ROW(U61)),17))*$T$95),(((IF(VLOOKUP($A61,Übungsübersicht!$E$6:$K$79,3,FALSE)=0,0.1,(VLOOKUP($A61,Übungsübersicht!$E$6:$K$79,3,FALSE)))))))),"Übung OK/UK?")))&lt;3,"RIR 4",(IF(VLOOKUP($A61,Übungsübersicht!$E$6:$K$79,7,FALSE)="OK",(MROUND(((INDEX($A$1:$U$64,(ROW(U61)),17))*$T$94),(((IF(VLOOKUP($A61,Übungsübersicht!$E$6:$K$79,3,FALSE)=0,0.1,(VLOOKUP($A61,Übungsübersicht!$E$6:$K$79,3,FALSE)))))))),IF(VLOOKUP($A61,Übungsübersicht!$E$6:$K$79,7,FALSE)="UK",(MROUND(((INDEX($A$1:$U$64,(ROW(U61)),17))*$T$95),(((IF(VLOOKUP($A61,Übungsübersicht!$E$6:$K$79,3,FALSE)=0,0.1,(VLOOKUP($A61,Übungsübersicht!$E$6:$K$79,3,FALSE)))))))),"Übung OK/UK?")))))</f>
        <v>15</v>
      </c>
    </row>
    <row r="62" spans="1:25" ht="26.1" customHeight="1" thickTop="1" thickBot="1">
      <c r="A62" s="23" t="s">
        <v>157</v>
      </c>
      <c r="B62" s="24" t="str">
        <f>IF(ISNA(IF(ISBLANK(VLOOKUP($A62,Übungsübersicht!$E$7:$F$79,2,FALSE)),"Muskelgruppe Auswählen",VLOOKUP($A62,Übungsübersicht!$E$7:$F$79,2,FALSE))),"Übung?",IF(ISBLANK(VLOOKUP($A62,Übungsübersicht!$E$7:$F$79,2,FALSE)),"Muskelgruppe Auswählen",VLOOKUP($A62,Übungsübersicht!$E$7:$F$79,2,FALSE)))</f>
        <v>Bizeps</v>
      </c>
      <c r="C62" s="486">
        <v>2</v>
      </c>
      <c r="D62" s="26">
        <f>IF(ISNA(IF($C62=0,"0",IF(VLOOKUP($A62,Übungsübersicht!$E$6:$K$79,4,FALSE)&lt;1,"RIR 3",VLOOKUP($A62,Übungsübersicht!$E$6:$K$79,4,FALSE)))),"Übung?",IF($C62=0,"0",IF(VLOOKUP($A62,Übungsübersicht!$E$6:$K$79,4,FALSE)&lt;1,"RIR 3",VLOOKUP($A62,Übungsübersicht!$E$6:$K$79,4,FALSE))))</f>
        <v>12</v>
      </c>
      <c r="E62" s="27" t="str" cm="1">
        <f t="array" ref="E62">IF(ISNA(IF(INDEX($A$1:$U$64,(ROW(E62)),17)-(IF(VLOOKUP($A62,Übungsübersicht!$E$6:$K$79,3,FALSE)&lt;=0.5,0,(VLOOKUP($A62,Übungsübersicht!$E$6:$K$79,3,FALSE))))&lt;3,"RIR 3",INDEX($A$1:$U$64,(ROW(E62)),17)-(IF(VLOOKUP($A62,Übungsübersicht!$E$6:$K$79,3,FALSE)&lt;=0.5,0,(VLOOKUP($A62,Übungsübersicht!$E$6:$K$79,3,FALSE)))))),"Übung?",IF(INDEX($A$1:$U$64,(ROW(E62)),17)-(IF(VLOOKUP($A62,Übungsübersicht!$E$6:$K$79,3,FALSE)&lt;=0.5,0,(VLOOKUP($A62,Übungsübersicht!$E$6:$K$79,3,FALSE))))&lt;3,"RIR 3",INDEX($A$1:$U$64,(ROW(E62)),17)-(IF(VLOOKUP($A62,Übungsübersicht!$E$6:$K$79,3,FALSE)&lt;=0.5,0,(VLOOKUP($A62,Übungsübersicht!$E$6:$K$79,3,FALSE))))))</f>
        <v>RIR 3</v>
      </c>
      <c r="F62" s="522" t="str">
        <f>IF('Gewichts- Calculator'!$C$126="Ja Anzeigen",(IF($A62='Gewichts- Calculator'!$C$8," &gt;"&amp;'Gewichts- Calculator'!$B$120,"")),"")</f>
        <v/>
      </c>
      <c r="G62" s="486">
        <v>3</v>
      </c>
      <c r="H62" s="26">
        <f>IF(ISNA(IF($G62=0,"0",IF(VLOOKUP($A62,Übungsübersicht!$E$6:$K$79,4,FALSE)&lt;1,"RIR 2",VLOOKUP($A62,Übungsübersicht!$E$6:$K$79,4,FALSE)))),"Übung?",IF($G62=0,"0",IF(VLOOKUP($A62,Übungsübersicht!$E$6:$K$79,4,FALSE)&lt;1,"RIR 2",VLOOKUP($A62,Übungsübersicht!$E$6:$K$79,4,FALSE))))</f>
        <v>12</v>
      </c>
      <c r="I62" s="484">
        <v>0</v>
      </c>
      <c r="J62" s="522" t="str">
        <f>IF('Gewichts- Calculator'!$C$126="Ja Anzeigen",(IF($A62='Gewichts- Calculator'!$C$8," &gt;"&amp;'Gewichts- Calculator'!$D$120,"")),"")</f>
        <v/>
      </c>
      <c r="K62" s="486">
        <v>3</v>
      </c>
      <c r="L62" s="26">
        <f>IF(ISNA(IF($K62=0,"0",IF(VLOOKUP($A62,Übungsübersicht!$E$6:$K$79,4,FALSE)&lt;1,"RIR 2",VLOOKUP($A62,Übungsübersicht!$E$6:$K$79,4,FALSE)))),"Übung?",IF($K62=0,"0",IF(VLOOKUP($A62,Übungsübersicht!$E$6:$K$79,4,FALSE)&lt;1,"RIR 2",VLOOKUP($A62,Übungsübersicht!$E$6:$K$79,4,FALSE))))</f>
        <v>12</v>
      </c>
      <c r="M62" s="484">
        <v>0</v>
      </c>
      <c r="N62" s="522" t="str">
        <f>IF('Gewichts- Calculator'!$C$126="Ja Anzeigen",(IF($A62='Gewichts- Calculator'!$C$8," &gt;"&amp;'Gewichts- Calculator'!$D$120,"")),"")</f>
        <v/>
      </c>
      <c r="O62" s="486">
        <v>5</v>
      </c>
      <c r="P62" s="26">
        <f>IF(ISNA(IF($O62=0,"0",IF(VLOOKUP($A62,Übungsübersicht!$E$6:$K$79,5,FALSE)&lt;1,"RIR 1",VLOOKUP($A62,Übungsübersicht!$E$6:$K$79,5,FALSE)))),"Übung?",IF($O62=0,"0",IF(VLOOKUP($A62,Übungsübersicht!$E$6:$K$79,5,FALSE)&lt;1,"RIR 1",VLOOKUP($A62,Übungsübersicht!$E$6:$K$79,5,FALSE))))</f>
        <v>12</v>
      </c>
      <c r="Q62" s="485">
        <v>0</v>
      </c>
      <c r="R62" s="522" t="str">
        <f>IF('Gewichts- Calculator'!$C$126="Ja Anzeigen",(IF($A62='Gewichts- Calculator'!$C$8," &gt;"&amp;'Gewichts- Calculator'!$F$120,"")),"")</f>
        <v/>
      </c>
      <c r="S62" s="486">
        <v>0</v>
      </c>
      <c r="T62" s="26" t="str">
        <f>IF(ISNA(IF($S62=0,"0",IF(VLOOKUP($A62,Übungsübersicht!$E$6:$K$79,4,FALSE)&lt;1,"RIR 4",VLOOKUP($A62,Übungsübersicht!$E$6:$K$79,4,FALSE)))),"Übung?",IF($S62=0,"0",IF(VLOOKUP($A62,Übungsübersicht!$E$6:$K$79,4,FALSE)&lt;1,"RIR 4",VLOOKUP($A62,Übungsübersicht!$E$6:$K$79,4,FALSE))))</f>
        <v>0</v>
      </c>
      <c r="U62" s="478" t="str" cm="1">
        <f t="array" ref="U62">IF(ISNA(IF((IF(VLOOKUP($A62,Übungsübersicht!$E$6:$K$79,7,FALSE)="OK",(MROUND(((INDEX($A$1:$U$64,(ROW(U62)),17))*$T$94),(((IF(VLOOKUP($A62,Übungsübersicht!$E$6:$K$79,3,FALSE)=0,0.1,(VLOOKUP($A62,Übungsübersicht!$E$6:$K$79,3,FALSE)))))))),IF(VLOOKUP($A62,Übungsübersicht!$E$6:$K$79,7,FALSE)="UK",(MROUND(((INDEX($A$1:$U$64,(ROW(U62)),17))*$T$95),(((IF(VLOOKUP($A62,Übungsübersicht!$E$6:$K$79,3,FALSE)=0,0.1,(VLOOKUP($A62,Übungsübersicht!$E$6:$K$79,3,FALSE)))))))),"Übung OK/UK?")))&lt;3,"RIR 4",(IF(VLOOKUP($A62,Übungsübersicht!$E$6:$K$79,7,FALSE)="OK",(MROUND(((INDEX($A$1:$U$64,(ROW(U62)),17))*$T$94),(((IF(VLOOKUP($A62,Übungsübersicht!$E$6:$K$79,3,FALSE)=0,0.1,(VLOOKUP($A62,Übungsübersicht!$E$6:$K$79,3,FALSE)))))))),IF(VLOOKUP($A62,Übungsübersicht!$E$6:$K$79,7,FALSE)="UK",(MROUND(((INDEX($A$1:$U$64,(ROW(U62)),17))*$T$95),(((IF(VLOOKUP($A62,Übungsübersicht!$E$6:$K$79,3,FALSE)=0,0.1,(VLOOKUP($A62,Übungsübersicht!$E$6:$K$79,3,FALSE)))))))),"Übung OK/UK?"))))),"Übung?",IF((IF(VLOOKUP($A62,Übungsübersicht!$E$6:$K$79,7,FALSE)="OK",(MROUND(((INDEX($A$1:$U$64,(ROW(U62)),17))*$T$94),(((IF(VLOOKUP($A62,Übungsübersicht!$E$6:$K$79,3,FALSE)=0,0.1,(VLOOKUP($A62,Übungsübersicht!$E$6:$K$79,3,FALSE)))))))),IF(VLOOKUP($A62,Übungsübersicht!$E$6:$K$79,7,FALSE)="UK",(MROUND(((INDEX($A$1:$U$64,(ROW(U62)),17))*$T$95),(((IF(VLOOKUP($A62,Übungsübersicht!$E$6:$K$79,3,FALSE)=0,0.1,(VLOOKUP($A62,Übungsübersicht!$E$6:$K$79,3,FALSE)))))))),"Übung OK/UK?")))&lt;3,"RIR 4",(IF(VLOOKUP($A62,Übungsübersicht!$E$6:$K$79,7,FALSE)="OK",(MROUND(((INDEX($A$1:$U$64,(ROW(U62)),17))*$T$94),(((IF(VLOOKUP($A62,Übungsübersicht!$E$6:$K$79,3,FALSE)=0,0.1,(VLOOKUP($A62,Übungsübersicht!$E$6:$K$79,3,FALSE)))))))),IF(VLOOKUP($A62,Übungsübersicht!$E$6:$K$79,7,FALSE)="UK",(MROUND(((INDEX($A$1:$U$64,(ROW(U62)),17))*$T$95),(((IF(VLOOKUP($A62,Übungsübersicht!$E$6:$K$79,3,FALSE)=0,0.1,(VLOOKUP($A62,Übungsübersicht!$E$6:$K$79,3,FALSE)))))))),"Übung OK/UK?")))))</f>
        <v>RIR 4</v>
      </c>
      <c r="V62" s="9"/>
    </row>
    <row r="63" spans="1:25" ht="26.1" customHeight="1" thickTop="1">
      <c r="A63" s="37"/>
      <c r="B63" s="37"/>
      <c r="C63" s="38"/>
      <c r="D63" s="38"/>
      <c r="E63" s="38"/>
      <c r="F63" s="522" t="str">
        <f>IF('Gewichts- Calculator'!$C$126="Ja Anzeigen",(IF($A63='Gewichts- Calculator'!$C$8," &gt;"&amp;'Gewichts- Calculator'!$B$120,"")),"")</f>
        <v/>
      </c>
      <c r="G63" s="38"/>
      <c r="H63" s="38"/>
      <c r="I63" s="39"/>
      <c r="J63" s="522" t="str">
        <f>IF('Gewichts- Calculator'!$C$126="Ja Anzeigen",(IF($A63='Gewichts- Calculator'!$C$8," &gt;"&amp;'Gewichts- Calculator'!$D$120,"")),"")</f>
        <v/>
      </c>
      <c r="K63" s="38"/>
      <c r="L63" s="38"/>
      <c r="M63" s="39"/>
      <c r="N63" s="522" t="str">
        <f>IF('Gewichts- Calculator'!$C$126="Ja Anzeigen",(IF($A63='Gewichts- Calculator'!$C$8," &gt;"&amp;'Gewichts- Calculator'!$D$120,"")),"")</f>
        <v/>
      </c>
      <c r="O63" s="38"/>
      <c r="P63" s="38"/>
      <c r="Q63" s="38"/>
      <c r="R63" s="522" t="str">
        <f>IF('Gewichts- Calculator'!$C$126="Ja Anzeigen",(IF($A63='Gewichts- Calculator'!$C$8," &gt;"&amp;'Gewichts- Calculator'!$F$120,"")),"")</f>
        <v/>
      </c>
      <c r="S63" s="38"/>
      <c r="T63" s="38"/>
      <c r="U63" s="483"/>
    </row>
    <row r="64" spans="1:25" ht="26.1" customHeight="1">
      <c r="A64" s="37"/>
      <c r="B64" s="37"/>
      <c r="C64" s="38"/>
      <c r="D64" s="38"/>
      <c r="E64" s="38"/>
      <c r="F64" s="522" t="str">
        <f>IF('Gewichts- Calculator'!$C$126="Ja Anzeigen",(IF($A64='Gewichts- Calculator'!$C$8," &gt;"&amp;'Gewichts- Calculator'!$B$120,"")),"")</f>
        <v/>
      </c>
      <c r="G64" s="38"/>
      <c r="H64" s="38"/>
      <c r="I64" s="39"/>
      <c r="J64" s="522" t="str">
        <f>IF('Gewichts- Calculator'!$C$126="Ja Anzeigen",(IF($A64='Gewichts- Calculator'!$C$8," &gt;"&amp;'Gewichts- Calculator'!$D$120,"")),"")</f>
        <v/>
      </c>
      <c r="K64" s="38"/>
      <c r="L64" s="38"/>
      <c r="M64" s="39"/>
      <c r="N64" s="522" t="str">
        <f>IF('Gewichts- Calculator'!$C$126="Ja Anzeigen",(IF($A64='Gewichts- Calculator'!$C$8," &gt;"&amp;'Gewichts- Calculator'!$D$120,"")),"")</f>
        <v/>
      </c>
      <c r="O64" s="38"/>
      <c r="P64" s="38"/>
      <c r="Q64" s="38"/>
      <c r="R64" s="522" t="str">
        <f>IF('Gewichts- Calculator'!$C$126="Ja Anzeigen",(IF($A64='Gewichts- Calculator'!$C$8," &gt;"&amp;'Gewichts- Calculator'!$F$120,"")),"")</f>
        <v/>
      </c>
      <c r="S64" s="38"/>
      <c r="T64" s="38"/>
      <c r="U64" s="483"/>
    </row>
    <row r="65" spans="1:25" ht="26.1" hidden="1" customHeight="1" thickTop="1" thickBot="1">
      <c r="A65" s="23" t="s">
        <v>301</v>
      </c>
      <c r="B65" s="24" t="str">
        <f>IF(ISNA(IF(ISBLANK(VLOOKUP($A65,Übungsübersicht!$E$7:$F$79,2,FALSE)),"Muskelgruppe Auswählen",VLOOKUP($A65,Übungsübersicht!$E$7:$F$79,2,FALSE))),"Übung?",IF(ISBLANK(VLOOKUP($A65,Übungsübersicht!$E$7:$F$79,2,FALSE)),"Muskelgruppe Auswählen",VLOOKUP($A65,Übungsübersicht!$E$7:$F$79,2,FALSE)))</f>
        <v>Test Muskel</v>
      </c>
      <c r="C65" s="25" t="s">
        <v>206</v>
      </c>
      <c r="D65" s="26">
        <f>IF(ISNA(IF($C65=0,"0",IF(VLOOKUP($A65,Übungsübersicht!$E$6:$K$79,4,FALSE)&lt;1,"RIR 3",VLOOKUP($A65,Übungsübersicht!$E$6:$K$79,4,FALSE)))),"Übung?",IF($C65=0,"0",IF(VLOOKUP($A65,Übungsübersicht!$E$6:$K$79,4,FALSE)&lt;1,"RIR 3",VLOOKUP($A65,Übungsübersicht!$E$6:$K$79,4,FALSE))))</f>
        <v>30</v>
      </c>
      <c r="E65" s="27" cm="1">
        <f t="array" ref="E65">IF(ISNA(IF(INDEX($A$1:$U$65,(ROW(E65)),17)-(IF(VLOOKUP($A65,Übungsübersicht!$E$6:$K$79,3,FALSE)&lt;=0.5,0,(VLOOKUP($A65,Übungsübersicht!$E$6:$K$79,3,FALSE))))&lt;3,"RIR 3",INDEX($A$1:$U$65,(ROW(E65)),17)-(IF(VLOOKUP($A65,Übungsübersicht!$E$6:$K$79,3,FALSE)&lt;=0.5,0,(VLOOKUP($A65,Übungsübersicht!$E$6:$K$79,3,FALSE)))))),"Übung?",IF(INDEX($A$1:$U$65,(ROW(E65)),17)-(IF(VLOOKUP($A65,Übungsübersicht!$E$6:$K$79,3,FALSE)&lt;=0.5,0,(VLOOKUP($A65,Übungsübersicht!$E$6:$K$79,3,FALSE))))&lt;3,"RIR 3",INDEX($A$1:$U$65,(ROW(E65)),17)-(IF(VLOOKUP($A65,Übungsübersicht!$E$6:$K$79,3,FALSE)&lt;=0.5,0,(VLOOKUP($A65,Übungsübersicht!$E$6:$K$79,3,FALSE))))))</f>
        <v>990</v>
      </c>
      <c r="F65" s="522" t="e">
        <f>IF('Gewichts- Calculator'!#REF!="Ja Anzeigen",(IF($A65='Gewichts- Calculator'!$C$8," &gt;"&amp;'Gewichts- Calculator'!$B$120,"")),"")</f>
        <v>#REF!</v>
      </c>
      <c r="G65" s="27" t="s">
        <v>206</v>
      </c>
      <c r="H65" s="26">
        <f>IF(ISNA(IF($G65=0,"0",IF(VLOOKUP($A65,Übungsübersicht!$E$6:$K$79,4,FALSE)&lt;1,"RIR 2",VLOOKUP($A65,Übungsübersicht!$E$6:$K$79,4,FALSE)))),"Übung?",IF($G65=0,"0",IF(VLOOKUP($A65,Übungsübersicht!$E$6:$K$79,4,FALSE)&lt;1,"RIR 2",VLOOKUP($A65,Übungsübersicht!$E$6:$K$79,4,FALSE))))</f>
        <v>30</v>
      </c>
      <c r="I65" s="27" t="s">
        <v>58</v>
      </c>
      <c r="J65" s="522" t="e">
        <f>IF('Gewichts- Calculator'!#REF!="Ja Anzeigen",(IF($A65='Gewichts- Calculator'!$C$8," &gt;"&amp;'Gewichts- Calculator'!$D$120,"")),"")</f>
        <v>#REF!</v>
      </c>
      <c r="K65" s="27" t="s">
        <v>206</v>
      </c>
      <c r="L65" s="26">
        <f>IF(ISNA(IF($K65=0,"0",IF(VLOOKUP($A65,Übungsübersicht!$E$6:$K$79,4,FALSE)&lt;1,"RIR 2",VLOOKUP($A65,Übungsübersicht!$E$6:$K$79,4,FALSE)))),"Übung?",IF($K65=0,"0",IF(VLOOKUP($A65,Übungsübersicht!$E$6:$K$79,4,FALSE)&lt;1,"RIR 2",VLOOKUP($A65,Übungsübersicht!$E$6:$K$79,4,FALSE))))</f>
        <v>30</v>
      </c>
      <c r="M65" s="25" t="s">
        <v>58</v>
      </c>
      <c r="N65" s="522" t="e">
        <f>IF('Gewichts- Calculator'!#REF!="Ja Anzeigen",(IF($A65='Gewichts- Calculator'!$C$8," &gt;"&amp;'Gewichts- Calculator'!$D$120,"")),"")</f>
        <v>#REF!</v>
      </c>
      <c r="O65" s="27" t="s">
        <v>206</v>
      </c>
      <c r="P65" s="26">
        <f>IF(ISNA(IF($O65=0,"0",IF(VLOOKUP($A65,Übungsübersicht!$E$6:$K$79,4,FALSE)&lt;1,"RIR 1",VLOOKUP($A65,Übungsübersicht!$E$6:$K$79,4,FALSE)))),"Übung?",IF($O65=0,"0",IF(VLOOKUP($A65,Übungsübersicht!$E$6:$K$79,4,FALSE)&lt;1,"RIR 1",VLOOKUP($A65,Übungsübersicht!$E$6:$K$79,4,FALSE))))</f>
        <v>30</v>
      </c>
      <c r="Q65" s="25">
        <v>1000</v>
      </c>
      <c r="R65" s="522" t="e">
        <f>IF('Gewichts- Calculator'!#REF!="Ja Anzeigen",(IF($A65='Gewichts- Calculator'!$C$8," &gt;"&amp;'Gewichts- Calculator'!$F$120,"")),"")</f>
        <v>#REF!</v>
      </c>
      <c r="S65" s="27" t="s">
        <v>206</v>
      </c>
      <c r="T65" s="26">
        <f>IF(ISNA(IF($S65=0,"0",IF(VLOOKUP($A65,Übungsübersicht!$E$6:$K$79,5,FALSE)&lt;1,"RIR 4",VLOOKUP($A65,Übungsübersicht!$E$6:$K$79,5,FALSE)))),"Übung?",IF($S65=0,"0",IF(VLOOKUP($A65,Übungsübersicht!$E$6:$K$79,5,FALSE)&lt;1,"RIR 4",VLOOKUP($A65,Übungsübersicht!$E$6:$K$79,5,FALSE))))</f>
        <v>35</v>
      </c>
      <c r="U65" s="478" t="str" cm="1">
        <f t="array" ref="U65">IF(ISNA(IF((IF(VLOOKUP($A65,Übungsübersicht!$E$6:$K$79,7,FALSE)="OK",(MROUND(((INDEX($A$1:$U$66,(ROW(U65)),17))*$T$94),(((IF(VLOOKUP($A65,Übungsübersicht!$E$6:$K$79,3,FALSE)=0,0.1,(VLOOKUP($A65,Übungsübersicht!$E$6:$K$79,3,FALSE)))))))),IF(VLOOKUP($A65,Übungsübersicht!$E$6:$K$79,7,FALSE)="UK",(MROUND(((INDEX($A$1:$U$66,(ROW(U65)),17))*$T$95),(((IF(VLOOKUP($A65,Übungsübersicht!$E$6:$K$79,3,FALSE)=0,0.1,(VLOOKUP($A65,Übungsübersicht!$E$6:$K$79,3,FALSE)))))))),"Übung OK/UK?")))&lt;3,"RIR 4",(IF(VLOOKUP($A65,Übungsübersicht!$E$6:$K$79,7,FALSE)="OK",(MROUND(((INDEX($A$1:$U$66,(ROW(U65)),17))*$T$94),(((IF(VLOOKUP($A65,Übungsübersicht!$E$6:$K$79,3,FALSE)=0,0.1,(VLOOKUP($A65,Übungsübersicht!$E$6:$K$79,3,FALSE)))))))),IF(VLOOKUP($A65,Übungsübersicht!$E$6:$K$79,7,FALSE)="UK",(MROUND(((INDEX($A$1:$U$66,(ROW(U65)),17))*$T$95),(((IF(VLOOKUP($A65,Übungsübersicht!$E$6:$K$79,3,FALSE)=0,0.1,(VLOOKUP($A65,Übungsübersicht!$E$6:$K$79,3,FALSE)))))))),"Übung OK/UK?"))))),"Übung?",IF((IF(VLOOKUP($A65,Übungsübersicht!$E$6:$K$79,7,FALSE)="OK",(MROUND(((INDEX($A$1:$U$66,(ROW(U65)),17))*$T$94),(((IF(VLOOKUP($A65,Übungsübersicht!$E$6:$K$79,3,FALSE)=0,0.1,(VLOOKUP($A65,Übungsübersicht!$E$6:$K$79,3,FALSE)))))))),IF(VLOOKUP($A65,Übungsübersicht!$E$6:$K$79,7,FALSE)="UK",(MROUND(((INDEX($A$1:$U$66,(ROW(U65)),17))*$T$95),(((IF(VLOOKUP($A65,Übungsübersicht!$E$6:$K$79,3,FALSE)=0,0.1,(VLOOKUP($A65,Übungsübersicht!$E$6:$K$79,3,FALSE)))))))),"Übung OK/UK?")))&lt;3,"RIR 4",(IF(VLOOKUP($A65,Übungsübersicht!$E$6:$K$79,7,FALSE)="OK",(MROUND(((INDEX($A$1:$U$66,(ROW(U65)),17))*$T$94),(((IF(VLOOKUP($A65,Übungsübersicht!$E$6:$K$79,3,FALSE)=0,0.1,(VLOOKUP($A65,Übungsübersicht!$E$6:$K$79,3,FALSE)))))))),IF(VLOOKUP($A65,Übungsübersicht!$E$6:$K$79,7,FALSE)="UK",(MROUND(((INDEX($A$1:$U$66,(ROW(U65)),17))*$T$95),(((IF(VLOOKUP($A65,Übungsübersicht!$E$6:$K$79,3,FALSE)=0,0.1,(VLOOKUP($A65,Übungsübersicht!$E$6:$K$79,3,FALSE)))))))),"Übung OK/UK?")))))</f>
        <v>Übung OK/UK?</v>
      </c>
      <c r="V65" s="9"/>
    </row>
    <row r="66" spans="1:25" ht="51.75" hidden="1" customHeight="1" thickTop="1">
      <c r="A66" s="43"/>
      <c r="B66" s="520" t="s">
        <v>303</v>
      </c>
      <c r="C66" s="296" t="s">
        <v>304</v>
      </c>
      <c r="D66" s="45" t="s">
        <v>210</v>
      </c>
      <c r="E66" s="297" t="s">
        <v>207</v>
      </c>
      <c r="F66" s="297"/>
      <c r="G66" s="41"/>
      <c r="H66" s="41"/>
      <c r="I66" s="41"/>
      <c r="J66" s="22"/>
      <c r="K66" s="41"/>
      <c r="L66" s="41"/>
      <c r="M66" s="41"/>
      <c r="N66" s="22"/>
      <c r="O66" s="41"/>
      <c r="P66" s="41"/>
      <c r="Q66" s="41"/>
      <c r="R66" s="22"/>
      <c r="S66" s="42"/>
      <c r="T66" s="41"/>
      <c r="U66" s="18"/>
      <c r="V66" s="9"/>
      <c r="W66" s="9"/>
      <c r="X66" s="9"/>
      <c r="Y66" s="9"/>
    </row>
    <row r="67" spans="1:25" ht="26.1" customHeight="1">
      <c r="A67" s="40" t="s">
        <v>208</v>
      </c>
      <c r="B67" s="48"/>
      <c r="C67" s="48"/>
      <c r="D67" s="48"/>
      <c r="E67" s="46"/>
      <c r="F67" s="10"/>
      <c r="G67" s="747" t="s">
        <v>69</v>
      </c>
      <c r="H67" s="748"/>
      <c r="I67" s="748"/>
      <c r="J67" s="748"/>
      <c r="K67" s="748"/>
      <c r="L67" s="748"/>
      <c r="M67" s="748"/>
      <c r="N67" s="748"/>
      <c r="O67" s="748"/>
      <c r="P67" s="748"/>
      <c r="Q67" s="748"/>
      <c r="R67" s="748"/>
      <c r="S67" s="748"/>
      <c r="T67" s="748"/>
      <c r="U67" s="749"/>
    </row>
    <row r="68" spans="1:25" ht="25.5" customHeight="1">
      <c r="A68" s="47" t="s">
        <v>333</v>
      </c>
      <c r="B68" s="49"/>
      <c r="G68" s="750"/>
      <c r="H68" s="751"/>
      <c r="I68" s="751"/>
      <c r="J68" s="751"/>
      <c r="K68" s="751"/>
      <c r="L68" s="751"/>
      <c r="M68" s="751"/>
      <c r="N68" s="751"/>
      <c r="O68" s="751"/>
      <c r="P68" s="751"/>
      <c r="Q68" s="751"/>
      <c r="R68" s="751"/>
      <c r="S68" s="751"/>
      <c r="T68" s="751"/>
      <c r="U68" s="752"/>
    </row>
    <row r="69" spans="1:25" ht="48" customHeight="1">
      <c r="A69" s="50"/>
      <c r="B69" s="49"/>
      <c r="G69" s="51"/>
      <c r="H69" s="406" t="s">
        <v>3</v>
      </c>
      <c r="I69" s="406" t="s">
        <v>12</v>
      </c>
      <c r="J69" s="406" t="s">
        <v>31</v>
      </c>
      <c r="K69" s="406" t="s">
        <v>33</v>
      </c>
      <c r="L69" s="406" t="s">
        <v>18</v>
      </c>
      <c r="M69" s="406" t="s">
        <v>42</v>
      </c>
      <c r="N69" s="406" t="s">
        <v>39</v>
      </c>
      <c r="O69" s="406" t="s">
        <v>20</v>
      </c>
      <c r="P69" s="406" t="s">
        <v>28</v>
      </c>
      <c r="Q69" s="406" t="s">
        <v>44</v>
      </c>
      <c r="R69" s="407" t="s">
        <v>46</v>
      </c>
      <c r="S69" s="775" t="s">
        <v>70</v>
      </c>
      <c r="T69" s="776"/>
      <c r="U69" s="777"/>
    </row>
    <row r="70" spans="1:25" ht="26.1" customHeight="1">
      <c r="A70" s="49"/>
      <c r="B70" s="36"/>
      <c r="G70" s="411" t="s">
        <v>71</v>
      </c>
      <c r="H70" s="408">
        <f t="shared" ref="H70:R70" si="0">SUMIF($B$14:$B$64,H$69,$C$14:$C$64)</f>
        <v>12</v>
      </c>
      <c r="I70" s="409">
        <f t="shared" si="0"/>
        <v>13</v>
      </c>
      <c r="J70" s="409">
        <f t="shared" si="0"/>
        <v>9</v>
      </c>
      <c r="K70" s="409">
        <f t="shared" si="0"/>
        <v>6</v>
      </c>
      <c r="L70" s="409">
        <f t="shared" si="0"/>
        <v>0</v>
      </c>
      <c r="M70" s="409">
        <f t="shared" si="0"/>
        <v>9</v>
      </c>
      <c r="N70" s="409">
        <f t="shared" si="0"/>
        <v>8</v>
      </c>
      <c r="O70" s="409">
        <f t="shared" si="0"/>
        <v>8</v>
      </c>
      <c r="P70" s="409">
        <f t="shared" si="0"/>
        <v>7</v>
      </c>
      <c r="Q70" s="409">
        <f t="shared" si="0"/>
        <v>3</v>
      </c>
      <c r="R70" s="409">
        <f t="shared" si="0"/>
        <v>10</v>
      </c>
      <c r="S70" s="766">
        <f>SUM(H70:P70)</f>
        <v>72</v>
      </c>
      <c r="T70" s="767"/>
      <c r="U70" s="768"/>
    </row>
    <row r="71" spans="1:25" ht="25.7" customHeight="1">
      <c r="B71" s="36"/>
      <c r="G71" s="412" t="str">
        <f>IF($B$8="4 Wochen","V",IF($B$8="5 Wochen","Woche 2",IF($B$8="6 Wochen","Woche 2",IF($B$8="7 Wochen","Woche 2-3",IF($B$8="8 Wochen","Woche 2-3 ","Dauer des Meso-Zyklus?")))))</f>
        <v>Woche 2</v>
      </c>
      <c r="H71" s="410">
        <f>SUMIF($B$14:$B$64,H$69,$G$14:$G$64)</f>
        <v>15</v>
      </c>
      <c r="I71" s="402">
        <f t="shared" ref="I71:R71" si="1">SUMIF($B$14:$B$64,I$69,$G$14:$G$64)</f>
        <v>16</v>
      </c>
      <c r="J71" s="402">
        <f t="shared" si="1"/>
        <v>13</v>
      </c>
      <c r="K71" s="402">
        <f t="shared" si="1"/>
        <v>10</v>
      </c>
      <c r="L71" s="402">
        <f t="shared" si="1"/>
        <v>0</v>
      </c>
      <c r="M71" s="402">
        <f t="shared" si="1"/>
        <v>13</v>
      </c>
      <c r="N71" s="402">
        <f t="shared" si="1"/>
        <v>12</v>
      </c>
      <c r="O71" s="402">
        <f t="shared" si="1"/>
        <v>9</v>
      </c>
      <c r="P71" s="402">
        <f t="shared" si="1"/>
        <v>9</v>
      </c>
      <c r="Q71" s="402">
        <f t="shared" si="1"/>
        <v>5</v>
      </c>
      <c r="R71" s="402">
        <f t="shared" si="1"/>
        <v>11</v>
      </c>
      <c r="S71" s="769">
        <f>SUM(H71:P71)</f>
        <v>97</v>
      </c>
      <c r="T71" s="770"/>
      <c r="U71" s="771"/>
    </row>
    <row r="72" spans="1:25" ht="25.5" customHeight="1">
      <c r="A72" s="52"/>
      <c r="B72" s="764"/>
      <c r="C72" s="41"/>
      <c r="D72" s="41"/>
      <c r="E72" s="41"/>
      <c r="G72" s="412" t="str">
        <f>IF($B$8="4 Wochen","Woche 2: ",IF($B$8="5 Wochen","Woche 3",IF($B$8="6 Wochen","Woche 3-4: ",IF($B$8="7 Wochen","Woche 4-5",IF($B$8="8 Wochen","Woche 4-6","Dauer des Meso-Zyklus?")))))</f>
        <v xml:space="preserve">Woche 3-4: </v>
      </c>
      <c r="H72" s="410">
        <f t="shared" ref="H72:R72" si="2">SUMIF($B$14:$B$64,H$69,$K$14:$K$64)</f>
        <v>15</v>
      </c>
      <c r="I72" s="402">
        <f t="shared" si="2"/>
        <v>16</v>
      </c>
      <c r="J72" s="402">
        <f t="shared" si="2"/>
        <v>14</v>
      </c>
      <c r="K72" s="402">
        <f t="shared" si="2"/>
        <v>10</v>
      </c>
      <c r="L72" s="402">
        <f t="shared" si="2"/>
        <v>0</v>
      </c>
      <c r="M72" s="402">
        <f t="shared" si="2"/>
        <v>13</v>
      </c>
      <c r="N72" s="402">
        <f t="shared" si="2"/>
        <v>12</v>
      </c>
      <c r="O72" s="402">
        <f t="shared" si="2"/>
        <v>9</v>
      </c>
      <c r="P72" s="402">
        <f t="shared" si="2"/>
        <v>9</v>
      </c>
      <c r="Q72" s="402">
        <f t="shared" si="2"/>
        <v>5</v>
      </c>
      <c r="R72" s="402">
        <f t="shared" si="2"/>
        <v>11</v>
      </c>
      <c r="S72" s="769">
        <f>SUM(H72:P72)</f>
        <v>98</v>
      </c>
      <c r="T72" s="770"/>
      <c r="U72" s="771"/>
    </row>
    <row r="73" spans="1:25" ht="26.1" customHeight="1">
      <c r="A73" s="36"/>
      <c r="B73" s="765"/>
      <c r="G73" s="412" t="str">
        <f>IF($B$8="4 Wochen","Woche 3",IF($B$8="5 Wochen","Woche 4",IF($B$8="6 Wochen","Woche 5",IF($B$8="7 Wochen","Woche 6 ",IF($B$8="8 Wochen","Woche 7","Dauer des Meso-Zyklus?")))))</f>
        <v>Woche 5</v>
      </c>
      <c r="H73" s="410">
        <f t="shared" ref="H73:R73" si="3">SUMIF($B$14:$B$64,H$69,$O$14:$O$64)</f>
        <v>18</v>
      </c>
      <c r="I73" s="402">
        <f t="shared" si="3"/>
        <v>19</v>
      </c>
      <c r="J73" s="402">
        <f t="shared" si="3"/>
        <v>17</v>
      </c>
      <c r="K73" s="402">
        <f t="shared" si="3"/>
        <v>12</v>
      </c>
      <c r="L73" s="402">
        <f t="shared" si="3"/>
        <v>0</v>
      </c>
      <c r="M73" s="402">
        <f t="shared" si="3"/>
        <v>16</v>
      </c>
      <c r="N73" s="402">
        <f t="shared" si="3"/>
        <v>14</v>
      </c>
      <c r="O73" s="402">
        <f t="shared" si="3"/>
        <v>13</v>
      </c>
      <c r="P73" s="402">
        <f t="shared" si="3"/>
        <v>12</v>
      </c>
      <c r="Q73" s="402">
        <f t="shared" si="3"/>
        <v>6</v>
      </c>
      <c r="R73" s="402">
        <f t="shared" si="3"/>
        <v>0</v>
      </c>
      <c r="S73" s="769">
        <f>SUM(H73:P73)</f>
        <v>121</v>
      </c>
      <c r="T73" s="770"/>
      <c r="U73" s="771"/>
    </row>
    <row r="74" spans="1:25" ht="26.1" customHeight="1">
      <c r="A74" s="49"/>
      <c r="B74" s="50"/>
      <c r="E74" s="764"/>
      <c r="G74" s="413" t="str">
        <f>IF($B$8="4 Wochen","Woche 4",IF($B$8="5 Wochen","Woche 5",IF($B$8="6 Wochen","Woche 6",IF($B$8="7 Wochen","Woche 7",IF($B$8="8 Wochen","Woche 8","Dauer des Meso-Zyklus?")))))</f>
        <v>Woche 6</v>
      </c>
      <c r="H74" s="597">
        <f t="shared" ref="H74:R74" si="4">SUMIF($B$14:$B$64,H$69,$S$14:$S$64)</f>
        <v>10</v>
      </c>
      <c r="I74" s="593">
        <f t="shared" si="4"/>
        <v>10</v>
      </c>
      <c r="J74" s="593">
        <f t="shared" si="4"/>
        <v>6</v>
      </c>
      <c r="K74" s="593">
        <f t="shared" si="4"/>
        <v>5</v>
      </c>
      <c r="L74" s="593">
        <f t="shared" si="4"/>
        <v>0</v>
      </c>
      <c r="M74" s="593">
        <f t="shared" si="4"/>
        <v>5</v>
      </c>
      <c r="N74" s="593">
        <f t="shared" si="4"/>
        <v>5</v>
      </c>
      <c r="O74" s="593">
        <f t="shared" si="4"/>
        <v>7</v>
      </c>
      <c r="P74" s="593">
        <f t="shared" si="4"/>
        <v>6</v>
      </c>
      <c r="Q74" s="593">
        <f t="shared" si="4"/>
        <v>0</v>
      </c>
      <c r="R74" s="593">
        <f t="shared" si="4"/>
        <v>19</v>
      </c>
      <c r="S74" s="772">
        <f>SUM(H74:P74,F80)</f>
        <v>54</v>
      </c>
      <c r="T74" s="773"/>
      <c r="U74" s="774"/>
    </row>
    <row r="75" spans="1:25" ht="26.1" customHeight="1">
      <c r="A75" s="50"/>
      <c r="B75" s="50"/>
      <c r="E75" s="764"/>
      <c r="G75" s="604" t="s">
        <v>339</v>
      </c>
      <c r="H75" s="604" t="s">
        <v>140</v>
      </c>
      <c r="I75" s="605" t="s">
        <v>88</v>
      </c>
      <c r="J75" s="605" t="s">
        <v>89</v>
      </c>
      <c r="K75" s="605" t="s">
        <v>90</v>
      </c>
      <c r="L75" s="605"/>
      <c r="M75" s="605" t="s">
        <v>91</v>
      </c>
      <c r="N75" s="605" t="s">
        <v>92</v>
      </c>
      <c r="O75" s="605"/>
      <c r="P75" s="605"/>
      <c r="Q75" s="605"/>
      <c r="R75" s="605"/>
      <c r="S75" s="605"/>
      <c r="T75" s="605"/>
      <c r="U75" s="606"/>
    </row>
    <row r="76" spans="1:25" ht="26.1" customHeight="1">
      <c r="A76" s="50"/>
      <c r="B76" s="50"/>
      <c r="E76" s="764"/>
      <c r="G76" s="600" t="str">
        <f>"Vol. "&amp;IF($B$8="4 Wochen","Woche 3",IF($B$8="5 Wochen","Woche 4",IF($B$8="6 Wochen","Woche 5",IF($B$8="7 Wochen","Woche 6 ",IF($B$8="8 Wochen","Woche 7","Dauer des Meso-Zyklus?")))))</f>
        <v>Vol. Woche 5</v>
      </c>
      <c r="H76" s="596">
        <f>IF(H71=0,"",IF((H$73/(MAX(H71,H72)))=0,"",(H$73/(MAX(H71,H72)))))</f>
        <v>1.2</v>
      </c>
      <c r="I76" s="596">
        <f t="shared" ref="I76:R76" si="5">IF(I71=0,"",IF((I$73/(MAX(I71,I72)))=0,"",(I$73/(MAX(I71,I72)))))</f>
        <v>1.1875</v>
      </c>
      <c r="J76" s="596">
        <f t="shared" si="5"/>
        <v>1.2142857142857142</v>
      </c>
      <c r="K76" s="596">
        <f t="shared" si="5"/>
        <v>1.2</v>
      </c>
      <c r="L76" s="596" t="str">
        <f t="shared" si="5"/>
        <v/>
      </c>
      <c r="M76" s="596">
        <f t="shared" si="5"/>
        <v>1.2307692307692308</v>
      </c>
      <c r="N76" s="596">
        <f t="shared" si="5"/>
        <v>1.1666666666666667</v>
      </c>
      <c r="O76" s="596">
        <f t="shared" si="5"/>
        <v>1.4444444444444444</v>
      </c>
      <c r="P76" s="596">
        <f t="shared" si="5"/>
        <v>1.3333333333333333</v>
      </c>
      <c r="Q76" s="596">
        <f t="shared" si="5"/>
        <v>1.2</v>
      </c>
      <c r="R76" s="596" t="str">
        <f t="shared" si="5"/>
        <v/>
      </c>
      <c r="S76" s="761">
        <f>AVERAGE(H76:P76)</f>
        <v>1.2471249236874238</v>
      </c>
      <c r="T76" s="762"/>
      <c r="U76" s="763"/>
    </row>
    <row r="77" spans="1:25" ht="26.1" customHeight="1">
      <c r="A77" s="50"/>
      <c r="B77" s="50"/>
      <c r="E77" s="764"/>
      <c r="G77" s="601" t="str">
        <f>"Vol. "&amp;IF($B$8="4 Wochen","Woche 4",IF($B$8="5 Wochen","Woche 5",IF($B$8="6 Wochen","Woche 6",IF($B$8="7 Wochen","Woche 7",IF($B$8="8 Wochen","Woche 8","Dauer des Meso-Zyklus?")))))</f>
        <v>Vol. Woche 6</v>
      </c>
      <c r="H77" s="602">
        <f>IF(H72=0,"",IF((H$74/(MAX(H71,H72)))=0,"",(H$74/(MAX(H71,H72)))))</f>
        <v>0.66666666666666663</v>
      </c>
      <c r="I77" s="602">
        <f t="shared" ref="I77:R77" si="6">IF(I72=0,"",IF((I$74/(MAX(I71,I72)))=0,"",(I$74/(MAX(I71,I72)))))</f>
        <v>0.625</v>
      </c>
      <c r="J77" s="602">
        <f t="shared" si="6"/>
        <v>0.42857142857142855</v>
      </c>
      <c r="K77" s="602">
        <f t="shared" si="6"/>
        <v>0.5</v>
      </c>
      <c r="L77" s="602" t="str">
        <f t="shared" si="6"/>
        <v/>
      </c>
      <c r="M77" s="602">
        <f t="shared" si="6"/>
        <v>0.38461538461538464</v>
      </c>
      <c r="N77" s="602">
        <f t="shared" si="6"/>
        <v>0.41666666666666669</v>
      </c>
      <c r="O77" s="602">
        <f t="shared" si="6"/>
        <v>0.77777777777777779</v>
      </c>
      <c r="P77" s="602">
        <f t="shared" si="6"/>
        <v>0.66666666666666663</v>
      </c>
      <c r="Q77" s="602" t="str">
        <f t="shared" si="6"/>
        <v/>
      </c>
      <c r="R77" s="602">
        <f t="shared" si="6"/>
        <v>1.7272727272727273</v>
      </c>
      <c r="S77" s="758">
        <f>AVERAGE(H77:P77)</f>
        <v>0.55824557387057383</v>
      </c>
      <c r="T77" s="759"/>
      <c r="U77" s="760"/>
    </row>
    <row r="78" spans="1:25" ht="26.1" customHeight="1">
      <c r="A78" s="36"/>
      <c r="B78" s="49"/>
      <c r="E78" s="765"/>
      <c r="G78" s="594"/>
      <c r="H78" s="595"/>
      <c r="I78" s="595"/>
      <c r="J78" s="595"/>
      <c r="K78" s="595"/>
      <c r="L78" s="595"/>
      <c r="M78" s="595"/>
      <c r="N78" s="595"/>
      <c r="O78" s="595"/>
      <c r="P78" s="595"/>
      <c r="Q78" s="595"/>
      <c r="R78" s="595"/>
      <c r="S78" s="595"/>
      <c r="T78" s="595"/>
      <c r="U78" s="603"/>
      <c r="V78" s="53"/>
      <c r="W78" s="54"/>
      <c r="X78" s="53"/>
      <c r="Y78" s="54"/>
    </row>
    <row r="79" spans="1:25" ht="41.25" customHeight="1">
      <c r="A79" s="36"/>
      <c r="B79" s="36"/>
      <c r="C79" s="9"/>
      <c r="D79" s="9"/>
      <c r="E79" s="9"/>
      <c r="F79" s="10"/>
      <c r="G79" s="756" t="s">
        <v>144</v>
      </c>
      <c r="H79" s="751"/>
      <c r="I79" s="751"/>
      <c r="J79" s="751"/>
      <c r="K79" s="751"/>
      <c r="L79" s="751"/>
      <c r="M79" s="751"/>
      <c r="N79" s="751"/>
      <c r="O79" s="751"/>
      <c r="P79" s="751"/>
      <c r="Q79" s="751"/>
      <c r="R79" s="751"/>
      <c r="S79" s="751"/>
      <c r="T79" s="751"/>
      <c r="U79" s="757"/>
      <c r="V79" s="9"/>
      <c r="W79" s="9"/>
      <c r="X79" s="9"/>
      <c r="Y79" s="9"/>
    </row>
    <row r="80" spans="1:25" ht="23.1" customHeight="1">
      <c r="A80" s="36"/>
      <c r="B80" s="36"/>
      <c r="C80" s="9"/>
      <c r="D80" s="9"/>
      <c r="E80" s="9"/>
      <c r="F80" s="10"/>
      <c r="G80" s="750"/>
      <c r="H80" s="751"/>
      <c r="I80" s="751"/>
      <c r="J80" s="751"/>
      <c r="K80" s="751"/>
      <c r="L80" s="751"/>
      <c r="M80" s="751"/>
      <c r="N80" s="751"/>
      <c r="O80" s="751"/>
      <c r="P80" s="751"/>
      <c r="Q80" s="751"/>
      <c r="R80" s="751"/>
      <c r="S80" s="751"/>
      <c r="T80" s="751"/>
      <c r="U80" s="752"/>
      <c r="V80" s="9"/>
      <c r="W80" s="9"/>
      <c r="X80" s="9"/>
      <c r="Y80" s="9"/>
    </row>
    <row r="81" spans="1:25" ht="26.1" customHeight="1">
      <c r="A81" s="36"/>
      <c r="B81" s="36"/>
      <c r="C81" s="9"/>
      <c r="D81" s="9"/>
      <c r="E81" s="9"/>
      <c r="F81" s="10"/>
      <c r="G81" s="403" t="s">
        <v>95</v>
      </c>
      <c r="H81" s="417">
        <v>8</v>
      </c>
      <c r="I81" s="417">
        <v>8</v>
      </c>
      <c r="J81" s="417">
        <v>6</v>
      </c>
      <c r="K81" s="417">
        <v>0</v>
      </c>
      <c r="L81" s="417">
        <v>0</v>
      </c>
      <c r="M81" s="417" t="s">
        <v>264</v>
      </c>
      <c r="N81" s="417">
        <v>4</v>
      </c>
      <c r="O81" s="417">
        <v>6</v>
      </c>
      <c r="P81" s="417">
        <v>4</v>
      </c>
      <c r="Q81" s="417">
        <v>6</v>
      </c>
      <c r="R81" s="417">
        <v>0</v>
      </c>
      <c r="S81" s="753" t="s">
        <v>311</v>
      </c>
      <c r="T81" s="753"/>
      <c r="U81" s="414" t="str">
        <f>IF($B$8="4 Wochen","Woche 4",IF($B$8="5 Wochen","Woche 5",IF($B$8="6 Wochen","Woche 6",IF($B$8="7 Wochen","Woche 7",IF($B$8="8 Wochen","Woche 8","Dauer des Meso-Zyklus?")))))</f>
        <v>Woche 6</v>
      </c>
      <c r="V81" s="9"/>
      <c r="W81" s="9"/>
      <c r="X81" s="9"/>
      <c r="Y81" s="9"/>
    </row>
    <row r="82" spans="1:25" ht="26.1" customHeight="1">
      <c r="A82" s="36"/>
      <c r="B82" s="36"/>
      <c r="C82" s="9"/>
      <c r="D82" s="9"/>
      <c r="E82" s="9"/>
      <c r="F82" s="10"/>
      <c r="G82" s="403" t="s">
        <v>98</v>
      </c>
      <c r="H82" s="418">
        <v>10</v>
      </c>
      <c r="I82" s="418">
        <v>10</v>
      </c>
      <c r="J82" s="418">
        <v>8</v>
      </c>
      <c r="K82" s="418">
        <v>6</v>
      </c>
      <c r="L82" s="418">
        <v>0</v>
      </c>
      <c r="M82" s="418">
        <v>8</v>
      </c>
      <c r="N82" s="418">
        <v>6</v>
      </c>
      <c r="O82" s="418">
        <v>8</v>
      </c>
      <c r="P82" s="418">
        <v>6</v>
      </c>
      <c r="Q82" s="418">
        <v>8</v>
      </c>
      <c r="R82" s="418">
        <v>0</v>
      </c>
      <c r="S82" s="754" t="s">
        <v>314</v>
      </c>
      <c r="T82" s="754"/>
      <c r="U82" s="414" t="s">
        <v>71</v>
      </c>
      <c r="V82" s="9"/>
      <c r="W82" s="9"/>
      <c r="X82" s="9"/>
      <c r="Y82" s="9"/>
    </row>
    <row r="83" spans="1:25" ht="26.1" customHeight="1">
      <c r="A83" s="36"/>
      <c r="B83" s="36"/>
      <c r="C83" s="9"/>
      <c r="D83" s="9"/>
      <c r="E83" s="9"/>
      <c r="F83" s="10"/>
      <c r="G83" s="403" t="s">
        <v>96</v>
      </c>
      <c r="H83" s="416" t="s">
        <v>266</v>
      </c>
      <c r="I83" s="416" t="s">
        <v>93</v>
      </c>
      <c r="J83" s="416" t="s">
        <v>94</v>
      </c>
      <c r="K83" s="416" t="s">
        <v>94</v>
      </c>
      <c r="L83" s="416" t="s">
        <v>166</v>
      </c>
      <c r="M83" s="416" t="s">
        <v>265</v>
      </c>
      <c r="N83" s="416" t="s">
        <v>267</v>
      </c>
      <c r="O83" s="416" t="s">
        <v>268</v>
      </c>
      <c r="P83" s="416" t="s">
        <v>269</v>
      </c>
      <c r="Q83" s="416" t="s">
        <v>165</v>
      </c>
      <c r="R83" s="416" t="s">
        <v>164</v>
      </c>
      <c r="S83" s="755" t="s">
        <v>312</v>
      </c>
      <c r="T83" s="755"/>
      <c r="U83" s="414" t="str">
        <f>IF($B$8="4 Wochen","Woche 2 ",IF($B$8="5 Wochen","Woche 2-3",IF($B$8="6 Wochen","Woche 2-4: ",IF($B$8="7 Wochen","Woche 2-5",IF($B$8="8 Wochen","Woche 2-6","Dauer des Meso-Zyklus?")))))</f>
        <v xml:space="preserve">Woche 2-4: </v>
      </c>
      <c r="V83" s="9"/>
      <c r="W83" s="9"/>
      <c r="X83" s="9"/>
      <c r="Y83" s="9"/>
    </row>
    <row r="84" spans="1:25" ht="26.1" customHeight="1">
      <c r="A84" s="36"/>
      <c r="B84" s="36"/>
      <c r="C84" s="9"/>
      <c r="D84" s="9"/>
      <c r="E84" s="9"/>
      <c r="F84" s="10"/>
      <c r="G84" s="403" t="s">
        <v>97</v>
      </c>
      <c r="H84" s="419">
        <v>22</v>
      </c>
      <c r="I84" s="419">
        <v>25</v>
      </c>
      <c r="J84" s="419">
        <v>26</v>
      </c>
      <c r="K84" s="420">
        <v>24</v>
      </c>
      <c r="L84" s="419">
        <v>26</v>
      </c>
      <c r="M84" s="419" t="s">
        <v>271</v>
      </c>
      <c r="N84" s="419" t="s">
        <v>270</v>
      </c>
      <c r="O84" s="419">
        <v>20</v>
      </c>
      <c r="P84" s="419">
        <v>20</v>
      </c>
      <c r="Q84" s="419">
        <v>20</v>
      </c>
      <c r="R84" s="419">
        <v>25</v>
      </c>
      <c r="S84" s="745" t="s">
        <v>313</v>
      </c>
      <c r="T84" s="745"/>
      <c r="U84" s="414" t="str">
        <f>IF($B$8="4 Wochen","Woche 3",IF($B$8="5 Wochen","Woche 4",IF($B$8="6 Wochen","Woche 5",IF($B$8="7 Wochen","Woche 6 ",IF($B$8="8 Wochen","Woche 7","Dauer des Meso-Zyklus?")))))</f>
        <v>Woche 5</v>
      </c>
      <c r="V84" s="9"/>
      <c r="W84" s="9"/>
      <c r="X84" s="9"/>
      <c r="Y84" s="9"/>
    </row>
    <row r="85" spans="1:25" ht="26.1" customHeight="1">
      <c r="A85" s="36"/>
      <c r="B85" s="36"/>
      <c r="C85" s="9"/>
      <c r="D85" s="9"/>
      <c r="E85" s="9"/>
      <c r="F85" s="10"/>
      <c r="G85" s="404" t="s">
        <v>262</v>
      </c>
      <c r="H85" s="598">
        <v>22</v>
      </c>
      <c r="I85" s="598">
        <v>24</v>
      </c>
      <c r="J85" s="598">
        <v>19</v>
      </c>
      <c r="K85" s="598">
        <v>8</v>
      </c>
      <c r="L85" s="599"/>
      <c r="M85" s="598">
        <v>16</v>
      </c>
      <c r="N85" s="598">
        <v>14</v>
      </c>
      <c r="O85" s="598">
        <v>21</v>
      </c>
      <c r="P85" s="598">
        <v>21</v>
      </c>
      <c r="Q85" s="599"/>
      <c r="R85" s="599"/>
      <c r="S85" s="746"/>
      <c r="T85" s="746"/>
      <c r="U85" s="415"/>
      <c r="V85" s="9"/>
      <c r="W85" s="9"/>
      <c r="X85" s="9"/>
      <c r="Y85" s="9"/>
    </row>
    <row r="86" spans="1:25" ht="23.1" customHeight="1">
      <c r="A86" s="36"/>
      <c r="B86" s="36"/>
      <c r="C86" s="9"/>
      <c r="D86" s="9"/>
      <c r="E86" s="9"/>
      <c r="F86" s="9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9"/>
      <c r="V86" s="9"/>
      <c r="W86" s="9"/>
      <c r="X86" s="9"/>
      <c r="Y86" s="9"/>
    </row>
    <row r="87" spans="1:25" ht="19.7" customHeight="1">
      <c r="A87" s="36"/>
      <c r="B87" s="36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</row>
    <row r="88" spans="1:25" ht="35.1" customHeight="1">
      <c r="A88" s="36"/>
      <c r="B88" s="36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10"/>
      <c r="R88" s="9"/>
      <c r="S88" s="9"/>
      <c r="T88" s="9"/>
      <c r="U88" s="9"/>
      <c r="V88" s="9"/>
      <c r="W88" s="9"/>
      <c r="X88" s="9"/>
      <c r="Y88" s="9"/>
    </row>
    <row r="89" spans="1:25" ht="35.1" customHeight="1">
      <c r="A89" s="36"/>
      <c r="B89" s="36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10"/>
      <c r="R89" s="10"/>
      <c r="S89" s="10"/>
      <c r="T89" s="10"/>
      <c r="U89" s="9"/>
      <c r="V89" s="9"/>
      <c r="W89" s="9"/>
      <c r="X89" s="9"/>
      <c r="Y89" s="9"/>
    </row>
    <row r="90" spans="1:25" ht="35.1" customHeight="1">
      <c r="A90" s="36"/>
      <c r="B90" s="36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10"/>
      <c r="P90" s="739" t="s">
        <v>338</v>
      </c>
      <c r="Q90" s="739"/>
      <c r="R90" s="739"/>
      <c r="S90" s="739"/>
      <c r="T90" s="739"/>
      <c r="V90" s="9"/>
      <c r="W90" s="9"/>
      <c r="X90" s="9"/>
      <c r="Y90" s="9"/>
    </row>
    <row r="91" spans="1:25" ht="35.1" customHeight="1">
      <c r="A91" s="36"/>
      <c r="B91" s="36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230"/>
      <c r="P91" s="739"/>
      <c r="Q91" s="739"/>
      <c r="R91" s="739"/>
      <c r="S91" s="739"/>
      <c r="T91" s="739"/>
      <c r="V91" s="9"/>
      <c r="W91" s="9"/>
      <c r="X91" s="9"/>
      <c r="Y91" s="9"/>
    </row>
    <row r="92" spans="1:25" ht="39.950000000000003" customHeight="1">
      <c r="A92" s="36"/>
      <c r="B92" s="36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10"/>
      <c r="P92" s="55"/>
      <c r="Q92" s="590" t="str">
        <f>$U$82&amp;" MEV"</f>
        <v>Woche 1 MEV</v>
      </c>
      <c r="R92" s="590" t="str">
        <f>$U$83&amp;" MAV"</f>
        <v>Woche 2-4:  MAV</v>
      </c>
      <c r="S92" s="590" t="str">
        <f>$U$84&amp;" MRV Overload"</f>
        <v>Woche 5 MRV Overload</v>
      </c>
      <c r="T92" s="590" t="str">
        <f>$U$81&amp;" MV Deload"</f>
        <v>Woche 6 MV Deload</v>
      </c>
      <c r="V92" s="9"/>
      <c r="W92" s="9"/>
      <c r="X92" s="9"/>
      <c r="Y92" s="9"/>
    </row>
    <row r="93" spans="1:25" ht="39.950000000000003" customHeight="1">
      <c r="A93" s="36"/>
      <c r="B93" s="36"/>
      <c r="C93" s="9"/>
      <c r="D93" s="9"/>
      <c r="E93" s="9"/>
      <c r="F93" s="9"/>
      <c r="G93" s="9"/>
      <c r="H93" s="9"/>
      <c r="I93" s="9"/>
      <c r="J93" s="9"/>
      <c r="K93" s="9"/>
      <c r="L93" s="56"/>
      <c r="M93" s="9"/>
      <c r="N93" s="9"/>
      <c r="O93" s="10"/>
      <c r="P93" s="607" t="s">
        <v>340</v>
      </c>
      <c r="Q93" s="58" t="s">
        <v>151</v>
      </c>
      <c r="R93" s="59">
        <v>1</v>
      </c>
      <c r="S93" s="59">
        <v>1.2</v>
      </c>
      <c r="T93" s="60">
        <v>0.6</v>
      </c>
      <c r="V93" s="9"/>
      <c r="W93" s="9"/>
      <c r="X93" s="9"/>
    </row>
    <row r="94" spans="1:25" ht="39.950000000000003" customHeight="1">
      <c r="A94" s="36"/>
      <c r="B94" s="36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10"/>
      <c r="P94" s="607" t="s">
        <v>341</v>
      </c>
      <c r="Q94" s="61">
        <v>0.95</v>
      </c>
      <c r="R94" s="62">
        <v>1</v>
      </c>
      <c r="S94" s="63">
        <v>1</v>
      </c>
      <c r="T94" s="405">
        <v>0.7</v>
      </c>
      <c r="U94" s="64"/>
    </row>
    <row r="95" spans="1:25" ht="39.950000000000003" customHeight="1">
      <c r="A95" s="36"/>
      <c r="B95" s="36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10"/>
      <c r="P95" s="607" t="s">
        <v>342</v>
      </c>
      <c r="Q95" s="65">
        <v>0.95</v>
      </c>
      <c r="R95" s="66">
        <v>1</v>
      </c>
      <c r="S95" s="67">
        <v>1</v>
      </c>
      <c r="T95" s="405">
        <v>0.6</v>
      </c>
      <c r="U95" s="10"/>
    </row>
    <row r="96" spans="1:25" ht="39.950000000000003" customHeight="1">
      <c r="A96" s="36"/>
      <c r="B96" s="36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10"/>
      <c r="P96" s="57" t="s">
        <v>152</v>
      </c>
      <c r="Q96" s="608" t="s">
        <v>153</v>
      </c>
      <c r="R96" s="609">
        <v>2</v>
      </c>
      <c r="S96" s="609">
        <v>1</v>
      </c>
      <c r="T96" s="610" t="s">
        <v>150</v>
      </c>
      <c r="U96" s="10"/>
    </row>
    <row r="97" spans="1:25" ht="39.950000000000003" customHeight="1">
      <c r="A97" s="36"/>
      <c r="B97" s="36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10"/>
      <c r="P97" s="57" t="s">
        <v>263</v>
      </c>
      <c r="Q97" s="360">
        <v>7</v>
      </c>
      <c r="R97" s="359">
        <v>8</v>
      </c>
      <c r="S97" s="359">
        <v>9</v>
      </c>
      <c r="T97" s="359">
        <v>6</v>
      </c>
    </row>
    <row r="98" spans="1:25" ht="39.950000000000003" customHeight="1">
      <c r="A98" s="36"/>
      <c r="B98" s="36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10"/>
      <c r="P98" s="57" t="s">
        <v>169</v>
      </c>
      <c r="Q98" s="61" t="s">
        <v>178</v>
      </c>
      <c r="R98" s="62" t="s">
        <v>286</v>
      </c>
      <c r="S98" s="62" t="s">
        <v>286</v>
      </c>
      <c r="T98" s="62" t="s">
        <v>179</v>
      </c>
    </row>
    <row r="99" spans="1:25" ht="35.1" customHeight="1">
      <c r="A99" s="36"/>
      <c r="B99" s="36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68"/>
      <c r="O99" s="69"/>
      <c r="Q99" s="70"/>
      <c r="R99" s="70"/>
      <c r="S99" s="70"/>
      <c r="T99" s="71"/>
    </row>
    <row r="100" spans="1:25" ht="35.1" customHeight="1">
      <c r="A100" s="36"/>
      <c r="B100" s="36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10"/>
      <c r="P100" s="72"/>
      <c r="Q100" s="73"/>
      <c r="R100" s="9"/>
      <c r="S100" s="9"/>
    </row>
    <row r="101" spans="1:25" ht="19.5" customHeight="1">
      <c r="A101" s="36"/>
      <c r="B101" s="36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10"/>
      <c r="P101" s="74"/>
      <c r="Q101" s="72"/>
      <c r="U101" s="9"/>
    </row>
    <row r="102" spans="1:25" ht="19.5" customHeight="1">
      <c r="A102" s="36"/>
      <c r="B102" s="36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10"/>
      <c r="P102" s="74"/>
      <c r="Q102" s="75"/>
      <c r="T102" s="10"/>
      <c r="U102" s="9"/>
    </row>
    <row r="103" spans="1:25" ht="19.5" customHeight="1">
      <c r="A103" s="36"/>
      <c r="B103" s="36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10"/>
      <c r="P103" s="74"/>
      <c r="Q103" s="73"/>
      <c r="T103" s="9"/>
      <c r="U103" s="9"/>
    </row>
    <row r="104" spans="1:25" ht="19.5" customHeight="1">
      <c r="A104" s="36"/>
      <c r="B104" s="36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10"/>
      <c r="P104" s="74"/>
      <c r="Q104" s="73"/>
      <c r="R104" s="9"/>
      <c r="S104" s="9"/>
      <c r="T104" s="9"/>
      <c r="U104" s="9"/>
      <c r="X104" s="9"/>
    </row>
    <row r="105" spans="1:25" ht="19.5" customHeight="1">
      <c r="A105" s="36"/>
      <c r="B105" s="36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10"/>
      <c r="P105" s="76"/>
      <c r="Q105" s="73"/>
      <c r="X105" s="9"/>
    </row>
    <row r="106" spans="1:25" ht="19.5" customHeight="1">
      <c r="A106" s="36"/>
      <c r="B106" s="36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73"/>
      <c r="Q106" s="72"/>
      <c r="R106" s="9"/>
      <c r="X106" s="9"/>
    </row>
    <row r="107" spans="1:25" ht="19.5" customHeight="1">
      <c r="A107" s="36"/>
      <c r="B107" s="36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R107" s="9"/>
      <c r="S107" s="9"/>
      <c r="T107" s="9"/>
      <c r="U107" s="9"/>
      <c r="X107" s="9"/>
    </row>
    <row r="108" spans="1:25" ht="19.5" customHeight="1">
      <c r="A108" s="36"/>
      <c r="B108" s="36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R108" s="9"/>
      <c r="X108" s="9"/>
    </row>
    <row r="109" spans="1:25" ht="19.5" customHeight="1">
      <c r="A109" s="77"/>
      <c r="B109" s="36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</row>
    <row r="110" spans="1:25" ht="19.5" customHeight="1">
      <c r="A110" s="36"/>
      <c r="B110" s="36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</row>
    <row r="111" spans="1:25" ht="19.5" customHeight="1">
      <c r="A111" s="36"/>
      <c r="B111" s="36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</row>
    <row r="112" spans="1:25" ht="19.5" customHeight="1">
      <c r="A112" s="36"/>
      <c r="B112" s="36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</row>
    <row r="113" spans="1:25" ht="19.5" customHeight="1">
      <c r="A113" s="36"/>
      <c r="B113" s="36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</row>
    <row r="114" spans="1:25" ht="19.5" customHeight="1">
      <c r="A114" s="36"/>
      <c r="B114" s="36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</row>
    <row r="115" spans="1:25" ht="19.5" customHeight="1">
      <c r="A115" s="36"/>
      <c r="B115" s="36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</row>
    <row r="116" spans="1:25" ht="19.5" customHeight="1">
      <c r="A116" s="36"/>
      <c r="B116" s="36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</row>
    <row r="117" spans="1:25" ht="19.5" customHeight="1">
      <c r="A117" s="36"/>
      <c r="B117" s="36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</row>
    <row r="118" spans="1:25" ht="19.5" customHeight="1">
      <c r="A118" s="36"/>
      <c r="B118" s="36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</row>
    <row r="119" spans="1:25" ht="19.5" customHeight="1">
      <c r="A119" s="36"/>
      <c r="B119" s="36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</row>
    <row r="120" spans="1:25" ht="19.5" customHeight="1">
      <c r="A120" s="36"/>
      <c r="B120" s="36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</row>
    <row r="121" spans="1:25" ht="19.5" customHeight="1">
      <c r="A121" s="36"/>
      <c r="B121" s="36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</row>
    <row r="122" spans="1:25" ht="19.5" customHeight="1">
      <c r="A122" s="36"/>
      <c r="B122" s="36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</row>
    <row r="123" spans="1:25" ht="19.5" customHeight="1">
      <c r="A123" s="36"/>
      <c r="B123" s="36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</row>
    <row r="124" spans="1:25" ht="19.5" customHeight="1">
      <c r="A124" s="36"/>
      <c r="B124" s="36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</row>
    <row r="125" spans="1:25" ht="19.5" customHeight="1">
      <c r="A125" s="36"/>
      <c r="B125" s="36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</row>
    <row r="126" spans="1:25" ht="19.5" customHeight="1">
      <c r="A126" s="36"/>
      <c r="B126" s="36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</row>
    <row r="127" spans="1:25" ht="19.5" customHeight="1">
      <c r="A127" s="36"/>
      <c r="B127" s="36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</row>
    <row r="128" spans="1:25" ht="19.5" customHeight="1">
      <c r="A128" s="36"/>
      <c r="B128" s="36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</row>
    <row r="129" spans="1:25" ht="19.5" customHeight="1">
      <c r="A129" s="36"/>
      <c r="B129" s="36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</row>
    <row r="130" spans="1:25" ht="19.5" customHeight="1">
      <c r="A130" s="36"/>
      <c r="B130" s="36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</row>
    <row r="131" spans="1:25" ht="19.5" customHeight="1">
      <c r="A131" s="36"/>
      <c r="B131" s="36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</row>
    <row r="132" spans="1:25" ht="19.5" customHeight="1">
      <c r="A132" s="36"/>
      <c r="B132" s="36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</row>
    <row r="133" spans="1:25" ht="19.5" customHeight="1">
      <c r="A133" s="36"/>
      <c r="B133" s="36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</row>
    <row r="134" spans="1:25" ht="19.5" customHeight="1">
      <c r="A134" s="36"/>
      <c r="B134" s="36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</row>
    <row r="135" spans="1:25" ht="19.5" customHeight="1">
      <c r="A135" s="36"/>
      <c r="B135" s="36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</row>
    <row r="136" spans="1:25" ht="19.5" customHeight="1">
      <c r="A136" s="36"/>
      <c r="B136" s="36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</row>
    <row r="137" spans="1:25" ht="19.5" customHeight="1">
      <c r="A137" s="36"/>
      <c r="B137" s="36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</row>
    <row r="138" spans="1:25" ht="19.5" customHeight="1">
      <c r="A138" s="36"/>
      <c r="B138" s="36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</row>
    <row r="139" spans="1:25" ht="19.5" customHeight="1">
      <c r="A139" s="36"/>
      <c r="B139" s="36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</row>
    <row r="140" spans="1:25" ht="19.5" customHeight="1">
      <c r="A140" s="36"/>
      <c r="B140" s="36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</row>
    <row r="141" spans="1:25" ht="19.5" customHeight="1">
      <c r="A141" s="36"/>
      <c r="B141" s="36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</row>
    <row r="142" spans="1:25" ht="19.5" customHeight="1">
      <c r="A142" s="36"/>
      <c r="B142" s="36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</row>
    <row r="143" spans="1:25" ht="19.5" customHeight="1">
      <c r="A143" s="36"/>
      <c r="B143" s="36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</row>
    <row r="144" spans="1:25" ht="19.5" customHeight="1">
      <c r="A144" s="36"/>
      <c r="B144" s="36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</row>
    <row r="145" spans="1:25" ht="19.5" customHeight="1">
      <c r="A145" s="36"/>
      <c r="B145" s="36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</row>
    <row r="146" spans="1:25" ht="19.5" customHeight="1">
      <c r="A146" s="36"/>
      <c r="B146" s="36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</row>
    <row r="147" spans="1:25" ht="19.5" customHeight="1">
      <c r="A147" s="36"/>
      <c r="B147" s="36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</row>
    <row r="148" spans="1:25" ht="19.5" customHeight="1">
      <c r="A148" s="36"/>
      <c r="B148" s="36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</row>
    <row r="149" spans="1:25" ht="19.5" customHeight="1">
      <c r="A149" s="36"/>
      <c r="B149" s="36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</row>
    <row r="150" spans="1:25" ht="19.5" customHeight="1">
      <c r="A150" s="36"/>
      <c r="B150" s="36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</row>
    <row r="151" spans="1:25" ht="19.5" customHeight="1">
      <c r="A151" s="36"/>
      <c r="B151" s="36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</row>
    <row r="152" spans="1:25" ht="19.5" customHeight="1">
      <c r="A152" s="36"/>
      <c r="B152" s="36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</row>
    <row r="153" spans="1:25" ht="19.5" customHeight="1">
      <c r="A153" s="36"/>
      <c r="B153" s="36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</row>
    <row r="154" spans="1:25" ht="19.5" customHeight="1">
      <c r="A154" s="36"/>
      <c r="B154" s="36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</row>
    <row r="155" spans="1:25" ht="19.5" customHeight="1">
      <c r="A155" s="36"/>
      <c r="B155" s="36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</row>
    <row r="156" spans="1:25" ht="19.5" customHeight="1">
      <c r="A156" s="36"/>
      <c r="B156" s="36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</row>
    <row r="157" spans="1:25" ht="19.5" customHeight="1">
      <c r="A157" s="36"/>
      <c r="B157" s="36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</row>
    <row r="158" spans="1:25" ht="19.5" customHeight="1">
      <c r="A158" s="36"/>
      <c r="B158" s="36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</row>
    <row r="159" spans="1:25" ht="19.5" customHeight="1">
      <c r="A159" s="36"/>
      <c r="B159" s="36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</row>
    <row r="160" spans="1:25" ht="19.5" customHeight="1">
      <c r="A160" s="36"/>
      <c r="B160" s="36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</row>
    <row r="161" spans="1:25" ht="19.5" customHeight="1">
      <c r="A161" s="36"/>
      <c r="B161" s="36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</row>
    <row r="162" spans="1:25" ht="19.5" customHeight="1">
      <c r="A162" s="36"/>
      <c r="B162" s="36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</row>
    <row r="163" spans="1:25" ht="19.5" customHeight="1">
      <c r="A163" s="36"/>
      <c r="B163" s="36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</row>
    <row r="164" spans="1:25" ht="19.5" customHeight="1">
      <c r="A164" s="36"/>
      <c r="B164" s="36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</row>
    <row r="165" spans="1:25" ht="19.5" customHeight="1">
      <c r="A165" s="36"/>
      <c r="B165" s="36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</row>
    <row r="166" spans="1:25" ht="19.5" customHeight="1">
      <c r="A166" s="36"/>
      <c r="B166" s="36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</row>
    <row r="167" spans="1:25" ht="19.5" customHeight="1">
      <c r="A167" s="36"/>
      <c r="B167" s="36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</row>
    <row r="168" spans="1:25" ht="19.5" customHeight="1">
      <c r="A168" s="36"/>
      <c r="B168" s="36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</row>
    <row r="169" spans="1:25" ht="19.5" customHeight="1">
      <c r="A169" s="36"/>
      <c r="B169" s="36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</row>
    <row r="170" spans="1:25" ht="19.5" customHeight="1">
      <c r="A170" s="36"/>
      <c r="B170" s="36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</row>
    <row r="171" spans="1:25" ht="19.5" customHeight="1">
      <c r="A171" s="36"/>
      <c r="B171" s="36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</row>
    <row r="172" spans="1:25" ht="19.5" customHeight="1">
      <c r="A172" s="36"/>
      <c r="B172" s="36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</row>
    <row r="173" spans="1:25" ht="19.5" customHeight="1">
      <c r="A173" s="36"/>
      <c r="B173" s="36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</row>
    <row r="174" spans="1:25" ht="19.5" customHeight="1">
      <c r="A174" s="36"/>
      <c r="B174" s="36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</row>
    <row r="175" spans="1:25" ht="19.5" customHeight="1">
      <c r="A175" s="36"/>
      <c r="B175" s="36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</row>
    <row r="176" spans="1:25" ht="19.5" customHeight="1">
      <c r="A176" s="36"/>
      <c r="B176" s="36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</row>
    <row r="177" spans="1:25" ht="19.5" customHeight="1">
      <c r="A177" s="36"/>
      <c r="B177" s="36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</row>
    <row r="178" spans="1:25" ht="19.5" customHeight="1">
      <c r="A178" s="36"/>
      <c r="B178" s="36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</row>
    <row r="179" spans="1:25" ht="19.5" customHeight="1">
      <c r="A179" s="36"/>
      <c r="B179" s="36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</row>
    <row r="180" spans="1:25" ht="19.5" customHeight="1">
      <c r="A180" s="36"/>
      <c r="B180" s="36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</row>
    <row r="181" spans="1:25" ht="19.5" customHeight="1">
      <c r="A181" s="36"/>
      <c r="B181" s="36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</row>
    <row r="182" spans="1:25" ht="19.5" customHeight="1">
      <c r="A182" s="36"/>
      <c r="B182" s="36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</row>
    <row r="183" spans="1:25" ht="19.5" customHeight="1">
      <c r="A183" s="36"/>
      <c r="B183" s="36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</row>
    <row r="184" spans="1:25" ht="19.5" customHeight="1">
      <c r="A184" s="36"/>
      <c r="B184" s="36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</row>
    <row r="185" spans="1:25" ht="19.5" customHeight="1">
      <c r="A185" s="36"/>
      <c r="B185" s="36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</row>
    <row r="186" spans="1:25" ht="19.5" customHeight="1">
      <c r="A186" s="36"/>
      <c r="B186" s="36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</row>
    <row r="187" spans="1:25" ht="19.5" customHeight="1">
      <c r="A187" s="36"/>
      <c r="B187" s="36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</row>
    <row r="188" spans="1:25" ht="19.5" customHeight="1">
      <c r="A188" s="36"/>
      <c r="B188" s="36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</row>
    <row r="189" spans="1:25" ht="19.5" customHeight="1">
      <c r="A189" s="36"/>
      <c r="B189" s="36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</row>
    <row r="190" spans="1:25" ht="19.5" customHeight="1">
      <c r="A190" s="36"/>
      <c r="B190" s="36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</row>
    <row r="191" spans="1:25" ht="19.5" customHeight="1">
      <c r="A191" s="36"/>
      <c r="B191" s="36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</row>
    <row r="192" spans="1:25" ht="19.5" customHeight="1">
      <c r="A192" s="36"/>
      <c r="B192" s="36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</row>
    <row r="193" spans="1:25" ht="19.5" customHeight="1">
      <c r="A193" s="36"/>
      <c r="B193" s="36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</row>
    <row r="194" spans="1:25" ht="19.5" customHeight="1">
      <c r="A194" s="36"/>
      <c r="B194" s="36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</row>
    <row r="195" spans="1:25" ht="19.5" customHeight="1">
      <c r="A195" s="36"/>
      <c r="B195" s="36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</row>
    <row r="196" spans="1:25" ht="19.5" customHeight="1">
      <c r="A196" s="36"/>
      <c r="B196" s="36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</row>
    <row r="197" spans="1:25" ht="19.5" customHeight="1">
      <c r="A197" s="36"/>
      <c r="B197" s="36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</row>
    <row r="198" spans="1:25" ht="19.5" customHeight="1">
      <c r="A198" s="36"/>
      <c r="B198" s="36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</row>
    <row r="199" spans="1:25" ht="19.5" customHeight="1">
      <c r="A199" s="36"/>
      <c r="B199" s="36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</row>
    <row r="200" spans="1:25" ht="19.5" customHeight="1">
      <c r="A200" s="36"/>
      <c r="B200" s="36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</row>
    <row r="201" spans="1:25" ht="19.5" customHeight="1">
      <c r="A201" s="36"/>
      <c r="B201" s="36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</row>
    <row r="202" spans="1:25" ht="19.5" customHeight="1">
      <c r="A202" s="36"/>
      <c r="B202" s="36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</row>
    <row r="203" spans="1:25" ht="19.5" customHeight="1">
      <c r="A203" s="36"/>
      <c r="B203" s="36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</row>
    <row r="204" spans="1:25" ht="19.5" customHeight="1">
      <c r="A204" s="36"/>
      <c r="B204" s="36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</row>
    <row r="205" spans="1:25" ht="19.5" customHeight="1">
      <c r="A205" s="36"/>
      <c r="B205" s="36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</row>
    <row r="206" spans="1:25" ht="19.5" customHeight="1">
      <c r="A206" s="36"/>
      <c r="B206" s="36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</row>
    <row r="207" spans="1:25" ht="19.5" customHeight="1">
      <c r="A207" s="36"/>
      <c r="B207" s="36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</row>
    <row r="208" spans="1:25" ht="19.5" customHeight="1">
      <c r="A208" s="36"/>
      <c r="B208" s="36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</row>
    <row r="209" spans="1:25" ht="19.5" customHeight="1">
      <c r="A209" s="36"/>
      <c r="B209" s="36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</row>
    <row r="210" spans="1:25" ht="19.5" customHeight="1">
      <c r="A210" s="36"/>
      <c r="B210" s="36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</row>
    <row r="211" spans="1:25" ht="19.5" customHeight="1">
      <c r="A211" s="36"/>
      <c r="B211" s="36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</row>
    <row r="212" spans="1:25" ht="19.5" customHeight="1">
      <c r="A212" s="36"/>
      <c r="B212" s="36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</row>
    <row r="213" spans="1:25" ht="19.5" customHeight="1">
      <c r="A213" s="36"/>
      <c r="B213" s="36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</row>
    <row r="214" spans="1:25" ht="19.5" customHeight="1">
      <c r="A214" s="36"/>
      <c r="B214" s="36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</row>
    <row r="215" spans="1:25" ht="19.5" customHeight="1">
      <c r="A215" s="36"/>
      <c r="B215" s="36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</row>
    <row r="216" spans="1:25" ht="19.5" customHeight="1">
      <c r="A216" s="36"/>
      <c r="B216" s="36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</row>
    <row r="217" spans="1:25" ht="19.5" customHeight="1">
      <c r="A217" s="36"/>
      <c r="B217" s="36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</row>
    <row r="218" spans="1:25" ht="19.5" customHeight="1">
      <c r="A218" s="36"/>
      <c r="B218" s="36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</row>
    <row r="219" spans="1:25" ht="19.5" customHeight="1">
      <c r="A219" s="36"/>
      <c r="B219" s="36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</row>
    <row r="220" spans="1:25" ht="19.5" customHeight="1">
      <c r="A220" s="36"/>
      <c r="B220" s="36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</row>
    <row r="221" spans="1:25" ht="19.5" customHeight="1">
      <c r="A221" s="36"/>
      <c r="B221" s="36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</row>
    <row r="222" spans="1:25" ht="19.5" customHeight="1">
      <c r="A222" s="36"/>
      <c r="B222" s="36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</row>
    <row r="223" spans="1:25" ht="19.5" customHeight="1">
      <c r="A223" s="36"/>
      <c r="B223" s="36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</row>
    <row r="224" spans="1:25" ht="19.5" customHeight="1">
      <c r="A224" s="36"/>
      <c r="B224" s="36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</row>
    <row r="225" spans="1:25" ht="19.5" customHeight="1">
      <c r="A225" s="36"/>
      <c r="B225" s="36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</row>
    <row r="226" spans="1:25" ht="19.5" customHeight="1">
      <c r="A226" s="36"/>
      <c r="B226" s="36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</row>
    <row r="227" spans="1:25" ht="19.5" customHeight="1">
      <c r="A227" s="36"/>
      <c r="B227" s="36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</row>
    <row r="228" spans="1:25" ht="19.5" customHeight="1">
      <c r="A228" s="36"/>
      <c r="B228" s="36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</row>
    <row r="229" spans="1:25" ht="19.5" customHeight="1">
      <c r="A229" s="36"/>
      <c r="B229" s="36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</row>
    <row r="230" spans="1:25" ht="19.5" customHeight="1">
      <c r="A230" s="36"/>
      <c r="B230" s="36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</row>
    <row r="231" spans="1:25" ht="19.5" customHeight="1">
      <c r="A231" s="36"/>
      <c r="B231" s="36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</row>
    <row r="232" spans="1:25" ht="19.5" customHeight="1">
      <c r="A232" s="36"/>
      <c r="B232" s="36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</row>
    <row r="233" spans="1:25" ht="19.5" customHeight="1">
      <c r="A233" s="36"/>
      <c r="B233" s="36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</row>
    <row r="234" spans="1:25" ht="19.5" customHeight="1">
      <c r="A234" s="36"/>
      <c r="B234" s="36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</row>
    <row r="235" spans="1:25" ht="19.5" customHeight="1">
      <c r="A235" s="36"/>
      <c r="B235" s="36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</row>
    <row r="236" spans="1:25" ht="19.5" customHeight="1">
      <c r="A236" s="36"/>
      <c r="B236" s="36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</row>
    <row r="237" spans="1:25" ht="19.5" customHeight="1">
      <c r="A237" s="36"/>
      <c r="B237" s="36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</row>
    <row r="238" spans="1:25" ht="19.5" customHeight="1">
      <c r="A238" s="36"/>
      <c r="B238" s="36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</row>
    <row r="239" spans="1:25" ht="19.5" customHeight="1">
      <c r="A239" s="36"/>
      <c r="B239" s="36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</row>
    <row r="240" spans="1:25" ht="19.5" customHeight="1">
      <c r="A240" s="36"/>
      <c r="B240" s="36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</row>
    <row r="241" spans="1:25" ht="19.5" customHeight="1">
      <c r="A241" s="36"/>
      <c r="B241" s="36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</row>
    <row r="242" spans="1:25" ht="19.5" customHeight="1">
      <c r="A242" s="36"/>
      <c r="B242" s="36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</row>
    <row r="243" spans="1:25" ht="19.5" customHeight="1">
      <c r="A243" s="36"/>
      <c r="B243" s="36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</row>
    <row r="244" spans="1:25" ht="19.5" customHeight="1">
      <c r="A244" s="36"/>
      <c r="B244" s="36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</row>
    <row r="245" spans="1:25" ht="19.5" customHeight="1">
      <c r="A245" s="36"/>
      <c r="B245" s="36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</row>
    <row r="246" spans="1:25" ht="19.5" customHeight="1">
      <c r="A246" s="36"/>
      <c r="B246" s="36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</row>
    <row r="247" spans="1:25" ht="19.5" customHeight="1">
      <c r="A247" s="36"/>
      <c r="B247" s="36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</row>
    <row r="248" spans="1:25" ht="19.5" customHeight="1">
      <c r="A248" s="36"/>
      <c r="B248" s="36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</row>
    <row r="249" spans="1:25" ht="19.5" customHeight="1">
      <c r="A249" s="36"/>
      <c r="B249" s="36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</row>
    <row r="250" spans="1:25" ht="19.5" customHeight="1">
      <c r="A250" s="36"/>
      <c r="B250" s="36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</row>
    <row r="251" spans="1:25" ht="19.5" customHeight="1">
      <c r="A251" s="36"/>
      <c r="B251" s="36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</row>
    <row r="252" spans="1:25" ht="19.5" customHeight="1">
      <c r="A252" s="36"/>
      <c r="B252" s="36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</row>
    <row r="253" spans="1:25" ht="19.5" customHeight="1">
      <c r="A253" s="36"/>
      <c r="B253" s="36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</row>
    <row r="254" spans="1:25" ht="19.5" customHeight="1">
      <c r="A254" s="36"/>
      <c r="B254" s="36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</row>
    <row r="255" spans="1:25" ht="19.5" customHeight="1">
      <c r="A255" s="36"/>
      <c r="B255" s="36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</row>
    <row r="256" spans="1:25" ht="19.5" customHeight="1">
      <c r="A256" s="36"/>
      <c r="B256" s="36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</row>
    <row r="257" spans="1:25" ht="19.5" customHeight="1">
      <c r="A257" s="36"/>
      <c r="B257" s="36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</row>
    <row r="258" spans="1:25" ht="19.5" customHeight="1">
      <c r="A258" s="36"/>
      <c r="B258" s="36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</row>
    <row r="259" spans="1:25" ht="19.5" customHeight="1">
      <c r="A259" s="36"/>
      <c r="B259" s="36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</row>
    <row r="260" spans="1:25" ht="19.5" customHeight="1">
      <c r="A260" s="36"/>
      <c r="B260" s="36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</row>
    <row r="261" spans="1:25" ht="19.5" customHeight="1">
      <c r="A261" s="36"/>
      <c r="B261" s="36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</row>
    <row r="262" spans="1:25" ht="19.5" customHeight="1">
      <c r="A262" s="36"/>
      <c r="B262" s="36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</row>
    <row r="263" spans="1:25" ht="19.5" customHeight="1">
      <c r="A263" s="36"/>
      <c r="B263" s="36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</row>
    <row r="264" spans="1:25" ht="19.5" customHeight="1">
      <c r="A264" s="36"/>
      <c r="B264" s="36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</row>
    <row r="265" spans="1:25" ht="19.5" customHeight="1">
      <c r="A265" s="36"/>
      <c r="B265" s="36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</row>
    <row r="266" spans="1:25" ht="19.5" customHeight="1">
      <c r="A266" s="36"/>
      <c r="B266" s="36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</row>
    <row r="267" spans="1:25" ht="19.5" customHeight="1">
      <c r="A267" s="36"/>
      <c r="B267" s="36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</row>
    <row r="268" spans="1:25" ht="19.5" customHeight="1">
      <c r="A268" s="36"/>
      <c r="B268" s="36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</row>
    <row r="269" spans="1:25" ht="19.5" customHeight="1">
      <c r="A269" s="36"/>
      <c r="B269" s="36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</row>
    <row r="270" spans="1:25" ht="19.5" customHeight="1">
      <c r="A270" s="36"/>
      <c r="B270" s="36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</row>
    <row r="271" spans="1:25" ht="19.5" customHeight="1">
      <c r="A271" s="36"/>
      <c r="B271" s="36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</row>
    <row r="272" spans="1:25" ht="19.5" customHeight="1">
      <c r="A272" s="36"/>
      <c r="B272" s="36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</row>
    <row r="273" spans="1:25" ht="19.5" customHeight="1">
      <c r="A273" s="36"/>
      <c r="B273" s="36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</row>
    <row r="274" spans="1:25" ht="19.5" customHeight="1">
      <c r="A274" s="36"/>
      <c r="B274" s="36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</row>
    <row r="275" spans="1:25" ht="19.5" customHeight="1">
      <c r="A275" s="36"/>
      <c r="B275" s="36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</row>
    <row r="276" spans="1:25" ht="19.5" customHeight="1">
      <c r="A276" s="36"/>
      <c r="B276" s="36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</row>
    <row r="277" spans="1:25" ht="19.5" customHeight="1">
      <c r="A277" s="36"/>
      <c r="B277" s="36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</row>
    <row r="278" spans="1:25" ht="19.5" customHeight="1">
      <c r="A278" s="36"/>
      <c r="B278" s="36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</row>
    <row r="279" spans="1:25" ht="19.5" customHeight="1">
      <c r="A279" s="36"/>
      <c r="B279" s="36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</row>
    <row r="280" spans="1:25" ht="19.5" customHeight="1">
      <c r="A280" s="36"/>
      <c r="B280" s="36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</row>
    <row r="281" spans="1:25" ht="19.5" customHeight="1">
      <c r="A281" s="36"/>
      <c r="B281" s="36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</row>
    <row r="282" spans="1:25" ht="19.5" customHeight="1">
      <c r="A282" s="36"/>
      <c r="B282" s="36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</row>
    <row r="283" spans="1:25" ht="19.5" customHeight="1">
      <c r="A283" s="36"/>
      <c r="B283" s="36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</row>
    <row r="284" spans="1:25" ht="19.5" customHeight="1">
      <c r="A284" s="36"/>
      <c r="B284" s="36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</row>
    <row r="285" spans="1:25" ht="19.5" customHeight="1">
      <c r="A285" s="36"/>
      <c r="B285" s="36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</row>
    <row r="286" spans="1:25" ht="19.5" customHeight="1">
      <c r="A286" s="36"/>
      <c r="B286" s="36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</row>
    <row r="287" spans="1:25" ht="19.5" customHeight="1">
      <c r="A287" s="36"/>
      <c r="B287" s="36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</row>
    <row r="288" spans="1:25" ht="19.5" customHeight="1">
      <c r="A288" s="36"/>
      <c r="B288" s="36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</row>
    <row r="289" spans="1:25" ht="19.5" customHeight="1">
      <c r="A289" s="36"/>
      <c r="B289" s="36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</row>
    <row r="290" spans="1:25" ht="19.5" customHeight="1">
      <c r="A290" s="36"/>
      <c r="B290" s="36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</row>
    <row r="291" spans="1:25" ht="19.5" customHeight="1">
      <c r="A291" s="36"/>
      <c r="B291" s="36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</row>
    <row r="292" spans="1:25" ht="19.5" customHeight="1">
      <c r="A292" s="36"/>
      <c r="B292" s="36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</row>
    <row r="293" spans="1:25" ht="19.5" customHeight="1">
      <c r="A293" s="36"/>
      <c r="B293" s="36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</row>
    <row r="294" spans="1:25" ht="19.5" customHeight="1">
      <c r="A294" s="36"/>
      <c r="B294" s="36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</row>
    <row r="295" spans="1:25" ht="19.5" customHeight="1">
      <c r="A295" s="36"/>
      <c r="B295" s="36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</row>
    <row r="296" spans="1:25" ht="19.5" customHeight="1">
      <c r="A296" s="36"/>
      <c r="B296" s="36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</row>
    <row r="297" spans="1:25" ht="19.5" customHeight="1">
      <c r="A297" s="36"/>
      <c r="B297" s="36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</row>
    <row r="298" spans="1:25" ht="19.5" customHeight="1">
      <c r="A298" s="36"/>
      <c r="B298" s="36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</row>
    <row r="299" spans="1:25" ht="19.5" customHeight="1">
      <c r="A299" s="36"/>
      <c r="B299" s="36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</row>
    <row r="300" spans="1:25" ht="19.5" customHeight="1">
      <c r="A300" s="36"/>
      <c r="B300" s="36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</row>
    <row r="301" spans="1:25" ht="19.5" customHeight="1">
      <c r="A301" s="36"/>
      <c r="B301" s="36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</row>
    <row r="302" spans="1:25" ht="19.5" customHeight="1">
      <c r="A302" s="36"/>
      <c r="B302" s="36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</row>
    <row r="303" spans="1:25" ht="19.5" customHeight="1">
      <c r="A303" s="36"/>
      <c r="B303" s="36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</row>
    <row r="304" spans="1:25" ht="19.5" customHeight="1">
      <c r="A304" s="36"/>
      <c r="B304" s="36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</row>
    <row r="305" spans="1:25" ht="19.5" customHeight="1">
      <c r="A305" s="36"/>
      <c r="B305" s="36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</row>
    <row r="306" spans="1:25" ht="19.5" customHeight="1">
      <c r="A306" s="36"/>
      <c r="B306" s="36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</row>
    <row r="307" spans="1:25" ht="19.5" customHeight="1">
      <c r="A307" s="36"/>
      <c r="B307" s="36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</row>
    <row r="308" spans="1:25" ht="19.5" customHeight="1">
      <c r="A308" s="36"/>
      <c r="B308" s="36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</row>
    <row r="309" spans="1:25" ht="19.5" customHeight="1">
      <c r="A309" s="36"/>
      <c r="B309" s="36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</row>
    <row r="310" spans="1:25" ht="19.5" customHeight="1">
      <c r="A310" s="36"/>
      <c r="B310" s="36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</row>
    <row r="311" spans="1:25" ht="19.5" customHeight="1">
      <c r="A311" s="36"/>
      <c r="B311" s="36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</row>
    <row r="312" spans="1:25" ht="19.5" customHeight="1">
      <c r="A312" s="36"/>
      <c r="B312" s="36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</row>
    <row r="313" spans="1:25" ht="19.5" customHeight="1">
      <c r="A313" s="36"/>
      <c r="B313" s="36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</row>
    <row r="314" spans="1:25" ht="19.5" customHeight="1">
      <c r="A314" s="36"/>
      <c r="B314" s="36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</row>
    <row r="315" spans="1:25" ht="19.5" customHeight="1">
      <c r="A315" s="36"/>
      <c r="B315" s="36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</row>
    <row r="316" spans="1:25" ht="19.5" customHeight="1">
      <c r="A316" s="36"/>
      <c r="B316" s="36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</row>
    <row r="317" spans="1:25" ht="19.5" customHeight="1">
      <c r="A317" s="36"/>
      <c r="B317" s="36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</row>
    <row r="318" spans="1:25" ht="19.5" customHeight="1">
      <c r="A318" s="36"/>
      <c r="B318" s="36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</row>
    <row r="319" spans="1:25" ht="19.5" customHeight="1">
      <c r="A319" s="36"/>
      <c r="B319" s="36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</row>
    <row r="320" spans="1:25" ht="19.5" customHeight="1">
      <c r="A320" s="36"/>
      <c r="B320" s="36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</row>
    <row r="321" spans="1:25" ht="19.5" customHeight="1">
      <c r="A321" s="36"/>
      <c r="B321" s="36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</row>
    <row r="322" spans="1:25" ht="19.5" customHeight="1">
      <c r="A322" s="36"/>
      <c r="B322" s="36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</row>
    <row r="323" spans="1:25" ht="19.5" customHeight="1">
      <c r="A323" s="36"/>
      <c r="B323" s="36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</row>
    <row r="324" spans="1:25" ht="19.5" customHeight="1">
      <c r="A324" s="36"/>
      <c r="B324" s="36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</row>
    <row r="325" spans="1:25" ht="19.5" customHeight="1">
      <c r="A325" s="36"/>
      <c r="B325" s="36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</row>
    <row r="326" spans="1:25" ht="19.5" customHeight="1">
      <c r="A326" s="36"/>
      <c r="B326" s="36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</row>
    <row r="327" spans="1:25" ht="19.5" customHeight="1">
      <c r="A327" s="36"/>
      <c r="B327" s="36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</row>
    <row r="328" spans="1:25" ht="19.5" customHeight="1">
      <c r="A328" s="36"/>
      <c r="B328" s="36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</row>
    <row r="329" spans="1:25" ht="19.5" customHeight="1">
      <c r="A329" s="36"/>
      <c r="B329" s="36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</row>
    <row r="330" spans="1:25" ht="19.5" customHeight="1">
      <c r="A330" s="36"/>
      <c r="B330" s="36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</row>
    <row r="331" spans="1:25" ht="19.5" customHeight="1">
      <c r="A331" s="36"/>
      <c r="B331" s="36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</row>
    <row r="332" spans="1:25" ht="19.5" customHeight="1">
      <c r="A332" s="36"/>
      <c r="B332" s="36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</row>
    <row r="333" spans="1:25" ht="19.5" customHeight="1">
      <c r="A333" s="36"/>
      <c r="B333" s="36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</row>
    <row r="334" spans="1:25" ht="19.5" customHeight="1">
      <c r="A334" s="36"/>
      <c r="B334" s="36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</row>
    <row r="335" spans="1:25" ht="19.5" customHeight="1">
      <c r="A335" s="36"/>
      <c r="B335" s="36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</row>
    <row r="336" spans="1:25" ht="19.5" customHeight="1">
      <c r="A336" s="36"/>
      <c r="B336" s="36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</row>
    <row r="337" spans="1:25" ht="19.5" customHeight="1">
      <c r="A337" s="36"/>
      <c r="B337" s="36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</row>
    <row r="338" spans="1:25" ht="19.5" customHeight="1">
      <c r="A338" s="36"/>
      <c r="B338" s="36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</row>
    <row r="339" spans="1:25" ht="19.5" customHeight="1">
      <c r="A339" s="36"/>
      <c r="B339" s="36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</row>
    <row r="340" spans="1:25" ht="19.5" customHeight="1">
      <c r="A340" s="36"/>
      <c r="B340" s="36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</row>
    <row r="341" spans="1:25" ht="19.5" customHeight="1">
      <c r="A341" s="36"/>
      <c r="B341" s="36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</row>
    <row r="342" spans="1:25" ht="19.5" customHeight="1">
      <c r="A342" s="36"/>
      <c r="B342" s="36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</row>
    <row r="343" spans="1:25" ht="19.5" customHeight="1">
      <c r="A343" s="36"/>
      <c r="B343" s="36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</row>
    <row r="344" spans="1:25" ht="19.5" customHeight="1">
      <c r="A344" s="36"/>
      <c r="B344" s="36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</row>
    <row r="345" spans="1:25" ht="19.5" customHeight="1">
      <c r="A345" s="36"/>
      <c r="B345" s="36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</row>
    <row r="346" spans="1:25" ht="19.5" customHeight="1">
      <c r="A346" s="36"/>
      <c r="B346" s="36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</row>
    <row r="347" spans="1:25" ht="19.5" customHeight="1">
      <c r="A347" s="36"/>
      <c r="B347" s="36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</row>
    <row r="348" spans="1:25" ht="19.5" customHeight="1">
      <c r="A348" s="36"/>
      <c r="B348" s="36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</row>
    <row r="349" spans="1:25" ht="19.5" customHeight="1">
      <c r="A349" s="36"/>
      <c r="B349" s="36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</row>
    <row r="350" spans="1:25" ht="19.5" customHeight="1">
      <c r="A350" s="36"/>
      <c r="B350" s="36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</row>
    <row r="351" spans="1:25" ht="19.5" customHeight="1">
      <c r="A351" s="36"/>
      <c r="B351" s="36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</row>
    <row r="352" spans="1:25" ht="19.5" customHeight="1">
      <c r="A352" s="36"/>
      <c r="B352" s="36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</row>
    <row r="353" spans="1:25" ht="19.5" customHeight="1">
      <c r="A353" s="36"/>
      <c r="B353" s="36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</row>
    <row r="354" spans="1:25" ht="19.5" customHeight="1">
      <c r="A354" s="36"/>
      <c r="B354" s="36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</row>
    <row r="355" spans="1:25" ht="19.5" customHeight="1">
      <c r="A355" s="36"/>
      <c r="B355" s="36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</row>
    <row r="356" spans="1:25" ht="19.5" customHeight="1">
      <c r="A356" s="36"/>
      <c r="B356" s="36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</row>
    <row r="357" spans="1:25" ht="19.5" customHeight="1">
      <c r="A357" s="36"/>
      <c r="B357" s="36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</row>
    <row r="358" spans="1:25" ht="19.5" customHeight="1">
      <c r="A358" s="36"/>
      <c r="B358" s="36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</row>
    <row r="359" spans="1:25" ht="19.5" customHeight="1">
      <c r="A359" s="36"/>
      <c r="B359" s="36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</row>
    <row r="360" spans="1:25" ht="19.5" customHeight="1">
      <c r="A360" s="36"/>
      <c r="B360" s="36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</row>
    <row r="361" spans="1:25" ht="19.5" customHeight="1">
      <c r="A361" s="36"/>
      <c r="B361" s="36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</row>
    <row r="362" spans="1:25" ht="19.5" customHeight="1">
      <c r="A362" s="36"/>
      <c r="B362" s="36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</row>
    <row r="363" spans="1:25" ht="19.5" customHeight="1">
      <c r="A363" s="36"/>
      <c r="B363" s="36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</row>
    <row r="364" spans="1:25" ht="19.5" customHeight="1">
      <c r="A364" s="36"/>
      <c r="B364" s="36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</row>
    <row r="365" spans="1:25" ht="19.5" customHeight="1">
      <c r="A365" s="36"/>
      <c r="B365" s="36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</row>
    <row r="366" spans="1:25" ht="19.5" customHeight="1">
      <c r="A366" s="36"/>
      <c r="B366" s="36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</row>
    <row r="367" spans="1:25" ht="19.5" customHeight="1">
      <c r="A367" s="36"/>
      <c r="B367" s="36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</row>
    <row r="368" spans="1:25" ht="19.5" customHeight="1">
      <c r="A368" s="36"/>
      <c r="B368" s="36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</row>
    <row r="369" spans="1:25" ht="19.5" customHeight="1">
      <c r="A369" s="36"/>
      <c r="B369" s="36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</row>
    <row r="370" spans="1:25" ht="19.5" customHeight="1">
      <c r="A370" s="36"/>
      <c r="B370" s="36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</row>
    <row r="371" spans="1:25" ht="19.5" customHeight="1">
      <c r="A371" s="36"/>
      <c r="B371" s="36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</row>
    <row r="372" spans="1:25" ht="19.5" customHeight="1">
      <c r="A372" s="36"/>
      <c r="B372" s="36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</row>
    <row r="373" spans="1:25" ht="19.5" customHeight="1">
      <c r="A373" s="36"/>
      <c r="B373" s="36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</row>
    <row r="374" spans="1:25" ht="19.5" customHeight="1">
      <c r="A374" s="36"/>
      <c r="B374" s="36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</row>
    <row r="375" spans="1:25" ht="19.5" customHeight="1">
      <c r="A375" s="36"/>
      <c r="B375" s="36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</row>
    <row r="376" spans="1:25" ht="19.5" customHeight="1">
      <c r="A376" s="36"/>
      <c r="B376" s="36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</row>
    <row r="377" spans="1:25" ht="19.5" customHeight="1">
      <c r="A377" s="36"/>
      <c r="B377" s="36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</row>
    <row r="378" spans="1:25" ht="19.5" customHeight="1">
      <c r="A378" s="36"/>
      <c r="B378" s="36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</row>
    <row r="379" spans="1:25" ht="19.5" customHeight="1">
      <c r="A379" s="36"/>
      <c r="B379" s="36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</row>
    <row r="380" spans="1:25" ht="19.5" customHeight="1">
      <c r="A380" s="36"/>
      <c r="B380" s="36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</row>
    <row r="381" spans="1:25" ht="19.5" customHeight="1">
      <c r="A381" s="36"/>
      <c r="B381" s="36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</row>
    <row r="382" spans="1:25" ht="19.5" customHeight="1">
      <c r="A382" s="36"/>
      <c r="B382" s="36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</row>
    <row r="383" spans="1:25" ht="19.5" customHeight="1">
      <c r="A383" s="36"/>
      <c r="B383" s="36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</row>
    <row r="384" spans="1:25" ht="19.5" customHeight="1">
      <c r="A384" s="36"/>
      <c r="B384" s="36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</row>
    <row r="385" spans="1:25" ht="19.5" customHeight="1">
      <c r="A385" s="36"/>
      <c r="B385" s="36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</row>
    <row r="386" spans="1:25" ht="19.5" customHeight="1">
      <c r="A386" s="36"/>
      <c r="B386" s="36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</row>
    <row r="387" spans="1:25" ht="19.5" customHeight="1">
      <c r="A387" s="36"/>
      <c r="B387" s="36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</row>
    <row r="388" spans="1:25" ht="19.5" customHeight="1">
      <c r="A388" s="36"/>
      <c r="B388" s="36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</row>
    <row r="389" spans="1:25" ht="19.5" customHeight="1">
      <c r="A389" s="36"/>
      <c r="B389" s="36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</row>
    <row r="390" spans="1:25" ht="19.5" customHeight="1">
      <c r="A390" s="36"/>
      <c r="B390" s="36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</row>
    <row r="391" spans="1:25" ht="19.5" customHeight="1">
      <c r="A391" s="36"/>
      <c r="B391" s="36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</row>
    <row r="392" spans="1:25" ht="19.5" customHeight="1">
      <c r="A392" s="36"/>
      <c r="B392" s="36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</row>
    <row r="393" spans="1:25" ht="19.5" customHeight="1">
      <c r="A393" s="36"/>
      <c r="B393" s="36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</row>
    <row r="394" spans="1:25" ht="19.5" customHeight="1">
      <c r="A394" s="36"/>
      <c r="B394" s="36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</row>
    <row r="395" spans="1:25" ht="19.5" customHeight="1">
      <c r="A395" s="36"/>
      <c r="B395" s="36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</row>
    <row r="396" spans="1:25" ht="19.5" customHeight="1">
      <c r="A396" s="36"/>
      <c r="B396" s="36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</row>
    <row r="397" spans="1:25" ht="19.5" customHeight="1">
      <c r="A397" s="36"/>
      <c r="B397" s="36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</row>
    <row r="398" spans="1:25" ht="19.5" customHeight="1">
      <c r="A398" s="36"/>
      <c r="B398" s="36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</row>
    <row r="399" spans="1:25" ht="19.5" customHeight="1">
      <c r="A399" s="36"/>
      <c r="B399" s="36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</row>
    <row r="400" spans="1:25" ht="19.5" customHeight="1">
      <c r="A400" s="36"/>
      <c r="B400" s="36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</row>
    <row r="401" spans="1:25" ht="19.5" customHeight="1">
      <c r="A401" s="36"/>
      <c r="B401" s="36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</row>
    <row r="402" spans="1:25" ht="19.5" customHeight="1">
      <c r="A402" s="36"/>
      <c r="B402" s="36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</row>
    <row r="403" spans="1:25" ht="19.5" customHeight="1">
      <c r="A403" s="36"/>
      <c r="B403" s="36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</row>
    <row r="404" spans="1:25" ht="19.5" customHeight="1">
      <c r="A404" s="36"/>
      <c r="B404" s="36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</row>
    <row r="405" spans="1:25" ht="19.5" customHeight="1">
      <c r="A405" s="36"/>
      <c r="B405" s="36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</row>
    <row r="406" spans="1:25" ht="19.5" customHeight="1">
      <c r="A406" s="36"/>
      <c r="B406" s="36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</row>
    <row r="407" spans="1:25" ht="19.5" customHeight="1">
      <c r="A407" s="36"/>
      <c r="B407" s="36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</row>
    <row r="408" spans="1:25" ht="19.5" customHeight="1">
      <c r="A408" s="36"/>
      <c r="B408" s="36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</row>
    <row r="409" spans="1:25" ht="19.5" customHeight="1">
      <c r="A409" s="36"/>
      <c r="B409" s="36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</row>
    <row r="410" spans="1:25" ht="19.5" customHeight="1">
      <c r="A410" s="36"/>
      <c r="B410" s="36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</row>
    <row r="411" spans="1:25" ht="19.5" customHeight="1">
      <c r="A411" s="36"/>
      <c r="B411" s="36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</row>
    <row r="412" spans="1:25" ht="19.5" customHeight="1">
      <c r="A412" s="36"/>
      <c r="B412" s="36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</row>
    <row r="413" spans="1:25" ht="19.5" customHeight="1">
      <c r="A413" s="36"/>
      <c r="B413" s="36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</row>
    <row r="414" spans="1:25" ht="19.5" customHeight="1">
      <c r="A414" s="36"/>
      <c r="B414" s="36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</row>
    <row r="415" spans="1:25" ht="19.5" customHeight="1">
      <c r="A415" s="36"/>
      <c r="B415" s="36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</row>
    <row r="416" spans="1:25" ht="19.5" customHeight="1">
      <c r="A416" s="36"/>
      <c r="B416" s="36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</row>
    <row r="417" spans="1:25" ht="19.5" customHeight="1">
      <c r="A417" s="36"/>
      <c r="B417" s="36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</row>
    <row r="418" spans="1:25" ht="19.5" customHeight="1">
      <c r="A418" s="36"/>
      <c r="B418" s="36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</row>
    <row r="419" spans="1:25" ht="19.5" customHeight="1">
      <c r="A419" s="36"/>
      <c r="B419" s="36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</row>
    <row r="420" spans="1:25" ht="19.5" customHeight="1">
      <c r="A420" s="36"/>
      <c r="B420" s="36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</row>
    <row r="421" spans="1:25" ht="19.5" customHeight="1">
      <c r="A421" s="36"/>
      <c r="B421" s="36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</row>
    <row r="422" spans="1:25" ht="19.5" customHeight="1">
      <c r="A422" s="36"/>
      <c r="B422" s="36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</row>
    <row r="423" spans="1:25" ht="19.5" customHeight="1">
      <c r="A423" s="36"/>
      <c r="B423" s="36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</row>
    <row r="424" spans="1:25" ht="19.5" customHeight="1">
      <c r="A424" s="36"/>
      <c r="B424" s="36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</row>
    <row r="425" spans="1:25" ht="19.5" customHeight="1">
      <c r="A425" s="36"/>
      <c r="B425" s="36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</row>
    <row r="426" spans="1:25" ht="19.5" customHeight="1">
      <c r="A426" s="36"/>
      <c r="B426" s="36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</row>
    <row r="427" spans="1:25" ht="19.5" customHeight="1">
      <c r="A427" s="36"/>
      <c r="B427" s="36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</row>
    <row r="428" spans="1:25" ht="19.5" customHeight="1">
      <c r="A428" s="36"/>
      <c r="B428" s="36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</row>
    <row r="429" spans="1:25" ht="19.5" customHeight="1">
      <c r="A429" s="36"/>
      <c r="B429" s="36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</row>
    <row r="430" spans="1:25" ht="19.5" customHeight="1">
      <c r="A430" s="36"/>
      <c r="B430" s="36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</row>
    <row r="431" spans="1:25" ht="19.5" customHeight="1">
      <c r="A431" s="36"/>
      <c r="B431" s="36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</row>
    <row r="432" spans="1:25" ht="19.5" customHeight="1">
      <c r="A432" s="36"/>
      <c r="B432" s="36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</row>
    <row r="433" spans="1:25" ht="19.5" customHeight="1">
      <c r="A433" s="36"/>
      <c r="B433" s="36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</row>
    <row r="434" spans="1:25" ht="19.5" customHeight="1">
      <c r="A434" s="36"/>
      <c r="B434" s="36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</row>
    <row r="435" spans="1:25" ht="19.5" customHeight="1">
      <c r="A435" s="36"/>
      <c r="B435" s="36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</row>
    <row r="436" spans="1:25" ht="19.5" customHeight="1">
      <c r="A436" s="36"/>
      <c r="B436" s="36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</row>
    <row r="437" spans="1:25" ht="19.5" customHeight="1">
      <c r="A437" s="36"/>
      <c r="B437" s="36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</row>
    <row r="438" spans="1:25" ht="19.5" customHeight="1">
      <c r="A438" s="36"/>
      <c r="B438" s="36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</row>
    <row r="439" spans="1:25" ht="19.5" customHeight="1">
      <c r="A439" s="36"/>
      <c r="B439" s="36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</row>
    <row r="440" spans="1:25" ht="19.5" customHeight="1">
      <c r="A440" s="36"/>
      <c r="B440" s="36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</row>
    <row r="441" spans="1:25" ht="19.5" customHeight="1">
      <c r="A441" s="36"/>
      <c r="B441" s="36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</row>
    <row r="442" spans="1:25" ht="19.5" customHeight="1">
      <c r="A442" s="36"/>
      <c r="B442" s="36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</row>
    <row r="443" spans="1:25" ht="19.5" customHeight="1">
      <c r="A443" s="36"/>
      <c r="B443" s="36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</row>
    <row r="444" spans="1:25" ht="19.5" customHeight="1">
      <c r="A444" s="36"/>
      <c r="B444" s="36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</row>
    <row r="445" spans="1:25" ht="19.5" customHeight="1">
      <c r="A445" s="36"/>
      <c r="B445" s="36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</row>
    <row r="446" spans="1:25" ht="19.5" customHeight="1">
      <c r="A446" s="36"/>
      <c r="B446" s="36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</row>
    <row r="447" spans="1:25" ht="19.5" customHeight="1">
      <c r="A447" s="36"/>
      <c r="B447" s="36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</row>
    <row r="448" spans="1:25" ht="19.5" customHeight="1">
      <c r="A448" s="36"/>
      <c r="B448" s="36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</row>
    <row r="449" spans="1:25" ht="19.5" customHeight="1">
      <c r="A449" s="36"/>
      <c r="B449" s="36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</row>
    <row r="450" spans="1:25" ht="19.5" customHeight="1">
      <c r="A450" s="36"/>
      <c r="B450" s="36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</row>
    <row r="451" spans="1:25" ht="19.5" customHeight="1">
      <c r="A451" s="36"/>
      <c r="B451" s="36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</row>
    <row r="452" spans="1:25" ht="19.5" customHeight="1">
      <c r="A452" s="36"/>
      <c r="B452" s="36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</row>
    <row r="453" spans="1:25" ht="19.5" customHeight="1">
      <c r="A453" s="36"/>
      <c r="B453" s="36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</row>
    <row r="454" spans="1:25" ht="19.5" customHeight="1">
      <c r="A454" s="36"/>
      <c r="B454" s="36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</row>
    <row r="455" spans="1:25" ht="19.5" customHeight="1">
      <c r="A455" s="36"/>
      <c r="B455" s="36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</row>
    <row r="456" spans="1:25" ht="19.5" customHeight="1">
      <c r="A456" s="36"/>
      <c r="B456" s="36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</row>
    <row r="457" spans="1:25" ht="19.5" customHeight="1">
      <c r="A457" s="36"/>
      <c r="B457" s="36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</row>
    <row r="458" spans="1:25" ht="19.5" customHeight="1">
      <c r="A458" s="36"/>
      <c r="B458" s="36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</row>
    <row r="459" spans="1:25" ht="19.5" customHeight="1">
      <c r="A459" s="36"/>
      <c r="B459" s="36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</row>
    <row r="460" spans="1:25" ht="19.5" customHeight="1">
      <c r="A460" s="36"/>
      <c r="B460" s="36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</row>
    <row r="461" spans="1:25" ht="19.5" customHeight="1">
      <c r="A461" s="36"/>
      <c r="B461" s="36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</row>
    <row r="462" spans="1:25" ht="19.5" customHeight="1">
      <c r="A462" s="36"/>
      <c r="B462" s="36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</row>
    <row r="463" spans="1:25" ht="19.5" customHeight="1">
      <c r="A463" s="36"/>
      <c r="B463" s="36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</row>
    <row r="464" spans="1:25" ht="19.5" customHeight="1">
      <c r="A464" s="36"/>
      <c r="B464" s="36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</row>
    <row r="465" spans="1:25" ht="19.5" customHeight="1">
      <c r="A465" s="36"/>
      <c r="B465" s="36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</row>
    <row r="466" spans="1:25" ht="19.5" customHeight="1">
      <c r="A466" s="36"/>
      <c r="B466" s="36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</row>
    <row r="467" spans="1:25" ht="19.5" customHeight="1">
      <c r="A467" s="36"/>
      <c r="B467" s="36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</row>
    <row r="468" spans="1:25" ht="19.5" customHeight="1">
      <c r="A468" s="36"/>
      <c r="B468" s="36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</row>
    <row r="469" spans="1:25" ht="19.5" customHeight="1">
      <c r="A469" s="36"/>
      <c r="B469" s="36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</row>
    <row r="470" spans="1:25" ht="19.5" customHeight="1">
      <c r="A470" s="36"/>
      <c r="B470" s="36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</row>
    <row r="471" spans="1:25" ht="19.5" customHeight="1">
      <c r="A471" s="36"/>
      <c r="B471" s="36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</row>
    <row r="472" spans="1:25" ht="19.5" customHeight="1">
      <c r="A472" s="36"/>
      <c r="B472" s="36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</row>
    <row r="473" spans="1:25" ht="19.5" customHeight="1">
      <c r="A473" s="36"/>
      <c r="B473" s="36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</row>
    <row r="474" spans="1:25" ht="19.5" customHeight="1">
      <c r="A474" s="36"/>
      <c r="B474" s="36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</row>
    <row r="475" spans="1:25" ht="19.5" customHeight="1">
      <c r="A475" s="36"/>
      <c r="B475" s="36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</row>
    <row r="476" spans="1:25" ht="19.5" customHeight="1">
      <c r="A476" s="36"/>
      <c r="B476" s="36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</row>
    <row r="477" spans="1:25" ht="19.5" customHeight="1">
      <c r="A477" s="36"/>
      <c r="B477" s="36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</row>
    <row r="478" spans="1:25" ht="19.5" customHeight="1">
      <c r="A478" s="36"/>
      <c r="B478" s="36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</row>
    <row r="479" spans="1:25" ht="19.5" customHeight="1">
      <c r="A479" s="36"/>
      <c r="B479" s="36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</row>
    <row r="480" spans="1:25" ht="19.5" customHeight="1">
      <c r="A480" s="36"/>
      <c r="B480" s="36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</row>
    <row r="481" spans="1:25" ht="19.5" customHeight="1">
      <c r="A481" s="36"/>
      <c r="B481" s="36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</row>
    <row r="482" spans="1:25" ht="19.5" customHeight="1">
      <c r="A482" s="36"/>
      <c r="B482" s="36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</row>
    <row r="483" spans="1:25" ht="19.5" customHeight="1">
      <c r="A483" s="36"/>
      <c r="B483" s="36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</row>
    <row r="484" spans="1:25" ht="19.5" customHeight="1">
      <c r="A484" s="36"/>
      <c r="B484" s="36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</row>
    <row r="485" spans="1:25" ht="19.5" customHeight="1">
      <c r="A485" s="36"/>
      <c r="B485" s="36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</row>
    <row r="486" spans="1:25" ht="19.5" customHeight="1">
      <c r="A486" s="36"/>
      <c r="B486" s="36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</row>
    <row r="487" spans="1:25" ht="19.5" customHeight="1">
      <c r="A487" s="36"/>
      <c r="B487" s="36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</row>
    <row r="488" spans="1:25" ht="19.5" customHeight="1">
      <c r="A488" s="36"/>
      <c r="B488" s="36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</row>
    <row r="489" spans="1:25" ht="19.5" customHeight="1">
      <c r="A489" s="36"/>
      <c r="B489" s="36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</row>
    <row r="490" spans="1:25" ht="19.5" customHeight="1">
      <c r="A490" s="36"/>
      <c r="B490" s="36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</row>
    <row r="491" spans="1:25" ht="19.5" customHeight="1">
      <c r="A491" s="36"/>
      <c r="B491" s="36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</row>
    <row r="492" spans="1:25" ht="19.5" customHeight="1">
      <c r="A492" s="36"/>
      <c r="B492" s="36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</row>
    <row r="493" spans="1:25" ht="19.5" customHeight="1">
      <c r="A493" s="36"/>
      <c r="B493" s="36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</row>
    <row r="494" spans="1:25" ht="19.5" customHeight="1">
      <c r="A494" s="36"/>
      <c r="B494" s="36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</row>
    <row r="495" spans="1:25" ht="19.5" customHeight="1">
      <c r="A495" s="36"/>
      <c r="B495" s="36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</row>
    <row r="496" spans="1:25" ht="19.5" customHeight="1">
      <c r="A496" s="36"/>
      <c r="B496" s="36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</row>
    <row r="497" spans="1:25" ht="19.5" customHeight="1">
      <c r="A497" s="36"/>
      <c r="B497" s="36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</row>
    <row r="498" spans="1:25" ht="19.5" customHeight="1">
      <c r="A498" s="36"/>
      <c r="B498" s="36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</row>
    <row r="499" spans="1:25" ht="19.5" customHeight="1">
      <c r="A499" s="36"/>
      <c r="B499" s="36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</row>
    <row r="500" spans="1:25" ht="19.5" customHeight="1">
      <c r="A500" s="36"/>
      <c r="B500" s="36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</row>
    <row r="501" spans="1:25" ht="19.5" customHeight="1">
      <c r="A501" s="36"/>
      <c r="B501" s="36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</row>
    <row r="502" spans="1:25" ht="19.5" customHeight="1">
      <c r="A502" s="36"/>
      <c r="B502" s="36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</row>
    <row r="503" spans="1:25" ht="19.5" customHeight="1">
      <c r="A503" s="36"/>
      <c r="B503" s="36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</row>
    <row r="504" spans="1:25" ht="19.5" customHeight="1">
      <c r="A504" s="36"/>
      <c r="B504" s="36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</row>
    <row r="505" spans="1:25" ht="19.5" customHeight="1">
      <c r="A505" s="36"/>
      <c r="B505" s="36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</row>
    <row r="506" spans="1:25" ht="19.5" customHeight="1">
      <c r="A506" s="36"/>
      <c r="B506" s="36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</row>
    <row r="507" spans="1:25" ht="19.5" customHeight="1">
      <c r="A507" s="36"/>
      <c r="B507" s="36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</row>
    <row r="508" spans="1:25" ht="19.5" customHeight="1">
      <c r="A508" s="36"/>
      <c r="B508" s="36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</row>
    <row r="509" spans="1:25" ht="19.5" customHeight="1">
      <c r="A509" s="36"/>
      <c r="B509" s="36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</row>
    <row r="510" spans="1:25" ht="19.5" customHeight="1">
      <c r="A510" s="36"/>
      <c r="B510" s="36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</row>
    <row r="511" spans="1:25" ht="19.5" customHeight="1">
      <c r="A511" s="36"/>
      <c r="B511" s="36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</row>
    <row r="512" spans="1:25" ht="19.5" customHeight="1">
      <c r="A512" s="36"/>
      <c r="B512" s="36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</row>
    <row r="513" spans="1:25" ht="19.5" customHeight="1">
      <c r="A513" s="36"/>
      <c r="B513" s="36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</row>
    <row r="514" spans="1:25" ht="19.5" customHeight="1">
      <c r="A514" s="36"/>
      <c r="B514" s="36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</row>
    <row r="515" spans="1:25" ht="19.5" customHeight="1">
      <c r="A515" s="36"/>
      <c r="B515" s="36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</row>
    <row r="516" spans="1:25" ht="19.5" customHeight="1">
      <c r="A516" s="36"/>
      <c r="B516" s="36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</row>
    <row r="517" spans="1:25" ht="19.5" customHeight="1">
      <c r="A517" s="36"/>
      <c r="B517" s="36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</row>
    <row r="518" spans="1:25" ht="19.5" customHeight="1">
      <c r="A518" s="36"/>
      <c r="B518" s="36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</row>
    <row r="519" spans="1:25" ht="19.5" customHeight="1">
      <c r="A519" s="36"/>
      <c r="B519" s="36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</row>
    <row r="520" spans="1:25" ht="19.5" customHeight="1">
      <c r="A520" s="36"/>
      <c r="B520" s="36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</row>
    <row r="521" spans="1:25" ht="19.5" customHeight="1">
      <c r="A521" s="36"/>
      <c r="B521" s="36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</row>
    <row r="522" spans="1:25" ht="19.5" customHeight="1">
      <c r="A522" s="36"/>
      <c r="B522" s="36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</row>
    <row r="523" spans="1:25" ht="19.5" customHeight="1">
      <c r="A523" s="36"/>
      <c r="B523" s="36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</row>
    <row r="524" spans="1:25" ht="19.5" customHeight="1">
      <c r="A524" s="36"/>
      <c r="B524" s="36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</row>
    <row r="525" spans="1:25" ht="19.5" customHeight="1">
      <c r="A525" s="36"/>
      <c r="B525" s="36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</row>
    <row r="526" spans="1:25" ht="19.5" customHeight="1">
      <c r="A526" s="36"/>
      <c r="B526" s="36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</row>
    <row r="527" spans="1:25" ht="19.5" customHeight="1">
      <c r="A527" s="36"/>
      <c r="B527" s="36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</row>
    <row r="528" spans="1:25" ht="19.5" customHeight="1">
      <c r="A528" s="36"/>
      <c r="B528" s="36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</row>
    <row r="529" spans="1:25" ht="19.5" customHeight="1">
      <c r="A529" s="36"/>
      <c r="B529" s="36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</row>
    <row r="530" spans="1:25" ht="19.5" customHeight="1">
      <c r="A530" s="36"/>
      <c r="B530" s="36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</row>
    <row r="531" spans="1:25" ht="19.5" customHeight="1">
      <c r="A531" s="36"/>
      <c r="B531" s="36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</row>
    <row r="532" spans="1:25" ht="19.5" customHeight="1">
      <c r="A532" s="36"/>
      <c r="B532" s="36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</row>
    <row r="533" spans="1:25" ht="19.5" customHeight="1">
      <c r="A533" s="36"/>
      <c r="B533" s="36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</row>
    <row r="534" spans="1:25" ht="19.5" customHeight="1">
      <c r="A534" s="36"/>
      <c r="B534" s="36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</row>
    <row r="535" spans="1:25" ht="19.5" customHeight="1">
      <c r="A535" s="36"/>
      <c r="B535" s="36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</row>
    <row r="536" spans="1:25" ht="19.5" customHeight="1">
      <c r="A536" s="36"/>
      <c r="B536" s="36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</row>
    <row r="537" spans="1:25" ht="19.5" customHeight="1">
      <c r="A537" s="36"/>
      <c r="B537" s="36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</row>
    <row r="538" spans="1:25" ht="19.5" customHeight="1">
      <c r="A538" s="36"/>
      <c r="B538" s="36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</row>
    <row r="539" spans="1:25" ht="19.5" customHeight="1">
      <c r="A539" s="36"/>
      <c r="B539" s="36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</row>
    <row r="540" spans="1:25" ht="19.5" customHeight="1">
      <c r="A540" s="36"/>
      <c r="B540" s="36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</row>
    <row r="541" spans="1:25" ht="19.5" customHeight="1">
      <c r="A541" s="36"/>
      <c r="B541" s="36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</row>
    <row r="542" spans="1:25" ht="19.5" customHeight="1">
      <c r="A542" s="36"/>
      <c r="B542" s="36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</row>
    <row r="543" spans="1:25" ht="19.5" customHeight="1">
      <c r="A543" s="36"/>
      <c r="B543" s="36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</row>
    <row r="544" spans="1:25" ht="19.5" customHeight="1">
      <c r="A544" s="36"/>
      <c r="B544" s="36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</row>
    <row r="545" spans="1:25" ht="19.5" customHeight="1">
      <c r="A545" s="36"/>
      <c r="B545" s="36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</row>
    <row r="546" spans="1:25" ht="19.5" customHeight="1">
      <c r="A546" s="36"/>
      <c r="B546" s="36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</row>
    <row r="547" spans="1:25" ht="19.5" customHeight="1">
      <c r="A547" s="36"/>
      <c r="B547" s="36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</row>
    <row r="548" spans="1:25" ht="19.5" customHeight="1">
      <c r="A548" s="36"/>
      <c r="B548" s="36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</row>
    <row r="549" spans="1:25" ht="19.5" customHeight="1">
      <c r="A549" s="36"/>
      <c r="B549" s="36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</row>
    <row r="550" spans="1:25" ht="19.5" customHeight="1">
      <c r="A550" s="36"/>
      <c r="B550" s="36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</row>
    <row r="551" spans="1:25" ht="19.5" customHeight="1">
      <c r="A551" s="36"/>
      <c r="B551" s="36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</row>
    <row r="552" spans="1:25" ht="19.5" customHeight="1">
      <c r="A552" s="36"/>
      <c r="B552" s="36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</row>
    <row r="553" spans="1:25" ht="19.5" customHeight="1">
      <c r="A553" s="36"/>
      <c r="B553" s="36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</row>
    <row r="554" spans="1:25" ht="19.5" customHeight="1">
      <c r="A554" s="36"/>
      <c r="B554" s="36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</row>
    <row r="555" spans="1:25" ht="19.5" customHeight="1">
      <c r="A555" s="36"/>
      <c r="B555" s="36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</row>
    <row r="556" spans="1:25" ht="19.5" customHeight="1">
      <c r="A556" s="36"/>
      <c r="B556" s="36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</row>
    <row r="557" spans="1:25" ht="19.5" customHeight="1">
      <c r="A557" s="36"/>
      <c r="B557" s="36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</row>
    <row r="558" spans="1:25" ht="19.5" customHeight="1">
      <c r="A558" s="36"/>
      <c r="B558" s="36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</row>
    <row r="559" spans="1:25" ht="19.5" customHeight="1">
      <c r="A559" s="36"/>
      <c r="B559" s="36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</row>
    <row r="560" spans="1:25" ht="19.5" customHeight="1">
      <c r="A560" s="36"/>
      <c r="B560" s="36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</row>
    <row r="561" spans="1:25" ht="19.5" customHeight="1">
      <c r="A561" s="36"/>
      <c r="B561" s="36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</row>
    <row r="562" spans="1:25" ht="19.5" customHeight="1">
      <c r="A562" s="36"/>
      <c r="B562" s="36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</row>
    <row r="563" spans="1:25" ht="19.5" customHeight="1">
      <c r="A563" s="36"/>
      <c r="B563" s="36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</row>
    <row r="564" spans="1:25" ht="19.5" customHeight="1">
      <c r="A564" s="36"/>
      <c r="B564" s="36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</row>
    <row r="565" spans="1:25" ht="19.5" customHeight="1">
      <c r="A565" s="36"/>
      <c r="B565" s="36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</row>
    <row r="566" spans="1:25" ht="19.5" customHeight="1">
      <c r="A566" s="36"/>
      <c r="B566" s="36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</row>
    <row r="567" spans="1:25" ht="19.5" customHeight="1">
      <c r="A567" s="36"/>
      <c r="B567" s="36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</row>
    <row r="568" spans="1:25" ht="19.5" customHeight="1">
      <c r="A568" s="36"/>
      <c r="B568" s="36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</row>
    <row r="569" spans="1:25" ht="19.5" customHeight="1">
      <c r="A569" s="36"/>
      <c r="B569" s="36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</row>
    <row r="570" spans="1:25" ht="19.5" customHeight="1">
      <c r="A570" s="36"/>
      <c r="B570" s="36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</row>
    <row r="571" spans="1:25" ht="19.5" customHeight="1">
      <c r="A571" s="36"/>
      <c r="B571" s="36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</row>
    <row r="572" spans="1:25" ht="19.5" customHeight="1">
      <c r="A572" s="36"/>
      <c r="B572" s="36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</row>
    <row r="573" spans="1:25" ht="19.5" customHeight="1">
      <c r="A573" s="36"/>
      <c r="B573" s="36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</row>
    <row r="574" spans="1:25" ht="19.5" customHeight="1">
      <c r="A574" s="36"/>
      <c r="B574" s="36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</row>
    <row r="575" spans="1:25" ht="19.5" customHeight="1">
      <c r="A575" s="36"/>
      <c r="B575" s="36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</row>
    <row r="576" spans="1:25" ht="19.5" customHeight="1">
      <c r="A576" s="36"/>
      <c r="B576" s="36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</row>
    <row r="577" spans="1:25" ht="19.5" customHeight="1">
      <c r="A577" s="36"/>
      <c r="B577" s="36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</row>
    <row r="578" spans="1:25" ht="19.5" customHeight="1">
      <c r="A578" s="36"/>
      <c r="B578" s="36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</row>
    <row r="579" spans="1:25" ht="19.5" customHeight="1">
      <c r="A579" s="36"/>
      <c r="B579" s="36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</row>
    <row r="580" spans="1:25" ht="19.5" customHeight="1">
      <c r="A580" s="36"/>
      <c r="B580" s="36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</row>
    <row r="581" spans="1:25" ht="19.5" customHeight="1">
      <c r="A581" s="36"/>
      <c r="B581" s="36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</row>
    <row r="582" spans="1:25" ht="19.5" customHeight="1">
      <c r="A582" s="36"/>
      <c r="B582" s="36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</row>
    <row r="583" spans="1:25" ht="19.5" customHeight="1">
      <c r="A583" s="36"/>
      <c r="B583" s="36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</row>
    <row r="584" spans="1:25" ht="19.5" customHeight="1">
      <c r="A584" s="36"/>
      <c r="B584" s="36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</row>
    <row r="585" spans="1:25" ht="19.5" customHeight="1">
      <c r="A585" s="36"/>
      <c r="B585" s="36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</row>
    <row r="586" spans="1:25" ht="19.5" customHeight="1">
      <c r="A586" s="36"/>
      <c r="B586" s="36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</row>
    <row r="587" spans="1:25" ht="19.5" customHeight="1">
      <c r="A587" s="36"/>
      <c r="B587" s="36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</row>
    <row r="588" spans="1:25" ht="19.5" customHeight="1">
      <c r="A588" s="36"/>
      <c r="B588" s="36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</row>
    <row r="589" spans="1:25" ht="19.5" customHeight="1">
      <c r="A589" s="36"/>
      <c r="B589" s="36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</row>
    <row r="590" spans="1:25" ht="19.5" customHeight="1">
      <c r="A590" s="36"/>
      <c r="B590" s="36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</row>
    <row r="591" spans="1:25" ht="19.5" customHeight="1">
      <c r="A591" s="36"/>
      <c r="B591" s="36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</row>
    <row r="592" spans="1:25" ht="19.5" customHeight="1">
      <c r="A592" s="36"/>
      <c r="B592" s="36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</row>
    <row r="593" spans="1:25" ht="19.5" customHeight="1">
      <c r="A593" s="36"/>
      <c r="B593" s="36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</row>
    <row r="594" spans="1:25" ht="19.5" customHeight="1">
      <c r="A594" s="36"/>
      <c r="B594" s="36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</row>
    <row r="595" spans="1:25" ht="19.5" customHeight="1">
      <c r="A595" s="36"/>
      <c r="B595" s="36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</row>
    <row r="596" spans="1:25" ht="19.5" customHeight="1">
      <c r="A596" s="36"/>
      <c r="B596" s="36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</row>
    <row r="597" spans="1:25" ht="19.5" customHeight="1">
      <c r="A597" s="36"/>
      <c r="B597" s="36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</row>
    <row r="598" spans="1:25" ht="19.5" customHeight="1">
      <c r="A598" s="36"/>
      <c r="B598" s="36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</row>
    <row r="599" spans="1:25" ht="19.5" customHeight="1">
      <c r="A599" s="36"/>
      <c r="B599" s="36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</row>
    <row r="600" spans="1:25" ht="19.5" customHeight="1">
      <c r="A600" s="36"/>
      <c r="B600" s="36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</row>
    <row r="601" spans="1:25" ht="19.5" customHeight="1">
      <c r="A601" s="36"/>
      <c r="B601" s="36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</row>
    <row r="602" spans="1:25" ht="19.5" customHeight="1">
      <c r="A602" s="36"/>
      <c r="B602" s="36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</row>
    <row r="603" spans="1:25" ht="19.5" customHeight="1">
      <c r="A603" s="36"/>
      <c r="B603" s="36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</row>
    <row r="604" spans="1:25" ht="19.5" customHeight="1">
      <c r="A604" s="36"/>
      <c r="B604" s="36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</row>
    <row r="605" spans="1:25" ht="19.5" customHeight="1">
      <c r="A605" s="36"/>
      <c r="B605" s="36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</row>
    <row r="606" spans="1:25" ht="19.5" customHeight="1">
      <c r="A606" s="36"/>
      <c r="B606" s="36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</row>
    <row r="607" spans="1:25" ht="19.5" customHeight="1">
      <c r="A607" s="36"/>
      <c r="B607" s="36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</row>
    <row r="608" spans="1:25" ht="19.5" customHeight="1">
      <c r="A608" s="36"/>
      <c r="B608" s="36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</row>
    <row r="609" spans="1:25" ht="19.5" customHeight="1">
      <c r="A609" s="36"/>
      <c r="B609" s="36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</row>
    <row r="610" spans="1:25" ht="19.5" customHeight="1">
      <c r="A610" s="36"/>
      <c r="B610" s="36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</row>
    <row r="611" spans="1:25" ht="19.5" customHeight="1">
      <c r="A611" s="36"/>
      <c r="B611" s="36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</row>
    <row r="612" spans="1:25" ht="19.5" customHeight="1">
      <c r="A612" s="36"/>
      <c r="B612" s="36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</row>
    <row r="613" spans="1:25" ht="19.5" customHeight="1">
      <c r="A613" s="36"/>
      <c r="B613" s="36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</row>
    <row r="614" spans="1:25" ht="19.5" customHeight="1">
      <c r="A614" s="36"/>
      <c r="B614" s="36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</row>
    <row r="615" spans="1:25" ht="19.5" customHeight="1">
      <c r="A615" s="36"/>
      <c r="B615" s="36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</row>
    <row r="616" spans="1:25" ht="19.5" customHeight="1">
      <c r="A616" s="36"/>
      <c r="B616" s="36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</row>
    <row r="617" spans="1:25" ht="19.5" customHeight="1">
      <c r="A617" s="36"/>
      <c r="B617" s="36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</row>
    <row r="618" spans="1:25" ht="19.5" customHeight="1">
      <c r="A618" s="36"/>
      <c r="B618" s="36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</row>
    <row r="619" spans="1:25" ht="19.5" customHeight="1">
      <c r="A619" s="36"/>
      <c r="B619" s="36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</row>
    <row r="620" spans="1:25" ht="19.5" customHeight="1">
      <c r="A620" s="36"/>
      <c r="B620" s="36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</row>
    <row r="621" spans="1:25" ht="19.5" customHeight="1">
      <c r="A621" s="36"/>
      <c r="B621" s="36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</row>
    <row r="622" spans="1:25" ht="19.5" customHeight="1">
      <c r="A622" s="36"/>
      <c r="B622" s="36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</row>
    <row r="623" spans="1:25" ht="19.5" customHeight="1">
      <c r="A623" s="36"/>
      <c r="B623" s="36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</row>
    <row r="624" spans="1:25" ht="19.5" customHeight="1">
      <c r="A624" s="36"/>
      <c r="B624" s="36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</row>
    <row r="625" spans="1:25" ht="19.5" customHeight="1">
      <c r="A625" s="36"/>
      <c r="B625" s="36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</row>
    <row r="626" spans="1:25" ht="19.5" customHeight="1">
      <c r="A626" s="36"/>
      <c r="B626" s="36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</row>
    <row r="627" spans="1:25" ht="19.5" customHeight="1">
      <c r="A627" s="36"/>
      <c r="B627" s="36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</row>
    <row r="628" spans="1:25" ht="19.5" customHeight="1">
      <c r="A628" s="36"/>
      <c r="B628" s="36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</row>
    <row r="629" spans="1:25" ht="19.5" customHeight="1">
      <c r="A629" s="36"/>
      <c r="B629" s="36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</row>
    <row r="630" spans="1:25" ht="19.5" customHeight="1">
      <c r="A630" s="36"/>
      <c r="B630" s="36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</row>
    <row r="631" spans="1:25" ht="19.5" customHeight="1">
      <c r="A631" s="36"/>
      <c r="B631" s="36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</row>
    <row r="632" spans="1:25" ht="19.5" customHeight="1">
      <c r="A632" s="36"/>
      <c r="B632" s="36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</row>
    <row r="633" spans="1:25" ht="19.5" customHeight="1">
      <c r="A633" s="36"/>
      <c r="B633" s="36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</row>
    <row r="634" spans="1:25" ht="19.5" customHeight="1">
      <c r="A634" s="36"/>
      <c r="B634" s="36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</row>
    <row r="635" spans="1:25" ht="19.5" customHeight="1">
      <c r="A635" s="36"/>
      <c r="B635" s="36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</row>
    <row r="636" spans="1:25" ht="19.5" customHeight="1">
      <c r="A636" s="36"/>
      <c r="B636" s="36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</row>
    <row r="637" spans="1:25" ht="19.5" customHeight="1">
      <c r="A637" s="36"/>
      <c r="B637" s="36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</row>
    <row r="638" spans="1:25" ht="19.5" customHeight="1">
      <c r="A638" s="36"/>
      <c r="B638" s="36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</row>
    <row r="639" spans="1:25" ht="19.5" customHeight="1">
      <c r="A639" s="36"/>
      <c r="B639" s="36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</row>
    <row r="640" spans="1:25" ht="19.5" customHeight="1">
      <c r="A640" s="36"/>
      <c r="B640" s="36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</row>
    <row r="641" spans="1:25" ht="19.5" customHeight="1">
      <c r="A641" s="36"/>
      <c r="B641" s="36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</row>
    <row r="642" spans="1:25" ht="19.5" customHeight="1">
      <c r="A642" s="36"/>
      <c r="B642" s="36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</row>
    <row r="643" spans="1:25" ht="19.5" customHeight="1">
      <c r="A643" s="36"/>
      <c r="B643" s="36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</row>
    <row r="644" spans="1:25" ht="19.5" customHeight="1">
      <c r="A644" s="36"/>
      <c r="B644" s="36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</row>
    <row r="645" spans="1:25" ht="19.5" customHeight="1">
      <c r="A645" s="36"/>
      <c r="B645" s="36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</row>
    <row r="646" spans="1:25" ht="19.5" customHeight="1">
      <c r="A646" s="36"/>
      <c r="B646" s="36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</row>
    <row r="647" spans="1:25" ht="19.5" customHeight="1">
      <c r="A647" s="36"/>
      <c r="B647" s="36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</row>
    <row r="648" spans="1:25" ht="19.5" customHeight="1">
      <c r="A648" s="36"/>
      <c r="B648" s="36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</row>
    <row r="649" spans="1:25" ht="19.5" customHeight="1">
      <c r="A649" s="36"/>
      <c r="B649" s="36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</row>
    <row r="650" spans="1:25" ht="19.5" customHeight="1">
      <c r="A650" s="36"/>
      <c r="B650" s="36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</row>
    <row r="651" spans="1:25" ht="19.5" customHeight="1">
      <c r="A651" s="36"/>
      <c r="B651" s="36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</row>
    <row r="652" spans="1:25" ht="19.5" customHeight="1">
      <c r="A652" s="36"/>
      <c r="B652" s="36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</row>
    <row r="653" spans="1:25" ht="19.5" customHeight="1">
      <c r="A653" s="36"/>
      <c r="B653" s="36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</row>
    <row r="654" spans="1:25" ht="19.5" customHeight="1">
      <c r="A654" s="36"/>
      <c r="B654" s="36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</row>
    <row r="655" spans="1:25" ht="19.5" customHeight="1">
      <c r="A655" s="36"/>
      <c r="B655" s="36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</row>
    <row r="656" spans="1:25" ht="19.5" customHeight="1">
      <c r="A656" s="36"/>
      <c r="B656" s="36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</row>
    <row r="657" spans="1:25" ht="19.5" customHeight="1">
      <c r="A657" s="36"/>
      <c r="B657" s="36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</row>
    <row r="658" spans="1:25" ht="19.5" customHeight="1">
      <c r="A658" s="36"/>
      <c r="B658" s="36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</row>
    <row r="659" spans="1:25" ht="19.5" customHeight="1">
      <c r="A659" s="36"/>
      <c r="B659" s="36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</row>
    <row r="660" spans="1:25" ht="19.5" customHeight="1">
      <c r="A660" s="36"/>
      <c r="B660" s="36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</row>
    <row r="661" spans="1:25" ht="19.5" customHeight="1">
      <c r="A661" s="36"/>
      <c r="B661" s="36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</row>
    <row r="662" spans="1:25" ht="19.5" customHeight="1">
      <c r="A662" s="36"/>
      <c r="B662" s="36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</row>
    <row r="663" spans="1:25" ht="19.5" customHeight="1">
      <c r="A663" s="36"/>
      <c r="B663" s="36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</row>
    <row r="664" spans="1:25" ht="19.5" customHeight="1">
      <c r="A664" s="36"/>
      <c r="B664" s="36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</row>
    <row r="665" spans="1:25" ht="19.5" customHeight="1">
      <c r="A665" s="36"/>
      <c r="B665" s="36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</row>
    <row r="666" spans="1:25" ht="19.5" customHeight="1">
      <c r="A666" s="36"/>
      <c r="B666" s="36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</row>
    <row r="667" spans="1:25" ht="19.5" customHeight="1">
      <c r="A667" s="36"/>
      <c r="B667" s="36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</row>
    <row r="668" spans="1:25" ht="19.5" customHeight="1">
      <c r="A668" s="36"/>
      <c r="B668" s="36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</row>
    <row r="669" spans="1:25" ht="19.5" customHeight="1">
      <c r="A669" s="36"/>
      <c r="B669" s="36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</row>
    <row r="670" spans="1:25" ht="19.5" customHeight="1">
      <c r="A670" s="36"/>
      <c r="B670" s="36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</row>
    <row r="671" spans="1:25" ht="19.5" customHeight="1">
      <c r="A671" s="36"/>
      <c r="B671" s="36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</row>
    <row r="672" spans="1:25" ht="19.5" customHeight="1">
      <c r="A672" s="36"/>
      <c r="B672" s="36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</row>
    <row r="673" spans="1:25" ht="19.5" customHeight="1">
      <c r="A673" s="36"/>
      <c r="B673" s="36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</row>
    <row r="674" spans="1:25" ht="19.5" customHeight="1">
      <c r="A674" s="36"/>
      <c r="B674" s="36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</row>
    <row r="675" spans="1:25" ht="19.5" customHeight="1">
      <c r="A675" s="36"/>
      <c r="B675" s="36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</row>
    <row r="676" spans="1:25" ht="19.5" customHeight="1">
      <c r="A676" s="36"/>
      <c r="B676" s="36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</row>
    <row r="677" spans="1:25" ht="19.5" customHeight="1">
      <c r="A677" s="36"/>
      <c r="B677" s="36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</row>
    <row r="678" spans="1:25" ht="19.5" customHeight="1">
      <c r="A678" s="36"/>
      <c r="B678" s="36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</row>
    <row r="679" spans="1:25" ht="19.5" customHeight="1">
      <c r="A679" s="36"/>
      <c r="B679" s="36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</row>
    <row r="680" spans="1:25" ht="19.5" customHeight="1">
      <c r="A680" s="36"/>
      <c r="B680" s="36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</row>
    <row r="681" spans="1:25" ht="19.5" customHeight="1">
      <c r="A681" s="36"/>
      <c r="B681" s="36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</row>
    <row r="682" spans="1:25" ht="19.5" customHeight="1">
      <c r="A682" s="36"/>
      <c r="B682" s="36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</row>
    <row r="683" spans="1:25" ht="19.5" customHeight="1">
      <c r="A683" s="36"/>
      <c r="B683" s="36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</row>
    <row r="684" spans="1:25" ht="19.5" customHeight="1">
      <c r="A684" s="36"/>
      <c r="B684" s="36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</row>
    <row r="685" spans="1:25" ht="19.5" customHeight="1">
      <c r="A685" s="36"/>
      <c r="B685" s="36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</row>
    <row r="686" spans="1:25" ht="19.5" customHeight="1">
      <c r="A686" s="36"/>
      <c r="B686" s="36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</row>
    <row r="687" spans="1:25" ht="19.5" customHeight="1">
      <c r="A687" s="36"/>
      <c r="B687" s="36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</row>
    <row r="688" spans="1:25" ht="19.5" customHeight="1">
      <c r="A688" s="36"/>
      <c r="B688" s="36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</row>
    <row r="689" spans="1:25" ht="19.5" customHeight="1">
      <c r="A689" s="36"/>
      <c r="B689" s="36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</row>
    <row r="690" spans="1:25" ht="19.5" customHeight="1">
      <c r="A690" s="36"/>
      <c r="B690" s="36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</row>
    <row r="691" spans="1:25" ht="19.5" customHeight="1">
      <c r="A691" s="36"/>
      <c r="B691" s="36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</row>
    <row r="692" spans="1:25" ht="19.5" customHeight="1">
      <c r="A692" s="36"/>
      <c r="B692" s="36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</row>
    <row r="693" spans="1:25" ht="19.5" customHeight="1">
      <c r="A693" s="36"/>
      <c r="B693" s="36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</row>
    <row r="694" spans="1:25" ht="19.5" customHeight="1">
      <c r="A694" s="36"/>
      <c r="B694" s="36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</row>
    <row r="695" spans="1:25" ht="19.5" customHeight="1">
      <c r="A695" s="36"/>
      <c r="B695" s="36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</row>
    <row r="696" spans="1:25" ht="19.5" customHeight="1">
      <c r="A696" s="36"/>
      <c r="B696" s="36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</row>
    <row r="697" spans="1:25" ht="19.5" customHeight="1">
      <c r="A697" s="36"/>
      <c r="B697" s="36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</row>
    <row r="698" spans="1:25" ht="19.5" customHeight="1">
      <c r="A698" s="36"/>
      <c r="B698" s="36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</row>
    <row r="699" spans="1:25" ht="19.5" customHeight="1">
      <c r="A699" s="36"/>
      <c r="B699" s="36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</row>
    <row r="700" spans="1:25" ht="19.5" customHeight="1">
      <c r="A700" s="36"/>
      <c r="B700" s="36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</row>
    <row r="701" spans="1:25" ht="19.5" customHeight="1">
      <c r="A701" s="36"/>
      <c r="B701" s="36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</row>
    <row r="702" spans="1:25" ht="19.5" customHeight="1">
      <c r="A702" s="36"/>
      <c r="B702" s="36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</row>
    <row r="703" spans="1:25" ht="19.5" customHeight="1">
      <c r="A703" s="36"/>
      <c r="B703" s="36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</row>
    <row r="704" spans="1:25" ht="19.5" customHeight="1">
      <c r="A704" s="36"/>
      <c r="B704" s="36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</row>
    <row r="705" spans="1:25" ht="19.5" customHeight="1">
      <c r="A705" s="36"/>
      <c r="B705" s="36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</row>
    <row r="706" spans="1:25" ht="19.5" customHeight="1">
      <c r="A706" s="36"/>
      <c r="B706" s="36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</row>
    <row r="707" spans="1:25" ht="19.5" customHeight="1">
      <c r="A707" s="36"/>
      <c r="B707" s="36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</row>
    <row r="708" spans="1:25" ht="19.5" customHeight="1">
      <c r="A708" s="36"/>
      <c r="B708" s="36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</row>
    <row r="709" spans="1:25" ht="19.5" customHeight="1">
      <c r="A709" s="36"/>
      <c r="B709" s="36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</row>
    <row r="710" spans="1:25" ht="19.5" customHeight="1">
      <c r="A710" s="36"/>
      <c r="B710" s="36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</row>
    <row r="711" spans="1:25" ht="19.5" customHeight="1">
      <c r="A711" s="36"/>
      <c r="B711" s="36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</row>
    <row r="712" spans="1:25" ht="19.5" customHeight="1">
      <c r="A712" s="36"/>
      <c r="B712" s="36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</row>
    <row r="713" spans="1:25" ht="19.5" customHeight="1">
      <c r="A713" s="36"/>
      <c r="B713" s="36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</row>
    <row r="714" spans="1:25" ht="19.5" customHeight="1">
      <c r="A714" s="36"/>
      <c r="B714" s="36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</row>
    <row r="715" spans="1:25" ht="19.5" customHeight="1">
      <c r="A715" s="36"/>
      <c r="B715" s="36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</row>
    <row r="716" spans="1:25" ht="19.5" customHeight="1">
      <c r="A716" s="36"/>
      <c r="B716" s="36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</row>
    <row r="717" spans="1:25" ht="19.5" customHeight="1">
      <c r="A717" s="36"/>
      <c r="B717" s="36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</row>
    <row r="718" spans="1:25" ht="19.5" customHeight="1">
      <c r="A718" s="36"/>
      <c r="B718" s="36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</row>
    <row r="719" spans="1:25" ht="19.5" customHeight="1">
      <c r="A719" s="36"/>
      <c r="B719" s="36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</row>
    <row r="720" spans="1:25" ht="19.5" customHeight="1">
      <c r="A720" s="36"/>
      <c r="B720" s="36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</row>
    <row r="721" spans="1:25" ht="19.5" customHeight="1">
      <c r="A721" s="36"/>
      <c r="B721" s="36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</row>
    <row r="722" spans="1:25" ht="19.5" customHeight="1">
      <c r="A722" s="36"/>
      <c r="B722" s="36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</row>
    <row r="723" spans="1:25" ht="19.5" customHeight="1">
      <c r="A723" s="36"/>
      <c r="B723" s="36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</row>
    <row r="724" spans="1:25" ht="19.5" customHeight="1">
      <c r="A724" s="36"/>
      <c r="B724" s="36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</row>
    <row r="725" spans="1:25" ht="19.5" customHeight="1">
      <c r="A725" s="36"/>
      <c r="B725" s="36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</row>
    <row r="726" spans="1:25" ht="19.5" customHeight="1">
      <c r="A726" s="36"/>
      <c r="B726" s="36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</row>
    <row r="727" spans="1:25" ht="19.5" customHeight="1">
      <c r="A727" s="36"/>
      <c r="B727" s="36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</row>
    <row r="728" spans="1:25" ht="19.5" customHeight="1">
      <c r="A728" s="36"/>
      <c r="B728" s="36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</row>
    <row r="729" spans="1:25" ht="19.5" customHeight="1">
      <c r="A729" s="36"/>
      <c r="B729" s="36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</row>
    <row r="730" spans="1:25" ht="19.5" customHeight="1">
      <c r="A730" s="36"/>
      <c r="B730" s="36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</row>
    <row r="731" spans="1:25" ht="19.5" customHeight="1">
      <c r="A731" s="36"/>
      <c r="B731" s="36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</row>
    <row r="732" spans="1:25" ht="19.5" customHeight="1">
      <c r="A732" s="36"/>
      <c r="B732" s="36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</row>
    <row r="733" spans="1:25" ht="19.5" customHeight="1">
      <c r="A733" s="36"/>
      <c r="B733" s="36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</row>
    <row r="734" spans="1:25" ht="19.5" customHeight="1">
      <c r="A734" s="36"/>
      <c r="B734" s="36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</row>
    <row r="735" spans="1:25" ht="19.5" customHeight="1">
      <c r="A735" s="36"/>
      <c r="B735" s="36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</row>
    <row r="736" spans="1:25" ht="19.5" customHeight="1">
      <c r="A736" s="36"/>
      <c r="B736" s="36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</row>
    <row r="737" spans="1:25" ht="19.5" customHeight="1">
      <c r="A737" s="36"/>
      <c r="B737" s="36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</row>
    <row r="738" spans="1:25" ht="19.5" customHeight="1">
      <c r="A738" s="36"/>
      <c r="B738" s="36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</row>
    <row r="739" spans="1:25" ht="19.5" customHeight="1">
      <c r="A739" s="36"/>
      <c r="B739" s="36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</row>
    <row r="740" spans="1:25" ht="19.5" customHeight="1">
      <c r="A740" s="36"/>
      <c r="B740" s="36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</row>
    <row r="741" spans="1:25" ht="19.5" customHeight="1">
      <c r="A741" s="36"/>
      <c r="B741" s="36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</row>
    <row r="742" spans="1:25" ht="19.5" customHeight="1">
      <c r="A742" s="36"/>
      <c r="B742" s="36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</row>
    <row r="743" spans="1:25" ht="19.5" customHeight="1">
      <c r="A743" s="36"/>
      <c r="B743" s="36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</row>
    <row r="744" spans="1:25" ht="19.5" customHeight="1">
      <c r="A744" s="36"/>
      <c r="B744" s="36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</row>
    <row r="745" spans="1:25" ht="19.5" customHeight="1">
      <c r="A745" s="36"/>
      <c r="B745" s="36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</row>
    <row r="746" spans="1:25" ht="19.5" customHeight="1">
      <c r="A746" s="36"/>
      <c r="B746" s="36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</row>
    <row r="747" spans="1:25" ht="19.5" customHeight="1">
      <c r="A747" s="36"/>
      <c r="B747" s="36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</row>
    <row r="748" spans="1:25" ht="19.5" customHeight="1">
      <c r="A748" s="36"/>
      <c r="B748" s="36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</row>
    <row r="749" spans="1:25" ht="19.5" customHeight="1">
      <c r="A749" s="36"/>
      <c r="B749" s="36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</row>
    <row r="750" spans="1:25" ht="19.5" customHeight="1">
      <c r="A750" s="36"/>
      <c r="B750" s="36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</row>
    <row r="751" spans="1:25" ht="19.5" customHeight="1">
      <c r="A751" s="36"/>
      <c r="B751" s="36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</row>
    <row r="752" spans="1:25" ht="19.5" customHeight="1">
      <c r="A752" s="36"/>
      <c r="B752" s="36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</row>
    <row r="753" spans="1:25" ht="19.5" customHeight="1">
      <c r="A753" s="36"/>
      <c r="B753" s="36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</row>
    <row r="754" spans="1:25" ht="19.5" customHeight="1">
      <c r="A754" s="36"/>
      <c r="B754" s="36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</row>
    <row r="755" spans="1:25" ht="19.5" customHeight="1">
      <c r="A755" s="36"/>
      <c r="B755" s="36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</row>
    <row r="756" spans="1:25" ht="19.5" customHeight="1">
      <c r="A756" s="36"/>
      <c r="B756" s="36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</row>
    <row r="757" spans="1:25" ht="19.5" customHeight="1">
      <c r="A757" s="36"/>
      <c r="B757" s="36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</row>
    <row r="758" spans="1:25" ht="19.5" customHeight="1">
      <c r="A758" s="36"/>
      <c r="B758" s="36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</row>
    <row r="759" spans="1:25" ht="19.5" customHeight="1">
      <c r="A759" s="36"/>
      <c r="B759" s="36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</row>
    <row r="760" spans="1:25" ht="19.5" customHeight="1">
      <c r="A760" s="36"/>
      <c r="B760" s="36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</row>
    <row r="761" spans="1:25" ht="19.5" customHeight="1">
      <c r="A761" s="36"/>
      <c r="B761" s="36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</row>
    <row r="762" spans="1:25" ht="19.5" customHeight="1">
      <c r="A762" s="36"/>
      <c r="B762" s="36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</row>
    <row r="763" spans="1:25" ht="19.5" customHeight="1">
      <c r="A763" s="36"/>
      <c r="B763" s="36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</row>
    <row r="764" spans="1:25" ht="19.5" customHeight="1">
      <c r="A764" s="36"/>
      <c r="B764" s="36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</row>
    <row r="765" spans="1:25" ht="19.5" customHeight="1">
      <c r="A765" s="36"/>
      <c r="B765" s="36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</row>
    <row r="766" spans="1:25" ht="19.5" customHeight="1">
      <c r="A766" s="36"/>
      <c r="B766" s="36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</row>
    <row r="767" spans="1:25" ht="19.5" customHeight="1">
      <c r="A767" s="36"/>
      <c r="B767" s="36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</row>
    <row r="768" spans="1:25" ht="19.5" customHeight="1">
      <c r="A768" s="36"/>
      <c r="B768" s="36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</row>
    <row r="769" spans="1:25" ht="19.5" customHeight="1">
      <c r="A769" s="36"/>
      <c r="B769" s="36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</row>
    <row r="770" spans="1:25" ht="19.5" customHeight="1">
      <c r="A770" s="36"/>
      <c r="B770" s="36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</row>
    <row r="771" spans="1:25" ht="19.5" customHeight="1">
      <c r="A771" s="36"/>
      <c r="B771" s="36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</row>
    <row r="772" spans="1:25" ht="19.5" customHeight="1">
      <c r="A772" s="36"/>
      <c r="B772" s="36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</row>
    <row r="773" spans="1:25" ht="19.5" customHeight="1">
      <c r="A773" s="36"/>
      <c r="B773" s="36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</row>
    <row r="774" spans="1:25" ht="19.5" customHeight="1">
      <c r="A774" s="36"/>
      <c r="B774" s="36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</row>
    <row r="775" spans="1:25" ht="19.5" customHeight="1">
      <c r="A775" s="36"/>
      <c r="B775" s="36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</row>
    <row r="776" spans="1:25" ht="19.5" customHeight="1">
      <c r="A776" s="36"/>
      <c r="B776" s="36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</row>
    <row r="777" spans="1:25" ht="19.5" customHeight="1">
      <c r="A777" s="36"/>
      <c r="B777" s="36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</row>
    <row r="778" spans="1:25" ht="19.5" customHeight="1">
      <c r="A778" s="36"/>
      <c r="B778" s="36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</row>
    <row r="779" spans="1:25" ht="19.5" customHeight="1">
      <c r="A779" s="36"/>
      <c r="B779" s="36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</row>
    <row r="780" spans="1:25" ht="19.5" customHeight="1">
      <c r="A780" s="36"/>
      <c r="B780" s="36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</row>
    <row r="781" spans="1:25" ht="19.5" customHeight="1">
      <c r="A781" s="36"/>
      <c r="B781" s="36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</row>
    <row r="782" spans="1:25" ht="19.5" customHeight="1">
      <c r="A782" s="36"/>
      <c r="B782" s="36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</row>
    <row r="783" spans="1:25" ht="19.5" customHeight="1">
      <c r="A783" s="36"/>
      <c r="B783" s="36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</row>
    <row r="784" spans="1:25" ht="19.5" customHeight="1">
      <c r="A784" s="36"/>
      <c r="B784" s="36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</row>
    <row r="785" spans="1:25" ht="19.5" customHeight="1">
      <c r="A785" s="36"/>
      <c r="B785" s="36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</row>
    <row r="786" spans="1:25" ht="19.5" customHeight="1">
      <c r="A786" s="36"/>
      <c r="B786" s="36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</row>
    <row r="787" spans="1:25" ht="19.5" customHeight="1">
      <c r="A787" s="36"/>
      <c r="B787" s="36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</row>
    <row r="788" spans="1:25" ht="19.5" customHeight="1">
      <c r="A788" s="36"/>
      <c r="B788" s="36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</row>
    <row r="789" spans="1:25" ht="19.5" customHeight="1">
      <c r="A789" s="36"/>
      <c r="B789" s="36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</row>
    <row r="790" spans="1:25" ht="19.5" customHeight="1">
      <c r="A790" s="36"/>
      <c r="B790" s="36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</row>
    <row r="791" spans="1:25" ht="19.5" customHeight="1">
      <c r="A791" s="36"/>
      <c r="B791" s="36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</row>
    <row r="792" spans="1:25" ht="19.5" customHeight="1">
      <c r="A792" s="36"/>
      <c r="B792" s="36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</row>
    <row r="793" spans="1:25" ht="19.5" customHeight="1">
      <c r="A793" s="36"/>
      <c r="B793" s="36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</row>
    <row r="794" spans="1:25" ht="19.5" customHeight="1">
      <c r="A794" s="36"/>
      <c r="B794" s="36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</row>
    <row r="795" spans="1:25" ht="19.5" customHeight="1">
      <c r="A795" s="36"/>
      <c r="B795" s="36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</row>
    <row r="796" spans="1:25" ht="19.5" customHeight="1">
      <c r="A796" s="36"/>
      <c r="B796" s="36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</row>
    <row r="797" spans="1:25" ht="19.5" customHeight="1">
      <c r="A797" s="36"/>
      <c r="B797" s="36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</row>
    <row r="798" spans="1:25" ht="19.5" customHeight="1">
      <c r="A798" s="36"/>
      <c r="B798" s="36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</row>
    <row r="799" spans="1:25" ht="19.5" customHeight="1">
      <c r="A799" s="36"/>
      <c r="B799" s="36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</row>
    <row r="800" spans="1:25" ht="19.5" customHeight="1">
      <c r="A800" s="36"/>
      <c r="B800" s="36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</row>
    <row r="801" spans="1:25" ht="19.5" customHeight="1">
      <c r="A801" s="36"/>
      <c r="B801" s="36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</row>
    <row r="802" spans="1:25" ht="19.5" customHeight="1">
      <c r="A802" s="36"/>
      <c r="B802" s="36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</row>
    <row r="803" spans="1:25" ht="19.5" customHeight="1">
      <c r="A803" s="36"/>
      <c r="B803" s="36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</row>
    <row r="804" spans="1:25" ht="19.5" customHeight="1">
      <c r="A804" s="36"/>
      <c r="B804" s="36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</row>
    <row r="805" spans="1:25" ht="19.5" customHeight="1">
      <c r="A805" s="36"/>
      <c r="B805" s="36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</row>
    <row r="806" spans="1:25" ht="19.5" customHeight="1">
      <c r="A806" s="36"/>
      <c r="B806" s="36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</row>
    <row r="807" spans="1:25" ht="19.5" customHeight="1">
      <c r="A807" s="36"/>
      <c r="B807" s="36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</row>
    <row r="808" spans="1:25" ht="19.5" customHeight="1">
      <c r="A808" s="36"/>
      <c r="B808" s="36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</row>
    <row r="809" spans="1:25" ht="19.5" customHeight="1">
      <c r="A809" s="36"/>
      <c r="B809" s="36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</row>
    <row r="810" spans="1:25" ht="19.5" customHeight="1">
      <c r="A810" s="36"/>
      <c r="B810" s="36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</row>
    <row r="811" spans="1:25" ht="19.5" customHeight="1">
      <c r="A811" s="36"/>
      <c r="B811" s="36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</row>
    <row r="812" spans="1:25" ht="19.5" customHeight="1">
      <c r="A812" s="36"/>
      <c r="B812" s="36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</row>
    <row r="813" spans="1:25" ht="19.5" customHeight="1">
      <c r="A813" s="36"/>
      <c r="B813" s="36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</row>
    <row r="814" spans="1:25" ht="19.5" customHeight="1">
      <c r="A814" s="36"/>
      <c r="B814" s="36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</row>
    <row r="815" spans="1:25" ht="19.5" customHeight="1">
      <c r="A815" s="36"/>
      <c r="B815" s="36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</row>
    <row r="816" spans="1:25" ht="19.5" customHeight="1">
      <c r="A816" s="36"/>
      <c r="B816" s="36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</row>
    <row r="817" spans="1:25" ht="19.5" customHeight="1">
      <c r="A817" s="36"/>
      <c r="B817" s="36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</row>
    <row r="818" spans="1:25" ht="19.5" customHeight="1">
      <c r="A818" s="36"/>
      <c r="B818" s="36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</row>
    <row r="819" spans="1:25" ht="19.5" customHeight="1">
      <c r="A819" s="36"/>
      <c r="B819" s="36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</row>
    <row r="820" spans="1:25" ht="19.5" customHeight="1">
      <c r="A820" s="36"/>
      <c r="B820" s="36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</row>
    <row r="821" spans="1:25" ht="19.5" customHeight="1">
      <c r="A821" s="36"/>
      <c r="B821" s="36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</row>
    <row r="822" spans="1:25" ht="19.5" customHeight="1">
      <c r="A822" s="36"/>
      <c r="B822" s="36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</row>
    <row r="823" spans="1:25" ht="19.5" customHeight="1">
      <c r="A823" s="36"/>
      <c r="B823" s="36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</row>
    <row r="824" spans="1:25" ht="19.5" customHeight="1">
      <c r="A824" s="36"/>
      <c r="B824" s="36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</row>
    <row r="825" spans="1:25" ht="19.5" customHeight="1">
      <c r="A825" s="36"/>
      <c r="B825" s="36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</row>
    <row r="826" spans="1:25" ht="19.5" customHeight="1">
      <c r="A826" s="36"/>
      <c r="B826" s="36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</row>
    <row r="827" spans="1:25" ht="19.5" customHeight="1">
      <c r="A827" s="36"/>
      <c r="B827" s="36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</row>
    <row r="828" spans="1:25" ht="19.5" customHeight="1">
      <c r="A828" s="36"/>
      <c r="B828" s="36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</row>
    <row r="829" spans="1:25" ht="19.5" customHeight="1">
      <c r="A829" s="36"/>
      <c r="B829" s="36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</row>
    <row r="830" spans="1:25" ht="19.5" customHeight="1">
      <c r="A830" s="36"/>
      <c r="B830" s="36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</row>
    <row r="831" spans="1:25" ht="12.75"/>
    <row r="832" spans="1:25" ht="12.75"/>
    <row r="833" ht="12.75"/>
    <row r="834" ht="12.75"/>
    <row r="835" ht="12.75"/>
    <row r="836" ht="12.75"/>
    <row r="837" ht="12.75"/>
    <row r="838" ht="12.75"/>
    <row r="839" ht="12.75"/>
    <row r="840" ht="12.75"/>
    <row r="841" ht="12.75"/>
    <row r="842" ht="12.75"/>
    <row r="843" ht="12.75"/>
    <row r="844" ht="12.75"/>
    <row r="845" ht="12.75"/>
    <row r="846" ht="12.75"/>
    <row r="847" ht="12.75"/>
    <row r="848" ht="12.75"/>
    <row r="849" ht="12.75"/>
    <row r="850" ht="12.75"/>
    <row r="851" ht="12.75"/>
    <row r="852" ht="12.75"/>
    <row r="853" ht="12.75"/>
    <row r="854" ht="12.75"/>
    <row r="855" ht="12.75"/>
    <row r="856" ht="12.75"/>
    <row r="857" ht="12.75"/>
    <row r="858" ht="12.75"/>
    <row r="859" ht="12.75"/>
    <row r="860" ht="12.75"/>
    <row r="861" ht="12.75"/>
    <row r="862" ht="12.75"/>
    <row r="863" ht="12.75"/>
    <row r="864" ht="12.75"/>
    <row r="865" ht="12.75"/>
    <row r="866" ht="12.75"/>
    <row r="867" ht="12.75"/>
    <row r="868" ht="12.75"/>
    <row r="869" ht="12.75"/>
    <row r="870" ht="12.75"/>
    <row r="871" ht="12.75"/>
    <row r="872" ht="12.75"/>
    <row r="873" ht="12.75"/>
    <row r="874" ht="12.75"/>
    <row r="875" ht="12.75"/>
    <row r="876" ht="12.75"/>
    <row r="877" ht="12.75"/>
    <row r="878" ht="12.75"/>
    <row r="879" ht="12.75"/>
    <row r="881" ht="12.75"/>
    <row r="882" ht="12.75"/>
    <row r="886" ht="12.75"/>
    <row r="887" ht="12.75"/>
    <row r="888" ht="12.75"/>
    <row r="890" ht="12.75"/>
    <row r="891" ht="12.75"/>
    <row r="892" ht="12.75"/>
    <row r="893" ht="12.75"/>
    <row r="894" ht="12.75"/>
    <row r="899" ht="12.75"/>
    <row r="900" ht="12.75"/>
    <row r="903" ht="12.75"/>
  </sheetData>
  <mergeCells count="44">
    <mergeCell ref="C9:E9"/>
    <mergeCell ref="K12:M12"/>
    <mergeCell ref="S77:U77"/>
    <mergeCell ref="S76:U76"/>
    <mergeCell ref="B72:B73"/>
    <mergeCell ref="G53:I53"/>
    <mergeCell ref="E74:E78"/>
    <mergeCell ref="S70:U70"/>
    <mergeCell ref="S71:U71"/>
    <mergeCell ref="S72:U72"/>
    <mergeCell ref="S73:U73"/>
    <mergeCell ref="S74:U74"/>
    <mergeCell ref="S69:U69"/>
    <mergeCell ref="K53:M53"/>
    <mergeCell ref="K31:M31"/>
    <mergeCell ref="G23:I23"/>
    <mergeCell ref="S85:T85"/>
    <mergeCell ref="G43:I43"/>
    <mergeCell ref="G67:U68"/>
    <mergeCell ref="S81:T81"/>
    <mergeCell ref="S82:T82"/>
    <mergeCell ref="S83:T83"/>
    <mergeCell ref="G79:U80"/>
    <mergeCell ref="G10:I10"/>
    <mergeCell ref="G31:I31"/>
    <mergeCell ref="K10:M10"/>
    <mergeCell ref="K23:M23"/>
    <mergeCell ref="S84:T84"/>
    <mergeCell ref="P90:T91"/>
    <mergeCell ref="A2:G3"/>
    <mergeCell ref="A23:B23"/>
    <mergeCell ref="A31:B31"/>
    <mergeCell ref="A43:B43"/>
    <mergeCell ref="A53:B53"/>
    <mergeCell ref="O10:Q10"/>
    <mergeCell ref="A12:B12"/>
    <mergeCell ref="K9:M9"/>
    <mergeCell ref="S10:U10"/>
    <mergeCell ref="K43:M43"/>
    <mergeCell ref="G9:I9"/>
    <mergeCell ref="C10:E10"/>
    <mergeCell ref="S9:U9"/>
    <mergeCell ref="O9:Q9"/>
    <mergeCell ref="G12:I12"/>
  </mergeCells>
  <dataValidations count="2">
    <dataValidation type="list" allowBlank="1" showInputMessage="1" showErrorMessage="1" sqref="B8" xr:uid="{F5CD8D72-7B40-42E5-AAFA-0ADFD1160E12}">
      <formula1>"4 Wochen,5 Wochen,6 Wochen,7 Wochen,8 Wochen"</formula1>
    </dataValidation>
    <dataValidation type="list" allowBlank="1" showInputMessage="1" showErrorMessage="1" sqref="B6" xr:uid="{E336AC86-A60F-419C-95F5-72C226308EF8}">
      <formula1>"Progressive Overload, Standard Woche"</formula1>
    </dataValidation>
  </dataValidations>
  <pageMargins left="0.5" right="0.5" top="0.75" bottom="0.75" header="0" footer="0"/>
  <pageSetup paperSize="9" orientation="portrait" r:id="rId1"/>
  <headerFooter>
    <oddFooter>&amp;C000000&amp;P</oddFooter>
  </headerFooter>
  <ignoredErrors>
    <ignoredError sqref="N83:Q83 L83 H83" twoDigitTextYear="1"/>
  </ignoredError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Z852"/>
  <sheetViews>
    <sheetView showGridLines="0" zoomScale="87" zoomScaleNormal="87" workbookViewId="0">
      <selection activeCell="G2" sqref="G2"/>
    </sheetView>
  </sheetViews>
  <sheetFormatPr baseColWidth="10" defaultColWidth="9" defaultRowHeight="15" customHeight="1"/>
  <cols>
    <col min="1" max="12" width="22.7109375" style="28" customWidth="1"/>
    <col min="13" max="13" width="4" style="361" customWidth="1"/>
    <col min="14" max="17" width="22.7109375" style="28" customWidth="1"/>
    <col min="18" max="18" width="4.85546875" style="28" customWidth="1"/>
    <col min="19" max="26" width="22.7109375" style="28" customWidth="1"/>
    <col min="27" max="27" width="4.7109375" style="361" customWidth="1"/>
    <col min="28" max="30" width="22.7109375" style="28" customWidth="1"/>
    <col min="31" max="31" width="20.7109375" style="28" customWidth="1"/>
    <col min="32" max="32" width="3.42578125" style="361" customWidth="1"/>
    <col min="33" max="255" width="14" style="28" customWidth="1"/>
    <col min="256" max="260" width="9" style="28" customWidth="1"/>
  </cols>
  <sheetData>
    <row r="1" spans="1:33" ht="35.1" customHeight="1"/>
    <row r="2" spans="1:33" ht="39.950000000000003" customHeight="1">
      <c r="A2" s="367"/>
      <c r="B2" s="978"/>
      <c r="C2" s="978"/>
      <c r="D2" s="978"/>
      <c r="E2" s="400"/>
      <c r="F2" s="361"/>
    </row>
    <row r="3" spans="1:33" ht="39.950000000000003" customHeight="1">
      <c r="A3" s="367"/>
      <c r="B3" s="398"/>
      <c r="C3" s="398"/>
      <c r="D3" s="398"/>
      <c r="E3" s="398"/>
      <c r="F3" s="361"/>
    </row>
    <row r="4" spans="1:33" ht="39.950000000000003" customHeight="1">
      <c r="A4" s="9"/>
      <c r="K4" s="199" t="s">
        <v>220</v>
      </c>
      <c r="P4" s="199" t="s">
        <v>220</v>
      </c>
      <c r="R4" s="361"/>
      <c r="Y4" s="199" t="s">
        <v>220</v>
      </c>
    </row>
    <row r="5" spans="1:33" ht="39.950000000000003" customHeight="1">
      <c r="A5" s="9"/>
      <c r="B5" s="781" t="s">
        <v>335</v>
      </c>
      <c r="C5" s="781"/>
      <c r="D5" s="781"/>
      <c r="E5" s="10"/>
      <c r="F5" s="781" t="s">
        <v>337</v>
      </c>
      <c r="G5" s="781"/>
      <c r="H5" s="781"/>
      <c r="I5" s="10"/>
      <c r="J5" s="778" t="s">
        <v>2</v>
      </c>
      <c r="K5" s="779"/>
      <c r="L5" s="779"/>
      <c r="M5" s="780"/>
      <c r="N5" s="200" t="s">
        <v>223</v>
      </c>
      <c r="O5" s="778" t="s">
        <v>186</v>
      </c>
      <c r="P5" s="779"/>
      <c r="Q5" s="779"/>
      <c r="R5" s="780"/>
      <c r="S5" s="200" t="s">
        <v>221</v>
      </c>
      <c r="T5" s="781" t="s">
        <v>336</v>
      </c>
      <c r="U5" s="781"/>
      <c r="V5" s="781"/>
      <c r="W5" s="9"/>
      <c r="X5" s="778" t="s">
        <v>161</v>
      </c>
      <c r="Y5" s="779"/>
      <c r="Z5" s="779"/>
      <c r="AA5" s="780"/>
      <c r="AB5" s="200" t="s">
        <v>222</v>
      </c>
      <c r="AC5" s="778" t="s">
        <v>143</v>
      </c>
      <c r="AD5" s="779"/>
      <c r="AE5" s="779"/>
      <c r="AF5" s="780"/>
      <c r="AG5" s="200" t="s">
        <v>222</v>
      </c>
    </row>
    <row r="6" spans="1:33" ht="39.950000000000003" customHeight="1">
      <c r="A6" s="9"/>
      <c r="B6" s="159" t="s">
        <v>217</v>
      </c>
      <c r="C6" s="201" t="s">
        <v>218</v>
      </c>
      <c r="D6" s="201" t="s">
        <v>219</v>
      </c>
      <c r="E6" s="9"/>
      <c r="F6" s="202" t="s">
        <v>100</v>
      </c>
      <c r="G6" s="203" t="s">
        <v>121</v>
      </c>
      <c r="H6" s="204" t="s">
        <v>122</v>
      </c>
      <c r="I6" s="9"/>
      <c r="J6" s="207" t="s">
        <v>100</v>
      </c>
      <c r="K6" s="101" t="s">
        <v>121</v>
      </c>
      <c r="L6" s="159" t="str">
        <f>(M6&amp;"x")&amp;MROUND(VLOOKUP($J$5,Zyklus!$A$13:$U$61,17,FALSE)*((LEFT(K6,2)/100)),$L$13)</f>
        <v>12x20</v>
      </c>
      <c r="M6" s="426">
        <v>12</v>
      </c>
      <c r="N6" s="9"/>
      <c r="O6" s="207" t="s">
        <v>100</v>
      </c>
      <c r="P6" s="101" t="s">
        <v>121</v>
      </c>
      <c r="Q6" s="159" t="str">
        <f>(R6&amp;"x")&amp;MROUND(VLOOKUP($O$5,Zyklus!$A$13:$U$61,17,FALSE)*((LEFT(P6,2)/100)),$Q$14)</f>
        <v>12x25</v>
      </c>
      <c r="R6" s="426">
        <v>12</v>
      </c>
      <c r="S6" s="9"/>
      <c r="T6" s="202" t="s">
        <v>100</v>
      </c>
      <c r="U6" s="203" t="s">
        <v>127</v>
      </c>
      <c r="V6" s="204" t="s">
        <v>122</v>
      </c>
      <c r="W6" s="9"/>
      <c r="X6" s="202" t="s">
        <v>100</v>
      </c>
      <c r="Y6" s="203" t="s">
        <v>127</v>
      </c>
      <c r="Z6" s="204" t="str">
        <f>(AA6&amp;"x")&amp;MROUND(VLOOKUP($X$5,Zyklus!$A$13:$U$61,17,FALSE)*((LEFT(Y6,2)/100)),$Z$11)</f>
        <v>10x25</v>
      </c>
      <c r="AA6" s="426">
        <v>10</v>
      </c>
      <c r="AC6" s="202" t="s">
        <v>100</v>
      </c>
      <c r="AD6" s="203" t="s">
        <v>127</v>
      </c>
      <c r="AE6" s="204" t="str">
        <f>(AF6&amp;"x")&amp;MROUND(VLOOKUP($X$5,Zyklus!$A$13:$U$61,17,FALSE)*((LEFT(AD6,2)/100)),$AE$11)</f>
        <v>10x25</v>
      </c>
      <c r="AF6" s="426">
        <v>10</v>
      </c>
    </row>
    <row r="7" spans="1:33" ht="39.950000000000003" customHeight="1">
      <c r="A7" s="9"/>
      <c r="B7" s="205" t="s">
        <v>100</v>
      </c>
      <c r="C7" s="116" t="s">
        <v>108</v>
      </c>
      <c r="D7" s="173" t="s">
        <v>104</v>
      </c>
      <c r="E7" s="9"/>
      <c r="F7" s="205" t="s">
        <v>114</v>
      </c>
      <c r="G7" s="116" t="s">
        <v>117</v>
      </c>
      <c r="H7" s="173" t="s">
        <v>123</v>
      </c>
      <c r="I7" s="9"/>
      <c r="J7" s="205" t="s">
        <v>114</v>
      </c>
      <c r="K7" s="116" t="s">
        <v>117</v>
      </c>
      <c r="L7" s="173" t="str">
        <f>(M7&amp;"x")&amp;MROUND(VLOOKUP($J$5,Zyklus!$A$13:$U$61,17,FALSE)*((LEFT(K7,2)/100)),$L$13)</f>
        <v>10x40</v>
      </c>
      <c r="M7" s="427">
        <v>10</v>
      </c>
      <c r="N7" s="9"/>
      <c r="O7" s="205" t="s">
        <v>114</v>
      </c>
      <c r="P7" s="116" t="s">
        <v>117</v>
      </c>
      <c r="Q7" s="173" t="str">
        <f>(R7&amp;"x")&amp;MROUND(VLOOKUP($O$5,Zyklus!$A$13:$U$61,17,FALSE)*((LEFT(P7,2)/100)),$Q$14)</f>
        <v>10x45</v>
      </c>
      <c r="R7" s="427">
        <v>10</v>
      </c>
      <c r="S7" s="9"/>
      <c r="T7" s="205" t="s">
        <v>101</v>
      </c>
      <c r="U7" s="116" t="s">
        <v>128</v>
      </c>
      <c r="V7" s="206" t="s">
        <v>129</v>
      </c>
      <c r="W7" s="9"/>
      <c r="X7" s="205" t="s">
        <v>101</v>
      </c>
      <c r="Y7" s="116" t="s">
        <v>128</v>
      </c>
      <c r="Z7" s="175" t="str">
        <f>(AA7&amp;"x")&amp;MROUND(VLOOKUP($X$5,Zyklus!$A$13:$U$61,17,FALSE)*((LEFT(Y7,2)/100)),$Z$11)</f>
        <v>7x45</v>
      </c>
      <c r="AA7" s="427">
        <v>7</v>
      </c>
      <c r="AC7" s="205" t="s">
        <v>101</v>
      </c>
      <c r="AD7" s="116" t="s">
        <v>128</v>
      </c>
      <c r="AE7" s="175" t="str">
        <f>(AF7&amp;"x")&amp;MROUND(VLOOKUP($X$5,Zyklus!$A$13:$U$61,17,FALSE)*((LEFT(AD7,2)/100)),$AE$11)</f>
        <v>7x45</v>
      </c>
      <c r="AF7" s="427">
        <v>7</v>
      </c>
    </row>
    <row r="8" spans="1:33" ht="39.950000000000003" customHeight="1">
      <c r="A8" s="9"/>
      <c r="B8" s="207" t="s">
        <v>101</v>
      </c>
      <c r="C8" s="208" t="s">
        <v>109</v>
      </c>
      <c r="D8" s="159" t="s">
        <v>105</v>
      </c>
      <c r="E8" s="9"/>
      <c r="F8" s="207" t="s">
        <v>115</v>
      </c>
      <c r="G8" s="101" t="s">
        <v>118</v>
      </c>
      <c r="H8" s="159" t="s">
        <v>124</v>
      </c>
      <c r="I8" s="9"/>
      <c r="J8" s="207" t="s">
        <v>115</v>
      </c>
      <c r="K8" s="101" t="s">
        <v>118</v>
      </c>
      <c r="L8" s="159" t="str">
        <f>(M8&amp;"x")&amp;MROUND(VLOOKUP($J$5,Zyklus!$A$13:$U$61,17,FALSE)*((LEFT(K8,2)/100)),$L$13)</f>
        <v>8x60</v>
      </c>
      <c r="M8" s="426">
        <v>8</v>
      </c>
      <c r="N8" s="9"/>
      <c r="O8" s="207" t="s">
        <v>115</v>
      </c>
      <c r="P8" s="101" t="s">
        <v>118</v>
      </c>
      <c r="Q8" s="159" t="str">
        <f>(R8&amp;"x")&amp;MROUND(VLOOKUP($O$5,Zyklus!$A$13:$U$61,17,FALSE)*((LEFT(P8,2)/100)),$Q$14)</f>
        <v>8x70</v>
      </c>
      <c r="R8" s="426">
        <v>8</v>
      </c>
      <c r="S8" s="9"/>
      <c r="T8" s="207" t="s">
        <v>102</v>
      </c>
      <c r="U8" s="101" t="s">
        <v>120</v>
      </c>
      <c r="V8" s="209" t="s">
        <v>130</v>
      </c>
      <c r="W8" s="9"/>
      <c r="X8" s="207" t="s">
        <v>102</v>
      </c>
      <c r="Y8" s="101" t="s">
        <v>120</v>
      </c>
      <c r="Z8" s="204" t="str">
        <f>(AA8&amp;"x")&amp;MROUND(VLOOKUP($X$5,Zyklus!$A$13:$U$61,17,FALSE)*((LEFT(Y8,2)/100)),$Z$11)</f>
        <v>3x70</v>
      </c>
      <c r="AA8" s="426">
        <v>3</v>
      </c>
      <c r="AC8" s="207" t="s">
        <v>102</v>
      </c>
      <c r="AD8" s="101" t="s">
        <v>120</v>
      </c>
      <c r="AE8" s="204" t="str">
        <f>(AF8&amp;"x")&amp;MROUND(VLOOKUP($X$5,Zyklus!$A$13:$U$61,17,FALSE)*((LEFT(AD8,2)/100)),$AE$11)</f>
        <v>3x70</v>
      </c>
      <c r="AF8" s="426">
        <v>3</v>
      </c>
    </row>
    <row r="9" spans="1:33" ht="39.950000000000003" customHeight="1">
      <c r="A9" s="9"/>
      <c r="B9" s="205" t="s">
        <v>102</v>
      </c>
      <c r="C9" s="116" t="s">
        <v>110</v>
      </c>
      <c r="D9" s="173" t="s">
        <v>106</v>
      </c>
      <c r="E9" s="9"/>
      <c r="F9" s="205" t="s">
        <v>103</v>
      </c>
      <c r="G9" s="116" t="s">
        <v>119</v>
      </c>
      <c r="H9" s="173" t="s">
        <v>125</v>
      </c>
      <c r="I9" s="9"/>
      <c r="J9" s="205" t="s">
        <v>103</v>
      </c>
      <c r="K9" s="116" t="s">
        <v>119</v>
      </c>
      <c r="L9" s="173" t="str">
        <f>(M9&amp;"x")&amp;MROUND(VLOOKUP($J$5,Zyklus!$A$13:$U$61,17,FALSE)*((LEFT(K9,2)/100)),$L$13)</f>
        <v>4x80</v>
      </c>
      <c r="M9" s="427">
        <v>4</v>
      </c>
      <c r="N9" s="9"/>
      <c r="O9" s="205" t="s">
        <v>103</v>
      </c>
      <c r="P9" s="116" t="s">
        <v>119</v>
      </c>
      <c r="Q9" s="173" t="str">
        <f>(R9&amp;"x")&amp;MROUND(VLOOKUP($O$5,Zyklus!$A$13:$U$61,17,FALSE)*((LEFT(P9,2)/100)),$Q$14)</f>
        <v>4x95</v>
      </c>
      <c r="R9" s="427">
        <v>4</v>
      </c>
      <c r="S9" s="9"/>
      <c r="T9" s="9"/>
      <c r="U9" s="9"/>
      <c r="V9" s="9"/>
      <c r="W9" s="9"/>
      <c r="X9" s="9"/>
      <c r="Z9" s="210" t="str">
        <f>"Aktuelles Arbeitsgewicht: "&amp;IF(VLOOKUP($X$5,Zyklus!$A$13:$U$64,17,FALSE)&gt;0,VLOOKUP($X$5,Zyklus!$A$13:$U$64,17,FALSE),"Not Found")&amp;" [KG]"</f>
        <v>Aktuelles Arbeitsgewicht: 75 [KG]</v>
      </c>
      <c r="AA9" s="423"/>
      <c r="AE9" s="210" t="str">
        <f>"Aktuelles Arbeitsgewicht: "&amp;IF(VLOOKUP($AC$5,Zyklus!$A$13:$U$64,17,FALSE)&gt;0,VLOOKUP($AC$5,Zyklus!$A$13:$U$64,17,FALSE),"Not Found")&amp;" [KG]"</f>
        <v>Aktuelles Arbeitsgewicht: 97,5 [KG]</v>
      </c>
      <c r="AF9" s="423"/>
    </row>
    <row r="10" spans="1:33" ht="39.950000000000003" customHeight="1">
      <c r="A10" s="9"/>
      <c r="B10" s="207" t="s">
        <v>103</v>
      </c>
      <c r="C10" s="101" t="s">
        <v>111</v>
      </c>
      <c r="D10" s="159" t="s">
        <v>107</v>
      </c>
      <c r="E10" s="9"/>
      <c r="F10" s="207" t="s">
        <v>116</v>
      </c>
      <c r="G10" s="101" t="s">
        <v>120</v>
      </c>
      <c r="H10" s="159" t="s">
        <v>126</v>
      </c>
      <c r="I10" s="9"/>
      <c r="J10" s="207" t="s">
        <v>116</v>
      </c>
      <c r="K10" s="101" t="s">
        <v>120</v>
      </c>
      <c r="L10" s="159" t="str">
        <f>(M10&amp;"x")&amp;MROUND(VLOOKUP($J$5,Zyklus!$A$13:$U$61,17,FALSE)*((LEFT(K10,2)/100)),$L$13)</f>
        <v>2x90</v>
      </c>
      <c r="M10" s="426">
        <v>2</v>
      </c>
      <c r="N10" s="9"/>
      <c r="O10" s="207" t="s">
        <v>116</v>
      </c>
      <c r="P10" s="101" t="s">
        <v>120</v>
      </c>
      <c r="Q10" s="159" t="str">
        <f>(R10&amp;"x")&amp;MROUND(VLOOKUP($O$5,Zyklus!$A$13:$U$61,17,FALSE)*((LEFT(P10,2)/100)),$Q$14)</f>
        <v>2x105</v>
      </c>
      <c r="R10" s="426">
        <v>2</v>
      </c>
      <c r="S10" s="9"/>
      <c r="T10" s="9"/>
      <c r="U10" s="9"/>
      <c r="V10" s="9"/>
      <c r="W10" s="9"/>
      <c r="X10" s="9"/>
    </row>
    <row r="11" spans="1:33" ht="39.950000000000003" customHeight="1">
      <c r="A11" s="9"/>
      <c r="B11" s="9"/>
      <c r="C11" s="9"/>
      <c r="D11" s="9"/>
      <c r="E11" s="9"/>
      <c r="F11" s="9"/>
      <c r="G11" s="9"/>
      <c r="H11" s="9"/>
      <c r="I11" s="9"/>
      <c r="J11" s="9"/>
      <c r="K11" s="9"/>
      <c r="L11" s="210" t="str">
        <f>"Aktuelles Arbeitsgewicht: "&amp;IF(VLOOKUP($J$5,Zyklus!$A$13:$U$64,17,FALSE)&gt;0,VLOOKUP($J$5,Zyklus!$A$13:$U$64,17,FALSE),"Not Found")&amp;" [KG]"</f>
        <v>Aktuelles Arbeitsgewicht: 100 [KG]</v>
      </c>
      <c r="M11" s="423"/>
      <c r="N11" s="9"/>
      <c r="O11" s="205" t="s">
        <v>148</v>
      </c>
      <c r="P11" s="116" t="s">
        <v>149</v>
      </c>
      <c r="Q11" s="173" t="str">
        <f>(R11&amp;"x")&amp;MROUND(VLOOKUP($O$5,Zyklus!$A$13:$U$61,17,FALSE)*((LEFT(P11,2)/100)),$Q$14)</f>
        <v>1x110</v>
      </c>
      <c r="R11" s="426">
        <v>1</v>
      </c>
      <c r="S11" s="9"/>
      <c r="T11" s="9"/>
      <c r="U11" s="9"/>
      <c r="V11" s="9"/>
      <c r="W11" s="9"/>
      <c r="X11" s="10"/>
      <c r="Y11" s="211" t="s">
        <v>224</v>
      </c>
      <c r="Z11" s="212">
        <v>5</v>
      </c>
      <c r="AA11" s="425"/>
      <c r="AD11" s="211" t="s">
        <v>224</v>
      </c>
      <c r="AE11" s="212">
        <v>5</v>
      </c>
      <c r="AF11" s="425"/>
    </row>
    <row r="12" spans="1:33" ht="39.950000000000003" customHeight="1">
      <c r="A12" s="9"/>
      <c r="B12" s="9"/>
      <c r="C12" s="9"/>
      <c r="D12" s="9"/>
      <c r="E12" s="9"/>
      <c r="F12" s="9"/>
      <c r="G12" s="9"/>
      <c r="H12" s="9"/>
      <c r="I12" s="9"/>
      <c r="J12" s="9"/>
      <c r="K12" s="10"/>
      <c r="L12" s="10"/>
      <c r="M12" s="364"/>
      <c r="N12" s="9"/>
      <c r="O12" s="9"/>
      <c r="P12" s="9"/>
      <c r="Q12" s="210" t="str">
        <f>"Aktuelles Arbeitsgewicht: "&amp;IF(VLOOKUP($O$5,Zyklus!$A$13:$U$64,17,FALSE)&gt;0,VLOOKUP($O$5,Zyklus!$A$13:$U$64,17,FALSE),"Not Found")&amp;" [KG]"</f>
        <v>Aktuelles Arbeitsgewicht: 117,5 [KG]</v>
      </c>
      <c r="R12" s="210"/>
      <c r="S12" s="9"/>
      <c r="T12" s="9"/>
      <c r="U12" s="9"/>
      <c r="V12" s="9"/>
      <c r="W12" s="9"/>
      <c r="X12" s="9"/>
    </row>
    <row r="13" spans="1:33" ht="39.950000000000003" customHeight="1">
      <c r="A13" s="9"/>
      <c r="B13" s="9"/>
      <c r="C13" s="9"/>
      <c r="D13" s="9"/>
      <c r="E13" s="9"/>
      <c r="F13" s="9"/>
      <c r="G13" s="9"/>
      <c r="H13" s="9"/>
      <c r="I13" s="9"/>
      <c r="J13" s="10"/>
      <c r="K13" s="211" t="s">
        <v>224</v>
      </c>
      <c r="L13" s="213">
        <v>5</v>
      </c>
      <c r="M13" s="424"/>
      <c r="N13" s="10"/>
      <c r="O13" s="9"/>
      <c r="P13" s="10"/>
      <c r="Q13" s="10"/>
      <c r="R13" s="230"/>
      <c r="S13" s="9"/>
      <c r="T13" s="9"/>
      <c r="U13" s="9"/>
      <c r="V13" s="9"/>
      <c r="W13" s="9"/>
      <c r="X13" s="9"/>
    </row>
    <row r="14" spans="1:33" ht="39.950000000000003" customHeight="1">
      <c r="A14" s="9"/>
      <c r="B14" s="9"/>
      <c r="C14" s="9"/>
      <c r="D14" s="9"/>
      <c r="E14" s="9"/>
      <c r="F14" s="9"/>
      <c r="G14" s="9"/>
      <c r="H14" s="9"/>
      <c r="I14" s="9"/>
      <c r="J14" s="9"/>
      <c r="K14" s="10"/>
      <c r="L14" s="10"/>
      <c r="M14" s="364"/>
      <c r="N14" s="9"/>
      <c r="O14" s="10"/>
      <c r="P14" s="211" t="s">
        <v>224</v>
      </c>
      <c r="Q14" s="213">
        <v>5</v>
      </c>
      <c r="R14" s="41"/>
      <c r="S14" s="10"/>
      <c r="T14" s="9"/>
      <c r="U14" s="9"/>
      <c r="V14" s="9"/>
      <c r="W14" s="9"/>
      <c r="X14" s="9"/>
    </row>
    <row r="15" spans="1:33" ht="39.950000000000003" customHeight="1">
      <c r="A15" s="9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368"/>
      <c r="N15" s="9"/>
      <c r="O15" s="9"/>
      <c r="P15" s="10"/>
      <c r="Q15" s="10"/>
      <c r="R15" s="230"/>
      <c r="S15" s="9"/>
      <c r="T15" s="9"/>
      <c r="U15" s="9"/>
      <c r="V15" s="9"/>
      <c r="W15" s="9"/>
      <c r="X15" s="9"/>
      <c r="Y15" s="214"/>
    </row>
    <row r="16" spans="1:33" ht="39.950000000000003" customHeight="1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368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</row>
    <row r="17" spans="1:24" ht="39.950000000000003" customHeight="1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368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</row>
    <row r="18" spans="1:24" ht="39.950000000000003" customHeight="1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368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</row>
    <row r="19" spans="1:24" ht="39.950000000000003" customHeight="1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368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</row>
    <row r="20" spans="1:24" ht="38.1" customHeight="1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368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</row>
    <row r="21" spans="1:24" ht="38.1" customHeight="1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368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</row>
    <row r="22" spans="1:24" ht="38.1" customHeight="1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368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</row>
    <row r="23" spans="1:24" ht="38.1" customHeight="1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368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</row>
    <row r="24" spans="1:24" ht="38.1" customHeight="1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368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</row>
    <row r="25" spans="1:24" ht="38.1" customHeight="1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368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</row>
    <row r="26" spans="1:24" ht="19.5" customHeight="1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368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</row>
    <row r="27" spans="1:24" ht="19.5" customHeight="1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368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</row>
    <row r="28" spans="1:24" ht="19.5" customHeight="1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368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</row>
    <row r="29" spans="1:24" ht="19.5" customHeight="1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368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</row>
    <row r="30" spans="1:24" ht="19.5" customHeight="1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368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</row>
    <row r="31" spans="1:24" ht="19.5" customHeight="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368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</row>
    <row r="32" spans="1:24" ht="19.5" customHeight="1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368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</row>
    <row r="33" spans="1:24" ht="19.5" customHeight="1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368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</row>
    <row r="34" spans="1:24" ht="19.5" customHeight="1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368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</row>
    <row r="35" spans="1:24" ht="19.5" customHeight="1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368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</row>
    <row r="36" spans="1:24" ht="19.5" customHeight="1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368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</row>
    <row r="37" spans="1:24" ht="19.5" customHeight="1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368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</row>
    <row r="38" spans="1:24" ht="19.5" customHeight="1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368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</row>
    <row r="39" spans="1:24" ht="19.5" customHeight="1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368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</row>
    <row r="40" spans="1:24" ht="19.5" customHeight="1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368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</row>
    <row r="41" spans="1:24" ht="19.5" customHeight="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368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</row>
    <row r="42" spans="1:24" ht="19.5" customHeight="1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368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</row>
    <row r="43" spans="1:24" ht="19.5" customHeight="1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368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</row>
    <row r="44" spans="1:24" ht="19.5" customHeight="1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368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</row>
    <row r="45" spans="1:24" ht="19.5" customHeight="1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368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</row>
    <row r="46" spans="1:24" ht="19.5" customHeight="1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368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</row>
    <row r="47" spans="1:24" ht="19.5" customHeight="1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368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</row>
    <row r="48" spans="1:24" ht="19.5" customHeight="1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368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</row>
    <row r="49" spans="1:24" ht="19.5" customHeight="1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368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</row>
    <row r="50" spans="1:24" ht="19.5" customHeight="1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368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</row>
    <row r="51" spans="1:24" ht="19.5" customHeight="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368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</row>
    <row r="52" spans="1:24" ht="19.5" customHeight="1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368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</row>
    <row r="53" spans="1:24" ht="19.5" customHeight="1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368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</row>
    <row r="54" spans="1:24" ht="19.5" customHeight="1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368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</row>
    <row r="55" spans="1:24" ht="19.5" customHeight="1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368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</row>
    <row r="56" spans="1:24" ht="19.5" customHeight="1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368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</row>
    <row r="57" spans="1:24" ht="19.5" customHeight="1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368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</row>
    <row r="58" spans="1:24" ht="19.5" customHeight="1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368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</row>
    <row r="59" spans="1:24" ht="19.5" customHeight="1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368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</row>
    <row r="60" spans="1:24" ht="19.5" customHeight="1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368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</row>
    <row r="61" spans="1:24" ht="19.5" customHeight="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368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</row>
    <row r="62" spans="1:24" ht="19.5" customHeight="1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368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</row>
    <row r="63" spans="1:24" ht="19.5" customHeight="1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368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</row>
    <row r="64" spans="1:24" ht="19.5" customHeight="1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368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</row>
    <row r="65" spans="1:24" ht="19.5" customHeight="1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368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</row>
    <row r="66" spans="1:24" ht="19.5" customHeight="1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368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</row>
    <row r="67" spans="1:24" ht="19.5" customHeight="1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368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</row>
    <row r="68" spans="1:24" ht="19.5" customHeight="1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368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</row>
    <row r="69" spans="1:24" ht="19.5" customHeight="1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368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</row>
    <row r="70" spans="1:24" ht="19.5" customHeight="1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368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</row>
    <row r="71" spans="1:24" ht="19.5" customHeight="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368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</row>
    <row r="72" spans="1:24" ht="19.5" customHeight="1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368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</row>
    <row r="73" spans="1:24" ht="19.5" customHeight="1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368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</row>
    <row r="74" spans="1:24" ht="19.5" customHeight="1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368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</row>
    <row r="75" spans="1:24" ht="19.5" customHeight="1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368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</row>
    <row r="76" spans="1:24" ht="19.5" customHeight="1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368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</row>
    <row r="77" spans="1:24" ht="19.5" customHeight="1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368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</row>
    <row r="78" spans="1:24" ht="19.5" customHeight="1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368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</row>
    <row r="79" spans="1:24" ht="19.5" customHeight="1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368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</row>
    <row r="80" spans="1:24" ht="19.5" customHeight="1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368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</row>
    <row r="81" spans="1:24" ht="19.5" customHeight="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368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</row>
    <row r="82" spans="1:24" ht="19.5" customHeight="1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368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</row>
    <row r="83" spans="1:24" ht="19.5" customHeight="1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368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</row>
    <row r="84" spans="1:24" ht="19.5" customHeight="1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368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</row>
    <row r="85" spans="1:24" ht="19.5" customHeight="1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368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</row>
    <row r="86" spans="1:24" ht="19.5" customHeight="1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368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</row>
    <row r="87" spans="1:24" ht="19.5" customHeight="1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368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</row>
    <row r="88" spans="1:24" ht="19.5" customHeight="1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368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</row>
    <row r="89" spans="1:24" ht="19.5" customHeight="1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368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</row>
    <row r="90" spans="1:24" ht="19.5" customHeight="1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368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</row>
    <row r="91" spans="1:24" ht="19.5" customHeight="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368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</row>
    <row r="92" spans="1:24" ht="19.5" customHeight="1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368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</row>
    <row r="93" spans="1:24" ht="19.5" customHeight="1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368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</row>
    <row r="94" spans="1:24" ht="19.5" customHeight="1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368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</row>
    <row r="95" spans="1:24" ht="19.5" customHeight="1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368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</row>
    <row r="96" spans="1:24" ht="19.5" customHeight="1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368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</row>
    <row r="97" spans="1:24" ht="19.5" customHeight="1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368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</row>
    <row r="98" spans="1:24" ht="19.5" customHeight="1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368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</row>
    <row r="99" spans="1:24" ht="19.5" customHeight="1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368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</row>
    <row r="100" spans="1:24" ht="19.5" customHeight="1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368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</row>
    <row r="101" spans="1:24" ht="19.5" customHeight="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368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</row>
    <row r="102" spans="1:24" ht="19.5" customHeight="1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368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</row>
    <row r="103" spans="1:24" ht="19.5" customHeight="1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368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</row>
    <row r="104" spans="1:24" ht="19.5" customHeight="1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368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</row>
    <row r="105" spans="1:24" ht="19.5" customHeight="1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368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</row>
    <row r="106" spans="1:24" ht="19.5" customHeight="1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368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</row>
    <row r="107" spans="1:24" ht="19.5" customHeight="1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368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</row>
    <row r="108" spans="1:24" ht="19.5" customHeight="1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368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</row>
    <row r="109" spans="1:24" ht="19.5" customHeight="1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368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</row>
    <row r="110" spans="1:24" ht="19.5" customHeight="1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368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</row>
    <row r="111" spans="1:24" ht="19.5" customHeight="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368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</row>
    <row r="112" spans="1:24" ht="19.5" customHeight="1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368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</row>
    <row r="113" spans="1:24" ht="19.5" customHeight="1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368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</row>
    <row r="114" spans="1:24" ht="19.5" customHeight="1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368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</row>
    <row r="115" spans="1:24" ht="19.5" customHeight="1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368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</row>
    <row r="116" spans="1:24" ht="19.5" customHeight="1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368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</row>
    <row r="117" spans="1:24" ht="19.5" customHeight="1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368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</row>
    <row r="118" spans="1:24" ht="19.5" customHeight="1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368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</row>
    <row r="119" spans="1:24" ht="19.5" customHeight="1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368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</row>
    <row r="120" spans="1:24" ht="19.5" customHeight="1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368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</row>
    <row r="121" spans="1:24" ht="19.5" customHeight="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368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</row>
    <row r="122" spans="1:24" ht="19.5" customHeight="1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368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</row>
    <row r="123" spans="1:24" ht="19.5" customHeight="1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368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</row>
    <row r="124" spans="1:24" ht="19.5" customHeight="1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368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</row>
    <row r="125" spans="1:24" ht="19.5" customHeight="1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368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</row>
    <row r="126" spans="1:24" ht="19.5" customHeight="1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368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</row>
    <row r="127" spans="1:24" ht="19.5" customHeight="1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368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</row>
    <row r="128" spans="1:24" ht="19.5" customHeight="1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368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</row>
    <row r="129" spans="1:24" ht="19.5" customHeight="1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368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</row>
    <row r="130" spans="1:24" ht="19.5" customHeight="1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368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</row>
    <row r="131" spans="1:24" ht="19.5" customHeight="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368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</row>
    <row r="132" spans="1:24" ht="19.5" customHeight="1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368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</row>
    <row r="133" spans="1:24" ht="19.5" customHeight="1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368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</row>
    <row r="134" spans="1:24" ht="19.5" customHeight="1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368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</row>
    <row r="135" spans="1:24" ht="19.5" customHeight="1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368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</row>
    <row r="136" spans="1:24" ht="19.5" customHeight="1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368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</row>
    <row r="137" spans="1:24" ht="19.5" customHeight="1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368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</row>
    <row r="138" spans="1:24" ht="19.5" customHeight="1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368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</row>
    <row r="139" spans="1:24" ht="19.5" customHeight="1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368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</row>
    <row r="140" spans="1:24" ht="19.5" customHeight="1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368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</row>
    <row r="141" spans="1:24" ht="19.5" customHeight="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368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</row>
    <row r="142" spans="1:24" ht="19.5" customHeight="1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368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</row>
    <row r="143" spans="1:24" ht="19.5" customHeight="1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368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</row>
    <row r="144" spans="1:24" ht="19.5" customHeight="1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368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</row>
    <row r="145" spans="1:24" ht="19.5" customHeight="1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368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</row>
    <row r="146" spans="1:24" ht="19.5" customHeight="1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368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</row>
    <row r="147" spans="1:24" ht="19.5" customHeight="1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368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</row>
    <row r="148" spans="1:24" ht="19.5" customHeight="1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368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</row>
    <row r="149" spans="1:24" ht="19.5" customHeight="1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368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</row>
    <row r="150" spans="1:24" ht="19.5" customHeight="1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368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</row>
    <row r="151" spans="1:24" ht="19.5" customHeight="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368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</row>
    <row r="152" spans="1:24" ht="19.5" customHeight="1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368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</row>
    <row r="153" spans="1:24" ht="19.5" customHeight="1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368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</row>
    <row r="154" spans="1:24" ht="19.5" customHeight="1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368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</row>
    <row r="155" spans="1:24" ht="19.5" customHeight="1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368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</row>
    <row r="156" spans="1:24" ht="19.5" customHeight="1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368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</row>
    <row r="157" spans="1:24" ht="19.5" customHeight="1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368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</row>
    <row r="158" spans="1:24" ht="19.5" customHeight="1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368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</row>
    <row r="159" spans="1:24" ht="19.5" customHeight="1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368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</row>
    <row r="160" spans="1:24" ht="19.5" customHeight="1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368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</row>
    <row r="161" spans="1:24" ht="19.5" customHeight="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368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</row>
    <row r="162" spans="1:24" ht="19.5" customHeight="1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368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</row>
    <row r="163" spans="1:24" ht="19.5" customHeight="1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368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</row>
    <row r="164" spans="1:24" ht="19.5" customHeight="1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368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</row>
    <row r="165" spans="1:24" ht="19.5" customHeight="1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368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</row>
    <row r="166" spans="1:24" ht="19.5" customHeight="1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368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</row>
    <row r="167" spans="1:24" ht="19.5" customHeight="1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368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</row>
    <row r="168" spans="1:24" ht="19.5" customHeight="1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368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</row>
    <row r="169" spans="1:24" ht="19.5" customHeight="1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368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</row>
    <row r="170" spans="1:24" ht="19.5" customHeight="1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368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</row>
    <row r="171" spans="1:24" ht="19.5" customHeight="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368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</row>
    <row r="172" spans="1:24" ht="19.5" customHeight="1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368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</row>
    <row r="173" spans="1:24" ht="19.5" customHeight="1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368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</row>
    <row r="174" spans="1:24" ht="19.5" customHeight="1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368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</row>
    <row r="175" spans="1:24" ht="19.5" customHeight="1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368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</row>
    <row r="176" spans="1:24" ht="19.5" customHeight="1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368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</row>
    <row r="177" spans="1:24" ht="19.5" customHeight="1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368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</row>
    <row r="178" spans="1:24" ht="19.5" customHeight="1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368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</row>
    <row r="179" spans="1:24" ht="19.5" customHeight="1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368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</row>
    <row r="180" spans="1:24" ht="19.5" customHeight="1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368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</row>
    <row r="181" spans="1:24" ht="19.5" customHeight="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368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</row>
    <row r="182" spans="1:24" ht="19.5" customHeight="1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368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</row>
    <row r="183" spans="1:24" ht="19.5" customHeight="1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368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</row>
    <row r="184" spans="1:24" ht="19.5" customHeight="1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368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</row>
    <row r="185" spans="1:24" ht="19.5" customHeight="1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368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</row>
    <row r="186" spans="1:24" ht="19.5" customHeight="1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368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</row>
    <row r="187" spans="1:24" ht="19.5" customHeight="1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368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</row>
    <row r="188" spans="1:24" ht="19.5" customHeight="1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368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</row>
    <row r="189" spans="1:24" ht="19.5" customHeight="1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368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</row>
    <row r="190" spans="1:24" ht="19.5" customHeight="1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368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</row>
    <row r="191" spans="1:24" ht="19.5" customHeight="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368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</row>
    <row r="192" spans="1:24" ht="19.5" customHeight="1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368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</row>
    <row r="193" spans="1:24" ht="19.5" customHeight="1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368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</row>
    <row r="194" spans="1:24" ht="19.5" customHeight="1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368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</row>
    <row r="195" spans="1:24" ht="19.5" customHeight="1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368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</row>
    <row r="196" spans="1:24" ht="19.5" customHeight="1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368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</row>
    <row r="197" spans="1:24" ht="19.5" customHeight="1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368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</row>
    <row r="198" spans="1:24" ht="19.5" customHeight="1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368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</row>
    <row r="199" spans="1:24" ht="19.5" customHeight="1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368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</row>
    <row r="200" spans="1:24" ht="19.5" customHeight="1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368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</row>
    <row r="201" spans="1:24" ht="19.5" customHeight="1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368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</row>
    <row r="202" spans="1:24" ht="19.5" customHeight="1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368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</row>
    <row r="203" spans="1:24" ht="19.5" customHeight="1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368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</row>
    <row r="204" spans="1:24" ht="19.5" customHeight="1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368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</row>
    <row r="205" spans="1:24" ht="19.5" customHeight="1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368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</row>
    <row r="206" spans="1:24" ht="19.5" customHeight="1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368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</row>
    <row r="207" spans="1:24" ht="19.5" customHeight="1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368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</row>
    <row r="208" spans="1:24" ht="19.5" customHeight="1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368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</row>
    <row r="209" spans="1:24" ht="19.5" customHeight="1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368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</row>
    <row r="210" spans="1:24" ht="19.5" customHeight="1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368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</row>
    <row r="211" spans="1:24" ht="19.5" customHeight="1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368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</row>
    <row r="212" spans="1:24" ht="19.5" customHeight="1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368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</row>
    <row r="213" spans="1:24" ht="19.5" customHeight="1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368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</row>
    <row r="214" spans="1:24" ht="19.5" customHeight="1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368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</row>
    <row r="215" spans="1:24" ht="19.5" customHeight="1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368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</row>
    <row r="216" spans="1:24" ht="19.5" customHeight="1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368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</row>
    <row r="217" spans="1:24" ht="19.5" customHeight="1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368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</row>
    <row r="218" spans="1:24" ht="19.5" customHeight="1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368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</row>
    <row r="219" spans="1:24" ht="19.5" customHeight="1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368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</row>
    <row r="220" spans="1:24" ht="19.5" customHeight="1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368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</row>
    <row r="221" spans="1:24" ht="19.5" customHeight="1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368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</row>
    <row r="222" spans="1:24" ht="19.5" customHeight="1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368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</row>
    <row r="223" spans="1:24" ht="19.5" customHeight="1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368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</row>
    <row r="224" spans="1:24" ht="19.5" customHeight="1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368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</row>
    <row r="225" spans="1:24" ht="19.5" customHeight="1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368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</row>
    <row r="226" spans="1:24" ht="19.5" customHeight="1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368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</row>
    <row r="227" spans="1:24" ht="19.5" customHeight="1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368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</row>
    <row r="228" spans="1:24" ht="19.5" customHeight="1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368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</row>
    <row r="229" spans="1:24" ht="19.5" customHeight="1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368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</row>
    <row r="230" spans="1:24" ht="19.5" customHeight="1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368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</row>
    <row r="231" spans="1:24" ht="19.5" customHeight="1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368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</row>
    <row r="232" spans="1:24" ht="19.5" customHeight="1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368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</row>
    <row r="233" spans="1:24" ht="19.5" customHeight="1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368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</row>
    <row r="234" spans="1:24" ht="19.5" customHeight="1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368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</row>
    <row r="235" spans="1:24" ht="19.5" customHeight="1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368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</row>
    <row r="236" spans="1:24" ht="19.5" customHeight="1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368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</row>
    <row r="237" spans="1:24" ht="19.5" customHeight="1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368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</row>
    <row r="238" spans="1:24" ht="19.5" customHeight="1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368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</row>
    <row r="239" spans="1:24" ht="19.5" customHeight="1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368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</row>
    <row r="240" spans="1:24" ht="19.5" customHeight="1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368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</row>
    <row r="241" spans="1:24" ht="19.5" customHeight="1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368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</row>
    <row r="242" spans="1:24" ht="19.5" customHeight="1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368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</row>
    <row r="243" spans="1:24" ht="19.5" customHeight="1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368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</row>
    <row r="244" spans="1:24" ht="19.5" customHeight="1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368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</row>
    <row r="245" spans="1:24" ht="19.5" customHeight="1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368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</row>
    <row r="246" spans="1:24" ht="19.5" customHeight="1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368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</row>
    <row r="247" spans="1:24" ht="19.5" customHeight="1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368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</row>
    <row r="248" spans="1:24" ht="19.5" customHeight="1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368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</row>
    <row r="249" spans="1:24" ht="19.5" customHeight="1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368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</row>
    <row r="250" spans="1:24" ht="19.5" customHeight="1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368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</row>
    <row r="251" spans="1:24" ht="19.5" customHeight="1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368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</row>
    <row r="252" spans="1:24" ht="19.5" customHeight="1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368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</row>
    <row r="253" spans="1:24" ht="19.5" customHeight="1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368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</row>
    <row r="254" spans="1:24" ht="19.5" customHeight="1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368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</row>
    <row r="255" spans="1:24" ht="19.5" customHeight="1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368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</row>
    <row r="256" spans="1:24" ht="19.5" customHeight="1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368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</row>
    <row r="257" spans="1:24" ht="19.5" customHeight="1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368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</row>
    <row r="258" spans="1:24" ht="19.5" customHeight="1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368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</row>
    <row r="259" spans="1:24" ht="19.5" customHeight="1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368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</row>
    <row r="260" spans="1:24" ht="19.5" customHeight="1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368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</row>
    <row r="261" spans="1:24" ht="19.5" customHeight="1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368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</row>
    <row r="262" spans="1:24" ht="19.5" customHeight="1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368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</row>
    <row r="263" spans="1:24" ht="19.5" customHeight="1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368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</row>
    <row r="264" spans="1:24" ht="19.5" customHeight="1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368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</row>
    <row r="265" spans="1:24" ht="19.5" customHeight="1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368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</row>
    <row r="266" spans="1:24" ht="19.5" customHeight="1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368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</row>
    <row r="267" spans="1:24" ht="19.5" customHeight="1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368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</row>
    <row r="268" spans="1:24" ht="19.5" customHeight="1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368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</row>
    <row r="269" spans="1:24" ht="19.5" customHeight="1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368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</row>
    <row r="270" spans="1:24" ht="19.5" customHeight="1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368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</row>
    <row r="271" spans="1:24" ht="19.5" customHeight="1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368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</row>
    <row r="272" spans="1:24" ht="19.5" customHeight="1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368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</row>
    <row r="273" spans="1:24" ht="19.5" customHeight="1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368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</row>
    <row r="274" spans="1:24" ht="19.5" customHeight="1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368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</row>
    <row r="275" spans="1:24" ht="19.5" customHeight="1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368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</row>
    <row r="276" spans="1:24" ht="19.5" customHeight="1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368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</row>
    <row r="277" spans="1:24" ht="19.5" customHeight="1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368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</row>
    <row r="278" spans="1:24" ht="19.5" customHeight="1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368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</row>
    <row r="279" spans="1:24" ht="19.5" customHeight="1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368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</row>
    <row r="280" spans="1:24" ht="19.5" customHeight="1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368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</row>
    <row r="281" spans="1:24" ht="19.5" customHeight="1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368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</row>
    <row r="282" spans="1:24" ht="19.5" customHeight="1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368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</row>
    <row r="283" spans="1:24" ht="19.5" customHeight="1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368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</row>
    <row r="284" spans="1:24" ht="19.5" customHeight="1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368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</row>
    <row r="285" spans="1:24" ht="19.5" customHeight="1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368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</row>
    <row r="286" spans="1:24" ht="19.5" customHeight="1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368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</row>
    <row r="287" spans="1:24" ht="19.5" customHeight="1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368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</row>
    <row r="288" spans="1:24" ht="19.5" customHeight="1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368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</row>
    <row r="289" spans="1:24" ht="19.5" customHeight="1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368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</row>
    <row r="290" spans="1:24" ht="19.5" customHeight="1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368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</row>
    <row r="291" spans="1:24" ht="19.5" customHeight="1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368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</row>
    <row r="292" spans="1:24" ht="19.5" customHeight="1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368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</row>
    <row r="293" spans="1:24" ht="19.5" customHeight="1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368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</row>
    <row r="294" spans="1:24" ht="19.5" customHeight="1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368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</row>
    <row r="295" spans="1:24" ht="19.5" customHeight="1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368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</row>
    <row r="296" spans="1:24" ht="19.5" customHeight="1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368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</row>
    <row r="297" spans="1:24" ht="19.5" customHeight="1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368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</row>
    <row r="298" spans="1:24" ht="19.5" customHeight="1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368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</row>
    <row r="299" spans="1:24" ht="19.5" customHeight="1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368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</row>
    <row r="300" spans="1:24" ht="19.5" customHeight="1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368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</row>
    <row r="301" spans="1:24" ht="19.5" customHeight="1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368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</row>
    <row r="302" spans="1:24" ht="19.5" customHeight="1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368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</row>
    <row r="303" spans="1:24" ht="19.5" customHeight="1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368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</row>
    <row r="304" spans="1:24" ht="19.5" customHeight="1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368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</row>
    <row r="305" spans="1:24" ht="19.5" customHeight="1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368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</row>
    <row r="306" spans="1:24" ht="19.5" customHeight="1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368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</row>
    <row r="307" spans="1:24" ht="19.5" customHeight="1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368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</row>
    <row r="308" spans="1:24" ht="19.5" customHeight="1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368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</row>
    <row r="309" spans="1:24" ht="19.5" customHeight="1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368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</row>
    <row r="310" spans="1:24" ht="19.5" customHeight="1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368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</row>
    <row r="311" spans="1:24" ht="19.5" customHeight="1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368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</row>
    <row r="312" spans="1:24" ht="19.5" customHeight="1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368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</row>
    <row r="313" spans="1:24" ht="19.5" customHeight="1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368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</row>
    <row r="314" spans="1:24" ht="19.5" customHeight="1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368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</row>
    <row r="315" spans="1:24" ht="19.5" customHeight="1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368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</row>
    <row r="316" spans="1:24" ht="19.5" customHeight="1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368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</row>
    <row r="317" spans="1:24" ht="19.5" customHeight="1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368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</row>
    <row r="318" spans="1:24" ht="19.5" customHeight="1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368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</row>
    <row r="319" spans="1:24" ht="19.5" customHeight="1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368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</row>
    <row r="320" spans="1:24" ht="19.5" customHeight="1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368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</row>
    <row r="321" spans="1:24" ht="19.5" customHeight="1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368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</row>
    <row r="322" spans="1:24" ht="19.5" customHeight="1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368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</row>
    <row r="323" spans="1:24" ht="19.5" customHeight="1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368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</row>
    <row r="324" spans="1:24" ht="19.5" customHeight="1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368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</row>
    <row r="325" spans="1:24" ht="19.5" customHeight="1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368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</row>
    <row r="326" spans="1:24" ht="19.5" customHeight="1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368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</row>
    <row r="327" spans="1:24" ht="19.5" customHeight="1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368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</row>
    <row r="328" spans="1:24" ht="19.5" customHeight="1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368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</row>
    <row r="329" spans="1:24" ht="19.5" customHeight="1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368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</row>
    <row r="330" spans="1:24" ht="19.5" customHeight="1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368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</row>
    <row r="331" spans="1:24" ht="19.5" customHeight="1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368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</row>
    <row r="332" spans="1:24" ht="19.5" customHeight="1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368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</row>
    <row r="333" spans="1:24" ht="19.5" customHeight="1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368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</row>
    <row r="334" spans="1:24" ht="19.5" customHeight="1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368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</row>
    <row r="335" spans="1:24" ht="19.5" customHeight="1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368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</row>
    <row r="336" spans="1:24" ht="19.5" customHeight="1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368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</row>
    <row r="337" spans="1:24" ht="19.5" customHeight="1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368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</row>
    <row r="338" spans="1:24" ht="19.5" customHeight="1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368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</row>
    <row r="339" spans="1:24" ht="19.5" customHeight="1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368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</row>
    <row r="340" spans="1:24" ht="19.5" customHeight="1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368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</row>
    <row r="341" spans="1:24" ht="19.5" customHeight="1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368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</row>
    <row r="342" spans="1:24" ht="19.5" customHeight="1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368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</row>
    <row r="343" spans="1:24" ht="19.5" customHeight="1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368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</row>
    <row r="344" spans="1:24" ht="19.5" customHeight="1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368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</row>
    <row r="345" spans="1:24" ht="19.5" customHeight="1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368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</row>
    <row r="346" spans="1:24" ht="19.5" customHeight="1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368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</row>
    <row r="347" spans="1:24" ht="19.5" customHeight="1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368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</row>
    <row r="348" spans="1:24" ht="19.5" customHeight="1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368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</row>
    <row r="349" spans="1:24" ht="19.5" customHeight="1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368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</row>
    <row r="350" spans="1:24" ht="19.5" customHeight="1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368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</row>
    <row r="351" spans="1:24" ht="19.5" customHeight="1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368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</row>
    <row r="352" spans="1:24" ht="19.5" customHeight="1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368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</row>
    <row r="353" spans="1:24" ht="19.5" customHeight="1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368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</row>
    <row r="354" spans="1:24" ht="19.5" customHeight="1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368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</row>
    <row r="355" spans="1:24" ht="19.5" customHeight="1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368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</row>
    <row r="356" spans="1:24" ht="19.5" customHeight="1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368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</row>
    <row r="357" spans="1:24" ht="19.5" customHeight="1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368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</row>
    <row r="358" spans="1:24" ht="19.5" customHeight="1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368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</row>
    <row r="359" spans="1:24" ht="19.5" customHeight="1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368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</row>
    <row r="360" spans="1:24" ht="19.5" customHeight="1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368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</row>
    <row r="361" spans="1:24" ht="19.5" customHeight="1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368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</row>
    <row r="362" spans="1:24" ht="19.5" customHeight="1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368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</row>
    <row r="363" spans="1:24" ht="19.5" customHeight="1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368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</row>
    <row r="364" spans="1:24" ht="19.5" customHeight="1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368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</row>
    <row r="365" spans="1:24" ht="19.5" customHeight="1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368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</row>
    <row r="366" spans="1:24" ht="19.5" customHeight="1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368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</row>
    <row r="367" spans="1:24" ht="19.5" customHeight="1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368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</row>
    <row r="368" spans="1:24" ht="19.5" customHeight="1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368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</row>
    <row r="369" spans="1:24" ht="19.5" customHeight="1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368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</row>
    <row r="370" spans="1:24" ht="19.5" customHeight="1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368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</row>
    <row r="371" spans="1:24" ht="19.5" customHeight="1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368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</row>
    <row r="372" spans="1:24" ht="19.5" customHeight="1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368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</row>
    <row r="373" spans="1:24" ht="19.5" customHeight="1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368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</row>
    <row r="374" spans="1:24" ht="19.5" customHeight="1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368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</row>
    <row r="375" spans="1:24" ht="19.5" customHeight="1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368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</row>
    <row r="376" spans="1:24" ht="19.5" customHeight="1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368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</row>
    <row r="377" spans="1:24" ht="19.5" customHeight="1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368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</row>
    <row r="378" spans="1:24" ht="19.5" customHeight="1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368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</row>
    <row r="379" spans="1:24" ht="19.5" customHeight="1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368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</row>
    <row r="380" spans="1:24" ht="19.5" customHeight="1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368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</row>
    <row r="381" spans="1:24" ht="19.5" customHeight="1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368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</row>
    <row r="382" spans="1:24" ht="19.5" customHeight="1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368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</row>
    <row r="383" spans="1:24" ht="19.5" customHeight="1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368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</row>
    <row r="384" spans="1:24" ht="19.5" customHeight="1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368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</row>
    <row r="385" spans="1:24" ht="19.5" customHeight="1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368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</row>
    <row r="386" spans="1:24" ht="19.5" customHeight="1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368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</row>
    <row r="387" spans="1:24" ht="19.5" customHeight="1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368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</row>
    <row r="388" spans="1:24" ht="19.5" customHeight="1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368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</row>
    <row r="389" spans="1:24" ht="19.5" customHeight="1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368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</row>
    <row r="390" spans="1:24" ht="19.5" customHeight="1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368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</row>
    <row r="391" spans="1:24" ht="19.5" customHeight="1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368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</row>
    <row r="392" spans="1:24" ht="19.5" customHeight="1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368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</row>
    <row r="393" spans="1:24" ht="19.5" customHeight="1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368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</row>
    <row r="394" spans="1:24" ht="19.5" customHeight="1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368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</row>
    <row r="395" spans="1:24" ht="19.5" customHeight="1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368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</row>
    <row r="396" spans="1:24" ht="19.5" customHeight="1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368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</row>
    <row r="397" spans="1:24" ht="19.5" customHeight="1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368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</row>
    <row r="398" spans="1:24" ht="19.5" customHeight="1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368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</row>
    <row r="399" spans="1:24" ht="19.5" customHeight="1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368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</row>
    <row r="400" spans="1:24" ht="19.5" customHeight="1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368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</row>
    <row r="401" spans="1:24" ht="19.5" customHeight="1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368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</row>
    <row r="402" spans="1:24" ht="19.5" customHeight="1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368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</row>
    <row r="403" spans="1:24" ht="19.5" customHeight="1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368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</row>
    <row r="404" spans="1:24" ht="19.5" customHeight="1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368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</row>
    <row r="405" spans="1:24" ht="19.5" customHeight="1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368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</row>
    <row r="406" spans="1:24" ht="19.5" customHeight="1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368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</row>
    <row r="407" spans="1:24" ht="19.5" customHeight="1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368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</row>
    <row r="408" spans="1:24" ht="19.5" customHeight="1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368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</row>
    <row r="409" spans="1:24" ht="19.5" customHeight="1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368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</row>
    <row r="410" spans="1:24" ht="19.5" customHeight="1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368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</row>
    <row r="411" spans="1:24" ht="19.5" customHeight="1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368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</row>
    <row r="412" spans="1:24" ht="19.5" customHeight="1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368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</row>
    <row r="413" spans="1:24" ht="19.5" customHeight="1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368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</row>
    <row r="414" spans="1:24" ht="19.5" customHeight="1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368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</row>
    <row r="415" spans="1:24" ht="19.5" customHeight="1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368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</row>
    <row r="416" spans="1:24" ht="19.5" customHeight="1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368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</row>
    <row r="417" spans="1:24" ht="19.5" customHeight="1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368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</row>
    <row r="418" spans="1:24" ht="19.5" customHeight="1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368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</row>
    <row r="419" spans="1:24" ht="19.5" customHeight="1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368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</row>
    <row r="420" spans="1:24" ht="19.5" customHeight="1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368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</row>
    <row r="421" spans="1:24" ht="19.5" customHeight="1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368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</row>
    <row r="422" spans="1:24" ht="19.5" customHeight="1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368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</row>
    <row r="423" spans="1:24" ht="19.5" customHeight="1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368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</row>
    <row r="424" spans="1:24" ht="19.5" customHeight="1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368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</row>
    <row r="425" spans="1:24" ht="19.5" customHeight="1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368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</row>
    <row r="426" spans="1:24" ht="19.5" customHeight="1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368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</row>
    <row r="427" spans="1:24" ht="19.5" customHeight="1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368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</row>
    <row r="428" spans="1:24" ht="19.5" customHeight="1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368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</row>
    <row r="429" spans="1:24" ht="19.5" customHeight="1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368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</row>
    <row r="430" spans="1:24" ht="19.5" customHeight="1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368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</row>
    <row r="431" spans="1:24" ht="19.5" customHeight="1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368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</row>
    <row r="432" spans="1:24" ht="19.5" customHeight="1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368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</row>
    <row r="433" spans="1:24" ht="19.5" customHeight="1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368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</row>
    <row r="434" spans="1:24" ht="19.5" customHeight="1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368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</row>
    <row r="435" spans="1:24" ht="19.5" customHeight="1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368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</row>
    <row r="436" spans="1:24" ht="19.5" customHeight="1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368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</row>
    <row r="437" spans="1:24" ht="19.5" customHeight="1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368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</row>
    <row r="438" spans="1:24" ht="19.5" customHeight="1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368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</row>
    <row r="439" spans="1:24" ht="19.5" customHeight="1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368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</row>
    <row r="440" spans="1:24" ht="19.5" customHeight="1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368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</row>
    <row r="441" spans="1:24" ht="19.5" customHeight="1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368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</row>
    <row r="442" spans="1:24" ht="19.5" customHeight="1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368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</row>
    <row r="443" spans="1:24" ht="19.5" customHeight="1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368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</row>
    <row r="444" spans="1:24" ht="19.5" customHeight="1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368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</row>
    <row r="445" spans="1:24" ht="19.5" customHeight="1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368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</row>
    <row r="446" spans="1:24" ht="19.5" customHeight="1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368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</row>
    <row r="447" spans="1:24" ht="19.5" customHeight="1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368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</row>
    <row r="448" spans="1:24" ht="19.5" customHeight="1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368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</row>
    <row r="449" spans="1:24" ht="19.5" customHeight="1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368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</row>
    <row r="450" spans="1:24" ht="19.5" customHeight="1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368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</row>
    <row r="451" spans="1:24" ht="19.5" customHeight="1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368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</row>
    <row r="452" spans="1:24" ht="19.5" customHeight="1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368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</row>
    <row r="453" spans="1:24" ht="19.5" customHeight="1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368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</row>
    <row r="454" spans="1:24" ht="19.5" customHeight="1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368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</row>
    <row r="455" spans="1:24" ht="19.5" customHeight="1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368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</row>
    <row r="456" spans="1:24" ht="19.5" customHeight="1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368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</row>
    <row r="457" spans="1:24" ht="19.5" customHeight="1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368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</row>
    <row r="458" spans="1:24" ht="19.5" customHeight="1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368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</row>
    <row r="459" spans="1:24" ht="19.5" customHeight="1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368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</row>
    <row r="460" spans="1:24" ht="19.5" customHeight="1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368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</row>
    <row r="461" spans="1:24" ht="19.5" customHeight="1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368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</row>
    <row r="462" spans="1:24" ht="19.5" customHeight="1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368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</row>
    <row r="463" spans="1:24" ht="19.5" customHeight="1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368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</row>
    <row r="464" spans="1:24" ht="19.5" customHeight="1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368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</row>
    <row r="465" spans="1:24" ht="19.5" customHeight="1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368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</row>
    <row r="466" spans="1:24" ht="19.5" customHeight="1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368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</row>
    <row r="467" spans="1:24" ht="19.5" customHeight="1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368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</row>
    <row r="468" spans="1:24" ht="19.5" customHeight="1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368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</row>
    <row r="469" spans="1:24" ht="19.5" customHeight="1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368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</row>
    <row r="470" spans="1:24" ht="19.5" customHeight="1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368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</row>
    <row r="471" spans="1:24" ht="19.5" customHeight="1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368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</row>
    <row r="472" spans="1:24" ht="19.5" customHeight="1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368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</row>
    <row r="473" spans="1:24" ht="19.5" customHeight="1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368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</row>
    <row r="474" spans="1:24" ht="19.5" customHeight="1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368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</row>
    <row r="475" spans="1:24" ht="19.5" customHeight="1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368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</row>
    <row r="476" spans="1:24" ht="19.5" customHeight="1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368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</row>
    <row r="477" spans="1:24" ht="19.5" customHeight="1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368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</row>
    <row r="478" spans="1:24" ht="19.5" customHeight="1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368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</row>
    <row r="479" spans="1:24" ht="19.5" customHeight="1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368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</row>
    <row r="480" spans="1:24" ht="19.5" customHeight="1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368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</row>
    <row r="481" spans="1:24" ht="19.5" customHeight="1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368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</row>
    <row r="482" spans="1:24" ht="19.5" customHeight="1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368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</row>
    <row r="483" spans="1:24" ht="19.5" customHeight="1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368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</row>
    <row r="484" spans="1:24" ht="19.5" customHeight="1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368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</row>
    <row r="485" spans="1:24" ht="19.5" customHeight="1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368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</row>
    <row r="486" spans="1:24" ht="19.5" customHeight="1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368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</row>
    <row r="487" spans="1:24" ht="19.5" customHeight="1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368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</row>
    <row r="488" spans="1:24" ht="19.5" customHeight="1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368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</row>
    <row r="489" spans="1:24" ht="19.5" customHeight="1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368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</row>
    <row r="490" spans="1:24" ht="19.5" customHeight="1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368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</row>
    <row r="491" spans="1:24" ht="19.5" customHeight="1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368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</row>
    <row r="492" spans="1:24" ht="19.5" customHeight="1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368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</row>
    <row r="493" spans="1:24" ht="19.5" customHeight="1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368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</row>
    <row r="494" spans="1:24" ht="19.5" customHeight="1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368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</row>
    <row r="495" spans="1:24" ht="19.5" customHeight="1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368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</row>
    <row r="496" spans="1:24" ht="19.5" customHeight="1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368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</row>
    <row r="497" spans="1:24" ht="19.5" customHeight="1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368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</row>
    <row r="498" spans="1:24" ht="19.5" customHeight="1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368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</row>
    <row r="499" spans="1:24" ht="19.5" customHeight="1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368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</row>
    <row r="500" spans="1:24" ht="19.5" customHeight="1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368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</row>
    <row r="501" spans="1:24" ht="19.5" customHeight="1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368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</row>
    <row r="502" spans="1:24" ht="19.5" customHeight="1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368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</row>
    <row r="503" spans="1:24" ht="19.5" customHeight="1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368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</row>
    <row r="504" spans="1:24" ht="19.5" customHeight="1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368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</row>
    <row r="505" spans="1:24" ht="19.5" customHeight="1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368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</row>
    <row r="506" spans="1:24" ht="19.5" customHeight="1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368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</row>
    <row r="507" spans="1:24" ht="19.5" customHeight="1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368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</row>
    <row r="508" spans="1:24" ht="19.5" customHeight="1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368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</row>
    <row r="509" spans="1:24" ht="19.5" customHeight="1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368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</row>
    <row r="510" spans="1:24" ht="19.5" customHeight="1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368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</row>
    <row r="511" spans="1:24" ht="19.5" customHeight="1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368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</row>
    <row r="512" spans="1:24" ht="19.5" customHeight="1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368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</row>
    <row r="513" spans="1:24" ht="19.5" customHeight="1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368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</row>
    <row r="514" spans="1:24" ht="19.5" customHeight="1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368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</row>
    <row r="515" spans="1:24" ht="19.5" customHeight="1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368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</row>
    <row r="516" spans="1:24" ht="19.5" customHeight="1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368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</row>
    <row r="517" spans="1:24" ht="19.5" customHeight="1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368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</row>
    <row r="518" spans="1:24" ht="19.5" customHeight="1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368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</row>
    <row r="519" spans="1:24" ht="19.5" customHeight="1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368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</row>
    <row r="520" spans="1:24" ht="19.5" customHeight="1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368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</row>
    <row r="521" spans="1:24" ht="19.5" customHeight="1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368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</row>
    <row r="522" spans="1:24" ht="19.5" customHeight="1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368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</row>
    <row r="523" spans="1:24" ht="19.5" customHeight="1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368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</row>
    <row r="524" spans="1:24" ht="19.5" customHeight="1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368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</row>
    <row r="525" spans="1:24" ht="19.5" customHeight="1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368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</row>
    <row r="526" spans="1:24" ht="19.5" customHeight="1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368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</row>
    <row r="527" spans="1:24" ht="19.5" customHeight="1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368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</row>
    <row r="528" spans="1:24" ht="19.5" customHeight="1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368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</row>
    <row r="529" spans="1:24" ht="19.5" customHeight="1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368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</row>
    <row r="530" spans="1:24" ht="19.5" customHeight="1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368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</row>
    <row r="531" spans="1:24" ht="19.5" customHeight="1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368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</row>
    <row r="532" spans="1:24" ht="19.5" customHeight="1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368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</row>
    <row r="533" spans="1:24" ht="19.5" customHeight="1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368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</row>
    <row r="534" spans="1:24" ht="19.5" customHeight="1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368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</row>
    <row r="535" spans="1:24" ht="19.5" customHeight="1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368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</row>
    <row r="536" spans="1:24" ht="19.5" customHeight="1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368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</row>
    <row r="537" spans="1:24" ht="19.5" customHeight="1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368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</row>
    <row r="538" spans="1:24" ht="19.5" customHeight="1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368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</row>
    <row r="539" spans="1:24" ht="19.5" customHeight="1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368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</row>
    <row r="540" spans="1:24" ht="19.5" customHeight="1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368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</row>
    <row r="541" spans="1:24" ht="19.5" customHeight="1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368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</row>
    <row r="542" spans="1:24" ht="19.5" customHeight="1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368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</row>
    <row r="543" spans="1:24" ht="19.5" customHeight="1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368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</row>
    <row r="544" spans="1:24" ht="19.5" customHeight="1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368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</row>
    <row r="545" spans="1:24" ht="19.5" customHeight="1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368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</row>
    <row r="546" spans="1:24" ht="19.5" customHeight="1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368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</row>
    <row r="547" spans="1:24" ht="19.5" customHeight="1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368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</row>
    <row r="548" spans="1:24" ht="19.5" customHeight="1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368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</row>
    <row r="549" spans="1:24" ht="19.5" customHeight="1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368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</row>
    <row r="550" spans="1:24" ht="19.5" customHeight="1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368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</row>
    <row r="551" spans="1:24" ht="19.5" customHeight="1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368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</row>
    <row r="552" spans="1:24" ht="19.5" customHeight="1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368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</row>
    <row r="553" spans="1:24" ht="19.5" customHeight="1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368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</row>
    <row r="554" spans="1:24" ht="19.5" customHeight="1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368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</row>
    <row r="555" spans="1:24" ht="19.5" customHeight="1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368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</row>
    <row r="556" spans="1:24" ht="19.5" customHeight="1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368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</row>
    <row r="557" spans="1:24" ht="19.5" customHeight="1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368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</row>
    <row r="558" spans="1:24" ht="19.5" customHeight="1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368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</row>
    <row r="559" spans="1:24" ht="19.5" customHeight="1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368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</row>
    <row r="560" spans="1:24" ht="19.5" customHeight="1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368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</row>
    <row r="561" spans="1:24" ht="19.5" customHeight="1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368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</row>
    <row r="562" spans="1:24" ht="19.5" customHeight="1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368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</row>
    <row r="563" spans="1:24" ht="19.5" customHeight="1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368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</row>
    <row r="564" spans="1:24" ht="19.5" customHeight="1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368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</row>
    <row r="565" spans="1:24" ht="19.5" customHeight="1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368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</row>
    <row r="566" spans="1:24" ht="19.5" customHeight="1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368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</row>
    <row r="567" spans="1:24" ht="19.5" customHeight="1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368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</row>
    <row r="568" spans="1:24" ht="19.5" customHeight="1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368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</row>
    <row r="569" spans="1:24" ht="19.5" customHeight="1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368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</row>
    <row r="570" spans="1:24" ht="19.5" customHeight="1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368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</row>
    <row r="571" spans="1:24" ht="19.5" customHeight="1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368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</row>
    <row r="572" spans="1:24" ht="19.5" customHeight="1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368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</row>
    <row r="573" spans="1:24" ht="19.5" customHeight="1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368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</row>
    <row r="574" spans="1:24" ht="19.5" customHeight="1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368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</row>
    <row r="575" spans="1:24" ht="19.5" customHeight="1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368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</row>
    <row r="576" spans="1:24" ht="19.5" customHeight="1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368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</row>
    <row r="577" spans="1:24" ht="19.5" customHeight="1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368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</row>
    <row r="578" spans="1:24" ht="19.5" customHeight="1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368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</row>
    <row r="579" spans="1:24" ht="19.5" customHeight="1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368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</row>
    <row r="580" spans="1:24" ht="19.5" customHeight="1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368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</row>
    <row r="581" spans="1:24" ht="19.5" customHeight="1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368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</row>
    <row r="582" spans="1:24" ht="19.5" customHeight="1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368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</row>
    <row r="583" spans="1:24" ht="19.5" customHeight="1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368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</row>
    <row r="584" spans="1:24" ht="19.5" customHeight="1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368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</row>
    <row r="585" spans="1:24" ht="19.5" customHeight="1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368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</row>
    <row r="586" spans="1:24" ht="19.5" customHeight="1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368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</row>
    <row r="587" spans="1:24" ht="19.5" customHeight="1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368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</row>
    <row r="588" spans="1:24" ht="19.5" customHeight="1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368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</row>
    <row r="589" spans="1:24" ht="19.5" customHeight="1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368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</row>
    <row r="590" spans="1:24" ht="19.5" customHeight="1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368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</row>
    <row r="591" spans="1:24" ht="19.5" customHeight="1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368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</row>
    <row r="592" spans="1:24" ht="19.5" customHeight="1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368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</row>
    <row r="593" spans="1:24" ht="19.5" customHeight="1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368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</row>
    <row r="594" spans="1:24" ht="19.5" customHeight="1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368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</row>
    <row r="595" spans="1:24" ht="19.5" customHeight="1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368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</row>
    <row r="596" spans="1:24" ht="19.5" customHeight="1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368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</row>
    <row r="597" spans="1:24" ht="19.5" customHeight="1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368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</row>
    <row r="598" spans="1:24" ht="19.5" customHeight="1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368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</row>
    <row r="599" spans="1:24" ht="19.5" customHeight="1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368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</row>
    <row r="600" spans="1:24" ht="19.5" customHeight="1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368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</row>
    <row r="601" spans="1:24" ht="19.5" customHeight="1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368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</row>
    <row r="602" spans="1:24" ht="19.5" customHeight="1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368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</row>
    <row r="603" spans="1:24" ht="19.5" customHeight="1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368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</row>
    <row r="604" spans="1:24" ht="19.5" customHeight="1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368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</row>
    <row r="605" spans="1:24" ht="19.5" customHeight="1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368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</row>
    <row r="606" spans="1:24" ht="19.5" customHeight="1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368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</row>
    <row r="607" spans="1:24" ht="19.5" customHeight="1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368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</row>
    <row r="608" spans="1:24" ht="19.5" customHeight="1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368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</row>
    <row r="609" spans="1:24" ht="19.5" customHeight="1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368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</row>
    <row r="610" spans="1:24" ht="19.5" customHeight="1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368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</row>
    <row r="611" spans="1:24" ht="19.5" customHeight="1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368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</row>
    <row r="612" spans="1:24" ht="19.5" customHeight="1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368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</row>
    <row r="613" spans="1:24" ht="19.5" customHeight="1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368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</row>
    <row r="614" spans="1:24" ht="19.5" customHeight="1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368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</row>
    <row r="615" spans="1:24" ht="19.5" customHeight="1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368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</row>
    <row r="616" spans="1:24" ht="19.5" customHeight="1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368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</row>
    <row r="617" spans="1:24" ht="19.5" customHeight="1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368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</row>
    <row r="618" spans="1:24" ht="19.5" customHeight="1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368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</row>
    <row r="619" spans="1:24" ht="19.5" customHeight="1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368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</row>
    <row r="620" spans="1:24" ht="19.5" customHeight="1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368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</row>
    <row r="621" spans="1:24" ht="19.5" customHeight="1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368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</row>
    <row r="622" spans="1:24" ht="19.5" customHeight="1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368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</row>
    <row r="623" spans="1:24" ht="19.5" customHeight="1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368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</row>
    <row r="624" spans="1:24" ht="19.5" customHeight="1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368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</row>
    <row r="625" spans="1:24" ht="19.5" customHeight="1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368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</row>
    <row r="626" spans="1:24" ht="19.5" customHeight="1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368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</row>
    <row r="627" spans="1:24" ht="19.5" customHeight="1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368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</row>
    <row r="628" spans="1:24" ht="19.5" customHeight="1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368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</row>
    <row r="629" spans="1:24" ht="19.5" customHeight="1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368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</row>
    <row r="630" spans="1:24" ht="19.5" customHeight="1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368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</row>
    <row r="631" spans="1:24" ht="19.5" customHeight="1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368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</row>
    <row r="632" spans="1:24" ht="19.5" customHeight="1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368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</row>
    <row r="633" spans="1:24" ht="19.5" customHeight="1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368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</row>
    <row r="634" spans="1:24" ht="19.5" customHeight="1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368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</row>
    <row r="635" spans="1:24" ht="19.5" customHeight="1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368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</row>
    <row r="636" spans="1:24" ht="19.5" customHeight="1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368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</row>
    <row r="637" spans="1:24" ht="19.5" customHeight="1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368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</row>
    <row r="638" spans="1:24" ht="19.5" customHeight="1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368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</row>
    <row r="639" spans="1:24" ht="19.5" customHeight="1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368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</row>
    <row r="640" spans="1:24" ht="19.5" customHeight="1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368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</row>
    <row r="641" spans="1:24" ht="19.5" customHeight="1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368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</row>
    <row r="642" spans="1:24" ht="19.5" customHeight="1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368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</row>
    <row r="643" spans="1:24" ht="19.5" customHeight="1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368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</row>
    <row r="644" spans="1:24" ht="19.5" customHeight="1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368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</row>
    <row r="645" spans="1:24" ht="19.5" customHeight="1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368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</row>
    <row r="646" spans="1:24" ht="19.5" customHeight="1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368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</row>
    <row r="647" spans="1:24" ht="19.5" customHeight="1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368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</row>
    <row r="648" spans="1:24" ht="19.5" customHeight="1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368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</row>
    <row r="649" spans="1:24" ht="19.5" customHeight="1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368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</row>
    <row r="650" spans="1:24" ht="19.5" customHeight="1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368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</row>
    <row r="651" spans="1:24" ht="19.5" customHeight="1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368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</row>
    <row r="652" spans="1:24" ht="19.5" customHeight="1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368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</row>
    <row r="653" spans="1:24" ht="19.5" customHeight="1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368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</row>
    <row r="654" spans="1:24" ht="19.5" customHeight="1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368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</row>
    <row r="655" spans="1:24" ht="19.5" customHeight="1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368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</row>
    <row r="656" spans="1:24" ht="19.5" customHeight="1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368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</row>
    <row r="657" spans="1:24" ht="19.5" customHeight="1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368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</row>
    <row r="658" spans="1:24" ht="19.5" customHeight="1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368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</row>
    <row r="659" spans="1:24" ht="19.5" customHeight="1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368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</row>
    <row r="660" spans="1:24" ht="19.5" customHeight="1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368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</row>
    <row r="661" spans="1:24" ht="19.5" customHeight="1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368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</row>
    <row r="662" spans="1:24" ht="19.5" customHeight="1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368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</row>
    <row r="663" spans="1:24" ht="19.5" customHeight="1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368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</row>
    <row r="664" spans="1:24" ht="19.5" customHeight="1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368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</row>
    <row r="665" spans="1:24" ht="19.5" customHeight="1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368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</row>
    <row r="666" spans="1:24" ht="19.5" customHeight="1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368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</row>
    <row r="667" spans="1:24" ht="19.5" customHeight="1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368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</row>
    <row r="668" spans="1:24" ht="19.5" customHeight="1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368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</row>
    <row r="669" spans="1:24" ht="19.5" customHeight="1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368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</row>
    <row r="670" spans="1:24" ht="19.5" customHeight="1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368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</row>
    <row r="671" spans="1:24" ht="19.5" customHeight="1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368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</row>
    <row r="672" spans="1:24" ht="19.5" customHeight="1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368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</row>
    <row r="673" spans="1:24" ht="19.5" customHeight="1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368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</row>
    <row r="674" spans="1:24" ht="19.5" customHeight="1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368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</row>
    <row r="675" spans="1:24" ht="19.5" customHeight="1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368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</row>
    <row r="676" spans="1:24" ht="19.5" customHeight="1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368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</row>
    <row r="677" spans="1:24" ht="19.5" customHeight="1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368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</row>
    <row r="678" spans="1:24" ht="19.5" customHeight="1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368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</row>
    <row r="679" spans="1:24" ht="19.5" customHeight="1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368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</row>
    <row r="680" spans="1:24" ht="19.5" customHeight="1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368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</row>
    <row r="681" spans="1:24" ht="19.5" customHeight="1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368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</row>
    <row r="682" spans="1:24" ht="19.5" customHeight="1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368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</row>
    <row r="683" spans="1:24" ht="19.5" customHeight="1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368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</row>
    <row r="684" spans="1:24" ht="19.5" customHeight="1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368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</row>
    <row r="685" spans="1:24" ht="19.5" customHeight="1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368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</row>
    <row r="686" spans="1:24" ht="19.5" customHeight="1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368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</row>
    <row r="687" spans="1:24" ht="19.5" customHeight="1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368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</row>
    <row r="688" spans="1:24" ht="19.5" customHeight="1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368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</row>
    <row r="689" spans="1:24" ht="19.5" customHeight="1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368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</row>
    <row r="690" spans="1:24" ht="19.5" customHeight="1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368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</row>
    <row r="691" spans="1:24" ht="19.5" customHeight="1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368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</row>
    <row r="692" spans="1:24" ht="19.5" customHeight="1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368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</row>
    <row r="693" spans="1:24" ht="19.5" customHeight="1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368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</row>
    <row r="694" spans="1:24" ht="19.5" customHeight="1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368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</row>
    <row r="695" spans="1:24" ht="19.5" customHeight="1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368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</row>
    <row r="696" spans="1:24" ht="19.5" customHeight="1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368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</row>
    <row r="697" spans="1:24" ht="19.5" customHeight="1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368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</row>
    <row r="698" spans="1:24" ht="19.5" customHeight="1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368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</row>
    <row r="699" spans="1:24" ht="19.5" customHeight="1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368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</row>
    <row r="700" spans="1:24" ht="19.5" customHeight="1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368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</row>
    <row r="701" spans="1:24" ht="19.5" customHeight="1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368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</row>
    <row r="702" spans="1:24" ht="19.5" customHeight="1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368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</row>
    <row r="703" spans="1:24" ht="19.5" customHeight="1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368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</row>
    <row r="704" spans="1:24" ht="19.5" customHeight="1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368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</row>
    <row r="705" spans="1:24" ht="19.5" customHeight="1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368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</row>
    <row r="706" spans="1:24" ht="19.5" customHeight="1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368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</row>
    <row r="707" spans="1:24" ht="19.5" customHeight="1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368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</row>
    <row r="708" spans="1:24" ht="19.5" customHeight="1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368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</row>
    <row r="709" spans="1:24" ht="19.5" customHeight="1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368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</row>
    <row r="710" spans="1:24" ht="19.5" customHeight="1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368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</row>
    <row r="711" spans="1:24" ht="19.5" customHeight="1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368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</row>
    <row r="712" spans="1:24" ht="19.5" customHeight="1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368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</row>
    <row r="713" spans="1:24" ht="19.5" customHeight="1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368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</row>
    <row r="714" spans="1:24" ht="19.5" customHeight="1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368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</row>
    <row r="715" spans="1:24" ht="19.5" customHeight="1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368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</row>
    <row r="716" spans="1:24" ht="19.5" customHeight="1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368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</row>
    <row r="717" spans="1:24" ht="19.5" customHeight="1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368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</row>
    <row r="718" spans="1:24" ht="19.5" customHeight="1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368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</row>
    <row r="719" spans="1:24" ht="19.5" customHeight="1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368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</row>
    <row r="720" spans="1:24" ht="19.5" customHeight="1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368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</row>
    <row r="721" spans="1:24" ht="19.5" customHeight="1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368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</row>
    <row r="722" spans="1:24" ht="19.5" customHeight="1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368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</row>
    <row r="723" spans="1:24" ht="19.5" customHeight="1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368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</row>
    <row r="724" spans="1:24" ht="19.5" customHeight="1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368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</row>
    <row r="725" spans="1:24" ht="19.5" customHeight="1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368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</row>
    <row r="726" spans="1:24" ht="19.5" customHeight="1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368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</row>
    <row r="727" spans="1:24" ht="19.5" customHeight="1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368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</row>
    <row r="728" spans="1:24" ht="19.5" customHeight="1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368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</row>
    <row r="729" spans="1:24" ht="19.5" customHeight="1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368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</row>
    <row r="730" spans="1:24" ht="19.5" customHeight="1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368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</row>
    <row r="731" spans="1:24" ht="19.5" customHeight="1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368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</row>
    <row r="732" spans="1:24" ht="19.5" customHeight="1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368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</row>
    <row r="733" spans="1:24" ht="19.5" customHeight="1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368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</row>
    <row r="734" spans="1:24" ht="19.5" customHeight="1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368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</row>
    <row r="735" spans="1:24" ht="19.5" customHeight="1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368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</row>
    <row r="736" spans="1:24" ht="19.5" customHeight="1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368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</row>
    <row r="737" spans="1:24" ht="19.5" customHeight="1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368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</row>
    <row r="738" spans="1:24" ht="19.5" customHeight="1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368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</row>
    <row r="739" spans="1:24" ht="19.5" customHeight="1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368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</row>
    <row r="740" spans="1:24" ht="19.5" customHeight="1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368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</row>
    <row r="741" spans="1:24" ht="19.5" customHeight="1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368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</row>
    <row r="742" spans="1:24" ht="19.5" customHeight="1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368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</row>
    <row r="743" spans="1:24" ht="19.5" customHeight="1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368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</row>
    <row r="744" spans="1:24" ht="19.5" customHeight="1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368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</row>
    <row r="745" spans="1:24" ht="19.5" customHeight="1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368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</row>
    <row r="746" spans="1:24" ht="19.5" customHeight="1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368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</row>
    <row r="747" spans="1:24" ht="19.5" customHeight="1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368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</row>
    <row r="748" spans="1:24" ht="19.5" customHeight="1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368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</row>
    <row r="749" spans="1:24" ht="19.5" customHeight="1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368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</row>
    <row r="750" spans="1:24" ht="19.5" customHeight="1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368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</row>
    <row r="751" spans="1:24" ht="19.5" customHeight="1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368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</row>
    <row r="752" spans="1:24" ht="19.5" customHeight="1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368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</row>
    <row r="753" spans="1:24" ht="19.5" customHeight="1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368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</row>
    <row r="754" spans="1:24" ht="19.5" customHeight="1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368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</row>
    <row r="755" spans="1:24" ht="19.5" customHeight="1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368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</row>
    <row r="756" spans="1:24" ht="19.5" customHeight="1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368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</row>
    <row r="757" spans="1:24" ht="19.5" customHeight="1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368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</row>
    <row r="758" spans="1:24" ht="19.5" customHeight="1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368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</row>
    <row r="759" spans="1:24" ht="19.5" customHeight="1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368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</row>
    <row r="760" spans="1:24" ht="19.5" customHeight="1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368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</row>
    <row r="761" spans="1:24" ht="19.5" customHeight="1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368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</row>
    <row r="762" spans="1:24" ht="19.5" customHeight="1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368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</row>
    <row r="763" spans="1:24" ht="19.5" customHeight="1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368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</row>
    <row r="764" spans="1:24" ht="19.5" customHeight="1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368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</row>
    <row r="765" spans="1:24" ht="19.5" customHeight="1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368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</row>
    <row r="766" spans="1:24" ht="19.5" customHeight="1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368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</row>
    <row r="767" spans="1:24" ht="19.5" customHeight="1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368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</row>
    <row r="768" spans="1:24" ht="19.5" customHeight="1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368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</row>
    <row r="769" spans="1:24" ht="19.5" customHeight="1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368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</row>
    <row r="770" spans="1:24" ht="19.5" customHeight="1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368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</row>
    <row r="771" spans="1:24" ht="19.5" customHeight="1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368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</row>
    <row r="772" spans="1:24" ht="19.5" customHeight="1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368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</row>
    <row r="773" spans="1:24" ht="19.5" customHeight="1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368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</row>
    <row r="774" spans="1:24" ht="19.5" customHeight="1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368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</row>
    <row r="775" spans="1:24" ht="19.5" customHeight="1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368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</row>
    <row r="776" spans="1:24" ht="19.5" customHeight="1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368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</row>
    <row r="777" spans="1:24" ht="19.5" customHeight="1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368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</row>
    <row r="778" spans="1:24" ht="19.5" customHeight="1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368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</row>
    <row r="779" spans="1:24" ht="19.5" customHeight="1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368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</row>
    <row r="780" spans="1:24" ht="19.5" customHeight="1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368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</row>
    <row r="781" spans="1:24" ht="19.5" customHeight="1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368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</row>
    <row r="782" spans="1:24" ht="19.5" customHeight="1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368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</row>
    <row r="783" spans="1:24" ht="19.5" customHeight="1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368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</row>
    <row r="784" spans="1:24" ht="19.5" customHeight="1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368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</row>
    <row r="785" spans="1:24" ht="19.5" customHeight="1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368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</row>
    <row r="786" spans="1:24" ht="19.5" customHeight="1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368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</row>
    <row r="787" spans="1:24" ht="19.5" customHeight="1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368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</row>
    <row r="788" spans="1:24" ht="19.5" customHeight="1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368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</row>
    <row r="789" spans="1:24" ht="19.5" customHeight="1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368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</row>
    <row r="790" spans="1:24" ht="19.5" customHeight="1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368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</row>
    <row r="791" spans="1:24" ht="19.5" customHeight="1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368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</row>
    <row r="792" spans="1:24" ht="19.5" customHeight="1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368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</row>
    <row r="793" spans="1:24" ht="19.5" customHeight="1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368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</row>
    <row r="794" spans="1:24" ht="19.5" customHeight="1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368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</row>
    <row r="795" spans="1:24" ht="19.5" customHeight="1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368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</row>
    <row r="796" spans="1:24" ht="19.5" customHeight="1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368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</row>
    <row r="797" spans="1:24" ht="19.5" customHeight="1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368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</row>
    <row r="798" spans="1:24" ht="19.5" customHeight="1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368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</row>
    <row r="799" spans="1:24" ht="19.5" customHeight="1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368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</row>
    <row r="800" spans="1:24" ht="19.5" customHeight="1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368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</row>
    <row r="801" spans="1:24" ht="19.5" customHeight="1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368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</row>
    <row r="802" spans="1:24" ht="19.5" customHeight="1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368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</row>
    <row r="803" spans="1:24" ht="19.5" customHeight="1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368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</row>
    <row r="804" spans="1:24" ht="19.5" customHeight="1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368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</row>
    <row r="805" spans="1:24" ht="19.5" customHeight="1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368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</row>
    <row r="806" spans="1:24" ht="19.5" customHeight="1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368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</row>
    <row r="807" spans="1:24" ht="19.5" customHeight="1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368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</row>
    <row r="808" spans="1:24" ht="19.5" customHeight="1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368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</row>
    <row r="809" spans="1:24" ht="12.75"/>
    <row r="810" spans="1:24" ht="12.75"/>
    <row r="811" spans="1:24" ht="12.75"/>
    <row r="812" spans="1:24" ht="12.75"/>
    <row r="813" spans="1:24" ht="12.75"/>
    <row r="814" spans="1:24" ht="12.75"/>
    <row r="815" spans="1:24" ht="12.75"/>
    <row r="816" spans="1:24" ht="12.75"/>
    <row r="820" ht="12.75"/>
    <row r="821" ht="12.75"/>
    <row r="823" ht="12.75"/>
    <row r="824" ht="12.75"/>
    <row r="828" ht="12.75"/>
    <row r="829" ht="12.75"/>
    <row r="830" ht="12.75"/>
    <row r="831" ht="12.75"/>
    <row r="832" ht="12.75"/>
    <row r="833" ht="12.75"/>
    <row r="834" ht="12.75"/>
    <row r="835" ht="12.75"/>
    <row r="836" ht="12.75"/>
    <row r="837" ht="12.75"/>
    <row r="838" ht="12.75"/>
    <row r="839" ht="12.75"/>
    <row r="840" ht="12.75"/>
    <row r="841" ht="12.75"/>
    <row r="842" ht="12.75"/>
    <row r="843" ht="12.75"/>
    <row r="844" ht="12.75"/>
    <row r="845" ht="12.75"/>
    <row r="846" ht="12.75"/>
    <row r="847" ht="12.75"/>
    <row r="848" ht="12.75"/>
    <row r="849" ht="12.75"/>
    <row r="850" ht="12.75"/>
    <row r="851" ht="12.75"/>
    <row r="852" ht="12.75"/>
  </sheetData>
  <mergeCells count="8">
    <mergeCell ref="O5:R5"/>
    <mergeCell ref="J5:M5"/>
    <mergeCell ref="X5:AA5"/>
    <mergeCell ref="AC5:AF5"/>
    <mergeCell ref="B2:D2"/>
    <mergeCell ref="B5:D5"/>
    <mergeCell ref="F5:H5"/>
    <mergeCell ref="T5:V5"/>
  </mergeCells>
  <hyperlinks>
    <hyperlink ref="S5" location="Zyklus!L15" display="    C2" xr:uid="{00000000-0004-0000-0400-000000000000}"/>
    <hyperlink ref="N5" location="Zyklus!L23" display="    C2" xr:uid="{00000000-0004-0000-0400-000001000000}"/>
    <hyperlink ref="AB5" location="Zyklus!L4" display="    C2" xr:uid="{00000000-0004-0000-0400-000002000000}"/>
    <hyperlink ref="AG5" location="Zyklus!L4" display="    C2" xr:uid="{94854867-91F7-460D-AA80-DC511ACC3DEF}"/>
  </hyperlinks>
  <pageMargins left="0.7" right="0.7" top="0.78740157499999996" bottom="0.78740157499999996" header="0.3" footer="0.3"/>
  <pageSetup paperSize="9" orientation="portrait" horizontalDpi="300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X914"/>
  <sheetViews>
    <sheetView showGridLines="0" zoomScale="71" zoomScaleNormal="71" workbookViewId="0">
      <selection activeCell="J7" sqref="J7"/>
    </sheetView>
  </sheetViews>
  <sheetFormatPr baseColWidth="10" defaultColWidth="9" defaultRowHeight="15" customHeight="1"/>
  <cols>
    <col min="3" max="3" width="16.28515625" style="28" customWidth="1"/>
    <col min="4" max="4" width="31.28515625" style="28" customWidth="1"/>
    <col min="5" max="5" width="24.7109375" style="28" customWidth="1"/>
    <col min="6" max="6" width="18.140625" style="28" hidden="1" customWidth="1"/>
    <col min="7" max="7" width="32.28515625" style="28" customWidth="1"/>
    <col min="8" max="8" width="26.42578125" style="28" customWidth="1"/>
    <col min="9" max="9" width="5.5703125" style="28" hidden="1" customWidth="1"/>
    <col min="10" max="10" width="18" style="28" customWidth="1"/>
    <col min="11" max="11" width="17.42578125" style="28" customWidth="1"/>
    <col min="12" max="12" width="17.140625" style="28" customWidth="1"/>
    <col min="13" max="15" width="19.85546875" style="28" customWidth="1"/>
    <col min="16" max="16" width="17.28515625" style="28" customWidth="1"/>
    <col min="17" max="17" width="16.28515625" style="28" customWidth="1"/>
    <col min="18" max="18" width="17.42578125" style="28" customWidth="1"/>
    <col min="19" max="19" width="17.85546875" style="28" customWidth="1"/>
    <col min="20" max="20" width="14.140625" style="28" customWidth="1"/>
    <col min="21" max="25" width="16.28515625" style="28" customWidth="1"/>
    <col min="26" max="26" width="15.5703125" style="28" customWidth="1"/>
    <col min="27" max="254" width="14" style="28" customWidth="1"/>
    <col min="255" max="258" width="9" style="28" customWidth="1"/>
  </cols>
  <sheetData>
    <row r="1" spans="1:258" ht="22.5" customHeight="1">
      <c r="C1" s="626"/>
      <c r="D1" s="626"/>
      <c r="E1" s="626"/>
      <c r="F1" s="626"/>
      <c r="G1" s="626"/>
      <c r="H1" s="626"/>
      <c r="I1" s="626"/>
      <c r="J1" s="626"/>
      <c r="K1" s="626"/>
      <c r="L1" s="626"/>
      <c r="M1" s="626"/>
      <c r="N1" s="626"/>
      <c r="O1" s="626"/>
      <c r="P1" s="626"/>
      <c r="Q1" s="626"/>
      <c r="R1" s="626"/>
      <c r="S1" s="626"/>
      <c r="T1" s="626"/>
      <c r="U1" s="626"/>
      <c r="V1" s="626"/>
      <c r="W1" s="626"/>
      <c r="X1" s="626"/>
      <c r="Y1" s="626"/>
      <c r="Z1" s="626"/>
      <c r="AA1" s="626"/>
      <c r="AB1" s="626"/>
      <c r="AC1" s="626"/>
      <c r="AD1" s="626"/>
      <c r="AE1" s="626"/>
      <c r="AF1" s="626"/>
      <c r="AG1" s="626"/>
      <c r="AH1" s="626"/>
      <c r="AI1" s="626"/>
      <c r="AJ1" s="626"/>
      <c r="AK1" s="626"/>
      <c r="AL1" s="626"/>
      <c r="AM1" s="626"/>
      <c r="AN1" s="626"/>
      <c r="AO1" s="626"/>
      <c r="AP1" s="626"/>
      <c r="AQ1" s="626"/>
      <c r="AR1" s="626"/>
      <c r="AS1" s="626"/>
      <c r="AT1" s="626"/>
      <c r="AU1" s="626"/>
      <c r="AV1" s="626"/>
      <c r="AW1" s="626"/>
      <c r="AX1" s="626"/>
      <c r="AY1" s="626"/>
      <c r="AZ1" s="626"/>
      <c r="BA1" s="626"/>
      <c r="BB1" s="626"/>
      <c r="BC1" s="626"/>
      <c r="BD1" s="626"/>
      <c r="BE1" s="626"/>
      <c r="BF1" s="626"/>
      <c r="BG1" s="626"/>
      <c r="BH1" s="626"/>
      <c r="BI1" s="626"/>
      <c r="BJ1" s="626"/>
      <c r="BK1" s="626"/>
      <c r="BL1" s="626"/>
      <c r="BM1" s="626"/>
      <c r="BN1" s="626"/>
      <c r="BO1" s="626"/>
      <c r="BP1" s="626"/>
      <c r="BQ1" s="626"/>
      <c r="BR1" s="626"/>
      <c r="BS1" s="626"/>
      <c r="BT1" s="626"/>
      <c r="BU1" s="626"/>
      <c r="BV1" s="626"/>
      <c r="BW1" s="626"/>
      <c r="BX1" s="626"/>
      <c r="BY1" s="626"/>
      <c r="BZ1" s="626"/>
      <c r="CA1" s="626"/>
      <c r="CB1" s="626"/>
      <c r="CC1" s="626"/>
      <c r="CD1" s="626"/>
      <c r="CE1" s="626"/>
      <c r="CF1" s="626"/>
      <c r="CG1" s="626"/>
      <c r="CH1" s="626"/>
      <c r="CI1" s="626"/>
      <c r="CJ1" s="626"/>
      <c r="CK1" s="626"/>
      <c r="CL1" s="626"/>
      <c r="CM1" s="626"/>
      <c r="CN1" s="626"/>
      <c r="CO1" s="626"/>
      <c r="CP1" s="626"/>
      <c r="CQ1" s="626"/>
      <c r="CR1" s="626"/>
      <c r="CS1" s="626"/>
      <c r="CT1" s="626"/>
      <c r="CU1" s="626"/>
      <c r="CV1" s="626"/>
      <c r="CW1" s="626"/>
      <c r="CX1" s="626"/>
      <c r="CY1" s="626"/>
      <c r="CZ1" s="626"/>
      <c r="DA1" s="626"/>
      <c r="DB1" s="626"/>
      <c r="DC1" s="626"/>
      <c r="DD1" s="626"/>
      <c r="DE1" s="626"/>
      <c r="DF1" s="626"/>
      <c r="DG1" s="626"/>
      <c r="DH1" s="626"/>
      <c r="DI1" s="626"/>
      <c r="DJ1" s="626"/>
      <c r="DK1" s="626"/>
      <c r="DL1" s="626"/>
      <c r="DM1" s="626"/>
      <c r="DN1" s="626"/>
      <c r="DO1" s="626"/>
      <c r="DP1" s="626"/>
      <c r="DQ1" s="626"/>
      <c r="DR1" s="626"/>
      <c r="DS1" s="626"/>
      <c r="DT1" s="626"/>
      <c r="DU1" s="626"/>
      <c r="DV1" s="626"/>
      <c r="DW1" s="626"/>
      <c r="DX1" s="626"/>
      <c r="DY1" s="626"/>
      <c r="DZ1" s="626"/>
      <c r="EA1" s="626"/>
      <c r="EB1" s="626"/>
      <c r="EC1" s="626"/>
      <c r="ED1" s="626"/>
      <c r="EE1" s="626"/>
      <c r="EF1" s="626"/>
      <c r="EG1" s="626"/>
      <c r="EH1" s="626"/>
      <c r="EI1" s="626"/>
      <c r="EJ1" s="626"/>
      <c r="EK1" s="626"/>
      <c r="EL1" s="626"/>
      <c r="EM1" s="626"/>
      <c r="EN1" s="626"/>
      <c r="EO1" s="626"/>
      <c r="EP1" s="626"/>
      <c r="EQ1" s="626"/>
      <c r="ER1" s="626"/>
      <c r="ES1" s="626"/>
      <c r="ET1" s="626"/>
      <c r="EU1" s="626"/>
      <c r="EV1" s="626"/>
      <c r="EW1" s="626"/>
      <c r="EX1" s="626"/>
      <c r="EY1" s="626"/>
      <c r="EZ1" s="626"/>
      <c r="FA1" s="626"/>
      <c r="FB1" s="626"/>
      <c r="FC1" s="626"/>
      <c r="FD1" s="626"/>
      <c r="FE1" s="626"/>
      <c r="FF1" s="626"/>
      <c r="FG1" s="626"/>
      <c r="FH1" s="626"/>
      <c r="FI1" s="626"/>
      <c r="FJ1" s="626"/>
      <c r="FK1" s="626"/>
      <c r="FL1" s="626"/>
      <c r="FM1" s="626"/>
      <c r="FN1" s="626"/>
      <c r="FO1" s="626"/>
      <c r="FP1" s="626"/>
      <c r="FQ1" s="626"/>
      <c r="FR1" s="626"/>
      <c r="FS1" s="626"/>
      <c r="FT1" s="626"/>
      <c r="FU1" s="626"/>
      <c r="FV1" s="626"/>
      <c r="FW1" s="626"/>
      <c r="FX1" s="626"/>
      <c r="FY1" s="626"/>
      <c r="FZ1" s="626"/>
      <c r="GA1" s="626"/>
      <c r="GB1" s="626"/>
      <c r="GC1" s="626"/>
      <c r="GD1" s="626"/>
      <c r="GE1" s="626"/>
      <c r="GF1" s="626"/>
      <c r="GG1" s="626"/>
      <c r="GH1" s="626"/>
      <c r="GI1" s="626"/>
      <c r="GJ1" s="626"/>
      <c r="GK1" s="626"/>
      <c r="GL1" s="626"/>
      <c r="GM1" s="626"/>
      <c r="GN1" s="626"/>
      <c r="GO1" s="626"/>
      <c r="GP1" s="626"/>
      <c r="GQ1" s="626"/>
      <c r="GR1" s="626"/>
      <c r="GS1" s="626"/>
      <c r="GT1" s="626"/>
      <c r="GU1" s="626"/>
      <c r="GV1" s="626"/>
      <c r="GW1" s="626"/>
      <c r="GX1" s="626"/>
      <c r="GY1" s="626"/>
      <c r="GZ1" s="626"/>
      <c r="HA1" s="626"/>
      <c r="HB1" s="626"/>
      <c r="HC1" s="626"/>
      <c r="HD1" s="626"/>
      <c r="HE1" s="626"/>
      <c r="HF1" s="626"/>
      <c r="HG1" s="626"/>
      <c r="HH1" s="626"/>
      <c r="HI1" s="626"/>
      <c r="HJ1" s="626"/>
      <c r="HK1" s="626"/>
      <c r="HL1" s="626"/>
      <c r="HM1" s="626"/>
      <c r="HN1" s="626"/>
      <c r="HO1" s="626"/>
      <c r="HP1" s="626"/>
      <c r="HQ1" s="626"/>
      <c r="HR1" s="626"/>
      <c r="HS1" s="626"/>
      <c r="HT1" s="626"/>
      <c r="HU1" s="626"/>
      <c r="HV1" s="626"/>
      <c r="HW1" s="626"/>
      <c r="HX1" s="626"/>
      <c r="HY1" s="626"/>
      <c r="HZ1" s="626"/>
      <c r="IA1" s="626"/>
      <c r="IB1" s="626"/>
      <c r="IC1" s="626"/>
      <c r="ID1" s="626"/>
      <c r="IE1" s="626"/>
      <c r="IF1" s="626"/>
      <c r="IG1" s="626"/>
      <c r="IH1" s="626"/>
      <c r="II1" s="626"/>
      <c r="IJ1" s="626"/>
      <c r="IK1" s="626"/>
      <c r="IL1" s="626"/>
      <c r="IM1" s="626"/>
      <c r="IN1" s="626"/>
      <c r="IO1" s="626"/>
      <c r="IP1" s="626"/>
      <c r="IQ1" s="626"/>
      <c r="IR1" s="626"/>
      <c r="IS1" s="626"/>
      <c r="IT1" s="626"/>
      <c r="IU1" s="626"/>
      <c r="IV1" s="626"/>
      <c r="IW1" s="626"/>
      <c r="IX1" s="626"/>
    </row>
    <row r="2" spans="1:258" ht="32.1" customHeight="1">
      <c r="C2" s="9"/>
      <c r="E2" s="366"/>
      <c r="F2" s="366"/>
      <c r="G2" s="366"/>
      <c r="H2" s="9"/>
      <c r="I2" s="9"/>
      <c r="J2" s="9"/>
      <c r="K2" s="9"/>
      <c r="L2" s="782" t="s">
        <v>180</v>
      </c>
      <c r="M2" s="782"/>
      <c r="N2" s="782"/>
    </row>
    <row r="3" spans="1:258" ht="21" customHeight="1">
      <c r="A3" s="367"/>
      <c r="B3" s="978"/>
      <c r="C3" s="978"/>
      <c r="D3" s="978"/>
      <c r="E3" s="978"/>
      <c r="F3" s="399"/>
      <c r="G3" s="215"/>
      <c r="H3" s="9"/>
      <c r="I3" s="9"/>
      <c r="J3" s="9"/>
      <c r="K3" s="9"/>
      <c r="L3" s="83"/>
      <c r="M3" s="83"/>
      <c r="N3" s="83"/>
    </row>
    <row r="4" spans="1:258" ht="24" customHeight="1">
      <c r="A4" s="367"/>
      <c r="B4" s="978"/>
      <c r="C4" s="978"/>
      <c r="D4" s="978"/>
      <c r="E4" s="978"/>
      <c r="F4" s="215"/>
      <c r="G4" s="215"/>
      <c r="H4" s="9"/>
      <c r="I4" s="9"/>
      <c r="J4" s="9"/>
      <c r="K4" s="9"/>
      <c r="L4" s="83"/>
      <c r="M4" s="83"/>
      <c r="N4" s="83"/>
    </row>
    <row r="5" spans="1:258" s="367" customFormat="1" ht="24" customHeight="1">
      <c r="B5" s="553"/>
      <c r="C5" s="553"/>
      <c r="D5" s="553"/>
      <c r="E5" s="553"/>
      <c r="F5" s="369"/>
      <c r="G5" s="369"/>
      <c r="H5" s="368"/>
      <c r="I5" s="368"/>
      <c r="J5" s="368"/>
      <c r="K5" s="368"/>
      <c r="L5" s="554"/>
      <c r="M5" s="554"/>
      <c r="N5" s="554"/>
      <c r="O5" s="361"/>
      <c r="P5" s="361"/>
      <c r="Q5" s="361"/>
      <c r="R5" s="361"/>
      <c r="S5" s="361"/>
      <c r="T5" s="361"/>
      <c r="U5" s="361"/>
      <c r="V5" s="361"/>
      <c r="W5" s="361"/>
      <c r="X5" s="361"/>
      <c r="Y5" s="361"/>
      <c r="Z5" s="361"/>
      <c r="AA5" s="361"/>
      <c r="AB5" s="361"/>
      <c r="AC5" s="361"/>
      <c r="AD5" s="361"/>
      <c r="AE5" s="361"/>
      <c r="AF5" s="361"/>
      <c r="AG5" s="361"/>
      <c r="AH5" s="361"/>
      <c r="AI5" s="361"/>
      <c r="AJ5" s="361"/>
      <c r="AK5" s="361"/>
      <c r="AL5" s="361"/>
      <c r="AM5" s="361"/>
      <c r="AN5" s="361"/>
      <c r="AO5" s="361"/>
      <c r="AP5" s="361"/>
      <c r="AQ5" s="361"/>
      <c r="AR5" s="361"/>
      <c r="AS5" s="361"/>
      <c r="AT5" s="361"/>
      <c r="AU5" s="361"/>
      <c r="AV5" s="361"/>
      <c r="AW5" s="361"/>
      <c r="AX5" s="361"/>
      <c r="AY5" s="361"/>
      <c r="AZ5" s="361"/>
      <c r="BA5" s="361"/>
      <c r="BB5" s="361"/>
      <c r="BC5" s="361"/>
      <c r="BD5" s="361"/>
      <c r="BE5" s="361"/>
      <c r="BF5" s="361"/>
      <c r="BG5" s="361"/>
      <c r="BH5" s="361"/>
      <c r="BI5" s="361"/>
      <c r="BJ5" s="361"/>
      <c r="BK5" s="361"/>
      <c r="BL5" s="361"/>
      <c r="BM5" s="361"/>
      <c r="BN5" s="361"/>
      <c r="BO5" s="361"/>
      <c r="BP5" s="361"/>
      <c r="BQ5" s="361"/>
      <c r="BR5" s="361"/>
      <c r="BS5" s="361"/>
      <c r="BT5" s="361"/>
      <c r="BU5" s="361"/>
      <c r="BV5" s="361"/>
      <c r="BW5" s="361"/>
      <c r="BX5" s="361"/>
      <c r="BY5" s="361"/>
      <c r="BZ5" s="361"/>
      <c r="CA5" s="361"/>
      <c r="CB5" s="361"/>
      <c r="CC5" s="361"/>
      <c r="CD5" s="361"/>
      <c r="CE5" s="361"/>
      <c r="CF5" s="361"/>
      <c r="CG5" s="361"/>
      <c r="CH5" s="361"/>
      <c r="CI5" s="361"/>
      <c r="CJ5" s="361"/>
      <c r="CK5" s="361"/>
      <c r="CL5" s="361"/>
      <c r="CM5" s="361"/>
      <c r="CN5" s="361"/>
      <c r="CO5" s="361"/>
      <c r="CP5" s="361"/>
      <c r="CQ5" s="361"/>
      <c r="CR5" s="361"/>
      <c r="CS5" s="361"/>
      <c r="CT5" s="361"/>
      <c r="CU5" s="361"/>
      <c r="CV5" s="361"/>
      <c r="CW5" s="361"/>
      <c r="CX5" s="361"/>
      <c r="CY5" s="361"/>
      <c r="CZ5" s="361"/>
      <c r="DA5" s="361"/>
      <c r="DB5" s="361"/>
      <c r="DC5" s="361"/>
      <c r="DD5" s="361"/>
      <c r="DE5" s="361"/>
      <c r="DF5" s="361"/>
      <c r="DG5" s="361"/>
      <c r="DH5" s="361"/>
      <c r="DI5" s="361"/>
      <c r="DJ5" s="361"/>
      <c r="DK5" s="361"/>
      <c r="DL5" s="361"/>
      <c r="DM5" s="361"/>
      <c r="DN5" s="361"/>
      <c r="DO5" s="361"/>
      <c r="DP5" s="361"/>
      <c r="DQ5" s="361"/>
      <c r="DR5" s="361"/>
      <c r="DS5" s="361"/>
      <c r="DT5" s="361"/>
      <c r="DU5" s="361"/>
      <c r="DV5" s="361"/>
      <c r="DW5" s="361"/>
      <c r="DX5" s="361"/>
      <c r="DY5" s="361"/>
      <c r="DZ5" s="361"/>
      <c r="EA5" s="361"/>
      <c r="EB5" s="361"/>
      <c r="EC5" s="361"/>
      <c r="ED5" s="361"/>
      <c r="EE5" s="361"/>
      <c r="EF5" s="361"/>
      <c r="EG5" s="361"/>
      <c r="EH5" s="361"/>
      <c r="EI5" s="361"/>
      <c r="EJ5" s="361"/>
      <c r="EK5" s="361"/>
      <c r="EL5" s="361"/>
      <c r="EM5" s="361"/>
      <c r="EN5" s="361"/>
      <c r="EO5" s="361"/>
      <c r="EP5" s="361"/>
      <c r="EQ5" s="361"/>
      <c r="ER5" s="361"/>
      <c r="ES5" s="361"/>
      <c r="ET5" s="361"/>
      <c r="EU5" s="361"/>
      <c r="EV5" s="361"/>
      <c r="EW5" s="361"/>
      <c r="EX5" s="361"/>
      <c r="EY5" s="361"/>
      <c r="EZ5" s="361"/>
      <c r="FA5" s="361"/>
      <c r="FB5" s="361"/>
      <c r="FC5" s="361"/>
      <c r="FD5" s="361"/>
      <c r="FE5" s="361"/>
      <c r="FF5" s="361"/>
      <c r="FG5" s="361"/>
      <c r="FH5" s="361"/>
      <c r="FI5" s="361"/>
      <c r="FJ5" s="361"/>
      <c r="FK5" s="361"/>
      <c r="FL5" s="361"/>
      <c r="FM5" s="361"/>
      <c r="FN5" s="361"/>
      <c r="FO5" s="361"/>
      <c r="FP5" s="361"/>
      <c r="FQ5" s="361"/>
      <c r="FR5" s="361"/>
      <c r="FS5" s="361"/>
      <c r="FT5" s="361"/>
      <c r="FU5" s="361"/>
      <c r="FV5" s="361"/>
      <c r="FW5" s="361"/>
      <c r="FX5" s="361"/>
      <c r="FY5" s="361"/>
      <c r="FZ5" s="361"/>
      <c r="GA5" s="361"/>
      <c r="GB5" s="361"/>
      <c r="GC5" s="361"/>
      <c r="GD5" s="361"/>
      <c r="GE5" s="361"/>
      <c r="GF5" s="361"/>
      <c r="GG5" s="361"/>
      <c r="GH5" s="361"/>
      <c r="GI5" s="361"/>
      <c r="GJ5" s="361"/>
      <c r="GK5" s="361"/>
      <c r="GL5" s="361"/>
      <c r="GM5" s="361"/>
      <c r="GN5" s="361"/>
      <c r="GO5" s="361"/>
      <c r="GP5" s="361"/>
      <c r="GQ5" s="361"/>
      <c r="GR5" s="361"/>
      <c r="GS5" s="361"/>
      <c r="GT5" s="361"/>
      <c r="GU5" s="361"/>
      <c r="GV5" s="361"/>
      <c r="GW5" s="361"/>
      <c r="GX5" s="361"/>
      <c r="GY5" s="361"/>
      <c r="GZ5" s="361"/>
      <c r="HA5" s="361"/>
      <c r="HB5" s="361"/>
      <c r="HC5" s="361"/>
      <c r="HD5" s="361"/>
      <c r="HE5" s="361"/>
      <c r="HF5" s="361"/>
      <c r="HG5" s="361"/>
      <c r="HH5" s="361"/>
      <c r="HI5" s="361"/>
      <c r="HJ5" s="361"/>
      <c r="HK5" s="361"/>
      <c r="HL5" s="361"/>
      <c r="HM5" s="361"/>
      <c r="HN5" s="361"/>
      <c r="HO5" s="361"/>
      <c r="HP5" s="361"/>
      <c r="HQ5" s="361"/>
      <c r="HR5" s="361"/>
      <c r="HS5" s="361"/>
      <c r="HT5" s="361"/>
      <c r="HU5" s="361"/>
      <c r="HV5" s="361"/>
      <c r="HW5" s="361"/>
      <c r="HX5" s="361"/>
      <c r="HY5" s="361"/>
      <c r="HZ5" s="361"/>
      <c r="IA5" s="361"/>
      <c r="IB5" s="361"/>
      <c r="IC5" s="361"/>
      <c r="ID5" s="361"/>
      <c r="IE5" s="361"/>
      <c r="IF5" s="361"/>
      <c r="IG5" s="361"/>
      <c r="IH5" s="361"/>
      <c r="II5" s="361"/>
      <c r="IJ5" s="361"/>
      <c r="IK5" s="361"/>
      <c r="IL5" s="361"/>
      <c r="IM5" s="361"/>
      <c r="IN5" s="361"/>
      <c r="IO5" s="361"/>
      <c r="IP5" s="361"/>
      <c r="IQ5" s="361"/>
      <c r="IR5" s="361"/>
      <c r="IS5" s="361"/>
      <c r="IT5" s="361"/>
      <c r="IU5" s="361"/>
      <c r="IV5" s="361"/>
      <c r="IW5" s="361"/>
      <c r="IX5" s="361"/>
    </row>
    <row r="6" spans="1:258" s="367" customFormat="1" ht="24" customHeight="1">
      <c r="B6" s="553"/>
      <c r="C6" s="553"/>
      <c r="D6" s="553"/>
      <c r="E6" s="553"/>
      <c r="F6" s="369"/>
      <c r="G6" s="369"/>
      <c r="H6" s="368"/>
      <c r="I6" s="368"/>
      <c r="J6" s="368"/>
      <c r="K6" s="368"/>
      <c r="L6" s="554"/>
      <c r="M6" s="554"/>
      <c r="N6" s="554"/>
      <c r="O6" s="361"/>
      <c r="P6" s="361"/>
      <c r="Q6" s="361"/>
      <c r="R6" s="361"/>
      <c r="S6" s="361"/>
      <c r="T6" s="361"/>
      <c r="U6" s="361"/>
      <c r="V6" s="361"/>
      <c r="W6" s="361"/>
      <c r="X6" s="361"/>
      <c r="Y6" s="361"/>
      <c r="Z6" s="361"/>
      <c r="AA6" s="361"/>
      <c r="AB6" s="361"/>
      <c r="AC6" s="361"/>
      <c r="AD6" s="361"/>
      <c r="AE6" s="361"/>
      <c r="AF6" s="361"/>
      <c r="AG6" s="361"/>
      <c r="AH6" s="361"/>
      <c r="AI6" s="361"/>
      <c r="AJ6" s="361"/>
      <c r="AK6" s="361"/>
      <c r="AL6" s="361"/>
      <c r="AM6" s="361"/>
      <c r="AN6" s="361"/>
      <c r="AO6" s="361"/>
      <c r="AP6" s="361"/>
      <c r="AQ6" s="361"/>
      <c r="AR6" s="361"/>
      <c r="AS6" s="361"/>
      <c r="AT6" s="361"/>
      <c r="AU6" s="361"/>
      <c r="AV6" s="361"/>
      <c r="AW6" s="361"/>
      <c r="AX6" s="361"/>
      <c r="AY6" s="361"/>
      <c r="AZ6" s="361"/>
      <c r="BA6" s="361"/>
      <c r="BB6" s="361"/>
      <c r="BC6" s="361"/>
      <c r="BD6" s="361"/>
      <c r="BE6" s="361"/>
      <c r="BF6" s="361"/>
      <c r="BG6" s="361"/>
      <c r="BH6" s="361"/>
      <c r="BI6" s="361"/>
      <c r="BJ6" s="361"/>
      <c r="BK6" s="361"/>
      <c r="BL6" s="361"/>
      <c r="BM6" s="361"/>
      <c r="BN6" s="361"/>
      <c r="BO6" s="361"/>
      <c r="BP6" s="361"/>
      <c r="BQ6" s="361"/>
      <c r="BR6" s="361"/>
      <c r="BS6" s="361"/>
      <c r="BT6" s="361"/>
      <c r="BU6" s="361"/>
      <c r="BV6" s="361"/>
      <c r="BW6" s="361"/>
      <c r="BX6" s="361"/>
      <c r="BY6" s="361"/>
      <c r="BZ6" s="361"/>
      <c r="CA6" s="361"/>
      <c r="CB6" s="361"/>
      <c r="CC6" s="361"/>
      <c r="CD6" s="361"/>
      <c r="CE6" s="361"/>
      <c r="CF6" s="361"/>
      <c r="CG6" s="361"/>
      <c r="CH6" s="361"/>
      <c r="CI6" s="361"/>
      <c r="CJ6" s="361"/>
      <c r="CK6" s="361"/>
      <c r="CL6" s="361"/>
      <c r="CM6" s="361"/>
      <c r="CN6" s="361"/>
      <c r="CO6" s="361"/>
      <c r="CP6" s="361"/>
      <c r="CQ6" s="361"/>
      <c r="CR6" s="361"/>
      <c r="CS6" s="361"/>
      <c r="CT6" s="361"/>
      <c r="CU6" s="361"/>
      <c r="CV6" s="361"/>
      <c r="CW6" s="361"/>
      <c r="CX6" s="361"/>
      <c r="CY6" s="361"/>
      <c r="CZ6" s="361"/>
      <c r="DA6" s="361"/>
      <c r="DB6" s="361"/>
      <c r="DC6" s="361"/>
      <c r="DD6" s="361"/>
      <c r="DE6" s="361"/>
      <c r="DF6" s="361"/>
      <c r="DG6" s="361"/>
      <c r="DH6" s="361"/>
      <c r="DI6" s="361"/>
      <c r="DJ6" s="361"/>
      <c r="DK6" s="361"/>
      <c r="DL6" s="361"/>
      <c r="DM6" s="361"/>
      <c r="DN6" s="361"/>
      <c r="DO6" s="361"/>
      <c r="DP6" s="361"/>
      <c r="DQ6" s="361"/>
      <c r="DR6" s="361"/>
      <c r="DS6" s="361"/>
      <c r="DT6" s="361"/>
      <c r="DU6" s="361"/>
      <c r="DV6" s="361"/>
      <c r="DW6" s="361"/>
      <c r="DX6" s="361"/>
      <c r="DY6" s="361"/>
      <c r="DZ6" s="361"/>
      <c r="EA6" s="361"/>
      <c r="EB6" s="361"/>
      <c r="EC6" s="361"/>
      <c r="ED6" s="361"/>
      <c r="EE6" s="361"/>
      <c r="EF6" s="361"/>
      <c r="EG6" s="361"/>
      <c r="EH6" s="361"/>
      <c r="EI6" s="361"/>
      <c r="EJ6" s="361"/>
      <c r="EK6" s="361"/>
      <c r="EL6" s="361"/>
      <c r="EM6" s="361"/>
      <c r="EN6" s="361"/>
      <c r="EO6" s="361"/>
      <c r="EP6" s="361"/>
      <c r="EQ6" s="361"/>
      <c r="ER6" s="361"/>
      <c r="ES6" s="361"/>
      <c r="ET6" s="361"/>
      <c r="EU6" s="361"/>
      <c r="EV6" s="361"/>
      <c r="EW6" s="361"/>
      <c r="EX6" s="361"/>
      <c r="EY6" s="361"/>
      <c r="EZ6" s="361"/>
      <c r="FA6" s="361"/>
      <c r="FB6" s="361"/>
      <c r="FC6" s="361"/>
      <c r="FD6" s="361"/>
      <c r="FE6" s="361"/>
      <c r="FF6" s="361"/>
      <c r="FG6" s="361"/>
      <c r="FH6" s="361"/>
      <c r="FI6" s="361"/>
      <c r="FJ6" s="361"/>
      <c r="FK6" s="361"/>
      <c r="FL6" s="361"/>
      <c r="FM6" s="361"/>
      <c r="FN6" s="361"/>
      <c r="FO6" s="361"/>
      <c r="FP6" s="361"/>
      <c r="FQ6" s="361"/>
      <c r="FR6" s="361"/>
      <c r="FS6" s="361"/>
      <c r="FT6" s="361"/>
      <c r="FU6" s="361"/>
      <c r="FV6" s="361"/>
      <c r="FW6" s="361"/>
      <c r="FX6" s="361"/>
      <c r="FY6" s="361"/>
      <c r="FZ6" s="361"/>
      <c r="GA6" s="361"/>
      <c r="GB6" s="361"/>
      <c r="GC6" s="361"/>
      <c r="GD6" s="361"/>
      <c r="GE6" s="361"/>
      <c r="GF6" s="361"/>
      <c r="GG6" s="361"/>
      <c r="GH6" s="361"/>
      <c r="GI6" s="361"/>
      <c r="GJ6" s="361"/>
      <c r="GK6" s="361"/>
      <c r="GL6" s="361"/>
      <c r="GM6" s="361"/>
      <c r="GN6" s="361"/>
      <c r="GO6" s="361"/>
      <c r="GP6" s="361"/>
      <c r="GQ6" s="361"/>
      <c r="GR6" s="361"/>
      <c r="GS6" s="361"/>
      <c r="GT6" s="361"/>
      <c r="GU6" s="361"/>
      <c r="GV6" s="361"/>
      <c r="GW6" s="361"/>
      <c r="GX6" s="361"/>
      <c r="GY6" s="361"/>
      <c r="GZ6" s="361"/>
      <c r="HA6" s="361"/>
      <c r="HB6" s="361"/>
      <c r="HC6" s="361"/>
      <c r="HD6" s="361"/>
      <c r="HE6" s="361"/>
      <c r="HF6" s="361"/>
      <c r="HG6" s="361"/>
      <c r="HH6" s="361"/>
      <c r="HI6" s="361"/>
      <c r="HJ6" s="361"/>
      <c r="HK6" s="361"/>
      <c r="HL6" s="361"/>
      <c r="HM6" s="361"/>
      <c r="HN6" s="361"/>
      <c r="HO6" s="361"/>
      <c r="HP6" s="361"/>
      <c r="HQ6" s="361"/>
      <c r="HR6" s="361"/>
      <c r="HS6" s="361"/>
      <c r="HT6" s="361"/>
      <c r="HU6" s="361"/>
      <c r="HV6" s="361"/>
      <c r="HW6" s="361"/>
      <c r="HX6" s="361"/>
      <c r="HY6" s="361"/>
      <c r="HZ6" s="361"/>
      <c r="IA6" s="361"/>
      <c r="IB6" s="361"/>
      <c r="IC6" s="361"/>
      <c r="ID6" s="361"/>
      <c r="IE6" s="361"/>
      <c r="IF6" s="361"/>
      <c r="IG6" s="361"/>
      <c r="IH6" s="361"/>
      <c r="II6" s="361"/>
      <c r="IJ6" s="361"/>
      <c r="IK6" s="361"/>
      <c r="IL6" s="361"/>
      <c r="IM6" s="361"/>
      <c r="IN6" s="361"/>
      <c r="IO6" s="361"/>
      <c r="IP6" s="361"/>
      <c r="IQ6" s="361"/>
      <c r="IR6" s="361"/>
      <c r="IS6" s="361"/>
      <c r="IT6" s="361"/>
      <c r="IU6" s="361"/>
      <c r="IV6" s="361"/>
      <c r="IW6" s="361"/>
      <c r="IX6" s="361"/>
    </row>
    <row r="7" spans="1:258" s="367" customFormat="1" ht="24" customHeight="1">
      <c r="B7" s="553"/>
      <c r="C7" s="553"/>
      <c r="D7" s="553"/>
      <c r="E7" s="553"/>
      <c r="F7" s="369"/>
      <c r="G7" s="369"/>
      <c r="H7" s="368"/>
      <c r="I7" s="368"/>
      <c r="J7" s="368"/>
      <c r="K7" s="368"/>
      <c r="L7" s="554"/>
      <c r="M7" s="554"/>
      <c r="N7" s="554"/>
      <c r="O7" s="361"/>
      <c r="P7" s="361"/>
      <c r="Q7" s="361"/>
      <c r="R7" s="361"/>
      <c r="S7" s="361"/>
      <c r="T7" s="361"/>
      <c r="U7" s="361"/>
      <c r="V7" s="361"/>
      <c r="W7" s="361"/>
      <c r="X7" s="361"/>
      <c r="Y7" s="361"/>
      <c r="Z7" s="361"/>
      <c r="AA7" s="361"/>
      <c r="AB7" s="361"/>
      <c r="AC7" s="361"/>
      <c r="AD7" s="361"/>
      <c r="AE7" s="361"/>
      <c r="AF7" s="361"/>
      <c r="AG7" s="361"/>
      <c r="AH7" s="361"/>
      <c r="AI7" s="361"/>
      <c r="AJ7" s="361"/>
      <c r="AK7" s="361"/>
      <c r="AL7" s="361"/>
      <c r="AM7" s="361"/>
      <c r="AN7" s="361"/>
      <c r="AO7" s="361"/>
      <c r="AP7" s="361"/>
      <c r="AQ7" s="361"/>
      <c r="AR7" s="361"/>
      <c r="AS7" s="361"/>
      <c r="AT7" s="361"/>
      <c r="AU7" s="361"/>
      <c r="AV7" s="361"/>
      <c r="AW7" s="361"/>
      <c r="AX7" s="361"/>
      <c r="AY7" s="361"/>
      <c r="AZ7" s="361"/>
      <c r="BA7" s="361"/>
      <c r="BB7" s="361"/>
      <c r="BC7" s="361"/>
      <c r="BD7" s="361"/>
      <c r="BE7" s="361"/>
      <c r="BF7" s="361"/>
      <c r="BG7" s="361"/>
      <c r="BH7" s="361"/>
      <c r="BI7" s="361"/>
      <c r="BJ7" s="361"/>
      <c r="BK7" s="361"/>
      <c r="BL7" s="361"/>
      <c r="BM7" s="361"/>
      <c r="BN7" s="361"/>
      <c r="BO7" s="361"/>
      <c r="BP7" s="361"/>
      <c r="BQ7" s="361"/>
      <c r="BR7" s="361"/>
      <c r="BS7" s="361"/>
      <c r="BT7" s="361"/>
      <c r="BU7" s="361"/>
      <c r="BV7" s="361"/>
      <c r="BW7" s="361"/>
      <c r="BX7" s="361"/>
      <c r="BY7" s="361"/>
      <c r="BZ7" s="361"/>
      <c r="CA7" s="361"/>
      <c r="CB7" s="361"/>
      <c r="CC7" s="361"/>
      <c r="CD7" s="361"/>
      <c r="CE7" s="361"/>
      <c r="CF7" s="361"/>
      <c r="CG7" s="361"/>
      <c r="CH7" s="361"/>
      <c r="CI7" s="361"/>
      <c r="CJ7" s="361"/>
      <c r="CK7" s="361"/>
      <c r="CL7" s="361"/>
      <c r="CM7" s="361"/>
      <c r="CN7" s="361"/>
      <c r="CO7" s="361"/>
      <c r="CP7" s="361"/>
      <c r="CQ7" s="361"/>
      <c r="CR7" s="361"/>
      <c r="CS7" s="361"/>
      <c r="CT7" s="361"/>
      <c r="CU7" s="361"/>
      <c r="CV7" s="361"/>
      <c r="CW7" s="361"/>
      <c r="CX7" s="361"/>
      <c r="CY7" s="361"/>
      <c r="CZ7" s="361"/>
      <c r="DA7" s="361"/>
      <c r="DB7" s="361"/>
      <c r="DC7" s="361"/>
      <c r="DD7" s="361"/>
      <c r="DE7" s="361"/>
      <c r="DF7" s="361"/>
      <c r="DG7" s="361"/>
      <c r="DH7" s="361"/>
      <c r="DI7" s="361"/>
      <c r="DJ7" s="361"/>
      <c r="DK7" s="361"/>
      <c r="DL7" s="361"/>
      <c r="DM7" s="361"/>
      <c r="DN7" s="361"/>
      <c r="DO7" s="361"/>
      <c r="DP7" s="361"/>
      <c r="DQ7" s="361"/>
      <c r="DR7" s="361"/>
      <c r="DS7" s="361"/>
      <c r="DT7" s="361"/>
      <c r="DU7" s="361"/>
      <c r="DV7" s="361"/>
      <c r="DW7" s="361"/>
      <c r="DX7" s="361"/>
      <c r="DY7" s="361"/>
      <c r="DZ7" s="361"/>
      <c r="EA7" s="361"/>
      <c r="EB7" s="361"/>
      <c r="EC7" s="361"/>
      <c r="ED7" s="361"/>
      <c r="EE7" s="361"/>
      <c r="EF7" s="361"/>
      <c r="EG7" s="361"/>
      <c r="EH7" s="361"/>
      <c r="EI7" s="361"/>
      <c r="EJ7" s="361"/>
      <c r="EK7" s="361"/>
      <c r="EL7" s="361"/>
      <c r="EM7" s="361"/>
      <c r="EN7" s="361"/>
      <c r="EO7" s="361"/>
      <c r="EP7" s="361"/>
      <c r="EQ7" s="361"/>
      <c r="ER7" s="361"/>
      <c r="ES7" s="361"/>
      <c r="ET7" s="361"/>
      <c r="EU7" s="361"/>
      <c r="EV7" s="361"/>
      <c r="EW7" s="361"/>
      <c r="EX7" s="361"/>
      <c r="EY7" s="361"/>
      <c r="EZ7" s="361"/>
      <c r="FA7" s="361"/>
      <c r="FB7" s="361"/>
      <c r="FC7" s="361"/>
      <c r="FD7" s="361"/>
      <c r="FE7" s="361"/>
      <c r="FF7" s="361"/>
      <c r="FG7" s="361"/>
      <c r="FH7" s="361"/>
      <c r="FI7" s="361"/>
      <c r="FJ7" s="361"/>
      <c r="FK7" s="361"/>
      <c r="FL7" s="361"/>
      <c r="FM7" s="361"/>
      <c r="FN7" s="361"/>
      <c r="FO7" s="361"/>
      <c r="FP7" s="361"/>
      <c r="FQ7" s="361"/>
      <c r="FR7" s="361"/>
      <c r="FS7" s="361"/>
      <c r="FT7" s="361"/>
      <c r="FU7" s="361"/>
      <c r="FV7" s="361"/>
      <c r="FW7" s="361"/>
      <c r="FX7" s="361"/>
      <c r="FY7" s="361"/>
      <c r="FZ7" s="361"/>
      <c r="GA7" s="361"/>
      <c r="GB7" s="361"/>
      <c r="GC7" s="361"/>
      <c r="GD7" s="361"/>
      <c r="GE7" s="361"/>
      <c r="GF7" s="361"/>
      <c r="GG7" s="361"/>
      <c r="GH7" s="361"/>
      <c r="GI7" s="361"/>
      <c r="GJ7" s="361"/>
      <c r="GK7" s="361"/>
      <c r="GL7" s="361"/>
      <c r="GM7" s="361"/>
      <c r="GN7" s="361"/>
      <c r="GO7" s="361"/>
      <c r="GP7" s="361"/>
      <c r="GQ7" s="361"/>
      <c r="GR7" s="361"/>
      <c r="GS7" s="361"/>
      <c r="GT7" s="361"/>
      <c r="GU7" s="361"/>
      <c r="GV7" s="361"/>
      <c r="GW7" s="361"/>
      <c r="GX7" s="361"/>
      <c r="GY7" s="361"/>
      <c r="GZ7" s="361"/>
      <c r="HA7" s="361"/>
      <c r="HB7" s="361"/>
      <c r="HC7" s="361"/>
      <c r="HD7" s="361"/>
      <c r="HE7" s="361"/>
      <c r="HF7" s="361"/>
      <c r="HG7" s="361"/>
      <c r="HH7" s="361"/>
      <c r="HI7" s="361"/>
      <c r="HJ7" s="361"/>
      <c r="HK7" s="361"/>
      <c r="HL7" s="361"/>
      <c r="HM7" s="361"/>
      <c r="HN7" s="361"/>
      <c r="HO7" s="361"/>
      <c r="HP7" s="361"/>
      <c r="HQ7" s="361"/>
      <c r="HR7" s="361"/>
      <c r="HS7" s="361"/>
      <c r="HT7" s="361"/>
      <c r="HU7" s="361"/>
      <c r="HV7" s="361"/>
      <c r="HW7" s="361"/>
      <c r="HX7" s="361"/>
      <c r="HY7" s="361"/>
      <c r="HZ7" s="361"/>
      <c r="IA7" s="361"/>
      <c r="IB7" s="361"/>
      <c r="IC7" s="361"/>
      <c r="ID7" s="361"/>
      <c r="IE7" s="361"/>
      <c r="IF7" s="361"/>
      <c r="IG7" s="361"/>
      <c r="IH7" s="361"/>
      <c r="II7" s="361"/>
      <c r="IJ7" s="361"/>
      <c r="IK7" s="361"/>
      <c r="IL7" s="361"/>
      <c r="IM7" s="361"/>
      <c r="IN7" s="361"/>
      <c r="IO7" s="361"/>
      <c r="IP7" s="361"/>
      <c r="IQ7" s="361"/>
      <c r="IR7" s="361"/>
      <c r="IS7" s="361"/>
      <c r="IT7" s="361"/>
      <c r="IU7" s="361"/>
      <c r="IV7" s="361"/>
      <c r="IW7" s="361"/>
      <c r="IX7" s="361"/>
    </row>
    <row r="8" spans="1:258" ht="32.1" customHeight="1">
      <c r="C8" s="10"/>
      <c r="D8" s="216"/>
      <c r="E8" s="216"/>
      <c r="F8" s="216"/>
      <c r="G8" s="216"/>
      <c r="H8" s="10"/>
      <c r="I8" s="10"/>
      <c r="J8" s="9"/>
      <c r="K8" s="9"/>
    </row>
    <row r="9" spans="1:258" ht="31.5" customHeight="1">
      <c r="C9" s="523" t="s">
        <v>199</v>
      </c>
      <c r="D9" s="89" t="s">
        <v>141</v>
      </c>
      <c r="E9" s="89" t="s">
        <v>209</v>
      </c>
      <c r="F9" s="89" t="s">
        <v>200</v>
      </c>
      <c r="G9" s="89" t="s">
        <v>142</v>
      </c>
      <c r="H9" s="89" t="s">
        <v>209</v>
      </c>
      <c r="I9" s="217" t="s">
        <v>201</v>
      </c>
      <c r="J9" s="10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</row>
    <row r="10" spans="1:258" ht="32.1" customHeight="1">
      <c r="C10" s="588" t="str">
        <f>Zyklus!A12</f>
        <v>OK 1</v>
      </c>
      <c r="D10" s="218" t="s">
        <v>143</v>
      </c>
      <c r="E10" s="524">
        <v>97.5</v>
      </c>
      <c r="F10" s="219" t="str">
        <f>IF(ISNA(VLOOKUP(D10,Zyklus!$A$14:$A$64,1,FALSE)),"Neutral",IF(E10=0,"Neutral",IF(MAX((VLOOKUP(D10,Zyklus!$A$14:$U$64,9,FALSE)),(VLOOKUP(D10,Zyklus!$A$14:$U$64,13,FALSE)),(VLOOKUP(D10,Zyklus!$A$14:$U$64,17,FALSE)))&lt;E10,"rot","grün")))</f>
        <v>grün</v>
      </c>
      <c r="G10" s="525" t="s">
        <v>5</v>
      </c>
      <c r="H10" s="524">
        <v>44</v>
      </c>
      <c r="I10" s="219" t="str">
        <f>IF(ISNA(VLOOKUP(G10,Zyklus!$A$14:$A$64,1,FALSE)),"Neutral",IF(H10=0,"Neutral",IF(MAX((VLOOKUP(G10,Zyklus!$A$14:$U$64,9,FALSE)),(VLOOKUP(G10,Zyklus!$A$14:$U$64,13,FALSE)),(VLOOKUP(G10,Zyklus!$A$14:$U$64,17,FALSE)))&lt;H10,"rot","grün")))</f>
        <v>grün</v>
      </c>
      <c r="J10" s="10"/>
      <c r="L10" s="9"/>
      <c r="M10" s="220" t="s">
        <v>202</v>
      </c>
      <c r="N10" s="9"/>
      <c r="O10" s="9"/>
      <c r="P10" s="9"/>
      <c r="Q10" s="9"/>
      <c r="R10" s="9"/>
      <c r="S10" s="9"/>
      <c r="T10" s="9"/>
      <c r="U10" s="9"/>
      <c r="V10" s="9"/>
      <c r="W10" s="9"/>
    </row>
    <row r="11" spans="1:258" ht="32.1" customHeight="1">
      <c r="C11" s="589" t="s">
        <v>62</v>
      </c>
      <c r="D11" s="221" t="s">
        <v>2</v>
      </c>
      <c r="E11" s="524">
        <v>102.5</v>
      </c>
      <c r="F11" s="219" t="str">
        <f>IF(ISNA(VLOOKUP(D11,Zyklus!$A$14:$A$64,1,FALSE)),"Neutral",IF(E11=0,"Neutral",IF(MAX((VLOOKUP(D11,Zyklus!$A$14:$U$64,9,FALSE)),(VLOOKUP(D11,Zyklus!$A$14:$U$64,13,FALSE)),(VLOOKUP(D11,Zyklus!$A$14:$U$64,17,FALSE)))&lt;E11,"rot","grün")))</f>
        <v>rot</v>
      </c>
      <c r="G11" s="526" t="s">
        <v>14</v>
      </c>
      <c r="H11" s="524">
        <v>87.5</v>
      </c>
      <c r="I11" s="219" t="str">
        <f>IF(ISNA(VLOOKUP(G11,Zyklus!$A$14:$A$64,1,FALSE)),"Neutral",IF(H11=0,"Neutral",IF(MAX((VLOOKUP(G11,Zyklus!$A$14:$U$64,9,FALSE)),(VLOOKUP(G11,Zyklus!$A$14:$U$64,13,FALSE)),(VLOOKUP(G11,Zyklus!$A$14:$U$64,17,FALSE)))&lt;H11,"rot","grün")))</f>
        <v>grün</v>
      </c>
      <c r="J11" s="10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</row>
    <row r="12" spans="1:258" ht="32.1" customHeight="1">
      <c r="C12" s="588" t="s">
        <v>61</v>
      </c>
      <c r="D12" s="218" t="s">
        <v>186</v>
      </c>
      <c r="E12" s="524">
        <v>117.5</v>
      </c>
      <c r="F12" s="219" t="str">
        <f>IF(ISNA(VLOOKUP(D12,Zyklus!$A$14:$A$64,1,FALSE)),"Neutral",IF(E12=0,"Neutral",IF(MAX((VLOOKUP(D12,Zyklus!$A$14:$U$64,9,FALSE)),(VLOOKUP(D12,Zyklus!$A$14:$U$64,13,FALSE)),(VLOOKUP(D12,Zyklus!$A$14:$U$64,17,FALSE)))&lt;E12,"rot","grün")))</f>
        <v>grün</v>
      </c>
      <c r="G12" s="525"/>
      <c r="H12" s="524"/>
      <c r="I12" s="219" t="str">
        <f>IF(ISNA(VLOOKUP(G12,Zyklus!$A$14:$A$64,1,FALSE)),"Neutral",IF(H12=0,"Neutral",IF(MAX((VLOOKUP(G12,Zyklus!$A$14:$U$64,9,FALSE)),(VLOOKUP(G12,Zyklus!$A$14:$U$64,13,FALSE)),(VLOOKUP(G12,Zyklus!$A$14:$U$64,17,FALSE)))&lt;H12,"rot","grün")))</f>
        <v>Neutral</v>
      </c>
      <c r="J12" s="10"/>
      <c r="K12" s="9"/>
      <c r="L12" s="9"/>
      <c r="M12" s="222" t="s">
        <v>203</v>
      </c>
      <c r="N12" s="9"/>
      <c r="O12" s="9"/>
      <c r="P12" s="9"/>
      <c r="Q12" s="9"/>
      <c r="R12" s="9"/>
      <c r="S12" s="223"/>
      <c r="T12" s="9"/>
      <c r="U12" s="9"/>
      <c r="V12" s="9"/>
      <c r="W12" s="9"/>
      <c r="X12" s="9"/>
    </row>
    <row r="13" spans="1:258" ht="32.1" customHeight="1">
      <c r="C13" s="589" t="s">
        <v>68</v>
      </c>
      <c r="D13" s="221" t="s">
        <v>27</v>
      </c>
      <c r="E13" s="524">
        <v>110</v>
      </c>
      <c r="F13" s="219" t="str">
        <f>IF(ISNA(VLOOKUP(D13,Zyklus!$A$14:$A$64,1,FALSE)),"Neutral",IF(E13=0,"Neutral",IF(MAX((VLOOKUP(D13,Zyklus!$A$14:$U$64,9,FALSE)),(VLOOKUP(D13,Zyklus!$A$14:$U$64,13,FALSE)),(VLOOKUP(D13,Zyklus!$A$14:$U$64,17,FALSE)))&lt;E13,"rot","grün")))</f>
        <v>grün</v>
      </c>
      <c r="G13" s="526"/>
      <c r="H13" s="524"/>
      <c r="I13" s="219" t="str">
        <f>IF(ISNA(VLOOKUP(G13,Zyklus!$A$14:$A$64,1,FALSE)),"Neutral",IF(H13=0,"Neutral",IF(MAX((VLOOKUP(G13,Zyklus!$A$14:$U$64,9,FALSE)),(VLOOKUP(G13,Zyklus!$A$14:$U$64,13,FALSE)),(VLOOKUP(G13,Zyklus!$A$14:$U$64,17,FALSE)))&lt;H13,"rot","grün")))</f>
        <v>Neutral</v>
      </c>
      <c r="J13" s="10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</row>
    <row r="14" spans="1:258" ht="32.1" customHeight="1">
      <c r="C14" s="588" t="s">
        <v>78</v>
      </c>
      <c r="D14" s="218" t="s">
        <v>161</v>
      </c>
      <c r="E14" s="524">
        <v>77.5</v>
      </c>
      <c r="F14" s="219" t="str">
        <f>IF(ISNA(VLOOKUP(D14,Zyklus!$A$14:$A$64,1,FALSE)),"Neutral",IF(E14=0,"Neutral",IF(MAX((VLOOKUP(D14,Zyklus!$A$14:$U$64,9,FALSE)),(VLOOKUP(D14,Zyklus!$A$14:$U$64,13,FALSE)),(VLOOKUP(D14,Zyklus!$A$14:$U$64,17,FALSE)))&lt;E14,"rot","grün")))</f>
        <v>rot</v>
      </c>
      <c r="G14" s="525" t="s">
        <v>40</v>
      </c>
      <c r="H14" s="524">
        <v>40</v>
      </c>
      <c r="I14" s="219" t="str">
        <f>IF(ISNA(VLOOKUP(G14,Zyklus!$A$14:$A$64,1,FALSE)),"Neutral",IF(H14=0,"Neutral",IF(MAX((VLOOKUP(G14,Zyklus!$A$14:$U$64,9,FALSE)),(VLOOKUP(G14,Zyklus!$A$14:$U$64,13,FALSE)),(VLOOKUP(G14,Zyklus!$A$14:$U$64,17,FALSE)))&lt;H14,"rot","grün")))</f>
        <v>rot</v>
      </c>
      <c r="J14" s="10"/>
      <c r="K14" s="9"/>
      <c r="L14" s="9"/>
      <c r="M14" s="224" t="s">
        <v>204</v>
      </c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</row>
    <row r="15" spans="1:258" ht="32.1" customHeight="1">
      <c r="C15" s="589" t="s">
        <v>78</v>
      </c>
      <c r="D15" s="225" t="s">
        <v>145</v>
      </c>
      <c r="E15" s="524">
        <v>45</v>
      </c>
      <c r="F15" s="219" t="str">
        <f>IF(ISNA(VLOOKUP(D15,Zyklus!$A$14:$A$64,1,FALSE)),"Neutral",IF(E15=0,"Neutral",IF(MAX((VLOOKUP(D15,Zyklus!$A$14:$U$64,9,FALSE)),(VLOOKUP(D15,Zyklus!$A$14:$U$64,13,FALSE)),(VLOOKUP(D15,Zyklus!$A$14:$U$64,17,FALSE)))&lt;E15,"rot","grün")))</f>
        <v>grün</v>
      </c>
      <c r="G15" s="527"/>
      <c r="H15" s="524"/>
      <c r="I15" s="219" t="str">
        <f>IF(ISNA(VLOOKUP(G15,Zyklus!$A$14:$A$64,1,FALSE)),"Neutral",IF(H15=0,"Neutral",IF(MAX((VLOOKUP(G15,Zyklus!$A$14:$U$64,9,FALSE)),(VLOOKUP(G15,Zyklus!$A$14:$U$64,13,FALSE)),(VLOOKUP(G15,Zyklus!$A$14:$U$64,17,FALSE)))&lt;H15,"rot","grün")))</f>
        <v>Neutral</v>
      </c>
      <c r="J15" s="10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</row>
    <row r="16" spans="1:258" ht="32.1" customHeight="1">
      <c r="C16" s="10"/>
      <c r="D16" s="10"/>
      <c r="E16" s="10"/>
      <c r="F16" s="10"/>
      <c r="G16" s="10"/>
      <c r="H16" s="10"/>
      <c r="I16" s="10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</row>
    <row r="17" spans="3:25" ht="32.1" customHeight="1">
      <c r="C17" s="226"/>
      <c r="D17" s="227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</row>
    <row r="18" spans="3:25" ht="32.1" customHeight="1">
      <c r="C18" s="10"/>
      <c r="D18" s="10"/>
      <c r="E18" s="10"/>
      <c r="F18" s="10"/>
      <c r="G18" s="228"/>
      <c r="H18" s="10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</row>
    <row r="19" spans="3:25" ht="32.1" customHeight="1"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</row>
    <row r="20" spans="3:25" ht="32.1" customHeight="1"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</row>
    <row r="21" spans="3:25" ht="32.1" customHeight="1">
      <c r="C21" s="9"/>
      <c r="D21" s="9"/>
      <c r="E21" s="9"/>
      <c r="F21" s="9"/>
      <c r="G21" s="22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</row>
    <row r="22" spans="3:25" ht="32.1" customHeight="1">
      <c r="C22" s="9"/>
      <c r="D22" s="9"/>
      <c r="E22" s="9"/>
      <c r="F22" s="9"/>
      <c r="G22" s="764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</row>
    <row r="23" spans="3:25" ht="32.1" customHeight="1">
      <c r="C23" s="9"/>
      <c r="D23" s="9"/>
      <c r="E23" s="10"/>
      <c r="F23" s="10"/>
      <c r="G23" s="783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</row>
    <row r="24" spans="3:25" ht="32.1" customHeight="1">
      <c r="C24" s="9"/>
      <c r="D24" s="10"/>
      <c r="E24" s="230"/>
      <c r="F24" s="230"/>
      <c r="G24" s="230"/>
      <c r="H24" s="10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</row>
    <row r="25" spans="3:25" ht="32.1" customHeight="1">
      <c r="C25" s="9"/>
      <c r="D25" s="10"/>
      <c r="E25" s="230"/>
      <c r="F25" s="230"/>
      <c r="G25" s="230"/>
      <c r="H25" s="10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</row>
    <row r="26" spans="3:25" ht="32.1" customHeight="1">
      <c r="C26" s="9"/>
      <c r="D26" s="10"/>
      <c r="E26" s="230"/>
      <c r="F26" s="230"/>
      <c r="G26" s="230"/>
      <c r="H26" s="10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</row>
    <row r="27" spans="3:25" ht="32.1" customHeight="1">
      <c r="C27" s="9"/>
      <c r="D27" s="10"/>
      <c r="E27" s="230"/>
      <c r="F27" s="230"/>
      <c r="G27" s="230"/>
      <c r="H27" s="10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</row>
    <row r="28" spans="3:25" ht="32.1" customHeight="1">
      <c r="C28" s="9"/>
      <c r="D28" s="10"/>
      <c r="E28" s="230"/>
      <c r="F28" s="230"/>
      <c r="G28" s="230"/>
      <c r="H28" s="10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</row>
    <row r="29" spans="3:25" ht="32.1" customHeight="1">
      <c r="C29" s="9"/>
      <c r="D29" s="10"/>
      <c r="E29" s="230"/>
      <c r="F29" s="230"/>
      <c r="G29" s="230"/>
      <c r="H29" s="10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</row>
    <row r="30" spans="3:25" ht="32.1" customHeight="1">
      <c r="C30" s="9"/>
      <c r="D30" s="10"/>
      <c r="E30" s="230"/>
      <c r="F30" s="230"/>
      <c r="G30" s="230"/>
      <c r="H30" s="10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</row>
    <row r="31" spans="3:25" ht="32.1" customHeight="1">
      <c r="C31" s="9"/>
      <c r="D31" s="10"/>
      <c r="E31" s="230"/>
      <c r="F31" s="230"/>
      <c r="G31" s="230"/>
      <c r="H31" s="10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</row>
    <row r="32" spans="3:25" ht="32.1" customHeight="1">
      <c r="C32" s="9"/>
      <c r="D32" s="9"/>
      <c r="E32" s="10"/>
      <c r="F32" s="10"/>
      <c r="G32" s="10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</row>
    <row r="33" spans="3:25" ht="32.1" customHeight="1"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</row>
    <row r="34" spans="3:25" ht="32.1" customHeight="1"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</row>
    <row r="35" spans="3:25" ht="32.1" customHeight="1"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</row>
    <row r="36" spans="3:25" ht="32.1" customHeight="1"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</row>
    <row r="37" spans="3:25" ht="32.1" customHeight="1"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</row>
    <row r="38" spans="3:25" ht="32.1" customHeight="1"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</row>
    <row r="39" spans="3:25" ht="32.1" customHeight="1"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</row>
    <row r="40" spans="3:25" ht="19.5" customHeight="1"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</row>
    <row r="41" spans="3:25" ht="19.5" customHeight="1"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</row>
    <row r="42" spans="3:25" ht="19.5" customHeight="1"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</row>
    <row r="43" spans="3:25" ht="19.5" customHeight="1"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</row>
    <row r="44" spans="3:25" ht="19.5" customHeight="1"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</row>
    <row r="45" spans="3:25" ht="19.5" customHeight="1"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</row>
    <row r="46" spans="3:25" ht="19.5" customHeight="1"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</row>
    <row r="47" spans="3:25" ht="19.5" customHeight="1"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</row>
    <row r="48" spans="3:25" ht="19.5" customHeight="1"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</row>
    <row r="49" spans="3:25" ht="19.5" customHeight="1"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</row>
    <row r="50" spans="3:25" ht="19.5" customHeight="1"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</row>
    <row r="51" spans="3:25" ht="19.5" customHeight="1"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</row>
    <row r="52" spans="3:25" ht="19.5" customHeight="1"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</row>
    <row r="53" spans="3:25" ht="19.5" customHeight="1"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</row>
    <row r="54" spans="3:25" ht="19.5" customHeight="1"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</row>
    <row r="55" spans="3:25" ht="19.5" customHeight="1"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</row>
    <row r="56" spans="3:25" ht="19.5" customHeight="1"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</row>
    <row r="57" spans="3:25" ht="19.5" customHeight="1"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</row>
    <row r="58" spans="3:25" ht="19.5" customHeight="1"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</row>
    <row r="59" spans="3:25" ht="19.5" customHeight="1"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</row>
    <row r="60" spans="3:25" ht="19.5" customHeight="1"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</row>
    <row r="61" spans="3:25" ht="19.5" customHeight="1"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</row>
    <row r="62" spans="3:25" ht="19.5" customHeight="1"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</row>
    <row r="63" spans="3:25" ht="19.5" customHeight="1"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</row>
    <row r="64" spans="3:25" ht="19.5" customHeight="1"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</row>
    <row r="65" spans="3:25" ht="19.5" customHeight="1"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</row>
    <row r="66" spans="3:25" ht="19.5" customHeight="1"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</row>
    <row r="67" spans="3:25" ht="19.5" customHeight="1"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</row>
    <row r="68" spans="3:25" ht="19.5" customHeight="1"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</row>
    <row r="69" spans="3:25" ht="19.5" customHeight="1"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</row>
    <row r="70" spans="3:25" ht="19.5" customHeight="1"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</row>
    <row r="71" spans="3:25" ht="19.5" customHeight="1"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</row>
    <row r="72" spans="3:25" ht="19.5" customHeight="1"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</row>
    <row r="73" spans="3:25" ht="19.5" customHeight="1"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</row>
    <row r="74" spans="3:25" ht="19.5" customHeight="1">
      <c r="C74" s="9">
        <v>5</v>
      </c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</row>
    <row r="75" spans="3:25" ht="19.5" customHeight="1"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</row>
    <row r="76" spans="3:25" ht="19.5" customHeight="1"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</row>
    <row r="77" spans="3:25" ht="19.5" customHeight="1"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</row>
    <row r="78" spans="3:25" ht="19.5" customHeight="1"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</row>
    <row r="79" spans="3:25" ht="19.5" customHeight="1">
      <c r="C79" s="9"/>
      <c r="D79" s="9"/>
      <c r="E79" s="9"/>
      <c r="F79" s="9"/>
      <c r="G79" s="9">
        <v>9</v>
      </c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</row>
    <row r="80" spans="3:25" ht="19.5" customHeight="1"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</row>
    <row r="81" spans="3:25" ht="19.5" customHeight="1"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</row>
    <row r="82" spans="3:25" ht="19.5" customHeight="1">
      <c r="C82" s="9" t="str">
        <f>IF($D$25="","EINGEBEN",IF($C$74=0,"",IF(OR($C$74&lt;1,$C$74&gt;20),"",IF(C79=0,"",IF(C79&gt;10,"",IF(C79&lt;0,"",IF(C79=0,"",$D$25/(36/(37-(($C$74+(10-C$79))))))))))))</f>
        <v>EINGEBEN</v>
      </c>
      <c r="D82" s="9"/>
      <c r="E82" s="9" t="str">
        <f>IF($D$25="","EINGEBEN",IF($C$74=0,"",IF(OR($C$74&lt;1,$C$74&gt;20),"",IF(E79=0,"",IF(E79&gt;10,"",IF(E79&lt;0,"",IF(E79=0,"",$D$25/(36/(37-(($C$74+(10-E$79))))))))))))</f>
        <v>EINGEBEN</v>
      </c>
      <c r="F82" s="9"/>
      <c r="G82" s="9" t="str">
        <f>IF($D$25="","EINGEBEN",IF($I$85=0,"",IF(OR($I$85&lt;1,$I$85&gt;20),"",IF(G79=0,"",IF(G79&gt;10,"",IF(G79&lt;0,"",IF(G79=0,"",$D$25/(36/(37-(($I$85+(10-G$79))))))))))))</f>
        <v>EINGEBEN</v>
      </c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</row>
    <row r="83" spans="3:25" ht="19.5" customHeight="1"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</row>
    <row r="84" spans="3:25" ht="19.5" customHeight="1"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</row>
    <row r="85" spans="3:25" ht="19.5" customHeight="1">
      <c r="C85" s="9"/>
      <c r="D85" s="9"/>
      <c r="E85" s="9"/>
      <c r="F85" s="9"/>
      <c r="G85" s="9"/>
      <c r="H85" s="9"/>
      <c r="I85" s="9">
        <v>5</v>
      </c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</row>
    <row r="86" spans="3:25" ht="19.5" customHeight="1"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</row>
    <row r="87" spans="3:25" ht="19.5" customHeight="1"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</row>
    <row r="88" spans="3:25" ht="19.5" customHeight="1"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</row>
    <row r="89" spans="3:25" ht="19.5" customHeight="1"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</row>
    <row r="90" spans="3:25" ht="19.5" customHeight="1"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</row>
    <row r="91" spans="3:25" ht="19.5" customHeight="1"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</row>
    <row r="92" spans="3:25" ht="19.5" customHeight="1"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</row>
    <row r="93" spans="3:25" ht="19.5" customHeight="1"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</row>
    <row r="94" spans="3:25" ht="19.5" customHeight="1"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</row>
    <row r="95" spans="3:25" ht="19.5" customHeight="1"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</row>
    <row r="96" spans="3:25" ht="19.5" customHeight="1"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</row>
    <row r="97" spans="3:25" ht="19.5" customHeight="1"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</row>
    <row r="98" spans="3:25" ht="19.5" customHeight="1"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</row>
    <row r="99" spans="3:25" ht="19.5" customHeight="1"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</row>
    <row r="100" spans="3:25" ht="19.5" customHeight="1"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</row>
    <row r="101" spans="3:25" ht="19.5" customHeight="1"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</row>
    <row r="102" spans="3:25" ht="19.5" customHeight="1"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</row>
    <row r="103" spans="3:25" ht="19.5" customHeight="1"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</row>
    <row r="104" spans="3:25" ht="19.5" customHeight="1"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</row>
    <row r="105" spans="3:25" ht="19.5" customHeight="1"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</row>
    <row r="106" spans="3:25" ht="19.5" customHeight="1"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</row>
    <row r="107" spans="3:25" ht="19.5" customHeight="1"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</row>
    <row r="108" spans="3:25" ht="19.5" customHeight="1"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</row>
    <row r="109" spans="3:25" ht="19.5" customHeight="1"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</row>
    <row r="110" spans="3:25" ht="19.5" customHeight="1"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</row>
    <row r="111" spans="3:25" ht="19.5" customHeight="1"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</row>
    <row r="112" spans="3:25" ht="19.5" customHeight="1"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</row>
    <row r="113" spans="3:25" ht="19.5" customHeight="1"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</row>
    <row r="114" spans="3:25" ht="19.5" customHeight="1"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</row>
    <row r="115" spans="3:25" ht="19.5" customHeight="1"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</row>
    <row r="116" spans="3:25" ht="19.5" customHeight="1"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</row>
    <row r="117" spans="3:25" ht="19.5" customHeight="1"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</row>
    <row r="118" spans="3:25" ht="19.5" customHeight="1"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</row>
    <row r="119" spans="3:25" ht="19.5" customHeight="1"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</row>
    <row r="120" spans="3:25" ht="19.5" customHeight="1"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</row>
    <row r="121" spans="3:25" ht="19.5" customHeight="1"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</row>
    <row r="122" spans="3:25" ht="19.5" customHeight="1"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</row>
    <row r="123" spans="3:25" ht="19.5" customHeight="1"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</row>
    <row r="124" spans="3:25" ht="19.5" customHeight="1"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</row>
    <row r="125" spans="3:25" ht="19.5" customHeight="1"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</row>
    <row r="126" spans="3:25" ht="19.5" customHeight="1"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</row>
    <row r="127" spans="3:25" ht="19.5" customHeight="1"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</row>
    <row r="128" spans="3:25" ht="19.5" customHeight="1"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</row>
    <row r="129" spans="3:25" ht="19.5" customHeight="1"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</row>
    <row r="130" spans="3:25" ht="19.5" customHeight="1"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</row>
    <row r="131" spans="3:25" ht="19.5" customHeight="1"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</row>
    <row r="132" spans="3:25" ht="19.5" customHeight="1"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</row>
    <row r="133" spans="3:25" ht="19.5" customHeight="1"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</row>
    <row r="134" spans="3:25" ht="19.5" customHeight="1"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</row>
    <row r="135" spans="3:25" ht="19.5" customHeight="1"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</row>
    <row r="136" spans="3:25" ht="19.5" customHeight="1"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</row>
    <row r="137" spans="3:25" ht="19.5" customHeight="1"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</row>
    <row r="138" spans="3:25" ht="19.5" customHeight="1"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</row>
    <row r="139" spans="3:25" ht="19.5" customHeight="1"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</row>
    <row r="140" spans="3:25" ht="19.5" customHeight="1"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</row>
    <row r="141" spans="3:25" ht="19.5" customHeight="1"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</row>
    <row r="142" spans="3:25" ht="19.5" customHeight="1"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</row>
    <row r="143" spans="3:25" ht="19.5" customHeight="1"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</row>
    <row r="144" spans="3:25" ht="19.5" customHeight="1"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</row>
    <row r="145" spans="3:25" ht="19.5" customHeight="1"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</row>
    <row r="146" spans="3:25" ht="19.5" customHeight="1"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</row>
    <row r="147" spans="3:25" ht="19.5" customHeight="1"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</row>
    <row r="148" spans="3:25" ht="19.5" customHeight="1"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</row>
    <row r="149" spans="3:25" ht="19.5" customHeight="1"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</row>
    <row r="150" spans="3:25" ht="19.5" customHeight="1"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</row>
    <row r="151" spans="3:25" ht="19.5" customHeight="1"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</row>
    <row r="152" spans="3:25" ht="19.5" customHeight="1"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</row>
    <row r="153" spans="3:25" ht="19.5" customHeight="1"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</row>
    <row r="154" spans="3:25" ht="19.5" customHeight="1"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</row>
    <row r="155" spans="3:25" ht="19.5" customHeight="1"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</row>
    <row r="156" spans="3:25" ht="19.5" customHeight="1"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</row>
    <row r="157" spans="3:25" ht="19.5" customHeight="1"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</row>
    <row r="158" spans="3:25" ht="19.5" customHeight="1"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</row>
    <row r="159" spans="3:25" ht="19.5" customHeight="1"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</row>
    <row r="160" spans="3:25" ht="19.5" customHeight="1"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</row>
    <row r="161" spans="3:25" ht="19.5" customHeight="1"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</row>
    <row r="162" spans="3:25" ht="19.5" customHeight="1"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</row>
    <row r="163" spans="3:25" ht="19.5" customHeight="1"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</row>
    <row r="164" spans="3:25" ht="19.5" customHeight="1"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</row>
    <row r="165" spans="3:25" ht="19.5" customHeight="1"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</row>
    <row r="166" spans="3:25" ht="19.5" customHeight="1"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</row>
    <row r="167" spans="3:25" ht="19.5" customHeight="1"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</row>
    <row r="168" spans="3:25" ht="19.5" customHeight="1"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</row>
    <row r="169" spans="3:25" ht="19.5" customHeight="1"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</row>
    <row r="170" spans="3:25" ht="19.5" customHeight="1"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</row>
    <row r="171" spans="3:25" ht="19.5" customHeight="1"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</row>
    <row r="172" spans="3:25" ht="19.5" customHeight="1"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</row>
    <row r="173" spans="3:25" ht="19.5" customHeight="1"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</row>
    <row r="174" spans="3:25" ht="19.5" customHeight="1"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</row>
    <row r="175" spans="3:25" ht="19.5" customHeight="1"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</row>
    <row r="176" spans="3:25" ht="19.5" customHeight="1"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</row>
    <row r="177" spans="3:25" ht="19.5" customHeight="1"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</row>
    <row r="178" spans="3:25" ht="19.5" customHeight="1"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</row>
    <row r="179" spans="3:25" ht="19.5" customHeight="1"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</row>
    <row r="180" spans="3:25" ht="19.5" customHeight="1"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</row>
    <row r="181" spans="3:25" ht="19.5" customHeight="1"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</row>
    <row r="182" spans="3:25" ht="19.5" customHeight="1"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</row>
    <row r="183" spans="3:25" ht="19.5" customHeight="1"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</row>
    <row r="184" spans="3:25" ht="19.5" customHeight="1"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</row>
    <row r="185" spans="3:25" ht="19.5" customHeight="1"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</row>
    <row r="186" spans="3:25" ht="19.5" customHeight="1"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</row>
    <row r="187" spans="3:25" ht="19.5" customHeight="1"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</row>
    <row r="188" spans="3:25" ht="19.5" customHeight="1"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</row>
    <row r="189" spans="3:25" ht="19.5" customHeight="1"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</row>
    <row r="190" spans="3:25" ht="19.5" customHeight="1"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</row>
    <row r="191" spans="3:25" ht="19.5" customHeight="1"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</row>
    <row r="192" spans="3:25" ht="19.5" customHeight="1"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</row>
    <row r="193" spans="3:25" ht="19.5" customHeight="1"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</row>
    <row r="194" spans="3:25" ht="19.5" customHeight="1"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</row>
    <row r="195" spans="3:25" ht="19.5" customHeight="1"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</row>
    <row r="196" spans="3:25" ht="19.5" customHeight="1"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</row>
    <row r="197" spans="3:25" ht="19.5" customHeight="1"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</row>
    <row r="198" spans="3:25" ht="19.5" customHeight="1"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</row>
    <row r="199" spans="3:25" ht="19.5" customHeight="1"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</row>
    <row r="200" spans="3:25" ht="19.5" customHeight="1"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</row>
    <row r="201" spans="3:25" ht="19.5" customHeight="1"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</row>
    <row r="202" spans="3:25" ht="19.5" customHeight="1"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</row>
    <row r="203" spans="3:25" ht="19.5" customHeight="1"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</row>
    <row r="204" spans="3:25" ht="19.5" customHeight="1"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</row>
    <row r="205" spans="3:25" ht="19.5" customHeight="1"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</row>
    <row r="206" spans="3:25" ht="19.5" customHeight="1"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</row>
    <row r="207" spans="3:25" ht="19.5" customHeight="1"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</row>
    <row r="208" spans="3:25" ht="19.5" customHeight="1"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</row>
    <row r="209" spans="3:25" ht="19.5" customHeight="1"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</row>
    <row r="210" spans="3:25" ht="19.5" customHeight="1"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</row>
    <row r="211" spans="3:25" ht="19.5" customHeight="1"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</row>
    <row r="212" spans="3:25" ht="19.5" customHeight="1"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</row>
    <row r="213" spans="3:25" ht="19.5" customHeight="1"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</row>
    <row r="214" spans="3:25" ht="19.5" customHeight="1"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</row>
    <row r="215" spans="3:25" ht="19.5" customHeight="1"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</row>
    <row r="216" spans="3:25" ht="19.5" customHeight="1"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</row>
    <row r="217" spans="3:25" ht="19.5" customHeight="1"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</row>
    <row r="218" spans="3:25" ht="19.5" customHeight="1"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</row>
    <row r="219" spans="3:25" ht="19.5" customHeight="1"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</row>
    <row r="220" spans="3:25" ht="19.5" customHeight="1"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</row>
    <row r="221" spans="3:25" ht="19.5" customHeight="1"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</row>
    <row r="222" spans="3:25" ht="19.5" customHeight="1"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</row>
    <row r="223" spans="3:25" ht="19.5" customHeight="1"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</row>
    <row r="224" spans="3:25" ht="19.5" customHeight="1"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</row>
    <row r="225" spans="3:25" ht="19.5" customHeight="1"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</row>
    <row r="226" spans="3:25" ht="19.5" customHeight="1"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</row>
    <row r="227" spans="3:25" ht="19.5" customHeight="1"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</row>
    <row r="228" spans="3:25" ht="19.5" customHeight="1"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</row>
    <row r="229" spans="3:25" ht="19.5" customHeight="1"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</row>
    <row r="230" spans="3:25" ht="19.5" customHeight="1"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</row>
    <row r="231" spans="3:25" ht="19.5" customHeight="1"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</row>
    <row r="232" spans="3:25" ht="19.5" customHeight="1"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</row>
    <row r="233" spans="3:25" ht="19.5" customHeight="1"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</row>
    <row r="234" spans="3:25" ht="19.5" customHeight="1"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</row>
    <row r="235" spans="3:25" ht="19.5" customHeight="1"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</row>
    <row r="236" spans="3:25" ht="19.5" customHeight="1"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</row>
    <row r="237" spans="3:25" ht="19.5" customHeight="1"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</row>
    <row r="238" spans="3:25" ht="19.5" customHeight="1"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</row>
    <row r="239" spans="3:25" ht="19.5" customHeight="1"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</row>
    <row r="240" spans="3:25" ht="19.5" customHeight="1"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</row>
    <row r="241" spans="3:25" ht="19.5" customHeight="1"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</row>
    <row r="242" spans="3:25" ht="19.5" customHeight="1"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</row>
    <row r="243" spans="3:25" ht="19.5" customHeight="1"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</row>
    <row r="244" spans="3:25" ht="19.5" customHeight="1"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</row>
    <row r="245" spans="3:25" ht="19.5" customHeight="1"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</row>
    <row r="246" spans="3:25" ht="19.5" customHeight="1"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</row>
    <row r="247" spans="3:25" ht="19.5" customHeight="1"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</row>
    <row r="248" spans="3:25" ht="19.5" customHeight="1"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</row>
    <row r="249" spans="3:25" ht="19.5" customHeight="1"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</row>
    <row r="250" spans="3:25" ht="19.5" customHeight="1"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</row>
    <row r="251" spans="3:25" ht="19.5" customHeight="1"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</row>
    <row r="252" spans="3:25" ht="19.5" customHeight="1"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</row>
    <row r="253" spans="3:25" ht="19.5" customHeight="1"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</row>
    <row r="254" spans="3:25" ht="19.5" customHeight="1"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</row>
    <row r="255" spans="3:25" ht="19.5" customHeight="1"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</row>
    <row r="256" spans="3:25" ht="19.5" customHeight="1"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</row>
    <row r="257" spans="3:25" ht="19.5" customHeight="1"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</row>
    <row r="258" spans="3:25" ht="19.5" customHeight="1"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</row>
    <row r="259" spans="3:25" ht="19.5" customHeight="1"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</row>
    <row r="260" spans="3:25" ht="19.5" customHeight="1"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</row>
    <row r="261" spans="3:25" ht="19.5" customHeight="1"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</row>
    <row r="262" spans="3:25" ht="19.5" customHeight="1"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</row>
    <row r="263" spans="3:25" ht="19.5" customHeight="1"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</row>
    <row r="264" spans="3:25" ht="19.5" customHeight="1"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</row>
    <row r="265" spans="3:25" ht="19.5" customHeight="1"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</row>
    <row r="266" spans="3:25" ht="19.5" customHeight="1"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</row>
    <row r="267" spans="3:25" ht="19.5" customHeight="1"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</row>
    <row r="268" spans="3:25" ht="19.5" customHeight="1"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</row>
    <row r="269" spans="3:25" ht="19.5" customHeight="1"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</row>
    <row r="270" spans="3:25" ht="19.5" customHeight="1"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</row>
    <row r="271" spans="3:25" ht="19.5" customHeight="1"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</row>
    <row r="272" spans="3:25" ht="19.5" customHeight="1"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</row>
    <row r="273" spans="3:25" ht="19.5" customHeight="1"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</row>
    <row r="274" spans="3:25" ht="19.5" customHeight="1"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</row>
    <row r="275" spans="3:25" ht="19.5" customHeight="1"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</row>
    <row r="276" spans="3:25" ht="19.5" customHeight="1"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</row>
    <row r="277" spans="3:25" ht="19.5" customHeight="1"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</row>
    <row r="278" spans="3:25" ht="19.5" customHeight="1"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</row>
    <row r="279" spans="3:25" ht="19.5" customHeight="1"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</row>
    <row r="280" spans="3:25" ht="19.5" customHeight="1"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</row>
    <row r="281" spans="3:25" ht="19.5" customHeight="1"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</row>
    <row r="282" spans="3:25" ht="19.5" customHeight="1"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</row>
    <row r="283" spans="3:25" ht="19.5" customHeight="1"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</row>
    <row r="284" spans="3:25" ht="19.5" customHeight="1"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</row>
    <row r="285" spans="3:25" ht="19.5" customHeight="1"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</row>
    <row r="286" spans="3:25" ht="19.5" customHeight="1"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</row>
    <row r="287" spans="3:25" ht="19.5" customHeight="1"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</row>
    <row r="288" spans="3:25" ht="19.5" customHeight="1"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</row>
    <row r="289" spans="3:25" ht="19.5" customHeight="1"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</row>
    <row r="290" spans="3:25" ht="19.5" customHeight="1"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</row>
    <row r="291" spans="3:25" ht="19.5" customHeight="1"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</row>
    <row r="292" spans="3:25" ht="19.5" customHeight="1"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</row>
    <row r="293" spans="3:25" ht="19.5" customHeight="1"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</row>
    <row r="294" spans="3:25" ht="19.5" customHeight="1"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</row>
    <row r="295" spans="3:25" ht="19.5" customHeight="1"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</row>
    <row r="296" spans="3:25" ht="19.5" customHeight="1"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</row>
    <row r="297" spans="3:25" ht="19.5" customHeight="1"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</row>
    <row r="298" spans="3:25" ht="19.5" customHeight="1"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</row>
    <row r="299" spans="3:25" ht="19.5" customHeight="1"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</row>
    <row r="300" spans="3:25" ht="19.5" customHeight="1"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</row>
    <row r="301" spans="3:25" ht="19.5" customHeight="1"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</row>
    <row r="302" spans="3:25" ht="19.5" customHeight="1"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</row>
    <row r="303" spans="3:25" ht="19.5" customHeight="1"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</row>
    <row r="304" spans="3:25" ht="19.5" customHeight="1"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</row>
    <row r="305" spans="3:25" ht="19.5" customHeight="1"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</row>
    <row r="306" spans="3:25" ht="19.5" customHeight="1"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</row>
    <row r="307" spans="3:25" ht="19.5" customHeight="1"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</row>
    <row r="308" spans="3:25" ht="19.5" customHeight="1"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</row>
    <row r="309" spans="3:25" ht="19.5" customHeight="1"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</row>
    <row r="310" spans="3:25" ht="19.5" customHeight="1"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</row>
    <row r="311" spans="3:25" ht="19.5" customHeight="1"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</row>
    <row r="312" spans="3:25" ht="19.5" customHeight="1"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</row>
    <row r="313" spans="3:25" ht="19.5" customHeight="1"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</row>
    <row r="314" spans="3:25" ht="19.5" customHeight="1"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</row>
    <row r="315" spans="3:25" ht="19.5" customHeight="1"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</row>
    <row r="316" spans="3:25" ht="19.5" customHeight="1"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</row>
    <row r="317" spans="3:25" ht="19.5" customHeight="1"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</row>
    <row r="318" spans="3:25" ht="19.5" customHeight="1"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</row>
    <row r="319" spans="3:25" ht="19.5" customHeight="1"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</row>
    <row r="320" spans="3:25" ht="19.5" customHeight="1"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</row>
    <row r="321" spans="3:25" ht="19.5" customHeight="1"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</row>
    <row r="322" spans="3:25" ht="19.5" customHeight="1"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</row>
    <row r="323" spans="3:25" ht="19.5" customHeight="1"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</row>
    <row r="324" spans="3:25" ht="19.5" customHeight="1"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</row>
    <row r="325" spans="3:25" ht="19.5" customHeight="1"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</row>
    <row r="326" spans="3:25" ht="19.5" customHeight="1"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</row>
    <row r="327" spans="3:25" ht="19.5" customHeight="1"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</row>
    <row r="328" spans="3:25" ht="19.5" customHeight="1"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</row>
    <row r="329" spans="3:25" ht="19.5" customHeight="1"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</row>
    <row r="330" spans="3:25" ht="19.5" customHeight="1"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</row>
    <row r="331" spans="3:25" ht="19.5" customHeight="1"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</row>
    <row r="332" spans="3:25" ht="19.5" customHeight="1"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</row>
    <row r="333" spans="3:25" ht="19.5" customHeight="1"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</row>
    <row r="334" spans="3:25" ht="19.5" customHeight="1"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</row>
    <row r="335" spans="3:25" ht="19.5" customHeight="1"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</row>
    <row r="336" spans="3:25" ht="19.5" customHeight="1"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</row>
    <row r="337" spans="3:25" ht="19.5" customHeight="1"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</row>
    <row r="338" spans="3:25" ht="19.5" customHeight="1"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</row>
    <row r="339" spans="3:25" ht="19.5" customHeight="1"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</row>
    <row r="340" spans="3:25" ht="19.5" customHeight="1"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</row>
    <row r="341" spans="3:25" ht="19.5" customHeight="1"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</row>
    <row r="342" spans="3:25" ht="19.5" customHeight="1"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</row>
    <row r="343" spans="3:25" ht="19.5" customHeight="1"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</row>
    <row r="344" spans="3:25" ht="19.5" customHeight="1"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</row>
    <row r="345" spans="3:25" ht="19.5" customHeight="1"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</row>
    <row r="346" spans="3:25" ht="19.5" customHeight="1"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</row>
    <row r="347" spans="3:25" ht="19.5" customHeight="1"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</row>
    <row r="348" spans="3:25" ht="19.5" customHeight="1"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</row>
    <row r="349" spans="3:25" ht="19.5" customHeight="1"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</row>
    <row r="350" spans="3:25" ht="19.5" customHeight="1"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</row>
    <row r="351" spans="3:25" ht="19.5" customHeight="1"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</row>
    <row r="352" spans="3:25" ht="19.5" customHeight="1"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</row>
    <row r="353" spans="3:25" ht="19.5" customHeight="1"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</row>
    <row r="354" spans="3:25" ht="19.5" customHeight="1"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</row>
    <row r="355" spans="3:25" ht="19.5" customHeight="1"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</row>
    <row r="356" spans="3:25" ht="19.5" customHeight="1"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</row>
    <row r="357" spans="3:25" ht="19.5" customHeight="1"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</row>
    <row r="358" spans="3:25" ht="19.5" customHeight="1"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</row>
    <row r="359" spans="3:25" ht="19.5" customHeight="1"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</row>
    <row r="360" spans="3:25" ht="19.5" customHeight="1"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</row>
    <row r="361" spans="3:25" ht="19.5" customHeight="1"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</row>
    <row r="362" spans="3:25" ht="19.5" customHeight="1"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</row>
    <row r="363" spans="3:25" ht="19.5" customHeight="1"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</row>
    <row r="364" spans="3:25" ht="19.5" customHeight="1"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</row>
    <row r="365" spans="3:25" ht="19.5" customHeight="1"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</row>
    <row r="366" spans="3:25" ht="19.5" customHeight="1"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</row>
    <row r="367" spans="3:25" ht="19.5" customHeight="1"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</row>
    <row r="368" spans="3:25" ht="19.5" customHeight="1"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</row>
    <row r="369" spans="3:25" ht="19.5" customHeight="1"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</row>
    <row r="370" spans="3:25" ht="19.5" customHeight="1"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</row>
    <row r="371" spans="3:25" ht="19.5" customHeight="1"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</row>
    <row r="372" spans="3:25" ht="19.5" customHeight="1"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</row>
    <row r="373" spans="3:25" ht="19.5" customHeight="1"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</row>
    <row r="374" spans="3:25" ht="19.5" customHeight="1"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</row>
    <row r="375" spans="3:25" ht="19.5" customHeight="1"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</row>
    <row r="376" spans="3:25" ht="19.5" customHeight="1"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</row>
    <row r="377" spans="3:25" ht="19.5" customHeight="1"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</row>
    <row r="378" spans="3:25" ht="19.5" customHeight="1"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</row>
    <row r="379" spans="3:25" ht="19.5" customHeight="1"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</row>
    <row r="380" spans="3:25" ht="19.5" customHeight="1"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</row>
    <row r="381" spans="3:25" ht="19.5" customHeight="1"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</row>
    <row r="382" spans="3:25" ht="19.5" customHeight="1"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</row>
    <row r="383" spans="3:25" ht="19.5" customHeight="1"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</row>
    <row r="384" spans="3:25" ht="19.5" customHeight="1"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</row>
    <row r="385" spans="3:25" ht="19.5" customHeight="1"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</row>
    <row r="386" spans="3:25" ht="19.5" customHeight="1"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</row>
    <row r="387" spans="3:25" ht="19.5" customHeight="1"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</row>
    <row r="388" spans="3:25" ht="19.5" customHeight="1"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</row>
    <row r="389" spans="3:25" ht="19.5" customHeight="1"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</row>
    <row r="390" spans="3:25" ht="19.5" customHeight="1"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</row>
    <row r="391" spans="3:25" ht="19.5" customHeight="1"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</row>
    <row r="392" spans="3:25" ht="19.5" customHeight="1"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</row>
    <row r="393" spans="3:25" ht="19.5" customHeight="1"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</row>
    <row r="394" spans="3:25" ht="19.5" customHeight="1"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</row>
    <row r="395" spans="3:25" ht="19.5" customHeight="1"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</row>
    <row r="396" spans="3:25" ht="19.5" customHeight="1"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</row>
    <row r="397" spans="3:25" ht="19.5" customHeight="1"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</row>
    <row r="398" spans="3:25" ht="19.5" customHeight="1"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</row>
    <row r="399" spans="3:25" ht="19.5" customHeight="1"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</row>
    <row r="400" spans="3:25" ht="19.5" customHeight="1"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</row>
    <row r="401" spans="3:25" ht="19.5" customHeight="1"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</row>
    <row r="402" spans="3:25" ht="19.5" customHeight="1"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</row>
    <row r="403" spans="3:25" ht="19.5" customHeight="1"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</row>
    <row r="404" spans="3:25" ht="19.5" customHeight="1"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</row>
    <row r="405" spans="3:25" ht="19.5" customHeight="1"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</row>
    <row r="406" spans="3:25" ht="19.5" customHeight="1"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</row>
    <row r="407" spans="3:25" ht="19.5" customHeight="1"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</row>
    <row r="408" spans="3:25" ht="19.5" customHeight="1"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</row>
    <row r="409" spans="3:25" ht="19.5" customHeight="1"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</row>
    <row r="410" spans="3:25" ht="19.5" customHeight="1"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</row>
    <row r="411" spans="3:25" ht="19.5" customHeight="1"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</row>
    <row r="412" spans="3:25" ht="19.5" customHeight="1"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</row>
    <row r="413" spans="3:25" ht="19.5" customHeight="1"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</row>
    <row r="414" spans="3:25" ht="19.5" customHeight="1"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</row>
    <row r="415" spans="3:25" ht="19.5" customHeight="1"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</row>
    <row r="416" spans="3:25" ht="19.5" customHeight="1"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</row>
    <row r="417" spans="3:25" ht="19.5" customHeight="1"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</row>
    <row r="418" spans="3:25" ht="19.5" customHeight="1"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</row>
    <row r="419" spans="3:25" ht="19.5" customHeight="1"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</row>
    <row r="420" spans="3:25" ht="19.5" customHeight="1"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</row>
    <row r="421" spans="3:25" ht="19.5" customHeight="1"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</row>
    <row r="422" spans="3:25" ht="19.5" customHeight="1"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</row>
    <row r="423" spans="3:25" ht="19.5" customHeight="1"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</row>
    <row r="424" spans="3:25" ht="19.5" customHeight="1"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</row>
    <row r="425" spans="3:25" ht="19.5" customHeight="1"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</row>
    <row r="426" spans="3:25" ht="19.5" customHeight="1"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</row>
    <row r="427" spans="3:25" ht="19.5" customHeight="1"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</row>
    <row r="428" spans="3:25" ht="19.5" customHeight="1"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</row>
    <row r="429" spans="3:25" ht="19.5" customHeight="1"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</row>
    <row r="430" spans="3:25" ht="19.5" customHeight="1"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</row>
    <row r="431" spans="3:25" ht="19.5" customHeight="1"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</row>
    <row r="432" spans="3:25" ht="19.5" customHeight="1"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</row>
    <row r="433" spans="3:25" ht="19.5" customHeight="1"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</row>
    <row r="434" spans="3:25" ht="19.5" customHeight="1"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</row>
    <row r="435" spans="3:25" ht="19.5" customHeight="1"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</row>
    <row r="436" spans="3:25" ht="19.5" customHeight="1"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</row>
    <row r="437" spans="3:25" ht="19.5" customHeight="1"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</row>
    <row r="438" spans="3:25" ht="19.5" customHeight="1"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</row>
    <row r="439" spans="3:25" ht="19.5" customHeight="1"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</row>
    <row r="440" spans="3:25" ht="19.5" customHeight="1"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</row>
    <row r="441" spans="3:25" ht="19.5" customHeight="1"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</row>
    <row r="442" spans="3:25" ht="19.5" customHeight="1"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</row>
    <row r="443" spans="3:25" ht="19.5" customHeight="1"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</row>
    <row r="444" spans="3:25" ht="19.5" customHeight="1"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</row>
    <row r="445" spans="3:25" ht="19.5" customHeight="1"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</row>
    <row r="446" spans="3:25" ht="19.5" customHeight="1"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</row>
    <row r="447" spans="3:25" ht="19.5" customHeight="1"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</row>
    <row r="448" spans="3:25" ht="19.5" customHeight="1"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</row>
    <row r="449" spans="3:25" ht="19.5" customHeight="1"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</row>
    <row r="450" spans="3:25" ht="19.5" customHeight="1"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</row>
    <row r="451" spans="3:25" ht="19.5" customHeight="1"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</row>
    <row r="452" spans="3:25" ht="19.5" customHeight="1"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</row>
    <row r="453" spans="3:25" ht="19.5" customHeight="1"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</row>
    <row r="454" spans="3:25" ht="19.5" customHeight="1"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</row>
    <row r="455" spans="3:25" ht="19.5" customHeight="1"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</row>
    <row r="456" spans="3:25" ht="19.5" customHeight="1"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</row>
    <row r="457" spans="3:25" ht="19.5" customHeight="1"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</row>
    <row r="458" spans="3:25" ht="19.5" customHeight="1"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</row>
    <row r="459" spans="3:25" ht="19.5" customHeight="1"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</row>
    <row r="460" spans="3:25" ht="19.5" customHeight="1"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</row>
    <row r="461" spans="3:25" ht="19.5" customHeight="1"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</row>
    <row r="462" spans="3:25" ht="19.5" customHeight="1"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</row>
    <row r="463" spans="3:25" ht="19.5" customHeight="1"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</row>
    <row r="464" spans="3:25" ht="19.5" customHeight="1"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</row>
    <row r="465" spans="3:25" ht="19.5" customHeight="1"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</row>
    <row r="466" spans="3:25" ht="19.5" customHeight="1"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</row>
    <row r="467" spans="3:25" ht="19.5" customHeight="1"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</row>
    <row r="468" spans="3:25" ht="19.5" customHeight="1"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</row>
    <row r="469" spans="3:25" ht="19.5" customHeight="1"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</row>
    <row r="470" spans="3:25" ht="19.5" customHeight="1"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</row>
    <row r="471" spans="3:25" ht="19.5" customHeight="1"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</row>
    <row r="472" spans="3:25" ht="19.5" customHeight="1"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</row>
    <row r="473" spans="3:25" ht="19.5" customHeight="1"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</row>
    <row r="474" spans="3:25" ht="19.5" customHeight="1"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</row>
    <row r="475" spans="3:25" ht="19.5" customHeight="1"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</row>
    <row r="476" spans="3:25" ht="19.5" customHeight="1"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</row>
    <row r="477" spans="3:25" ht="19.5" customHeight="1"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</row>
    <row r="478" spans="3:25" ht="19.5" customHeight="1"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</row>
    <row r="479" spans="3:25" ht="19.5" customHeight="1"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</row>
    <row r="480" spans="3:25" ht="19.5" customHeight="1"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</row>
    <row r="481" spans="3:25" ht="19.5" customHeight="1"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</row>
    <row r="482" spans="3:25" ht="19.5" customHeight="1"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</row>
    <row r="483" spans="3:25" ht="19.5" customHeight="1"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</row>
    <row r="484" spans="3:25" ht="19.5" customHeight="1"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</row>
    <row r="485" spans="3:25" ht="19.5" customHeight="1"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</row>
    <row r="486" spans="3:25" ht="19.5" customHeight="1"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</row>
    <row r="487" spans="3:25" ht="19.5" customHeight="1"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</row>
    <row r="488" spans="3:25" ht="19.5" customHeight="1"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</row>
    <row r="489" spans="3:25" ht="19.5" customHeight="1"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</row>
    <row r="490" spans="3:25" ht="19.5" customHeight="1"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</row>
    <row r="491" spans="3:25" ht="19.5" customHeight="1"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</row>
    <row r="492" spans="3:25" ht="19.5" customHeight="1"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</row>
    <row r="493" spans="3:25" ht="19.5" customHeight="1"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</row>
    <row r="494" spans="3:25" ht="19.5" customHeight="1"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</row>
    <row r="495" spans="3:25" ht="19.5" customHeight="1"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</row>
    <row r="496" spans="3:25" ht="19.5" customHeight="1"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</row>
    <row r="497" spans="3:25" ht="19.5" customHeight="1"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</row>
    <row r="498" spans="3:25" ht="19.5" customHeight="1"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</row>
    <row r="499" spans="3:25" ht="19.5" customHeight="1"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</row>
    <row r="500" spans="3:25" ht="19.5" customHeight="1"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</row>
    <row r="501" spans="3:25" ht="19.5" customHeight="1"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</row>
    <row r="502" spans="3:25" ht="19.5" customHeight="1"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</row>
    <row r="503" spans="3:25" ht="19.5" customHeight="1"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</row>
    <row r="504" spans="3:25" ht="19.5" customHeight="1"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</row>
    <row r="505" spans="3:25" ht="19.5" customHeight="1"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</row>
    <row r="506" spans="3:25" ht="19.5" customHeight="1"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</row>
    <row r="507" spans="3:25" ht="19.5" customHeight="1"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</row>
    <row r="508" spans="3:25" ht="19.5" customHeight="1"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</row>
    <row r="509" spans="3:25" ht="19.5" customHeight="1"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</row>
    <row r="510" spans="3:25" ht="19.5" customHeight="1"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</row>
    <row r="511" spans="3:25" ht="19.5" customHeight="1"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</row>
    <row r="512" spans="3:25" ht="19.5" customHeight="1"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</row>
    <row r="513" spans="3:25" ht="19.5" customHeight="1"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</row>
    <row r="514" spans="3:25" ht="19.5" customHeight="1"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</row>
    <row r="515" spans="3:25" ht="19.5" customHeight="1"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</row>
    <row r="516" spans="3:25" ht="19.5" customHeight="1"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</row>
    <row r="517" spans="3:25" ht="19.5" customHeight="1"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</row>
    <row r="518" spans="3:25" ht="19.5" customHeight="1"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</row>
    <row r="519" spans="3:25" ht="19.5" customHeight="1"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</row>
    <row r="520" spans="3:25" ht="19.5" customHeight="1"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</row>
    <row r="521" spans="3:25" ht="19.5" customHeight="1"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</row>
    <row r="522" spans="3:25" ht="19.5" customHeight="1"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</row>
    <row r="523" spans="3:25" ht="19.5" customHeight="1"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</row>
    <row r="524" spans="3:25" ht="19.5" customHeight="1"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</row>
    <row r="525" spans="3:25" ht="19.5" customHeight="1"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</row>
    <row r="526" spans="3:25" ht="19.5" customHeight="1"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</row>
    <row r="527" spans="3:25" ht="19.5" customHeight="1"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</row>
    <row r="528" spans="3:25" ht="19.5" customHeight="1"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</row>
    <row r="529" spans="3:25" ht="19.5" customHeight="1"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</row>
    <row r="530" spans="3:25" ht="19.5" customHeight="1"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</row>
    <row r="531" spans="3:25" ht="19.5" customHeight="1"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</row>
    <row r="532" spans="3:25" ht="19.5" customHeight="1"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</row>
    <row r="533" spans="3:25" ht="19.5" customHeight="1"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</row>
    <row r="534" spans="3:25" ht="19.5" customHeight="1"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</row>
    <row r="535" spans="3:25" ht="19.5" customHeight="1"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</row>
    <row r="536" spans="3:25" ht="19.5" customHeight="1"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</row>
    <row r="537" spans="3:25" ht="19.5" customHeight="1"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</row>
    <row r="538" spans="3:25" ht="19.5" customHeight="1"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</row>
    <row r="539" spans="3:25" ht="19.5" customHeight="1"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</row>
    <row r="540" spans="3:25" ht="19.5" customHeight="1"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</row>
    <row r="541" spans="3:25" ht="19.5" customHeight="1"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</row>
    <row r="542" spans="3:25" ht="19.5" customHeight="1"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</row>
    <row r="543" spans="3:25" ht="19.5" customHeight="1"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</row>
    <row r="544" spans="3:25" ht="19.5" customHeight="1"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</row>
    <row r="545" spans="3:25" ht="19.5" customHeight="1"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</row>
    <row r="546" spans="3:25" ht="19.5" customHeight="1"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</row>
    <row r="547" spans="3:25" ht="19.5" customHeight="1"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</row>
    <row r="548" spans="3:25" ht="19.5" customHeight="1"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</row>
    <row r="549" spans="3:25" ht="19.5" customHeight="1"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</row>
    <row r="550" spans="3:25" ht="19.5" customHeight="1"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</row>
    <row r="551" spans="3:25" ht="19.5" customHeight="1"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</row>
    <row r="552" spans="3:25" ht="19.5" customHeight="1"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</row>
    <row r="553" spans="3:25" ht="19.5" customHeight="1"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</row>
    <row r="554" spans="3:25" ht="19.5" customHeight="1"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</row>
    <row r="555" spans="3:25" ht="19.5" customHeight="1"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</row>
    <row r="556" spans="3:25" ht="19.5" customHeight="1"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</row>
    <row r="557" spans="3:25" ht="19.5" customHeight="1"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</row>
    <row r="558" spans="3:25" ht="19.5" customHeight="1"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</row>
    <row r="559" spans="3:25" ht="19.5" customHeight="1"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</row>
    <row r="560" spans="3:25" ht="19.5" customHeight="1"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</row>
    <row r="561" spans="3:25" ht="19.5" customHeight="1"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</row>
    <row r="562" spans="3:25" ht="19.5" customHeight="1"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</row>
    <row r="563" spans="3:25" ht="19.5" customHeight="1"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</row>
    <row r="564" spans="3:25" ht="19.5" customHeight="1"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</row>
    <row r="565" spans="3:25" ht="19.5" customHeight="1"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</row>
    <row r="566" spans="3:25" ht="19.5" customHeight="1"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</row>
    <row r="567" spans="3:25" ht="19.5" customHeight="1"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</row>
    <row r="568" spans="3:25" ht="19.5" customHeight="1"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</row>
    <row r="569" spans="3:25" ht="19.5" customHeight="1"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</row>
    <row r="570" spans="3:25" ht="19.5" customHeight="1"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</row>
    <row r="571" spans="3:25" ht="19.5" customHeight="1"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</row>
    <row r="572" spans="3:25" ht="19.5" customHeight="1"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</row>
    <row r="573" spans="3:25" ht="19.5" customHeight="1"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</row>
    <row r="574" spans="3:25" ht="19.5" customHeight="1"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</row>
    <row r="575" spans="3:25" ht="19.5" customHeight="1"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</row>
    <row r="576" spans="3:25" ht="19.5" customHeight="1"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</row>
    <row r="577" spans="3:25" ht="19.5" customHeight="1"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</row>
    <row r="578" spans="3:25" ht="19.5" customHeight="1"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</row>
    <row r="579" spans="3:25" ht="19.5" customHeight="1"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</row>
    <row r="580" spans="3:25" ht="19.5" customHeight="1"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</row>
    <row r="581" spans="3:25" ht="19.5" customHeight="1"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</row>
    <row r="582" spans="3:25" ht="19.5" customHeight="1"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</row>
    <row r="583" spans="3:25" ht="19.5" customHeight="1"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</row>
    <row r="584" spans="3:25" ht="19.5" customHeight="1"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</row>
    <row r="585" spans="3:25" ht="19.5" customHeight="1"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</row>
    <row r="586" spans="3:25" ht="19.5" customHeight="1"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</row>
    <row r="587" spans="3:25" ht="19.5" customHeight="1"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</row>
    <row r="588" spans="3:25" ht="19.5" customHeight="1"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</row>
    <row r="589" spans="3:25" ht="19.5" customHeight="1"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</row>
    <row r="590" spans="3:25" ht="19.5" customHeight="1"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</row>
    <row r="591" spans="3:25" ht="19.5" customHeight="1"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</row>
    <row r="592" spans="3:25" ht="19.5" customHeight="1"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</row>
    <row r="593" spans="3:25" ht="19.5" customHeight="1"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</row>
    <row r="594" spans="3:25" ht="19.5" customHeight="1"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</row>
    <row r="595" spans="3:25" ht="19.5" customHeight="1"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</row>
    <row r="596" spans="3:25" ht="19.5" customHeight="1"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</row>
    <row r="597" spans="3:25" ht="19.5" customHeight="1"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</row>
    <row r="598" spans="3:25" ht="19.5" customHeight="1"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</row>
    <row r="599" spans="3:25" ht="19.5" customHeight="1"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</row>
    <row r="600" spans="3:25" ht="19.5" customHeight="1"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</row>
    <row r="601" spans="3:25" ht="19.5" customHeight="1"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</row>
    <row r="602" spans="3:25" ht="19.5" customHeight="1"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</row>
    <row r="603" spans="3:25" ht="19.5" customHeight="1"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</row>
    <row r="604" spans="3:25" ht="19.5" customHeight="1"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</row>
    <row r="605" spans="3:25" ht="19.5" customHeight="1"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</row>
    <row r="606" spans="3:25" ht="19.5" customHeight="1"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</row>
    <row r="607" spans="3:25" ht="19.5" customHeight="1"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</row>
    <row r="608" spans="3:25" ht="19.5" customHeight="1"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</row>
    <row r="609" spans="3:25" ht="19.5" customHeight="1"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</row>
    <row r="610" spans="3:25" ht="19.5" customHeight="1"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</row>
    <row r="611" spans="3:25" ht="19.5" customHeight="1"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</row>
    <row r="612" spans="3:25" ht="19.5" customHeight="1"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</row>
    <row r="613" spans="3:25" ht="19.5" customHeight="1"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</row>
    <row r="614" spans="3:25" ht="19.5" customHeight="1"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</row>
    <row r="615" spans="3:25" ht="19.5" customHeight="1"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</row>
    <row r="616" spans="3:25" ht="19.5" customHeight="1"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</row>
    <row r="617" spans="3:25" ht="19.5" customHeight="1"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</row>
    <row r="618" spans="3:25" ht="19.5" customHeight="1"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</row>
    <row r="619" spans="3:25" ht="19.5" customHeight="1"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</row>
    <row r="620" spans="3:25" ht="19.5" customHeight="1"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</row>
    <row r="621" spans="3:25" ht="19.5" customHeight="1"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</row>
    <row r="622" spans="3:25" ht="19.5" customHeight="1"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</row>
    <row r="623" spans="3:25" ht="19.5" customHeight="1"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</row>
    <row r="624" spans="3:25" ht="19.5" customHeight="1"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</row>
    <row r="625" spans="3:25" ht="19.5" customHeight="1"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</row>
    <row r="626" spans="3:25" ht="19.5" customHeight="1"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</row>
    <row r="627" spans="3:25" ht="19.5" customHeight="1"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</row>
    <row r="628" spans="3:25" ht="19.5" customHeight="1"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</row>
    <row r="629" spans="3:25" ht="19.5" customHeight="1"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</row>
    <row r="630" spans="3:25" ht="19.5" customHeight="1"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</row>
    <row r="631" spans="3:25" ht="19.5" customHeight="1"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</row>
    <row r="632" spans="3:25" ht="19.5" customHeight="1"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</row>
    <row r="633" spans="3:25" ht="19.5" customHeight="1"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</row>
    <row r="634" spans="3:25" ht="19.5" customHeight="1"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</row>
    <row r="635" spans="3:25" ht="19.5" customHeight="1"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</row>
    <row r="636" spans="3:25" ht="19.5" customHeight="1"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</row>
    <row r="637" spans="3:25" ht="19.5" customHeight="1"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</row>
    <row r="638" spans="3:25" ht="19.5" customHeight="1"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</row>
    <row r="639" spans="3:25" ht="19.5" customHeight="1"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</row>
    <row r="640" spans="3:25" ht="19.5" customHeight="1"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</row>
    <row r="641" spans="3:25" ht="19.5" customHeight="1"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</row>
    <row r="642" spans="3:25" ht="19.5" customHeight="1"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</row>
    <row r="643" spans="3:25" ht="19.5" customHeight="1"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</row>
    <row r="644" spans="3:25" ht="19.5" customHeight="1"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</row>
    <row r="645" spans="3:25" ht="19.5" customHeight="1"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</row>
    <row r="646" spans="3:25" ht="19.5" customHeight="1"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</row>
    <row r="647" spans="3:25" ht="19.5" customHeight="1"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</row>
    <row r="648" spans="3:25" ht="19.5" customHeight="1"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</row>
    <row r="649" spans="3:25" ht="19.5" customHeight="1"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</row>
    <row r="650" spans="3:25" ht="19.5" customHeight="1"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</row>
    <row r="651" spans="3:25" ht="19.5" customHeight="1"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</row>
    <row r="652" spans="3:25" ht="19.5" customHeight="1"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</row>
    <row r="653" spans="3:25" ht="19.5" customHeight="1"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</row>
    <row r="654" spans="3:25" ht="19.5" customHeight="1"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</row>
    <row r="655" spans="3:25" ht="19.5" customHeight="1"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</row>
    <row r="656" spans="3:25" ht="19.5" customHeight="1"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</row>
    <row r="657" spans="3:25" ht="19.5" customHeight="1"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</row>
    <row r="658" spans="3:25" ht="19.5" customHeight="1"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</row>
    <row r="659" spans="3:25" ht="19.5" customHeight="1"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</row>
    <row r="660" spans="3:25" ht="19.5" customHeight="1"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</row>
    <row r="661" spans="3:25" ht="19.5" customHeight="1"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</row>
    <row r="662" spans="3:25" ht="19.5" customHeight="1"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</row>
    <row r="663" spans="3:25" ht="19.5" customHeight="1"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</row>
    <row r="664" spans="3:25" ht="19.5" customHeight="1"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</row>
    <row r="665" spans="3:25" ht="19.5" customHeight="1"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</row>
    <row r="666" spans="3:25" ht="19.5" customHeight="1"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</row>
    <row r="667" spans="3:25" ht="19.5" customHeight="1"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</row>
    <row r="668" spans="3:25" ht="19.5" customHeight="1"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</row>
    <row r="669" spans="3:25" ht="19.5" customHeight="1"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</row>
    <row r="670" spans="3:25" ht="19.5" customHeight="1"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</row>
    <row r="671" spans="3:25" ht="19.5" customHeight="1"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</row>
    <row r="672" spans="3:25" ht="19.5" customHeight="1"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</row>
    <row r="673" spans="3:25" ht="19.5" customHeight="1"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</row>
    <row r="674" spans="3:25" ht="19.5" customHeight="1"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</row>
    <row r="675" spans="3:25" ht="19.5" customHeight="1"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</row>
    <row r="676" spans="3:25" ht="19.5" customHeight="1"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</row>
    <row r="677" spans="3:25" ht="19.5" customHeight="1"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</row>
    <row r="678" spans="3:25" ht="19.5" customHeight="1"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</row>
    <row r="679" spans="3:25" ht="19.5" customHeight="1"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</row>
    <row r="680" spans="3:25" ht="19.5" customHeight="1"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</row>
    <row r="681" spans="3:25" ht="19.5" customHeight="1"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</row>
    <row r="682" spans="3:25" ht="19.5" customHeight="1"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</row>
    <row r="683" spans="3:25" ht="19.5" customHeight="1"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</row>
    <row r="684" spans="3:25" ht="19.5" customHeight="1"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</row>
    <row r="685" spans="3:25" ht="19.5" customHeight="1"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</row>
    <row r="686" spans="3:25" ht="19.5" customHeight="1"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</row>
    <row r="687" spans="3:25" ht="19.5" customHeight="1"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</row>
    <row r="688" spans="3:25" ht="19.5" customHeight="1"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</row>
    <row r="689" spans="3:25" ht="19.5" customHeight="1"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</row>
    <row r="690" spans="3:25" ht="19.5" customHeight="1"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</row>
    <row r="691" spans="3:25" ht="19.5" customHeight="1"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</row>
    <row r="692" spans="3:25" ht="19.5" customHeight="1"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</row>
    <row r="693" spans="3:25" ht="19.5" customHeight="1"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</row>
    <row r="694" spans="3:25" ht="19.5" customHeight="1"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</row>
    <row r="695" spans="3:25" ht="19.5" customHeight="1"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</row>
    <row r="696" spans="3:25" ht="19.5" customHeight="1"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</row>
    <row r="697" spans="3:25" ht="19.5" customHeight="1"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</row>
    <row r="698" spans="3:25" ht="19.5" customHeight="1"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</row>
    <row r="699" spans="3:25" ht="19.5" customHeight="1"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</row>
    <row r="700" spans="3:25" ht="19.5" customHeight="1"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</row>
    <row r="701" spans="3:25" ht="19.5" customHeight="1"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</row>
    <row r="702" spans="3:25" ht="19.5" customHeight="1"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</row>
    <row r="703" spans="3:25" ht="19.5" customHeight="1"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</row>
    <row r="704" spans="3:25" ht="19.5" customHeight="1"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</row>
    <row r="705" spans="3:25" ht="19.5" customHeight="1"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</row>
    <row r="706" spans="3:25" ht="19.5" customHeight="1"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</row>
    <row r="707" spans="3:25" ht="19.5" customHeight="1"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</row>
    <row r="708" spans="3:25" ht="19.5" customHeight="1"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</row>
    <row r="709" spans="3:25" ht="19.5" customHeight="1"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</row>
    <row r="710" spans="3:25" ht="19.5" customHeight="1"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</row>
    <row r="711" spans="3:25" ht="19.5" customHeight="1"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</row>
    <row r="712" spans="3:25" ht="19.5" customHeight="1"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</row>
    <row r="713" spans="3:25" ht="19.5" customHeight="1"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</row>
    <row r="714" spans="3:25" ht="19.5" customHeight="1"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</row>
    <row r="715" spans="3:25" ht="19.5" customHeight="1"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</row>
    <row r="716" spans="3:25" ht="19.5" customHeight="1"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</row>
    <row r="717" spans="3:25" ht="19.5" customHeight="1"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</row>
    <row r="718" spans="3:25" ht="19.5" customHeight="1"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</row>
    <row r="719" spans="3:25" ht="19.5" customHeight="1"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</row>
    <row r="720" spans="3:25" ht="19.5" customHeight="1"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</row>
    <row r="721" spans="3:25" ht="19.5" customHeight="1"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</row>
    <row r="722" spans="3:25" ht="19.5" customHeight="1"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</row>
    <row r="723" spans="3:25" ht="19.5" customHeight="1"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</row>
    <row r="724" spans="3:25" ht="19.5" customHeight="1"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</row>
    <row r="725" spans="3:25" ht="19.5" customHeight="1"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</row>
    <row r="726" spans="3:25" ht="19.5" customHeight="1"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</row>
    <row r="727" spans="3:25" ht="19.5" customHeight="1"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</row>
    <row r="728" spans="3:25" ht="19.5" customHeight="1"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</row>
    <row r="729" spans="3:25" ht="19.5" customHeight="1"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</row>
    <row r="730" spans="3:25" ht="19.5" customHeight="1"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</row>
    <row r="731" spans="3:25" ht="19.5" customHeight="1"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</row>
    <row r="732" spans="3:25" ht="19.5" customHeight="1"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</row>
    <row r="733" spans="3:25" ht="19.5" customHeight="1"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</row>
    <row r="734" spans="3:25" ht="19.5" customHeight="1"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</row>
    <row r="735" spans="3:25" ht="19.5" customHeight="1"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</row>
    <row r="736" spans="3:25" ht="19.5" customHeight="1"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</row>
    <row r="737" spans="3:25" ht="19.5" customHeight="1"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</row>
    <row r="738" spans="3:25" ht="19.5" customHeight="1"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</row>
    <row r="739" spans="3:25" ht="19.5" customHeight="1"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</row>
    <row r="740" spans="3:25" ht="19.5" customHeight="1"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</row>
    <row r="741" spans="3:25" ht="19.5" customHeight="1"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</row>
    <row r="742" spans="3:25" ht="19.5" customHeight="1"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</row>
    <row r="743" spans="3:25" ht="19.5" customHeight="1"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</row>
    <row r="744" spans="3:25" ht="19.5" customHeight="1"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</row>
    <row r="745" spans="3:25" ht="19.5" customHeight="1"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</row>
    <row r="746" spans="3:25" ht="19.5" customHeight="1"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</row>
    <row r="747" spans="3:25" ht="19.5" customHeight="1"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</row>
    <row r="748" spans="3:25" ht="19.5" customHeight="1"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</row>
    <row r="749" spans="3:25" ht="19.5" customHeight="1"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</row>
    <row r="750" spans="3:25" ht="19.5" customHeight="1"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</row>
    <row r="751" spans="3:25" ht="19.5" customHeight="1"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</row>
    <row r="752" spans="3:25" ht="19.5" customHeight="1"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</row>
    <row r="753" spans="3:25" ht="19.5" customHeight="1"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</row>
    <row r="754" spans="3:25" ht="19.5" customHeight="1"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</row>
    <row r="755" spans="3:25" ht="19.5" customHeight="1"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</row>
    <row r="756" spans="3:25" ht="19.5" customHeight="1"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</row>
    <row r="757" spans="3:25" ht="19.5" customHeight="1"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</row>
    <row r="758" spans="3:25" ht="19.5" customHeight="1"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</row>
    <row r="759" spans="3:25" ht="19.5" customHeight="1"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</row>
    <row r="760" spans="3:25" ht="19.5" customHeight="1"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</row>
    <row r="761" spans="3:25" ht="19.5" customHeight="1"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</row>
    <row r="762" spans="3:25" ht="19.5" customHeight="1"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</row>
    <row r="763" spans="3:25" ht="19.5" customHeight="1"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</row>
    <row r="764" spans="3:25" ht="19.5" customHeight="1"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</row>
    <row r="765" spans="3:25" ht="19.5" customHeight="1"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</row>
    <row r="766" spans="3:25" ht="19.5" customHeight="1"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</row>
    <row r="767" spans="3:25" ht="19.5" customHeight="1"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</row>
    <row r="768" spans="3:25" ht="19.5" customHeight="1"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</row>
    <row r="769" spans="3:25" ht="19.5" customHeight="1"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</row>
    <row r="770" spans="3:25" ht="19.5" customHeight="1"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</row>
    <row r="771" spans="3:25" ht="19.5" customHeight="1"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</row>
    <row r="772" spans="3:25" ht="19.5" customHeight="1"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</row>
    <row r="773" spans="3:25" ht="19.5" customHeight="1"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</row>
    <row r="774" spans="3:25" ht="19.5" customHeight="1"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</row>
    <row r="775" spans="3:25" ht="19.5" customHeight="1"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</row>
    <row r="776" spans="3:25" ht="19.5" customHeight="1"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</row>
    <row r="777" spans="3:25" ht="19.5" customHeight="1"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</row>
    <row r="778" spans="3:25" ht="19.5" customHeight="1"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</row>
    <row r="779" spans="3:25" ht="19.5" customHeight="1"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</row>
    <row r="780" spans="3:25" ht="19.5" customHeight="1"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</row>
    <row r="781" spans="3:25" ht="19.5" customHeight="1"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</row>
    <row r="782" spans="3:25" ht="19.5" customHeight="1"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</row>
    <row r="783" spans="3:25" ht="19.5" customHeight="1"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</row>
    <row r="784" spans="3:25" ht="19.5" customHeight="1"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</row>
    <row r="785" spans="3:25" ht="19.5" customHeight="1"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</row>
    <row r="786" spans="3:25" ht="19.5" customHeight="1"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</row>
    <row r="787" spans="3:25" ht="19.5" customHeight="1"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</row>
    <row r="788" spans="3:25" ht="19.5" customHeight="1"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</row>
    <row r="789" spans="3:25" ht="19.5" customHeight="1"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</row>
    <row r="790" spans="3:25" ht="19.5" customHeight="1"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</row>
    <row r="791" spans="3:25" ht="19.5" customHeight="1"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</row>
    <row r="792" spans="3:25" ht="19.5" customHeight="1"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</row>
    <row r="793" spans="3:25" ht="19.5" customHeight="1"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</row>
    <row r="794" spans="3:25" ht="19.5" customHeight="1"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</row>
    <row r="795" spans="3:25" ht="19.5" customHeight="1"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</row>
    <row r="796" spans="3:25" ht="19.5" customHeight="1"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</row>
    <row r="797" spans="3:25" ht="19.5" customHeight="1"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</row>
    <row r="798" spans="3:25" ht="19.5" customHeight="1"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</row>
    <row r="799" spans="3:25" ht="19.5" customHeight="1"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</row>
    <row r="800" spans="3:25" ht="19.5" customHeight="1"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</row>
    <row r="801" spans="3:25" ht="19.5" customHeight="1"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</row>
    <row r="802" spans="3:25" ht="19.5" customHeight="1"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</row>
    <row r="803" spans="3:25" ht="19.5" customHeight="1"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</row>
    <row r="804" spans="3:25" ht="19.5" customHeight="1"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</row>
    <row r="805" spans="3:25" ht="19.5" customHeight="1"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</row>
    <row r="806" spans="3:25" ht="19.5" customHeight="1"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</row>
    <row r="807" spans="3:25" ht="19.5" customHeight="1"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</row>
    <row r="808" spans="3:25" ht="19.5" customHeight="1"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</row>
    <row r="809" spans="3:25" ht="19.5" customHeight="1"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</row>
    <row r="810" spans="3:25" ht="19.5" customHeight="1"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</row>
    <row r="811" spans="3:25" ht="19.5" customHeight="1"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</row>
    <row r="812" spans="3:25" ht="19.5" customHeight="1"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</row>
    <row r="813" spans="3:25" ht="19.5" customHeight="1"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</row>
    <row r="814" spans="3:25" ht="19.5" customHeight="1"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</row>
    <row r="815" spans="3:25" ht="19.5" customHeight="1"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</row>
    <row r="816" spans="3:25" ht="19.5" customHeight="1"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</row>
    <row r="817" spans="3:25" ht="19.5" customHeight="1"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</row>
    <row r="818" spans="3:25" ht="19.5" customHeight="1"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</row>
    <row r="819" spans="3:25" ht="19.5" customHeight="1"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</row>
    <row r="820" spans="3:25" ht="19.5" customHeight="1"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</row>
    <row r="821" spans="3:25" ht="19.5" customHeight="1"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</row>
    <row r="822" spans="3:25" ht="19.5" customHeight="1"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</row>
    <row r="823" spans="3:25" ht="19.5" customHeight="1"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</row>
    <row r="824" spans="3:25" ht="19.5" customHeight="1"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</row>
    <row r="825" spans="3:25" ht="19.5" customHeight="1"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</row>
    <row r="826" spans="3:25" ht="19.5" customHeight="1"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</row>
    <row r="827" spans="3:25" ht="19.5" customHeight="1"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</row>
    <row r="828" spans="3:25" ht="19.5" customHeight="1"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</row>
    <row r="829" spans="3:25" ht="19.5" customHeight="1"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</row>
    <row r="830" spans="3:25" ht="19.5" customHeight="1"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</row>
    <row r="831" spans="3:25" ht="19.5" customHeight="1"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</row>
    <row r="832" spans="3:25" ht="19.5" customHeight="1"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</row>
    <row r="833" spans="3:25" ht="19.5" customHeight="1"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</row>
    <row r="834" spans="3:25" ht="19.5" customHeight="1"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</row>
    <row r="835" spans="3:25" ht="19.5" customHeight="1"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</row>
    <row r="836" spans="3:25" ht="19.5" customHeight="1"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</row>
    <row r="837" spans="3:25" ht="19.5" customHeight="1"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</row>
    <row r="838" spans="3:25" ht="19.5" customHeight="1"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</row>
    <row r="839" spans="3:25" ht="19.5" customHeight="1"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</row>
    <row r="840" spans="3:25" ht="19.5" customHeight="1"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</row>
    <row r="841" spans="3:25" ht="19.5" customHeight="1"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</row>
    <row r="842" spans="3:25" ht="19.5" customHeight="1"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</row>
    <row r="843" spans="3:25" ht="19.5" customHeight="1"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</row>
    <row r="844" spans="3:25" ht="19.5" customHeight="1"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</row>
    <row r="845" spans="3:25" ht="19.5" customHeight="1"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</row>
    <row r="846" spans="3:25" ht="19.5" customHeight="1"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</row>
    <row r="847" spans="3:25" ht="19.5" customHeight="1"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</row>
    <row r="848" spans="3:25" ht="19.5" customHeight="1"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</row>
    <row r="849" spans="3:25" ht="19.5" customHeight="1"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</row>
    <row r="850" spans="3:25" ht="19.5" customHeight="1"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</row>
    <row r="851" spans="3:25" ht="19.5" customHeight="1"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</row>
    <row r="852" spans="3:25" ht="19.5" customHeight="1"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</row>
    <row r="853" spans="3:25" ht="19.5" customHeight="1"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</row>
    <row r="854" spans="3:25" ht="19.5" customHeight="1"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</row>
    <row r="855" spans="3:25" ht="19.5" customHeight="1"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</row>
    <row r="856" spans="3:25" ht="19.5" customHeight="1"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</row>
    <row r="857" spans="3:25" ht="19.5" customHeight="1"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</row>
    <row r="858" spans="3:25" ht="19.5" customHeight="1"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</row>
    <row r="859" spans="3:25" ht="19.5" customHeight="1"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</row>
    <row r="860" spans="3:25" ht="19.5" customHeight="1"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</row>
    <row r="861" spans="3:25" ht="19.5" customHeight="1"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</row>
    <row r="862" spans="3:25" ht="19.5" customHeight="1"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</row>
    <row r="863" spans="3:25" ht="19.5" customHeight="1"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</row>
    <row r="864" spans="3:25" ht="19.5" customHeight="1"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</row>
    <row r="865" ht="12.75"/>
    <row r="866" ht="12.75"/>
    <row r="867" ht="12.75"/>
    <row r="868" ht="12.75"/>
    <row r="869" ht="12.75"/>
    <row r="870" ht="12.75"/>
    <row r="871" ht="12.75"/>
    <row r="872" ht="12.75"/>
    <row r="876" ht="12.75"/>
    <row r="877" ht="12.75"/>
    <row r="880" ht="12.75"/>
    <row r="884" ht="12.75"/>
    <row r="885" ht="12.75"/>
    <row r="886" ht="12.75"/>
    <row r="887" ht="12.75"/>
    <row r="889" ht="12.75"/>
    <row r="891" ht="12.75"/>
    <row r="892" ht="12.75"/>
    <row r="893" ht="12.75"/>
    <row r="894" ht="12.75"/>
    <row r="895" ht="12.75"/>
    <row r="896" ht="12.75"/>
    <row r="897" ht="12.75"/>
    <row r="898" ht="12.75"/>
    <row r="899" ht="12.75"/>
    <row r="900" ht="12.75"/>
    <row r="901" ht="12.75"/>
    <row r="902" ht="12.75"/>
    <row r="904" ht="12.75"/>
    <row r="905" ht="12.75"/>
    <row r="906" ht="12.75"/>
    <row r="907" ht="12.75"/>
    <row r="908" ht="12.75"/>
    <row r="912" ht="12.75"/>
    <row r="913" ht="12.75"/>
    <row r="914" ht="12.75"/>
  </sheetData>
  <mergeCells count="3">
    <mergeCell ref="L2:N2"/>
    <mergeCell ref="G22:G23"/>
    <mergeCell ref="B3:E4"/>
  </mergeCells>
  <conditionalFormatting sqref="H10:H15">
    <cfRule type="expression" dxfId="29" priority="10">
      <formula>IF(I10="grün",TRUE,FALSE)</formula>
    </cfRule>
    <cfRule type="expression" dxfId="28" priority="11">
      <formula>IF(I10="rot",TRUE,FALSE)</formula>
    </cfRule>
  </conditionalFormatting>
  <conditionalFormatting sqref="E10">
    <cfRule type="expression" dxfId="27" priority="7">
      <formula>IF($F10="rot",TRUE,FALSE)</formula>
    </cfRule>
    <cfRule type="expression" dxfId="26" priority="8">
      <formula>IF($F10="grün",TRUE,FALSE)</formula>
    </cfRule>
  </conditionalFormatting>
  <conditionalFormatting sqref="E11:E15">
    <cfRule type="expression" dxfId="25" priority="1">
      <formula>IF($F11="rot",TRUE,FALSE)</formula>
    </cfRule>
    <cfRule type="expression" dxfId="24" priority="2">
      <formula>IF($F11="grün",TRUE,FALSE)</formula>
    </cfRule>
  </conditionalFormatting>
  <hyperlinks>
    <hyperlink ref="C13" r:id="rId1" xr:uid="{00000000-0004-0000-0500-000000000000}"/>
    <hyperlink ref="M10" r:id="rId2" xr:uid="{00000000-0004-0000-0500-000001000000}"/>
    <hyperlink ref="M12" r:id="rId3" xr:uid="{00000000-0004-0000-0500-000002000000}"/>
    <hyperlink ref="M14" r:id="rId4" xr:uid="{00000000-0004-0000-0500-000003000000}"/>
  </hyperlinks>
  <pageMargins left="0.7" right="0.7" top="0.78740157499999996" bottom="0.78740157499999996" header="0.3" footer="0.3"/>
  <drawing r:id="rId5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D21EC-621E-4F2A-8123-8D87CD8DAC02}">
  <dimension ref="A1:XFD233"/>
  <sheetViews>
    <sheetView showGridLines="0" topLeftCell="A106" zoomScale="70" zoomScaleNormal="70" workbookViewId="0">
      <selection activeCell="O83" sqref="O83"/>
    </sheetView>
  </sheetViews>
  <sheetFormatPr baseColWidth="10" defaultRowHeight="12.75"/>
  <cols>
    <col min="1" max="10" width="25.7109375" style="450" customWidth="1"/>
    <col min="11" max="11" width="8.7109375" style="450" customWidth="1"/>
    <col min="12" max="12" width="23.5703125" style="450" customWidth="1"/>
    <col min="13" max="19" width="20.7109375" style="450" customWidth="1"/>
    <col min="20" max="16384" width="11.42578125" style="450"/>
  </cols>
  <sheetData>
    <row r="1" spans="1:32" ht="40.5" customHeight="1">
      <c r="A1" s="636"/>
      <c r="B1" s="636"/>
      <c r="C1" s="636"/>
      <c r="D1" s="636"/>
      <c r="E1" s="636"/>
      <c r="F1" s="636"/>
      <c r="G1" s="636"/>
      <c r="H1" s="636"/>
      <c r="I1" s="636"/>
      <c r="J1" s="636"/>
      <c r="K1" s="447"/>
      <c r="L1" s="448"/>
      <c r="M1" s="448"/>
      <c r="N1" s="448"/>
      <c r="O1" s="448"/>
      <c r="P1" s="448"/>
      <c r="Q1" s="448"/>
      <c r="R1" s="449"/>
      <c r="S1" s="449"/>
      <c r="T1" s="449"/>
      <c r="U1" s="449"/>
      <c r="V1" s="449"/>
      <c r="W1" s="449"/>
      <c r="X1" s="449"/>
      <c r="Y1" s="449"/>
      <c r="Z1" s="449"/>
      <c r="AA1" s="449"/>
      <c r="AB1" s="449"/>
      <c r="AC1" s="449"/>
      <c r="AD1" s="449"/>
      <c r="AE1" s="449"/>
      <c r="AF1" s="449"/>
    </row>
    <row r="2" spans="1:32" ht="24.95" customHeight="1">
      <c r="A2" s="636"/>
      <c r="B2" s="636"/>
      <c r="C2" s="636"/>
      <c r="D2" s="636"/>
      <c r="E2" s="636"/>
      <c r="F2" s="636"/>
      <c r="G2" s="636"/>
      <c r="H2" s="636"/>
      <c r="I2" s="636"/>
      <c r="J2" s="636"/>
      <c r="K2" s="967"/>
      <c r="L2" s="968"/>
      <c r="M2" s="968"/>
      <c r="N2" s="968"/>
      <c r="O2" s="968"/>
      <c r="P2" s="969"/>
      <c r="Q2" s="451"/>
      <c r="R2" s="452"/>
      <c r="S2" s="452"/>
      <c r="T2" s="449"/>
      <c r="U2" s="449"/>
      <c r="V2" s="449"/>
      <c r="W2" s="449"/>
      <c r="X2" s="449"/>
      <c r="Y2" s="449"/>
      <c r="Z2" s="449"/>
      <c r="AA2" s="449"/>
      <c r="AB2" s="449"/>
      <c r="AC2" s="449"/>
      <c r="AD2" s="449"/>
      <c r="AE2" s="449"/>
    </row>
    <row r="3" spans="1:32" ht="37.5" customHeight="1">
      <c r="A3" s="636"/>
      <c r="B3" s="636"/>
      <c r="C3" s="636"/>
      <c r="D3" s="636"/>
      <c r="E3" s="636"/>
      <c r="F3" s="636"/>
      <c r="G3" s="636"/>
      <c r="H3" s="636"/>
      <c r="I3" s="636"/>
      <c r="J3" s="636"/>
      <c r="K3" s="970"/>
      <c r="L3" s="971"/>
      <c r="M3" s="971"/>
      <c r="N3" s="971"/>
      <c r="O3" s="971"/>
      <c r="P3" s="972"/>
      <c r="Q3" s="452"/>
      <c r="R3" s="452"/>
      <c r="S3" s="452"/>
      <c r="T3" s="449"/>
      <c r="U3" s="449"/>
      <c r="V3" s="449"/>
      <c r="W3" s="449"/>
      <c r="X3" s="449"/>
      <c r="Y3" s="449"/>
      <c r="Z3" s="449"/>
      <c r="AA3" s="449"/>
      <c r="AB3" s="449"/>
      <c r="AC3" s="449"/>
      <c r="AD3" s="449"/>
      <c r="AE3" s="449"/>
    </row>
    <row r="4" spans="1:32" ht="30" customHeight="1">
      <c r="A4" s="636"/>
      <c r="B4" s="636"/>
      <c r="C4" s="636"/>
      <c r="D4" s="636"/>
      <c r="E4" s="636"/>
      <c r="F4" s="636"/>
      <c r="G4" s="636"/>
      <c r="H4" s="636"/>
      <c r="I4" s="636"/>
      <c r="J4" s="636"/>
      <c r="K4" s="453"/>
      <c r="L4" s="452"/>
      <c r="M4" s="452"/>
      <c r="N4" s="452"/>
      <c r="O4" s="452"/>
      <c r="P4" s="452"/>
      <c r="Q4" s="452"/>
      <c r="R4" s="452"/>
      <c r="S4" s="452"/>
      <c r="T4" s="449"/>
      <c r="U4" s="449"/>
      <c r="V4" s="449"/>
      <c r="W4" s="449"/>
      <c r="X4" s="449"/>
      <c r="Y4" s="449"/>
      <c r="Z4" s="449"/>
      <c r="AA4" s="449"/>
      <c r="AB4" s="449"/>
      <c r="AC4" s="449"/>
      <c r="AD4" s="449"/>
      <c r="AE4" s="449"/>
    </row>
    <row r="5" spans="1:32" ht="27.75" customHeight="1">
      <c r="A5" s="643"/>
      <c r="B5" s="643"/>
      <c r="C5" s="643"/>
      <c r="D5" s="643"/>
      <c r="E5" s="644"/>
      <c r="F5" s="644"/>
      <c r="G5" s="636"/>
      <c r="H5" s="636"/>
      <c r="I5" s="636"/>
      <c r="J5" s="636"/>
      <c r="K5" s="453"/>
      <c r="L5" s="842" t="s">
        <v>253</v>
      </c>
      <c r="M5" s="843"/>
      <c r="N5" s="843"/>
      <c r="O5" s="843"/>
      <c r="P5" s="843"/>
      <c r="Q5" s="844"/>
      <c r="R5" s="452"/>
      <c r="S5" s="452"/>
      <c r="T5" s="449"/>
      <c r="U5" s="449"/>
      <c r="V5" s="449"/>
      <c r="W5" s="449"/>
      <c r="X5" s="449"/>
      <c r="Y5" s="449"/>
      <c r="Z5" s="449"/>
      <c r="AA5" s="449"/>
      <c r="AB5" s="449"/>
      <c r="AC5" s="449"/>
      <c r="AD5" s="449"/>
      <c r="AE5" s="449"/>
    </row>
    <row r="6" spans="1:32" ht="30" customHeight="1">
      <c r="A6" s="816" t="s">
        <v>356</v>
      </c>
      <c r="B6" s="816"/>
      <c r="C6" s="642"/>
      <c r="D6" s="638"/>
      <c r="E6" s="639"/>
      <c r="F6" s="639"/>
      <c r="G6" s="638"/>
      <c r="H6" s="636"/>
      <c r="I6" s="636"/>
      <c r="J6" s="636"/>
      <c r="K6" s="453"/>
      <c r="R6" s="452"/>
      <c r="S6" s="452"/>
      <c r="T6" s="449"/>
      <c r="U6" s="449"/>
      <c r="V6" s="449"/>
      <c r="W6" s="449"/>
      <c r="X6" s="449"/>
      <c r="Y6" s="449"/>
      <c r="Z6" s="449"/>
      <c r="AA6" s="449"/>
      <c r="AB6" s="449"/>
      <c r="AC6" s="449"/>
      <c r="AD6" s="449"/>
      <c r="AE6" s="449"/>
    </row>
    <row r="7" spans="1:32" ht="30" customHeight="1">
      <c r="A7" s="635"/>
      <c r="B7" s="636"/>
      <c r="C7" s="636"/>
      <c r="D7" s="636"/>
      <c r="E7" s="635"/>
      <c r="F7" s="636"/>
      <c r="G7" s="640"/>
      <c r="H7" s="636"/>
      <c r="I7" s="636"/>
      <c r="J7" s="636"/>
      <c r="K7" s="453"/>
      <c r="L7" s="1026" t="str">
        <f>Maximalkraftwerte!D6</f>
        <v>Übung</v>
      </c>
      <c r="M7" s="1026" t="s">
        <v>175</v>
      </c>
      <c r="N7" s="1027" t="str">
        <f>Maximalkraftwerte!F6</f>
        <v>Gewicht [kg]</v>
      </c>
      <c r="O7" s="1027" t="s">
        <v>57</v>
      </c>
      <c r="P7" s="1027" t="str">
        <f>Maximalkraftwerte!H6</f>
        <v>RPE</v>
      </c>
      <c r="Q7" s="1027" t="str">
        <f>Maximalkraftwerte!I6</f>
        <v>1 RM Formel</v>
      </c>
      <c r="R7" s="452"/>
      <c r="S7" s="452"/>
      <c r="T7" s="449"/>
      <c r="U7" s="449"/>
      <c r="V7" s="449"/>
      <c r="W7" s="449"/>
      <c r="X7" s="449"/>
      <c r="Y7" s="449"/>
      <c r="Z7" s="449"/>
      <c r="AA7" s="449"/>
      <c r="AB7" s="449"/>
      <c r="AC7" s="449"/>
      <c r="AD7" s="449"/>
      <c r="AE7" s="449"/>
    </row>
    <row r="8" spans="1:32" ht="30" customHeight="1">
      <c r="A8" s="849" t="s">
        <v>357</v>
      </c>
      <c r="B8" s="849"/>
      <c r="C8" s="793" t="s">
        <v>19</v>
      </c>
      <c r="D8" s="794"/>
      <c r="E8" s="638"/>
      <c r="F8" s="638"/>
      <c r="G8" s="638"/>
      <c r="H8" s="636"/>
      <c r="I8" s="636"/>
      <c r="J8" s="636"/>
      <c r="K8" s="453"/>
      <c r="L8" s="532" t="str">
        <f>IF(ISBLANK(Maximalkraftwerte!D7),"",Maximalkraftwerte!D7)</f>
        <v>LH Bankdrücken</v>
      </c>
      <c r="M8" s="533">
        <f>IF(ISBLANK(Maximalkraftwerte!E7),"",Maximalkraftwerte!E7)</f>
        <v>116.12903225806451</v>
      </c>
      <c r="N8" s="534">
        <f>IF(ISBLANK(Maximalkraftwerte!F7),"",Maximalkraftwerte!F7)</f>
        <v>100</v>
      </c>
      <c r="O8" s="534">
        <f>IF(ISBLANK(Maximalkraftwerte!G7),"",Maximalkraftwerte!G7)</f>
        <v>6</v>
      </c>
      <c r="P8" s="534">
        <f>IF(ISBLANK(Maximalkraftwerte!H7),"",Maximalkraftwerte!H7)</f>
        <v>10</v>
      </c>
      <c r="Q8" s="534" t="str">
        <f>IF(ISBLANK(Maximalkraftwerte!I7),"",Maximalkraftwerte!I7)</f>
        <v>Br</v>
      </c>
      <c r="R8" s="452"/>
      <c r="S8" s="452"/>
      <c r="T8" s="449"/>
      <c r="U8" s="449"/>
      <c r="V8" s="449"/>
      <c r="W8" s="449"/>
      <c r="X8" s="449"/>
      <c r="Y8" s="449"/>
      <c r="Z8" s="449"/>
      <c r="AA8" s="449"/>
      <c r="AB8" s="449"/>
      <c r="AC8" s="449"/>
      <c r="AD8" s="449"/>
      <c r="AE8" s="449"/>
    </row>
    <row r="9" spans="1:32" ht="30" customHeight="1">
      <c r="A9" s="635"/>
      <c r="B9" s="635"/>
      <c r="C9" s="635"/>
      <c r="D9" s="636"/>
      <c r="E9" s="645"/>
      <c r="F9" s="636"/>
      <c r="G9" s="636"/>
      <c r="H9" s="636"/>
      <c r="I9" s="636"/>
      <c r="J9" s="636"/>
      <c r="K9" s="453"/>
      <c r="L9" s="1028" t="str">
        <f>IF(ISBLANK(Maximalkraftwerte!D8),"",Maximalkraftwerte!D8)</f>
        <v>LH Rudern</v>
      </c>
      <c r="M9" s="1029">
        <f>IF(ISBLANK(Maximalkraftwerte!E8),"",Maximalkraftwerte!E8)</f>
        <v>122.14285714285714</v>
      </c>
      <c r="N9" s="1030">
        <f>IF(ISBLANK(Maximalkraftwerte!F8),"",Maximalkraftwerte!F8)</f>
        <v>95</v>
      </c>
      <c r="O9" s="1030">
        <f>IF(ISBLANK(Maximalkraftwerte!G8),"",Maximalkraftwerte!G8)</f>
        <v>9</v>
      </c>
      <c r="P9" s="1030">
        <f>IF(ISBLANK(Maximalkraftwerte!H8),"",Maximalkraftwerte!H8)</f>
        <v>10</v>
      </c>
      <c r="Q9" s="1030" t="str">
        <f>IF(ISBLANK(Maximalkraftwerte!I8),"",Maximalkraftwerte!I8)</f>
        <v>Br</v>
      </c>
      <c r="R9" s="452"/>
      <c r="S9" s="452"/>
      <c r="T9" s="449"/>
      <c r="U9" s="449"/>
      <c r="V9" s="449"/>
      <c r="W9" s="449"/>
      <c r="X9" s="449"/>
      <c r="Y9" s="449"/>
      <c r="Z9" s="449"/>
      <c r="AA9" s="449"/>
      <c r="AB9" s="449"/>
      <c r="AC9" s="449"/>
      <c r="AD9" s="449"/>
      <c r="AE9" s="449"/>
    </row>
    <row r="10" spans="1:32" ht="30" customHeight="1">
      <c r="A10" s="646"/>
      <c r="B10" s="646"/>
      <c r="C10" s="646"/>
      <c r="D10" s="646"/>
      <c r="E10" s="646"/>
      <c r="F10" s="646"/>
      <c r="G10" s="646"/>
      <c r="H10" s="636"/>
      <c r="I10" s="636"/>
      <c r="J10" s="636"/>
      <c r="K10" s="453"/>
      <c r="L10" s="532" t="str">
        <f>IF(ISBLANK(Maximalkraftwerte!D9),"",Maximalkraftwerte!D9)</f>
        <v>Latzug</v>
      </c>
      <c r="M10" s="533">
        <f>IF(ISBLANK(Maximalkraftwerte!E9),"",Maximalkraftwerte!E9)</f>
        <v>109.28571428571429</v>
      </c>
      <c r="N10" s="534">
        <f>IF(ISBLANK(Maximalkraftwerte!F9),"",Maximalkraftwerte!F9)</f>
        <v>85</v>
      </c>
      <c r="O10" s="534">
        <f>IF(ISBLANK(Maximalkraftwerte!G9),"",Maximalkraftwerte!G9)</f>
        <v>9</v>
      </c>
      <c r="P10" s="534">
        <f>IF(ISBLANK(Maximalkraftwerte!H9),"",Maximalkraftwerte!H9)</f>
        <v>10</v>
      </c>
      <c r="Q10" s="534" t="str">
        <f>IF(ISBLANK(Maximalkraftwerte!I9),"",Maximalkraftwerte!I9)</f>
        <v>Br</v>
      </c>
      <c r="R10" s="452"/>
      <c r="S10" s="452"/>
      <c r="T10" s="449"/>
      <c r="U10" s="449"/>
      <c r="V10" s="449"/>
      <c r="W10" s="449"/>
      <c r="X10" s="449"/>
      <c r="Y10" s="449"/>
      <c r="Z10" s="449"/>
      <c r="AA10" s="449"/>
      <c r="AB10" s="449"/>
      <c r="AC10" s="449"/>
      <c r="AD10" s="449"/>
      <c r="AE10" s="449"/>
    </row>
    <row r="11" spans="1:32" ht="30" customHeight="1">
      <c r="A11" s="828" t="s">
        <v>358</v>
      </c>
      <c r="B11" s="828"/>
      <c r="C11" s="793" t="s">
        <v>323</v>
      </c>
      <c r="D11" s="794"/>
      <c r="E11" s="647"/>
      <c r="F11" s="647"/>
      <c r="G11" s="647"/>
      <c r="H11" s="636"/>
      <c r="I11" s="636"/>
      <c r="J11" s="636"/>
      <c r="K11" s="453"/>
      <c r="L11" s="1028" t="str">
        <f>IF(ISBLANK(Maximalkraftwerte!D10),"",Maximalkraftwerte!D10)</f>
        <v>KH Bankdrücken</v>
      </c>
      <c r="M11" s="1029">
        <f>IF(ISBLANK(Maximalkraftwerte!E10),"",Maximalkraftwerte!E10)</f>
        <v>54</v>
      </c>
      <c r="N11" s="1030">
        <f>IF(ISBLANK(Maximalkraftwerte!F10),"",Maximalkraftwerte!F10)</f>
        <v>42</v>
      </c>
      <c r="O11" s="1030">
        <f>IF(ISBLANK(Maximalkraftwerte!G10),"",Maximalkraftwerte!G10)</f>
        <v>9</v>
      </c>
      <c r="P11" s="1030">
        <f>IF(ISBLANK(Maximalkraftwerte!H10),"",Maximalkraftwerte!H10)</f>
        <v>10</v>
      </c>
      <c r="Q11" s="1030" t="str">
        <f>IF(ISBLANK(Maximalkraftwerte!I10),"",Maximalkraftwerte!I10)</f>
        <v>Br</v>
      </c>
      <c r="R11" s="452"/>
      <c r="S11" s="452"/>
      <c r="T11" s="449"/>
      <c r="U11" s="449"/>
      <c r="V11" s="449"/>
      <c r="W11" s="449"/>
      <c r="X11" s="449"/>
      <c r="Y11" s="449"/>
      <c r="Z11" s="449"/>
      <c r="AA11" s="449"/>
      <c r="AB11" s="449"/>
      <c r="AC11" s="449"/>
      <c r="AD11" s="449"/>
      <c r="AE11" s="449"/>
    </row>
    <row r="12" spans="1:32" ht="30" customHeight="1">
      <c r="A12" s="646"/>
      <c r="B12" s="646"/>
      <c r="C12" s="646"/>
      <c r="D12" s="646"/>
      <c r="E12" s="647"/>
      <c r="F12" s="647"/>
      <c r="G12" s="647"/>
      <c r="H12" s="636"/>
      <c r="I12" s="636"/>
      <c r="J12" s="636"/>
      <c r="K12" s="453"/>
      <c r="L12" s="532" t="str">
        <f>IF(ISBLANK(Maximalkraftwerte!D11),"",Maximalkraftwerte!D11)</f>
        <v>Rudern Kabelzug</v>
      </c>
      <c r="M12" s="533">
        <f>IF(ISBLANK(Maximalkraftwerte!E11),"",Maximalkraftwerte!E11)</f>
        <v>83.571428571428569</v>
      </c>
      <c r="N12" s="534">
        <f>IF(ISBLANK(Maximalkraftwerte!F11),"",Maximalkraftwerte!F11)</f>
        <v>65</v>
      </c>
      <c r="O12" s="534">
        <f>IF(ISBLANK(Maximalkraftwerte!G11),"",Maximalkraftwerte!G11)</f>
        <v>9</v>
      </c>
      <c r="P12" s="534">
        <f>IF(ISBLANK(Maximalkraftwerte!H11),"",Maximalkraftwerte!H11)</f>
        <v>10</v>
      </c>
      <c r="Q12" s="534" t="str">
        <f>IF(ISBLANK(Maximalkraftwerte!I11),"",Maximalkraftwerte!I11)</f>
        <v>Br</v>
      </c>
      <c r="R12" s="452"/>
      <c r="S12" s="452"/>
      <c r="T12" s="449"/>
      <c r="U12" s="449"/>
      <c r="V12" s="449"/>
      <c r="W12" s="449"/>
      <c r="X12" s="449"/>
      <c r="Y12" s="449"/>
      <c r="Z12" s="449"/>
      <c r="AA12" s="449"/>
      <c r="AB12" s="449"/>
      <c r="AC12" s="449"/>
      <c r="AD12" s="449"/>
      <c r="AE12" s="449"/>
    </row>
    <row r="13" spans="1:32" ht="30" customHeight="1">
      <c r="A13" s="828" t="s">
        <v>359</v>
      </c>
      <c r="B13" s="828"/>
      <c r="C13" s="829">
        <v>2.5</v>
      </c>
      <c r="D13" s="830"/>
      <c r="E13" s="648">
        <f>VLOOKUP($C$8,Übungsübersicht!E7:J51,3,FALSE)</f>
        <v>2.5</v>
      </c>
      <c r="F13" s="647"/>
      <c r="G13" s="647"/>
      <c r="H13" s="636"/>
      <c r="I13" s="636"/>
      <c r="J13" s="636"/>
      <c r="K13" s="453"/>
      <c r="L13" s="1028" t="str">
        <f>IF(ISBLANK(Maximalkraftwerte!D12),"",Maximalkraftwerte!D12)</f>
        <v>LH Schulterdrücken</v>
      </c>
      <c r="M13" s="1029">
        <f>IF(ISBLANK(Maximalkraftwerte!E12),"",Maximalkraftwerte!E12)</f>
        <v>93.103448275862064</v>
      </c>
      <c r="N13" s="1030">
        <f>IF(ISBLANK(Maximalkraftwerte!F12),"",Maximalkraftwerte!F12)</f>
        <v>75</v>
      </c>
      <c r="O13" s="1030">
        <f>IF(ISBLANK(Maximalkraftwerte!G12),"",Maximalkraftwerte!G12)</f>
        <v>8</v>
      </c>
      <c r="P13" s="1030">
        <f>IF(ISBLANK(Maximalkraftwerte!H12),"",Maximalkraftwerte!H12)</f>
        <v>10</v>
      </c>
      <c r="Q13" s="1030" t="str">
        <f>IF(ISBLANK(Maximalkraftwerte!I12),"",Maximalkraftwerte!I12)</f>
        <v>Br</v>
      </c>
      <c r="R13" s="452"/>
      <c r="S13" s="452"/>
      <c r="T13" s="449"/>
      <c r="U13" s="449"/>
      <c r="V13" s="449"/>
      <c r="W13" s="449"/>
      <c r="X13" s="449"/>
      <c r="Y13" s="449"/>
      <c r="Z13" s="449"/>
      <c r="AA13" s="449"/>
      <c r="AB13" s="449"/>
      <c r="AC13" s="449"/>
      <c r="AD13" s="449"/>
      <c r="AE13" s="449"/>
    </row>
    <row r="14" spans="1:32" ht="30" customHeight="1">
      <c r="A14" s="647"/>
      <c r="B14" s="647"/>
      <c r="C14" s="647"/>
      <c r="D14" s="647"/>
      <c r="E14" s="647"/>
      <c r="F14" s="647"/>
      <c r="G14" s="647"/>
      <c r="H14" s="636"/>
      <c r="I14" s="636"/>
      <c r="J14" s="636"/>
      <c r="K14" s="453"/>
      <c r="L14" s="532" t="str">
        <f>IF(ISBLANK(Maximalkraftwerte!D13),"",Maximalkraftwerte!D13)</f>
        <v>Kniebeuge UK1</v>
      </c>
      <c r="M14" s="533">
        <f>IF(ISBLANK(Maximalkraftwerte!E13),"",Maximalkraftwerte!E13)</f>
        <v>142.75862068965517</v>
      </c>
      <c r="N14" s="534">
        <f>IF(ISBLANK(Maximalkraftwerte!F13),"",Maximalkraftwerte!F13)</f>
        <v>115</v>
      </c>
      <c r="O14" s="534">
        <f>IF(ISBLANK(Maximalkraftwerte!G13),"",Maximalkraftwerte!G13)</f>
        <v>8</v>
      </c>
      <c r="P14" s="534">
        <f>IF(ISBLANK(Maximalkraftwerte!H13),"",Maximalkraftwerte!H13)</f>
        <v>10</v>
      </c>
      <c r="Q14" s="534" t="str">
        <f>IF(ISBLANK(Maximalkraftwerte!I13),"",Maximalkraftwerte!I13)</f>
        <v>Br</v>
      </c>
      <c r="R14" s="452"/>
      <c r="S14" s="452"/>
      <c r="T14" s="449"/>
      <c r="U14" s="449"/>
      <c r="V14" s="449"/>
      <c r="W14" s="449"/>
      <c r="X14" s="449"/>
      <c r="Y14" s="449"/>
      <c r="Z14" s="449"/>
      <c r="AA14" s="449"/>
      <c r="AB14" s="449"/>
      <c r="AC14" s="449"/>
      <c r="AD14" s="449"/>
      <c r="AE14" s="449"/>
    </row>
    <row r="15" spans="1:32" ht="30" customHeight="1">
      <c r="A15" s="638"/>
      <c r="B15" s="638"/>
      <c r="C15" s="638"/>
      <c r="D15" s="638"/>
      <c r="E15" s="636"/>
      <c r="F15" s="636"/>
      <c r="G15" s="636"/>
      <c r="H15" s="636"/>
      <c r="I15" s="636"/>
      <c r="J15" s="636"/>
      <c r="K15" s="453"/>
      <c r="L15" s="1028" t="str">
        <f>IF(ISBLANK(Maximalkraftwerte!D14),"",Maximalkraftwerte!D14)</f>
        <v>Bein Presse</v>
      </c>
      <c r="M15" s="1029">
        <f>IF(ISBLANK(Maximalkraftwerte!E14),"",Maximalkraftwerte!E14)</f>
        <v>336</v>
      </c>
      <c r="N15" s="1030">
        <f>IF(ISBLANK(Maximalkraftwerte!F14),"",Maximalkraftwerte!F14)</f>
        <v>240</v>
      </c>
      <c r="O15" s="1030">
        <f>IF(ISBLANK(Maximalkraftwerte!G14),"",Maximalkraftwerte!G14)</f>
        <v>12</v>
      </c>
      <c r="P15" s="1030">
        <f>IF(ISBLANK(Maximalkraftwerte!H14),"",Maximalkraftwerte!H14)</f>
        <v>10</v>
      </c>
      <c r="Q15" s="1030" t="str">
        <f>IF(ISBLANK(Maximalkraftwerte!I14),"",Maximalkraftwerte!I14)</f>
        <v>Ep</v>
      </c>
      <c r="R15" s="452"/>
      <c r="S15" s="452"/>
      <c r="T15" s="449"/>
      <c r="U15" s="449"/>
      <c r="V15" s="449"/>
      <c r="W15" s="449"/>
      <c r="X15" s="449"/>
      <c r="Y15" s="449"/>
      <c r="Z15" s="449"/>
      <c r="AA15" s="449"/>
      <c r="AB15" s="449"/>
      <c r="AC15" s="449"/>
      <c r="AD15" s="449"/>
      <c r="AE15" s="449"/>
    </row>
    <row r="16" spans="1:32" ht="30" customHeight="1">
      <c r="A16" s="638"/>
      <c r="B16" s="638"/>
      <c r="C16" s="638"/>
      <c r="D16" s="638"/>
      <c r="E16" s="636"/>
      <c r="F16" s="636"/>
      <c r="G16" s="636"/>
      <c r="H16" s="636"/>
      <c r="I16" s="636"/>
      <c r="J16" s="636"/>
      <c r="K16" s="453"/>
      <c r="L16" s="532" t="str">
        <f>IF(ISBLANK(Maximalkraftwerte!D15),"",Maximalkraftwerte!D15)</f>
        <v>Rumänisches Kreuzheben</v>
      </c>
      <c r="M16" s="533">
        <f>IF(ISBLANK(Maximalkraftwerte!E15),"",Maximalkraftwerte!E15)</f>
        <v>160</v>
      </c>
      <c r="N16" s="534">
        <f>IF(ISBLANK(Maximalkraftwerte!F15),"",Maximalkraftwerte!F15)</f>
        <v>120</v>
      </c>
      <c r="O16" s="534">
        <f>IF(ISBLANK(Maximalkraftwerte!G15),"",Maximalkraftwerte!G15)</f>
        <v>10</v>
      </c>
      <c r="P16" s="534">
        <f>IF(ISBLANK(Maximalkraftwerte!H15),"",Maximalkraftwerte!H15)</f>
        <v>10</v>
      </c>
      <c r="Q16" s="534" t="str">
        <f>IF(ISBLANK(Maximalkraftwerte!I15),"",Maximalkraftwerte!I15)</f>
        <v>Ep</v>
      </c>
      <c r="R16" s="452"/>
      <c r="S16" s="452"/>
      <c r="T16" s="449"/>
      <c r="U16" s="449"/>
      <c r="V16" s="449"/>
      <c r="W16" s="449"/>
      <c r="X16" s="449"/>
      <c r="Y16" s="449"/>
      <c r="Z16" s="449"/>
      <c r="AA16" s="449"/>
      <c r="AB16" s="449"/>
      <c r="AC16" s="449"/>
      <c r="AD16" s="449"/>
      <c r="AE16" s="449"/>
    </row>
    <row r="17" spans="1:31" ht="30" customHeight="1">
      <c r="A17" s="643"/>
      <c r="B17" s="643"/>
      <c r="C17" s="643"/>
      <c r="D17" s="643"/>
      <c r="E17" s="644"/>
      <c r="F17" s="644"/>
      <c r="G17" s="639"/>
      <c r="H17" s="636"/>
      <c r="I17" s="636"/>
      <c r="J17" s="636"/>
      <c r="K17" s="452"/>
      <c r="L17" s="1028" t="str">
        <f>IF(ISBLANK(Maximalkraftwerte!D16),"",Maximalkraftwerte!D16)</f>
        <v>Brust Presse</v>
      </c>
      <c r="M17" s="1029">
        <f>IF(ISBLANK(Maximalkraftwerte!E16),"",Maximalkraftwerte!E16)</f>
        <v>136.66666666666666</v>
      </c>
      <c r="N17" s="1030">
        <f>IF(ISBLANK(Maximalkraftwerte!F16),"",Maximalkraftwerte!F16)</f>
        <v>102.5</v>
      </c>
      <c r="O17" s="1030">
        <f>IF(ISBLANK(Maximalkraftwerte!G16),"",Maximalkraftwerte!G16)</f>
        <v>10</v>
      </c>
      <c r="P17" s="1030">
        <f>IF(ISBLANK(Maximalkraftwerte!H16),"",Maximalkraftwerte!H16)</f>
        <v>10</v>
      </c>
      <c r="Q17" s="1030" t="str">
        <f>IF(ISBLANK(Maximalkraftwerte!I16),"",Maximalkraftwerte!I16)</f>
        <v>Ep</v>
      </c>
      <c r="R17" s="452"/>
      <c r="S17" s="452"/>
      <c r="T17" s="449"/>
      <c r="U17" s="449"/>
      <c r="V17" s="449"/>
      <c r="W17" s="449"/>
      <c r="X17" s="449"/>
      <c r="Y17" s="449"/>
      <c r="Z17" s="449"/>
      <c r="AA17" s="449"/>
      <c r="AB17" s="449"/>
      <c r="AC17" s="449"/>
      <c r="AD17" s="449"/>
      <c r="AE17" s="449"/>
    </row>
    <row r="18" spans="1:31" ht="30" customHeight="1">
      <c r="A18" s="816" t="s">
        <v>225</v>
      </c>
      <c r="B18" s="816"/>
      <c r="C18" s="642"/>
      <c r="D18" s="638"/>
      <c r="E18" s="636"/>
      <c r="F18" s="636"/>
      <c r="G18" s="636"/>
      <c r="H18" s="636"/>
      <c r="I18" s="636"/>
      <c r="J18" s="636"/>
      <c r="K18" s="452"/>
      <c r="L18" s="532" t="str">
        <f>IF(ISBLANK(Maximalkraftwerte!D17),"",Maximalkraftwerte!D17)</f>
        <v/>
      </c>
      <c r="M18" s="533" t="str">
        <f>IF(ISBLANK(Maximalkraftwerte!E17),"",Maximalkraftwerte!E17)</f>
        <v/>
      </c>
      <c r="N18" s="534" t="str">
        <f>IF(ISBLANK(Maximalkraftwerte!F17),"",Maximalkraftwerte!F17)</f>
        <v/>
      </c>
      <c r="O18" s="534" t="str">
        <f>IF(ISBLANK(Maximalkraftwerte!G17),"",Maximalkraftwerte!G17)</f>
        <v/>
      </c>
      <c r="P18" s="534" t="str">
        <f>IF(ISBLANK(Maximalkraftwerte!H17),"",Maximalkraftwerte!H17)</f>
        <v/>
      </c>
      <c r="Q18" s="534" t="str">
        <f>IF(ISBLANK(Maximalkraftwerte!I17),"",Maximalkraftwerte!I17)</f>
        <v/>
      </c>
      <c r="R18" s="452"/>
      <c r="S18" s="452"/>
      <c r="T18" s="449"/>
      <c r="U18" s="449"/>
      <c r="V18" s="449"/>
      <c r="W18" s="449"/>
      <c r="X18" s="449"/>
      <c r="Y18" s="449"/>
      <c r="Z18" s="449"/>
      <c r="AA18" s="449"/>
      <c r="AB18" s="449"/>
      <c r="AC18" s="449"/>
      <c r="AD18" s="449"/>
      <c r="AE18" s="449"/>
    </row>
    <row r="19" spans="1:31" ht="30" customHeight="1" thickBot="1">
      <c r="A19" s="640"/>
      <c r="B19" s="640"/>
      <c r="C19" s="642"/>
      <c r="D19" s="638"/>
      <c r="E19" s="640"/>
      <c r="F19" s="1004"/>
      <c r="G19" s="640"/>
      <c r="H19" s="640"/>
      <c r="I19" s="640"/>
      <c r="J19" s="640"/>
      <c r="K19" s="452"/>
      <c r="L19" s="1029" t="str">
        <f>IF(ISBLANK(Maximalkraftwerte!D18),"",Maximalkraftwerte!D18)</f>
        <v/>
      </c>
      <c r="M19" s="1029" t="str">
        <f>IF(ISBLANK(Maximalkraftwerte!E18),"",Maximalkraftwerte!E18)</f>
        <v/>
      </c>
      <c r="N19" s="1029" t="str">
        <f>IF(ISBLANK(Maximalkraftwerte!F18),"",Maximalkraftwerte!F18)</f>
        <v/>
      </c>
      <c r="O19" s="1029" t="str">
        <f>IF(ISBLANK(Maximalkraftwerte!G18),"",Maximalkraftwerte!G18)</f>
        <v/>
      </c>
      <c r="P19" s="1030" t="str">
        <f>IF(ISBLANK(Maximalkraftwerte!H18),"",Maximalkraftwerte!H18)</f>
        <v/>
      </c>
      <c r="Q19" s="1030" t="str">
        <f>IF(ISBLANK(Maximalkraftwerte!I18),"",Maximalkraftwerte!I18)</f>
        <v/>
      </c>
      <c r="R19" s="452"/>
      <c r="S19" s="452"/>
      <c r="T19" s="449"/>
      <c r="U19" s="449"/>
      <c r="V19" s="449"/>
      <c r="W19" s="449"/>
      <c r="X19" s="449"/>
      <c r="Y19" s="449"/>
      <c r="Z19" s="449"/>
      <c r="AA19" s="449"/>
      <c r="AB19" s="449"/>
      <c r="AC19" s="449"/>
      <c r="AD19" s="449"/>
      <c r="AE19" s="449"/>
    </row>
    <row r="20" spans="1:31" ht="30" customHeight="1" thickBot="1">
      <c r="A20" s="636"/>
      <c r="B20" s="636"/>
      <c r="C20" s="1009" t="s">
        <v>374</v>
      </c>
      <c r="D20" s="636"/>
      <c r="E20" s="636"/>
      <c r="F20" s="636"/>
      <c r="G20" s="636"/>
      <c r="H20" s="636"/>
      <c r="I20" s="636"/>
      <c r="J20" s="636"/>
      <c r="K20" s="452"/>
      <c r="L20" s="532" t="str">
        <f>IF(ISBLANK(Maximalkraftwerte!D19),"",Maximalkraftwerte!D19)</f>
        <v/>
      </c>
      <c r="M20" s="533" t="str">
        <f>IF(ISBLANK(Maximalkraftwerte!E19),"",Maximalkraftwerte!E19)</f>
        <v/>
      </c>
      <c r="N20" s="534" t="str">
        <f>IF(ISBLANK(Maximalkraftwerte!F19),"",Maximalkraftwerte!F19)</f>
        <v/>
      </c>
      <c r="O20" s="534" t="str">
        <f>IF(ISBLANK(Maximalkraftwerte!G19),"",Maximalkraftwerte!G19)</f>
        <v/>
      </c>
      <c r="P20" s="534" t="str">
        <f>IF(ISBLANK(Maximalkraftwerte!H19),"",Maximalkraftwerte!H19)</f>
        <v/>
      </c>
      <c r="Q20" s="534" t="str">
        <f>IF(ISBLANK(Maximalkraftwerte!I19),"",Maximalkraftwerte!I19)</f>
        <v/>
      </c>
      <c r="R20" s="452"/>
      <c r="S20" s="452"/>
      <c r="T20" s="449"/>
      <c r="U20" s="449"/>
      <c r="V20" s="449"/>
      <c r="W20" s="449"/>
      <c r="X20" s="449"/>
      <c r="Y20" s="449"/>
      <c r="Z20" s="449"/>
      <c r="AA20" s="449"/>
      <c r="AB20" s="449"/>
      <c r="AC20" s="449"/>
      <c r="AD20" s="449"/>
      <c r="AE20" s="449"/>
    </row>
    <row r="21" spans="1:31" ht="30" customHeight="1">
      <c r="A21" s="992" t="s">
        <v>58</v>
      </c>
      <c r="B21" s="993"/>
      <c r="C21" s="1007">
        <v>100</v>
      </c>
      <c r="D21" s="631"/>
      <c r="E21" s="636" t="str">
        <f>IF(C21&lt;0,"ERROR",IF(C21=0,"EINGEBEN",""))</f>
        <v/>
      </c>
      <c r="F21" s="636"/>
      <c r="G21" s="636"/>
      <c r="H21" s="636"/>
      <c r="I21" s="636"/>
      <c r="J21" s="636"/>
      <c r="K21" s="447"/>
      <c r="L21" s="1029" t="str">
        <f>IF(ISBLANK(Maximalkraftwerte!D20),"",Maximalkraftwerte!D20)</f>
        <v/>
      </c>
      <c r="M21" s="1029" t="str">
        <f>IF(ISBLANK(Maximalkraftwerte!E20),"",Maximalkraftwerte!E20)</f>
        <v/>
      </c>
      <c r="N21" s="1029" t="str">
        <f>IF(ISBLANK(Maximalkraftwerte!F20),"",Maximalkraftwerte!F20)</f>
        <v/>
      </c>
      <c r="O21" s="1029" t="str">
        <f>IF(ISBLANK(Maximalkraftwerte!G20),"",Maximalkraftwerte!G20)</f>
        <v/>
      </c>
      <c r="P21" s="1030" t="str">
        <f>IF(ISBLANK(Maximalkraftwerte!H20),"",Maximalkraftwerte!H20)</f>
        <v/>
      </c>
      <c r="Q21" s="1030" t="str">
        <f>IF(ISBLANK(Maximalkraftwerte!I20),"",Maximalkraftwerte!I20)</f>
        <v/>
      </c>
      <c r="R21" s="452"/>
      <c r="S21" s="452"/>
      <c r="T21" s="449"/>
      <c r="U21" s="449"/>
      <c r="V21" s="449"/>
      <c r="W21" s="449"/>
      <c r="X21" s="449"/>
      <c r="Y21" s="449"/>
      <c r="Z21" s="449"/>
      <c r="AA21" s="449"/>
      <c r="AB21" s="449"/>
      <c r="AC21" s="449"/>
      <c r="AD21" s="449"/>
      <c r="AE21" s="449"/>
    </row>
    <row r="22" spans="1:31" ht="30" customHeight="1">
      <c r="A22" s="994" t="s">
        <v>49</v>
      </c>
      <c r="B22" s="995"/>
      <c r="C22" s="1005">
        <v>6</v>
      </c>
      <c r="D22" s="651" t="s">
        <v>228</v>
      </c>
      <c r="E22" s="636" t="str">
        <f>IF(C22&gt;20,"Nur Wdh. 1-20",IF(C22&lt;0,"ERROR",IF(C22=0,"EINGEBEN","")))</f>
        <v/>
      </c>
      <c r="F22" s="636"/>
      <c r="G22" s="636"/>
      <c r="H22" s="636"/>
      <c r="I22" s="636"/>
      <c r="J22" s="636"/>
      <c r="K22" s="447"/>
      <c r="L22" s="532" t="str">
        <f>IF(ISBLANK(Maximalkraftwerte!D21),"",Maximalkraftwerte!D21)</f>
        <v/>
      </c>
      <c r="M22" s="533" t="str">
        <f>IF(ISBLANK(Maximalkraftwerte!E21),"",Maximalkraftwerte!E21)</f>
        <v/>
      </c>
      <c r="N22" s="534" t="str">
        <f>IF(ISBLANK(Maximalkraftwerte!F21),"",Maximalkraftwerte!F21)</f>
        <v/>
      </c>
      <c r="O22" s="534" t="str">
        <f>IF(ISBLANK(Maximalkraftwerte!G21),"",Maximalkraftwerte!G21)</f>
        <v/>
      </c>
      <c r="P22" s="534" t="str">
        <f>IF(ISBLANK(Maximalkraftwerte!H21),"",Maximalkraftwerte!H21)</f>
        <v/>
      </c>
      <c r="Q22" s="534" t="str">
        <f>IF(ISBLANK(Maximalkraftwerte!I21),"",Maximalkraftwerte!I21)</f>
        <v/>
      </c>
      <c r="R22" s="452"/>
      <c r="S22" s="452"/>
      <c r="T22" s="449"/>
      <c r="U22" s="449"/>
      <c r="V22" s="449"/>
      <c r="W22" s="449"/>
      <c r="X22" s="449"/>
      <c r="Y22" s="449"/>
      <c r="Z22" s="449"/>
      <c r="AA22" s="449"/>
      <c r="AB22" s="449"/>
      <c r="AC22" s="449"/>
      <c r="AD22" s="449"/>
      <c r="AE22" s="449"/>
    </row>
    <row r="23" spans="1:31" ht="30" customHeight="1" thickBot="1">
      <c r="A23" s="996" t="s">
        <v>226</v>
      </c>
      <c r="B23" s="997"/>
      <c r="C23" s="1008">
        <v>10</v>
      </c>
      <c r="D23" s="652" t="s">
        <v>354</v>
      </c>
      <c r="E23" s="636" t="str">
        <f>IF(C23=0,"EINGEBEN",IF(C23&gt;10,"NUR RPE WERTE VON 1-10",IF(C23&lt;0,"NUR RPE WERTE VON 1-10","")))</f>
        <v/>
      </c>
      <c r="F23" s="636"/>
      <c r="G23" s="636"/>
      <c r="H23" s="636"/>
      <c r="I23" s="636"/>
      <c r="J23" s="636"/>
      <c r="K23" s="447"/>
      <c r="R23" s="452"/>
      <c r="S23" s="452"/>
      <c r="T23" s="449"/>
      <c r="U23" s="449"/>
      <c r="V23" s="449"/>
      <c r="W23" s="449"/>
      <c r="X23" s="449"/>
      <c r="Y23" s="449"/>
      <c r="Z23" s="449"/>
      <c r="AA23" s="449"/>
      <c r="AB23" s="449"/>
      <c r="AC23" s="449"/>
      <c r="AD23" s="449"/>
      <c r="AE23" s="449"/>
    </row>
    <row r="24" spans="1:31" ht="30" customHeight="1" thickBot="1">
      <c r="A24" s="998" t="s">
        <v>371</v>
      </c>
      <c r="B24" s="999"/>
      <c r="C24" s="1006">
        <f>IF(C22&lt;0,"ERROR",IF(C23&gt;10,"ERROR",IF(C23&lt;0,"ERROR",IF(C23=0,"",(10-C23)+C22))))</f>
        <v>6</v>
      </c>
      <c r="D24" s="632"/>
      <c r="E24" s="636"/>
      <c r="F24" s="636"/>
      <c r="G24" s="636"/>
      <c r="H24" s="636"/>
      <c r="I24" s="636"/>
      <c r="J24" s="636"/>
      <c r="K24" s="447"/>
      <c r="R24" s="452"/>
      <c r="S24" s="452"/>
      <c r="T24" s="449"/>
      <c r="U24" s="449"/>
      <c r="V24" s="449"/>
      <c r="W24" s="449"/>
      <c r="X24" s="449"/>
      <c r="Y24" s="449"/>
      <c r="Z24" s="449"/>
      <c r="AA24" s="449"/>
      <c r="AB24" s="449"/>
      <c r="AC24" s="449"/>
      <c r="AD24" s="449"/>
      <c r="AE24" s="449"/>
    </row>
    <row r="25" spans="1:31" ht="30" customHeight="1">
      <c r="A25" s="639"/>
      <c r="B25" s="629" t="s">
        <v>353</v>
      </c>
      <c r="C25" s="633">
        <f>IF(C22&lt;1,"",IF(C22&gt;20,"",IF(C22=0,"",IF(C21=0,"",IF(C23&gt;10,"ERROR",IF($C23&lt;0,"ERROR",IF(AND($C$11="Epley",C23=0),ROUNDDOWN(C21*(1+(C22/30)),0),IF($C$11="Epley",ROUNDDOWN(C21*(1+((C22+(10-C23))/30)),0),IF(C23=0,ROUNDDOWN(C21*36/(37-C22),0),ROUNDDOWN(C21*36/(37-(C22+(10-C23))),0))))))))))</f>
        <v>116</v>
      </c>
      <c r="D25" s="630">
        <f>IF(C22&lt;1,"",IF(C22&gt;20,"",IF(C22=0,"",IF(C21=0,"",IF(C23&gt;10,"ERROR",IF(C23&lt;0,"ERROR",IF(AND($C$11="Epley",C23=0),(C21*(1+(C22/30))),IF($C$11="Epley",(C21*(1+((C22+(10-C23))/30))),IF(C23=0,C21*36/(37-C22),(C21*36/(37-(C22+(10-C23)))))))))))))</f>
        <v>116.12903225806451</v>
      </c>
      <c r="E25" s="636"/>
      <c r="F25" s="636"/>
      <c r="G25" s="636"/>
      <c r="H25" s="636"/>
      <c r="I25" s="636"/>
      <c r="J25" s="636"/>
      <c r="K25" s="447"/>
      <c r="R25" s="452"/>
      <c r="S25" s="452"/>
      <c r="T25" s="449"/>
      <c r="U25" s="449"/>
      <c r="V25" s="449"/>
      <c r="W25" s="449"/>
      <c r="X25" s="449"/>
      <c r="Y25" s="449"/>
      <c r="Z25" s="449"/>
      <c r="AA25" s="449"/>
      <c r="AB25" s="449"/>
      <c r="AC25" s="449"/>
      <c r="AD25" s="449"/>
      <c r="AE25" s="449"/>
    </row>
    <row r="26" spans="1:31" ht="24.75" customHeight="1">
      <c r="A26" s="639"/>
      <c r="B26" s="639"/>
      <c r="C26" s="639"/>
      <c r="D26" s="639"/>
      <c r="E26" s="636"/>
      <c r="F26" s="636"/>
      <c r="G26" s="636"/>
      <c r="H26" s="636"/>
      <c r="I26" s="636"/>
      <c r="J26" s="636"/>
      <c r="K26" s="447"/>
      <c r="R26" s="452"/>
      <c r="S26" s="452"/>
      <c r="T26" s="449"/>
      <c r="U26" s="449"/>
      <c r="V26" s="449"/>
      <c r="W26" s="449"/>
      <c r="X26" s="449"/>
      <c r="Y26" s="449"/>
      <c r="Z26" s="449"/>
      <c r="AA26" s="449"/>
      <c r="AB26" s="449"/>
      <c r="AC26" s="449"/>
      <c r="AD26" s="449"/>
      <c r="AE26" s="449"/>
    </row>
    <row r="27" spans="1:31">
      <c r="A27" s="634"/>
      <c r="B27" s="637" t="str">
        <f>IF(B28&lt;&gt;0,"Anfänger","")</f>
        <v>Anfänger</v>
      </c>
      <c r="C27" s="637" t="str">
        <f>IF(C28&lt;&gt;0,"Fortgeschritten","")</f>
        <v>Fortgeschritten</v>
      </c>
      <c r="D27" s="637" t="str">
        <f>IF(D28&lt;&gt;0,"Elite","")</f>
        <v>Elite</v>
      </c>
      <c r="E27" s="636"/>
      <c r="F27" s="636"/>
      <c r="G27" s="636"/>
      <c r="H27" s="636"/>
      <c r="I27" s="636"/>
      <c r="J27" s="636"/>
      <c r="K27" s="447"/>
      <c r="R27" s="452"/>
      <c r="S27" s="452"/>
      <c r="T27" s="449"/>
      <c r="U27" s="449"/>
      <c r="V27" s="449"/>
      <c r="W27" s="449"/>
      <c r="X27" s="449"/>
      <c r="Y27" s="449"/>
      <c r="Z27" s="449"/>
      <c r="AA27" s="449"/>
      <c r="AB27" s="449"/>
      <c r="AC27" s="449"/>
      <c r="AD27" s="449"/>
      <c r="AE27" s="449"/>
    </row>
    <row r="28" spans="1:31" ht="30" customHeight="1">
      <c r="A28" s="635"/>
      <c r="B28" s="636">
        <f>IF(ISERROR((('Gewichts- Calculator'!D25/Dashboard!B14)/VLOOKUP($C$8,'Funktions-Tabelle'!$O$4:$U$8,3,FALSE))*100),0,((('Gewichts- Calculator'!D25/Dashboard!B14)/VLOOKUP($C$8,'Funktions-Tabelle'!$O$4:$U$8,3,FALSE))*100))</f>
        <v>114.52567283832794</v>
      </c>
      <c r="C28" s="636">
        <f>IF(ISERROR(((('Gewichts- Calculator'!D25/Dashboard!B14)-VLOOKUP($C$8,'Funktions-Tabelle'!$O$4:$U$8,3,FALSE))/(VLOOKUP($C$8,'Funktions-Tabelle'!$O$4:$U$8,5,FALSE)-VLOOKUP($C$8,'Funktions-Tabelle'!$O$4:$U$8,3,FALSE)))*100),0,(((('Gewichts- Calculator'!D25/Dashboard!B14)-VLOOKUP($C$8,'Funktions-Tabelle'!$O$4:$U$8,3,FALSE))/(VLOOKUP($C$8,'Funktions-Tabelle'!$O$4:$U$8,5,FALSE)-VLOOKUP($C$8,'Funktions-Tabelle'!$O$4:$U$8,3,FALSE)))*100))</f>
        <v>26.976249556894722</v>
      </c>
      <c r="D28" s="636">
        <f>IF(ISERROR(((('Gewichts- Calculator'!D25/Dashboard!B14)-VLOOKUP($C$8,'Funktions-Tabelle'!$O$4:$U$8,5,FALSE))/(VLOOKUP($C$8,'Funktions-Tabelle'!$O$4:$U$8,7,FALSE)-VLOOKUP($C$8,'Funktions-Tabelle'!$O$4:$U$8,5,FALSE)))*100),0,(((('Gewichts- Calculator'!D25/Dashboard!B14)-VLOOKUP($C$8,'Funktions-Tabelle'!$O$4:$U$8,5,FALSE))/(VLOOKUP($C$8,'Funktions-Tabelle'!$O$4:$U$8,7,FALSE)-VLOOKUP($C$8,'Funktions-Tabelle'!$O$4:$U$8,5,FALSE)))*100))</f>
        <v>-102.23325062034738</v>
      </c>
      <c r="E28" s="636"/>
      <c r="F28" s="636"/>
      <c r="G28" s="636"/>
      <c r="H28" s="636"/>
      <c r="I28" s="636"/>
      <c r="J28" s="636"/>
      <c r="K28" s="452"/>
      <c r="R28" s="452"/>
      <c r="S28" s="452"/>
      <c r="T28" s="449"/>
      <c r="U28" s="449"/>
      <c r="V28" s="449"/>
      <c r="W28" s="449"/>
      <c r="X28" s="449"/>
      <c r="Y28" s="449"/>
      <c r="Z28" s="449"/>
      <c r="AA28" s="449"/>
      <c r="AB28" s="449"/>
      <c r="AC28" s="449"/>
      <c r="AD28" s="449"/>
      <c r="AE28" s="449"/>
    </row>
    <row r="29" spans="1:31" ht="10.5" customHeight="1">
      <c r="A29" s="638"/>
      <c r="B29" s="635"/>
      <c r="C29" s="635"/>
      <c r="D29" s="635"/>
      <c r="E29" s="636"/>
      <c r="F29" s="636"/>
      <c r="G29" s="636"/>
      <c r="H29" s="636"/>
      <c r="I29" s="636"/>
      <c r="J29" s="636"/>
      <c r="K29" s="452"/>
      <c r="O29" s="452"/>
      <c r="P29" s="452"/>
      <c r="Q29" s="452"/>
      <c r="R29" s="452"/>
      <c r="S29" s="452"/>
      <c r="T29" s="449"/>
      <c r="U29" s="449"/>
      <c r="V29" s="449"/>
      <c r="W29" s="449"/>
      <c r="X29" s="449"/>
      <c r="Y29" s="449"/>
      <c r="Z29" s="449"/>
      <c r="AA29" s="449"/>
      <c r="AB29" s="449"/>
      <c r="AC29" s="449"/>
      <c r="AD29" s="449"/>
      <c r="AE29" s="449"/>
    </row>
    <row r="30" spans="1:31" ht="30" customHeight="1">
      <c r="A30" s="636"/>
      <c r="B30" s="636"/>
      <c r="C30" s="636"/>
      <c r="D30" s="636"/>
      <c r="E30" s="636"/>
      <c r="F30" s="636"/>
      <c r="G30" s="636"/>
      <c r="H30" s="636"/>
      <c r="I30" s="636"/>
      <c r="J30" s="636"/>
      <c r="K30" s="452"/>
      <c r="Q30" s="452"/>
      <c r="R30" s="452"/>
      <c r="S30" s="452"/>
      <c r="T30" s="449"/>
      <c r="U30" s="449"/>
      <c r="V30" s="449"/>
      <c r="W30" s="449"/>
      <c r="X30" s="449"/>
      <c r="Y30" s="449"/>
      <c r="Z30" s="449"/>
      <c r="AA30" s="449"/>
      <c r="AB30" s="449"/>
      <c r="AC30" s="449"/>
      <c r="AD30" s="449"/>
      <c r="AE30" s="449"/>
    </row>
    <row r="31" spans="1:31" ht="30" customHeight="1">
      <c r="A31" s="635"/>
      <c r="B31" s="635"/>
      <c r="C31" s="635"/>
      <c r="D31" s="635"/>
      <c r="E31" s="635"/>
      <c r="F31" s="635"/>
      <c r="G31" s="635"/>
      <c r="H31" s="635"/>
      <c r="I31" s="635"/>
      <c r="J31" s="635"/>
      <c r="K31" s="452"/>
      <c r="L31" s="789" t="s">
        <v>344</v>
      </c>
      <c r="M31" s="790"/>
      <c r="N31" s="790"/>
      <c r="O31" s="790"/>
      <c r="P31" s="790"/>
      <c r="Q31" s="831"/>
      <c r="R31" s="452"/>
      <c r="S31" s="452"/>
      <c r="T31" s="449"/>
      <c r="U31" s="449"/>
      <c r="V31" s="449"/>
      <c r="W31" s="449"/>
      <c r="X31" s="449"/>
      <c r="Y31" s="449"/>
      <c r="Z31" s="449"/>
      <c r="AA31" s="449"/>
      <c r="AB31" s="449"/>
      <c r="AC31" s="449"/>
      <c r="AD31" s="449"/>
      <c r="AE31" s="449"/>
    </row>
    <row r="32" spans="1:31" ht="30" customHeight="1">
      <c r="A32" s="635"/>
      <c r="B32" s="635"/>
      <c r="C32" s="643"/>
      <c r="D32" s="643"/>
      <c r="E32" s="644"/>
      <c r="F32" s="644"/>
      <c r="G32" s="635"/>
      <c r="H32" s="635"/>
      <c r="I32" s="635"/>
      <c r="J32" s="635"/>
      <c r="K32" s="452"/>
      <c r="L32" s="789"/>
      <c r="M32" s="790"/>
      <c r="N32" s="790"/>
      <c r="O32" s="790"/>
      <c r="P32" s="790"/>
      <c r="Q32" s="831"/>
      <c r="R32" s="452"/>
      <c r="S32" s="452"/>
      <c r="T32" s="449"/>
      <c r="U32" s="449"/>
      <c r="V32" s="449"/>
      <c r="W32" s="449"/>
      <c r="X32" s="449"/>
      <c r="Y32" s="449"/>
      <c r="Z32" s="449"/>
      <c r="AA32" s="449"/>
      <c r="AB32" s="449"/>
      <c r="AC32" s="449"/>
      <c r="AD32" s="449"/>
      <c r="AE32" s="449"/>
    </row>
    <row r="33" spans="1:31" ht="30" customHeight="1">
      <c r="A33" s="816" t="s">
        <v>293</v>
      </c>
      <c r="B33" s="816"/>
      <c r="C33" s="642"/>
      <c r="D33" s="638"/>
      <c r="E33" s="636"/>
      <c r="F33" s="636"/>
      <c r="G33" s="635"/>
      <c r="H33" s="635"/>
      <c r="I33" s="635"/>
      <c r="J33" s="635"/>
      <c r="K33" s="452"/>
      <c r="L33" s="789"/>
      <c r="M33" s="790"/>
      <c r="N33" s="790"/>
      <c r="O33" s="790"/>
      <c r="P33" s="790"/>
      <c r="Q33" s="831"/>
      <c r="R33" s="452"/>
      <c r="S33" s="452"/>
      <c r="T33" s="449"/>
      <c r="U33" s="449"/>
      <c r="V33" s="449"/>
      <c r="W33" s="449"/>
      <c r="X33" s="449"/>
      <c r="Y33" s="449"/>
      <c r="Z33" s="449"/>
      <c r="AA33" s="449"/>
      <c r="AB33" s="449"/>
      <c r="AC33" s="449"/>
      <c r="AD33" s="449"/>
      <c r="AE33" s="449"/>
    </row>
    <row r="34" spans="1:31" ht="30" customHeight="1" thickBot="1">
      <c r="A34" s="635"/>
      <c r="B34" s="635"/>
      <c r="C34" s="635"/>
      <c r="D34" s="635"/>
      <c r="E34" s="635"/>
      <c r="F34" s="635"/>
      <c r="G34" s="635"/>
      <c r="H34" s="635"/>
      <c r="I34" s="635"/>
      <c r="J34" s="635"/>
      <c r="K34" s="452"/>
      <c r="Q34" s="452"/>
      <c r="R34" s="452"/>
      <c r="S34" s="452"/>
      <c r="T34" s="449"/>
      <c r="U34" s="449"/>
      <c r="V34" s="449"/>
      <c r="W34" s="449"/>
      <c r="X34" s="449"/>
      <c r="Y34" s="449"/>
      <c r="Z34" s="449"/>
      <c r="AA34" s="449"/>
      <c r="AB34" s="449"/>
      <c r="AC34" s="449"/>
      <c r="AD34" s="449"/>
      <c r="AE34" s="449"/>
    </row>
    <row r="35" spans="1:31" ht="30" customHeight="1" thickBot="1">
      <c r="A35" s="635"/>
      <c r="B35" s="635"/>
      <c r="C35" s="635"/>
      <c r="D35" s="649" t="s">
        <v>360</v>
      </c>
      <c r="E35" s="635"/>
      <c r="F35" s="635"/>
      <c r="G35" s="635"/>
      <c r="H35" s="826" t="s">
        <v>362</v>
      </c>
      <c r="I35" s="827"/>
      <c r="J35" s="635"/>
      <c r="K35" s="452"/>
      <c r="Q35" s="452"/>
      <c r="R35" s="452"/>
      <c r="S35" s="452"/>
      <c r="T35" s="449"/>
      <c r="U35" s="449"/>
      <c r="V35" s="449"/>
      <c r="W35" s="449"/>
      <c r="X35" s="449"/>
      <c r="Y35" s="449"/>
      <c r="Z35" s="449"/>
      <c r="AA35" s="449"/>
      <c r="AB35" s="449"/>
      <c r="AC35" s="449"/>
      <c r="AD35" s="449"/>
      <c r="AE35" s="449"/>
    </row>
    <row r="36" spans="1:31" ht="30" customHeight="1">
      <c r="A36" s="832" t="s">
        <v>260</v>
      </c>
      <c r="B36" s="833"/>
      <c r="C36" s="1001" t="s">
        <v>355</v>
      </c>
      <c r="D36" s="650" t="str">
        <f>IF(VLOOKUP($C$8,Übungsübersicht!$E$7:$J$49,1,FALSE)="LH Bankdrücken","1. Übung",IF(VLOOKUP($C$8,Übungsübersicht!$E$7:$J$49,1,FALSE)="Kniebeuge","1. Übung",IF(VLOOKUP($C$8,Übungsübersicht!$E$7:$J$49,1,FALSE)="Kreuzheben","1. Übung",IF(VLOOKUP($C$8,Übungsübersicht!$E$7:$J$49,1,FALSE)="LH Rudern","1. Übung","2-4 Übung"))))</f>
        <v>1. Übung</v>
      </c>
      <c r="E36" s="635"/>
      <c r="F36" s="635"/>
      <c r="G36" s="635"/>
      <c r="H36" s="654" t="str">
        <f>IF(Zyklus!$B$8="4 Wochen","Woche 1-2 ",IF(Zyklus!$B$8="5 Wochen","Woche 1-3",IF(Zyklus!$B$8="6 Wochen","Woche 1-4: ",IF(Zyklus!$B$8="7 Wochen","Woche 1-5",IF(Zyklus!$B$8="8 Wochen","Woche 1-6","Dauer des Meso-Zyklus?")))))</f>
        <v xml:space="preserve">Woche 1-4: </v>
      </c>
      <c r="I36" s="655" t="str">
        <f>MAX(VLOOKUP($C$8,Zyklus!$A$13:$U$64,8,FALSE),VLOOKUP($C$8,Zyklus!$A$13:$U$64,12,FALSE))&amp;" Wdh."</f>
        <v>8 Wdh.</v>
      </c>
      <c r="J36" s="635"/>
      <c r="K36" s="452"/>
      <c r="Q36" s="452"/>
      <c r="R36" s="452"/>
      <c r="S36" s="452"/>
      <c r="T36" s="449"/>
      <c r="U36" s="449"/>
      <c r="V36" s="449"/>
      <c r="W36" s="449"/>
      <c r="X36" s="449"/>
      <c r="Y36" s="449"/>
      <c r="Z36" s="449"/>
      <c r="AA36" s="449"/>
      <c r="AB36" s="449"/>
      <c r="AC36" s="449"/>
      <c r="AD36" s="449"/>
      <c r="AE36" s="449"/>
    </row>
    <row r="37" spans="1:31" ht="30" customHeight="1" thickBot="1">
      <c r="A37" s="845"/>
      <c r="B37" s="846"/>
      <c r="C37" s="628"/>
      <c r="D37" s="651"/>
      <c r="E37" s="635"/>
      <c r="F37" s="635"/>
      <c r="G37" s="635"/>
      <c r="H37" s="660" t="str">
        <f>IF(Zyklus!$B$8="4 Wochen","Woche 3",IF(Zyklus!$B$8="5 Wochen","Woche 4",IF(Zyklus!$B$8="6 Wochen","Woche 5",IF(Zyklus!$B$8="7 Wochen","Woche 6 ",IF(Zyklus!$B$8="8 Wochen","Woche 7","Dauer des Meso-Zyklus?")))))</f>
        <v>Woche 5</v>
      </c>
      <c r="I37" s="661" t="str">
        <f>VLOOKUP($C$8,Zyklus!$A$13:$U$64,16,FALSE)&amp;" Wdh."</f>
        <v>8 Wdh.</v>
      </c>
      <c r="J37" s="635"/>
      <c r="K37" s="452"/>
      <c r="Q37" s="452"/>
      <c r="R37" s="452"/>
      <c r="S37" s="452"/>
      <c r="T37" s="449"/>
      <c r="U37" s="449"/>
      <c r="V37" s="449"/>
      <c r="W37" s="449"/>
      <c r="X37" s="449"/>
      <c r="Y37" s="449"/>
      <c r="Z37" s="449"/>
      <c r="AA37" s="449"/>
      <c r="AB37" s="449"/>
      <c r="AC37" s="449"/>
      <c r="AD37" s="449"/>
      <c r="AE37" s="449"/>
    </row>
    <row r="38" spans="1:31" ht="30" customHeight="1">
      <c r="A38" s="847" t="s">
        <v>261</v>
      </c>
      <c r="B38" s="848"/>
      <c r="C38" s="1002" t="s">
        <v>366</v>
      </c>
      <c r="D38" s="652" t="str">
        <f>IF(VLOOKUP($C$8,Übungsübersicht!$E$7:$J$49,1,FALSE)="LH Bankdrücken","3-5 Sätze",IF(VLOOKUP($C$8,Übungsübersicht!$E$7:$J$49,1,FALSE)="Kniebeuge","3-5 Sätze",IF(VLOOKUP($C$8,Übungsübersicht!$E$7:$J$49,1,FALSE)="Kreuzheben","3-5 Sätze",IF(VLOOKUP($C$8,Übungsübersicht!$E$7:$J$49,1,FALSE)="LH Rudern","3-5 Sätze","3-4 Sätze Übung"))))</f>
        <v>3-5 Sätze</v>
      </c>
      <c r="E38" s="635"/>
      <c r="F38" s="635"/>
      <c r="G38" s="635"/>
      <c r="H38" s="635"/>
      <c r="I38" s="635"/>
      <c r="J38" s="635"/>
      <c r="K38" s="452"/>
      <c r="Q38" s="452"/>
      <c r="R38" s="452"/>
      <c r="S38" s="452"/>
      <c r="T38" s="449"/>
      <c r="U38" s="449"/>
      <c r="V38" s="449"/>
      <c r="W38" s="449"/>
      <c r="X38" s="449"/>
      <c r="Y38" s="449"/>
      <c r="Z38" s="449"/>
      <c r="AA38" s="449"/>
      <c r="AB38" s="449"/>
      <c r="AC38" s="449"/>
      <c r="AD38" s="449"/>
      <c r="AE38" s="449"/>
    </row>
    <row r="39" spans="1:31" ht="30" customHeight="1">
      <c r="A39" s="845"/>
      <c r="B39" s="846"/>
      <c r="C39" s="628"/>
      <c r="D39" s="651"/>
      <c r="E39" s="635"/>
      <c r="F39" s="635"/>
      <c r="G39" s="635"/>
      <c r="H39" s="635"/>
      <c r="I39" s="635"/>
      <c r="J39" s="635"/>
      <c r="K39" s="452"/>
      <c r="L39" s="449"/>
      <c r="M39" s="449"/>
      <c r="N39" s="449"/>
      <c r="O39" s="452"/>
      <c r="P39" s="452"/>
      <c r="Q39" s="452"/>
      <c r="R39" s="452"/>
      <c r="S39" s="452"/>
      <c r="T39" s="449"/>
      <c r="U39" s="449"/>
      <c r="V39" s="449"/>
      <c r="W39" s="449"/>
      <c r="X39" s="449"/>
      <c r="Y39" s="449"/>
      <c r="Z39" s="449"/>
      <c r="AA39" s="449"/>
      <c r="AB39" s="449"/>
      <c r="AC39" s="449"/>
      <c r="AD39" s="449"/>
      <c r="AE39" s="449"/>
    </row>
    <row r="40" spans="1:31" ht="30" customHeight="1" thickBot="1">
      <c r="A40" s="852" t="s">
        <v>255</v>
      </c>
      <c r="B40" s="853"/>
      <c r="C40" s="1003">
        <v>8</v>
      </c>
      <c r="D40" s="653" t="str">
        <f>IF(VLOOKUP($C$8,Übungsübersicht!$E$7:$J$49,1,FALSE)="LH Bankdrücken","5-8 Wdh.",IF(VLOOKUP($C$8,Übungsübersicht!$E$7:$J$49,1,FALSE)="Kniebeuge","5-8 Wdh.",IF(VLOOKUP($C$8,Übungsübersicht!$E$7:$J$49,1,FALSE)="Kreuzheben","5-8 Wdh.",IF(VLOOKUP($C$8,Übungsübersicht!$E$7:$J$49,1,FALSE)="LH Rudern","5-8 Wdh",IF($C$36="1.Übung","6-8 Wdh.",IF($C$36="2.Übung","8-10 Wdh.",IF($C$36="3.Übung","8-12 Wdh.",IF($C$36="4.Übung","10-12 Wdh.",IF($C$36="5.Übung","12-15 Wdh.","Übungsreihernfolge?")))))))))</f>
        <v>5-8 Wdh.</v>
      </c>
      <c r="E40" s="850" t="str">
        <f>IF(AND($C$40&gt;=12,$C$11="Brzycki"),"Bei Werten über 12 Wdh. Ist die Epley Formel zu empfehlen?!",IF(AND($C$40&lt;12,$C$11="Epley"),"Bei Werten weniger als 12 Wdh. Ist die Brzycki Formel zu empfehlen?!",""))</f>
        <v/>
      </c>
      <c r="F40" s="851"/>
      <c r="G40" s="635"/>
      <c r="H40" s="635"/>
      <c r="I40" s="635"/>
      <c r="J40" s="635"/>
      <c r="K40" s="452"/>
      <c r="L40" s="449"/>
      <c r="M40" s="449"/>
      <c r="N40" s="449"/>
      <c r="O40" s="452"/>
      <c r="P40" s="452"/>
      <c r="Q40" s="452"/>
      <c r="R40" s="452"/>
      <c r="S40" s="452"/>
      <c r="T40" s="449"/>
      <c r="U40" s="449"/>
      <c r="V40" s="449"/>
      <c r="W40" s="449"/>
      <c r="X40" s="449"/>
      <c r="Y40" s="449"/>
      <c r="Z40" s="449"/>
      <c r="AA40" s="449"/>
      <c r="AB40" s="449"/>
      <c r="AC40" s="449"/>
      <c r="AD40" s="449"/>
      <c r="AE40" s="449"/>
    </row>
    <row r="41" spans="1:31" ht="30" customHeight="1">
      <c r="A41" s="635"/>
      <c r="B41" s="635"/>
      <c r="C41" s="635"/>
      <c r="D41" s="635"/>
      <c r="E41" s="641"/>
      <c r="F41" s="641"/>
      <c r="G41" s="635"/>
      <c r="H41" s="635"/>
      <c r="I41" s="635"/>
      <c r="J41" s="635"/>
      <c r="K41" s="452"/>
      <c r="L41" s="452"/>
      <c r="M41" s="452"/>
      <c r="N41" s="452"/>
      <c r="O41" s="452"/>
      <c r="P41" s="452"/>
      <c r="Q41" s="452"/>
      <c r="R41" s="452"/>
      <c r="S41" s="452"/>
      <c r="T41" s="449"/>
      <c r="U41" s="449"/>
      <c r="V41" s="449"/>
      <c r="W41" s="449"/>
      <c r="X41" s="449"/>
      <c r="Y41" s="449"/>
      <c r="Z41" s="449"/>
      <c r="AA41" s="449"/>
      <c r="AB41" s="449"/>
      <c r="AC41" s="449"/>
      <c r="AD41" s="449"/>
      <c r="AE41" s="449"/>
    </row>
    <row r="42" spans="1:31" ht="30" customHeight="1">
      <c r="A42" s="635"/>
      <c r="B42" s="635"/>
      <c r="C42" s="635"/>
      <c r="D42" s="635"/>
      <c r="E42" s="641"/>
      <c r="F42" s="641"/>
      <c r="G42" s="635"/>
      <c r="H42" s="635"/>
      <c r="I42" s="635"/>
      <c r="J42" s="635"/>
      <c r="K42" s="452"/>
      <c r="L42" s="452"/>
      <c r="M42" s="452"/>
      <c r="N42" s="452"/>
      <c r="O42" s="452"/>
      <c r="P42" s="452"/>
      <c r="Q42" s="452"/>
      <c r="R42" s="452"/>
      <c r="S42" s="452"/>
      <c r="T42" s="449"/>
      <c r="U42" s="449"/>
      <c r="V42" s="449"/>
      <c r="W42" s="449"/>
      <c r="X42" s="449"/>
      <c r="Y42" s="449"/>
      <c r="Z42" s="449"/>
      <c r="AA42" s="449"/>
      <c r="AB42" s="449"/>
      <c r="AC42" s="449"/>
      <c r="AD42" s="449"/>
      <c r="AE42" s="449"/>
    </row>
    <row r="43" spans="1:31" ht="30" customHeight="1">
      <c r="A43" s="635"/>
      <c r="B43" s="635"/>
      <c r="C43" s="635"/>
      <c r="D43" s="635"/>
      <c r="E43" s="641"/>
      <c r="F43" s="641"/>
      <c r="G43" s="635"/>
      <c r="H43" s="635"/>
      <c r="I43" s="635"/>
      <c r="J43" s="635"/>
      <c r="K43" s="452"/>
      <c r="L43" s="452"/>
      <c r="M43" s="452"/>
      <c r="N43" s="452"/>
      <c r="O43" s="452"/>
      <c r="P43" s="452"/>
      <c r="Q43" s="452"/>
      <c r="R43" s="452"/>
      <c r="S43" s="452"/>
      <c r="T43" s="449"/>
      <c r="U43" s="449"/>
      <c r="V43" s="449"/>
      <c r="W43" s="449"/>
      <c r="X43" s="449"/>
      <c r="Y43" s="449"/>
      <c r="Z43" s="449"/>
      <c r="AA43" s="449"/>
      <c r="AB43" s="449"/>
      <c r="AC43" s="449"/>
      <c r="AD43" s="449"/>
      <c r="AE43" s="449"/>
    </row>
    <row r="44" spans="1:31" ht="30" customHeight="1" thickBot="1">
      <c r="A44" s="635"/>
      <c r="B44" s="635"/>
      <c r="C44" s="635"/>
      <c r="D44" s="635"/>
      <c r="E44" s="635"/>
      <c r="F44" s="635"/>
      <c r="G44" s="635"/>
      <c r="H44" s="635"/>
      <c r="I44" s="635"/>
      <c r="J44" s="635"/>
      <c r="K44" s="452"/>
      <c r="L44" s="452"/>
      <c r="M44" s="452"/>
      <c r="N44" s="452"/>
      <c r="O44" s="452"/>
      <c r="P44" s="452"/>
      <c r="Q44" s="452"/>
      <c r="R44" s="452"/>
      <c r="S44" s="452"/>
      <c r="T44" s="449"/>
      <c r="U44" s="449"/>
      <c r="V44" s="449"/>
      <c r="W44" s="449"/>
      <c r="X44" s="449"/>
      <c r="Y44" s="449"/>
      <c r="Z44" s="449"/>
      <c r="AA44" s="449"/>
      <c r="AB44" s="449"/>
      <c r="AC44" s="449"/>
      <c r="AD44" s="449"/>
      <c r="AE44" s="449"/>
    </row>
    <row r="45" spans="1:31" ht="30" customHeight="1" thickBot="1">
      <c r="A45" s="635"/>
      <c r="B45" s="635"/>
      <c r="C45" s="635"/>
      <c r="D45" s="635"/>
      <c r="E45" s="635"/>
      <c r="F45" s="814" t="s">
        <v>238</v>
      </c>
      <c r="G45" s="815"/>
      <c r="H45" s="706" t="s">
        <v>273</v>
      </c>
      <c r="I45" s="635"/>
      <c r="J45" s="635"/>
      <c r="K45" s="452"/>
      <c r="L45" s="456"/>
      <c r="M45" s="457"/>
      <c r="N45" s="457"/>
      <c r="O45" s="452"/>
      <c r="P45" s="452"/>
      <c r="Q45" s="452"/>
      <c r="R45" s="452"/>
      <c r="S45" s="452"/>
      <c r="T45" s="449"/>
      <c r="U45" s="449"/>
      <c r="V45" s="449"/>
      <c r="W45" s="449"/>
      <c r="X45" s="449"/>
      <c r="Y45" s="449"/>
      <c r="Z45" s="449"/>
      <c r="AA45" s="449"/>
      <c r="AB45" s="449"/>
      <c r="AC45" s="449"/>
      <c r="AD45" s="449"/>
      <c r="AE45" s="449"/>
    </row>
    <row r="46" spans="1:31" ht="30" customHeight="1">
      <c r="A46" s="635"/>
      <c r="B46" s="838" t="s">
        <v>296</v>
      </c>
      <c r="C46" s="839"/>
      <c r="D46" s="839" t="s">
        <v>279</v>
      </c>
      <c r="E46" s="839" t="s">
        <v>280</v>
      </c>
      <c r="F46" s="839" t="s">
        <v>281</v>
      </c>
      <c r="G46" s="839" t="s">
        <v>57</v>
      </c>
      <c r="H46" s="840" t="s">
        <v>56</v>
      </c>
      <c r="I46" s="635"/>
      <c r="J46" s="635"/>
      <c r="K46" s="452"/>
      <c r="O46" s="452"/>
      <c r="P46" s="452"/>
      <c r="Q46" s="452"/>
      <c r="R46" s="452"/>
      <c r="S46" s="452"/>
      <c r="T46" s="449"/>
      <c r="U46" s="449"/>
      <c r="V46" s="449"/>
      <c r="W46" s="449"/>
      <c r="X46" s="449"/>
      <c r="Y46" s="449"/>
      <c r="Z46" s="449"/>
      <c r="AA46" s="449"/>
      <c r="AB46" s="449"/>
      <c r="AC46" s="449"/>
      <c r="AD46" s="449"/>
      <c r="AE46" s="449"/>
    </row>
    <row r="47" spans="1:31" ht="30" customHeight="1">
      <c r="A47" s="635"/>
      <c r="B47" s="808"/>
      <c r="C47" s="809"/>
      <c r="D47" s="809"/>
      <c r="E47" s="809"/>
      <c r="F47" s="809"/>
      <c r="G47" s="809"/>
      <c r="H47" s="841"/>
      <c r="I47" s="635"/>
      <c r="J47" s="635"/>
      <c r="K47" s="452"/>
      <c r="O47" s="452"/>
      <c r="P47" s="452"/>
      <c r="Q47" s="452"/>
      <c r="R47" s="452"/>
      <c r="S47" s="452"/>
      <c r="T47" s="449"/>
      <c r="U47" s="449"/>
      <c r="V47" s="449"/>
      <c r="W47" s="449"/>
      <c r="X47" s="449"/>
      <c r="Y47" s="449"/>
      <c r="Z47" s="449"/>
      <c r="AA47" s="449"/>
      <c r="AB47" s="449"/>
      <c r="AC47" s="449"/>
      <c r="AD47" s="449"/>
      <c r="AE47" s="449"/>
    </row>
    <row r="48" spans="1:31" ht="30" customHeight="1">
      <c r="A48" s="635"/>
      <c r="B48" s="687"/>
      <c r="C48" s="684"/>
      <c r="D48" s="684"/>
      <c r="E48" s="685"/>
      <c r="F48" s="684"/>
      <c r="G48" s="684"/>
      <c r="H48" s="688"/>
      <c r="I48" s="635"/>
      <c r="J48" s="635"/>
      <c r="K48" s="452"/>
      <c r="O48" s="452"/>
      <c r="P48" s="452"/>
      <c r="Q48" s="452"/>
      <c r="R48" s="452"/>
      <c r="S48" s="452"/>
      <c r="T48" s="449"/>
      <c r="U48" s="449"/>
      <c r="V48" s="449"/>
      <c r="W48" s="449"/>
      <c r="X48" s="449"/>
      <c r="Y48" s="449"/>
      <c r="Z48" s="449"/>
      <c r="AA48" s="449"/>
      <c r="AB48" s="449"/>
      <c r="AC48" s="449"/>
      <c r="AD48" s="449"/>
      <c r="AE48" s="449"/>
    </row>
    <row r="49" spans="1:31" ht="30" customHeight="1">
      <c r="A49" s="635"/>
      <c r="B49" s="923" t="s">
        <v>275</v>
      </c>
      <c r="C49" s="924"/>
      <c r="D49" s="663"/>
      <c r="E49" s="663"/>
      <c r="F49" s="663"/>
      <c r="G49" s="663"/>
      <c r="H49" s="689"/>
      <c r="I49" s="635"/>
      <c r="J49" s="635"/>
      <c r="K49" s="452"/>
      <c r="Q49" s="452"/>
      <c r="R49" s="452"/>
      <c r="S49" s="452"/>
      <c r="T49" s="449"/>
      <c r="U49" s="449"/>
      <c r="V49" s="449"/>
      <c r="W49" s="449"/>
      <c r="X49" s="449"/>
      <c r="Y49" s="449"/>
      <c r="Z49" s="449"/>
      <c r="AA49" s="449"/>
      <c r="AB49" s="449"/>
      <c r="AC49" s="449"/>
      <c r="AD49" s="449"/>
      <c r="AE49" s="449"/>
    </row>
    <row r="50" spans="1:31" ht="30" customHeight="1">
      <c r="A50" s="635"/>
      <c r="B50" s="923"/>
      <c r="C50" s="924"/>
      <c r="D50" s="963">
        <f>IF($D$25="","EINGEBEN",IF($C$40=0,"Wdh.?",IF(OR($C$40&lt;1,$C$40&gt;30),"Nur Wdh. von 1-30",IF(($D51)&gt;((IF(MROUND($D51,$C$13)&gt;$D51,MROUND(($D51)-($C$13/2),$C$13),MROUND($D51,$C$13)))+($C$13*0.84)),(IF(MROUND($D51,$C$13)&gt;$D51,MROUND(($D51)+($C$13/2),$C$13),MROUND($D51,$C$13))),(IF(MROUND($D51,$C$13)&gt;$D51,MROUND(($D51)-($C$13/2),$C$13),MROUND($D51,$C$13)))))))</f>
        <v>92.5</v>
      </c>
      <c r="E50" s="664">
        <f>IF(C40&lt;1,"",IF(C40&gt;30,"",IF($D$25="","",MROUND(PRODUCT(D51/$D$25),0.005))))</f>
        <v>0.80500000000000005</v>
      </c>
      <c r="F50" s="665" t="s">
        <v>285</v>
      </c>
      <c r="G50" s="665" t="str">
        <f>IF($C$40=0,"Wdh.?",IF(OR($C$40&lt;1,$C$40&gt;30),"Nur Wdh. von 1-30",$C$40&amp;" Wdh."))</f>
        <v>8 Wdh.</v>
      </c>
      <c r="H50" s="690" t="str">
        <f>IF($C$38=0,"Geplante Sätze ?",$C$38)</f>
        <v>5 Sätze</v>
      </c>
      <c r="I50" s="635"/>
      <c r="J50" s="635"/>
      <c r="K50" s="452"/>
      <c r="L50" s="805" t="s">
        <v>284</v>
      </c>
      <c r="M50" s="806"/>
      <c r="N50" s="806"/>
      <c r="O50" s="807"/>
      <c r="P50" s="474"/>
      <c r="Q50" s="452"/>
      <c r="R50" s="452"/>
      <c r="S50" s="452"/>
      <c r="T50" s="449"/>
      <c r="U50" s="449"/>
      <c r="V50" s="449"/>
      <c r="W50" s="449"/>
      <c r="X50" s="449"/>
      <c r="Y50" s="449"/>
      <c r="Z50" s="449"/>
      <c r="AA50" s="449"/>
      <c r="AB50" s="449"/>
      <c r="AC50" s="449"/>
      <c r="AD50" s="449"/>
      <c r="AE50" s="449"/>
    </row>
    <row r="51" spans="1:31" ht="30" customHeight="1">
      <c r="A51" s="635"/>
      <c r="B51" s="691"/>
      <c r="C51" s="662"/>
      <c r="D51" s="666">
        <f>IF($D$25="","EINGEBEN",IF($C$40=0,"",IF(OR($C$40&lt;1,$C$40&gt;30),"Nur Wdh. von 1-30",IF($C$11="Epley",($D$25/(1+($C40/30))),$D$25/(36/(37-($C$40)))))))</f>
        <v>93.548387096774192</v>
      </c>
      <c r="E51" s="667"/>
      <c r="F51" s="668"/>
      <c r="G51" s="668"/>
      <c r="H51" s="692"/>
      <c r="I51" s="635"/>
      <c r="J51" s="635"/>
      <c r="K51" s="452"/>
      <c r="L51" s="452"/>
      <c r="M51" s="452"/>
      <c r="N51" s="452"/>
      <c r="O51" s="452"/>
      <c r="P51" s="452"/>
      <c r="Q51" s="452"/>
      <c r="R51" s="452"/>
      <c r="S51" s="452"/>
      <c r="T51" s="449"/>
      <c r="U51" s="449"/>
      <c r="V51" s="449"/>
      <c r="W51" s="449"/>
      <c r="X51" s="449"/>
      <c r="Y51" s="449"/>
      <c r="Z51" s="449"/>
      <c r="AA51" s="449"/>
      <c r="AB51" s="449"/>
      <c r="AC51" s="449"/>
      <c r="AD51" s="449"/>
      <c r="AE51" s="449"/>
    </row>
    <row r="52" spans="1:31" ht="25.5" customHeight="1">
      <c r="A52" s="635"/>
      <c r="B52" s="819"/>
      <c r="C52" s="796"/>
      <c r="D52" s="796"/>
      <c r="E52" s="796"/>
      <c r="F52" s="796"/>
      <c r="G52" s="796"/>
      <c r="H52" s="797"/>
      <c r="I52" s="635"/>
      <c r="J52" s="635"/>
      <c r="K52" s="452"/>
      <c r="L52" s="1044" t="s">
        <v>57</v>
      </c>
      <c r="M52" s="1044" t="s">
        <v>146</v>
      </c>
      <c r="N52" s="1045" t="s">
        <v>58</v>
      </c>
      <c r="O52" s="1045" t="s">
        <v>197</v>
      </c>
      <c r="P52" s="529"/>
      <c r="Q52" s="452"/>
      <c r="R52" s="452"/>
      <c r="S52" s="452"/>
      <c r="T52" s="449"/>
      <c r="U52" s="449"/>
      <c r="V52" s="449"/>
      <c r="W52" s="449"/>
      <c r="X52" s="449"/>
      <c r="Y52" s="449"/>
      <c r="Z52" s="449"/>
      <c r="AA52" s="449"/>
      <c r="AB52" s="449"/>
      <c r="AC52" s="449"/>
      <c r="AD52" s="449"/>
      <c r="AE52" s="449"/>
    </row>
    <row r="53" spans="1:31" ht="25.5" customHeight="1">
      <c r="A53" s="635"/>
      <c r="B53" s="693"/>
      <c r="C53" s="686"/>
      <c r="D53" s="686"/>
      <c r="E53" s="686"/>
      <c r="F53" s="686"/>
      <c r="G53" s="686"/>
      <c r="H53" s="694"/>
      <c r="I53" s="635"/>
      <c r="J53" s="635"/>
      <c r="K53" s="452"/>
      <c r="L53" s="535">
        <v>2</v>
      </c>
      <c r="M53" s="536">
        <f t="shared" ref="M53:M62" si="0">IFERROR(MROUND(N53/$D$25,0.01),"")</f>
        <v>0.97</v>
      </c>
      <c r="N53" s="542">
        <f>IFERROR(IF($C$11="Epley",($D$25/(1+($L53/30))),$D$25/(36/(37-$L53))),"")</f>
        <v>112.90322580645162</v>
      </c>
      <c r="O53" s="537">
        <f t="shared" ref="O53:O62" si="1">IFERROR(IF(MROUND($N53,$C$13)&gt;$N53,MROUND($N53-($C$13/2),$C$13),MROUND($N53,$C$13)),"")</f>
        <v>112.5</v>
      </c>
      <c r="P53" s="530"/>
      <c r="Q53" s="452"/>
      <c r="R53" s="452"/>
      <c r="S53" s="452"/>
      <c r="T53" s="449"/>
      <c r="U53" s="449"/>
      <c r="V53" s="449"/>
      <c r="W53" s="449"/>
      <c r="X53" s="449"/>
      <c r="Y53" s="449"/>
      <c r="Z53" s="449"/>
      <c r="AA53" s="449"/>
      <c r="AB53" s="449"/>
      <c r="AC53" s="449"/>
      <c r="AD53" s="449"/>
      <c r="AE53" s="449"/>
    </row>
    <row r="54" spans="1:31" ht="30" customHeight="1">
      <c r="A54" s="635"/>
      <c r="B54" s="925" t="s">
        <v>282</v>
      </c>
      <c r="C54" s="926"/>
      <c r="D54" s="669"/>
      <c r="E54" s="669"/>
      <c r="F54" s="669"/>
      <c r="G54" s="669"/>
      <c r="H54" s="695"/>
      <c r="I54" s="635"/>
      <c r="J54" s="635"/>
      <c r="K54" s="452"/>
      <c r="L54" s="1031">
        <v>3</v>
      </c>
      <c r="M54" s="1032">
        <f t="shared" si="0"/>
        <v>0.94000000000000006</v>
      </c>
      <c r="N54" s="1033">
        <f>IFERROR(IF($C$11="Epley",($D$25/(1+($L54/30))),$D$25/(36/(37-$L54))),"")</f>
        <v>109.6774193548387</v>
      </c>
      <c r="O54" s="1034">
        <f t="shared" si="1"/>
        <v>107.5</v>
      </c>
      <c r="P54" s="530"/>
      <c r="Q54" s="452"/>
      <c r="R54" s="452"/>
      <c r="S54" s="452"/>
      <c r="T54" s="449"/>
      <c r="U54" s="449"/>
      <c r="V54" s="449"/>
      <c r="W54" s="449"/>
      <c r="X54" s="449"/>
      <c r="Y54" s="449"/>
      <c r="Z54" s="449"/>
      <c r="AA54" s="449"/>
      <c r="AB54" s="449"/>
      <c r="AC54" s="449"/>
      <c r="AD54" s="449"/>
      <c r="AE54" s="449"/>
    </row>
    <row r="55" spans="1:31" ht="30" customHeight="1">
      <c r="A55" s="635"/>
      <c r="B55" s="925"/>
      <c r="C55" s="926"/>
      <c r="D55" s="964">
        <f>IF($D$25="","EINGEBEN",IF($C$40=0,"Wdh.?",IF(OR($C$40&lt;1,$C$40&gt;30),"Nur Wdh. von 1-30",IF(($D56)&gt;((IF(MROUND($D56,$C$13)&gt;$D56,MROUND(($D56)-($C$13/2),$C$13),MROUND($D56,$C$13)))+($C$13*0.84)),(IF(MROUND($D56,$C$13)&gt;$D56,MROUND(($D56)+($C$13/2),$C$13),MROUND($D56,$C$13))),(IF(MROUND($D56,$C$13)&gt;$D56,MROUND(($D56)-($C$13/2),$C$13),MROUND($D56,$C$13)))))))</f>
        <v>82.5</v>
      </c>
      <c r="E55" s="670">
        <f>IF(C40&lt;1,"",IF(C40&gt;30,"",IF($D$25="","",MROUND(PRODUCT(D56/$D$25),0.005))))</f>
        <v>0.71</v>
      </c>
      <c r="F55" s="671" t="str">
        <f>IF($C$38="2 Sätze","RPE 7,5",IF($C$38="3 Sätze","RPE 7",IF($C$38="4 Sätze","RPE 7",IF($C$38="5 Sätze","RPE 6,5",IF($C$38="6 Sätze","RPE 6,5","Sätze?")))))</f>
        <v>RPE 6,5</v>
      </c>
      <c r="G55" s="671" t="str">
        <f>IF($C$40=0,"Wdh.?",IF(OR($C$40&lt;1,$C$40&gt;30),"Nur Wdh. von 1-30",$C$40&amp;" Wdh."))</f>
        <v>8 Wdh.</v>
      </c>
      <c r="H55" s="696" t="str">
        <f>IF($C$38=0,"Geplante Sätze ?",$C$38)</f>
        <v>5 Sätze</v>
      </c>
      <c r="I55" s="635"/>
      <c r="J55" s="635"/>
      <c r="K55" s="452"/>
      <c r="L55" s="535">
        <v>4</v>
      </c>
      <c r="M55" s="536">
        <f t="shared" si="0"/>
        <v>0.92</v>
      </c>
      <c r="N55" s="542">
        <f>IFERROR(IF($C$11="Epley",($D$25/(1+($L55/30))),$D$25/(36/(37-$L55))),"")</f>
        <v>106.45161290322581</v>
      </c>
      <c r="O55" s="537">
        <f t="shared" si="1"/>
        <v>105</v>
      </c>
      <c r="P55" s="530"/>
      <c r="Q55" s="452"/>
      <c r="R55" s="452"/>
      <c r="S55" s="452"/>
      <c r="T55" s="449"/>
      <c r="U55" s="449"/>
      <c r="V55" s="449"/>
      <c r="W55" s="449"/>
      <c r="X55" s="449"/>
      <c r="Y55" s="449"/>
      <c r="Z55" s="449"/>
      <c r="AA55" s="449"/>
      <c r="AB55" s="449"/>
      <c r="AC55" s="449"/>
      <c r="AD55" s="449"/>
      <c r="AE55" s="449"/>
    </row>
    <row r="56" spans="1:31" ht="30" customHeight="1">
      <c r="A56" s="635"/>
      <c r="B56" s="824" t="s">
        <v>283</v>
      </c>
      <c r="C56" s="825"/>
      <c r="D56" s="672">
        <f>IF($C$11="Epley",IF($D$25="","EINGEBEN",(IF($C$40=0,"",IF(OR($C$40&lt;1,$C$40&gt;30),"Nur Wdh. von 1-30",IF($C$38="2 Sätze",($D$25/(1+(($C40+2.5)/30))),IF($C$38="3 Sätze",($D$25/(1+(($C40+3)/30))),IF($C$38="4 Sätze",($D$25/(1+(($C40+3)/30))),IF($C$38="5 Sätze",($D$25/(1+(($C40+3.5)/30))),IF($C$38="6 Sätze",($D$25/(1+(($C40+3.5)/30))),"Geplante Sätze?"))))))))),(IF($D$25="","EINGEBEN",IF($C$40=0,"",IF(OR($C$40&lt;1,$C$40&gt;30),"Nur Wdh. von 1-30",IF($C$38="2 Sätze",$D$25/(36/(37-($C$40+2.5))),IF($C$38="3 Sätze",$D$25/(36/(37-($C$40+3))),IF($C$38="4 Sätze",$D$25/(36/(37-($C$40+3))),IF($C$38="5 Sätze",$D$25/(36/(37-($C$40+3.5))),IF($C$38="6 Sätze",$D$25/(36/(37-($C$40+3.5))),"Geplante Sätze?"))))))))))</f>
        <v>82.258064516129025</v>
      </c>
      <c r="E56" s="673"/>
      <c r="F56" s="674"/>
      <c r="G56" s="674"/>
      <c r="H56" s="697"/>
      <c r="I56" s="635"/>
      <c r="J56" s="635"/>
      <c r="K56" s="452"/>
      <c r="L56" s="1031">
        <v>5</v>
      </c>
      <c r="M56" s="1032">
        <f t="shared" si="0"/>
        <v>0.89</v>
      </c>
      <c r="N56" s="1033">
        <f>IFERROR(IF($C$11="Epley",($D$25/(1+($L56/30))),$D$25/(36/(37-$L56))),"")</f>
        <v>103.2258064516129</v>
      </c>
      <c r="O56" s="1034">
        <f t="shared" si="1"/>
        <v>102.5</v>
      </c>
      <c r="P56" s="530"/>
      <c r="Q56" s="452"/>
      <c r="R56" s="452"/>
      <c r="S56" s="452"/>
      <c r="T56" s="449"/>
      <c r="U56" s="449"/>
      <c r="V56" s="449"/>
      <c r="W56" s="449"/>
      <c r="X56" s="449"/>
      <c r="Y56" s="449"/>
      <c r="Z56" s="449"/>
      <c r="AA56" s="449"/>
      <c r="AB56" s="449"/>
      <c r="AC56" s="449"/>
      <c r="AD56" s="449"/>
      <c r="AE56" s="449"/>
    </row>
    <row r="57" spans="1:31" ht="30" customHeight="1">
      <c r="A57" s="635"/>
      <c r="B57" s="693"/>
      <c r="C57" s="686"/>
      <c r="D57" s="686"/>
      <c r="E57" s="686"/>
      <c r="F57" s="686"/>
      <c r="G57" s="686"/>
      <c r="H57" s="694"/>
      <c r="I57" s="635"/>
      <c r="J57" s="635"/>
      <c r="K57" s="452"/>
      <c r="L57" s="535">
        <v>6</v>
      </c>
      <c r="M57" s="536">
        <f t="shared" si="0"/>
        <v>0.86</v>
      </c>
      <c r="N57" s="542">
        <f>IFERROR(IF($C$11="Epley",($D$25/(1+($L57/30))),$D$25/(36/(37-$L57))),"")</f>
        <v>99.999999999999986</v>
      </c>
      <c r="O57" s="537">
        <f t="shared" si="1"/>
        <v>100</v>
      </c>
      <c r="P57" s="530"/>
      <c r="Q57" s="452"/>
      <c r="R57" s="1047"/>
      <c r="S57" s="452"/>
      <c r="T57" s="449"/>
      <c r="U57" s="449"/>
      <c r="V57" s="449"/>
      <c r="W57" s="449"/>
      <c r="X57" s="449"/>
      <c r="Y57" s="449"/>
      <c r="Z57" s="449"/>
      <c r="AA57" s="449"/>
      <c r="AB57" s="449"/>
      <c r="AC57" s="449"/>
      <c r="AD57" s="449"/>
      <c r="AE57" s="449"/>
    </row>
    <row r="58" spans="1:31" ht="30" customHeight="1">
      <c r="A58" s="635"/>
      <c r="B58" s="693"/>
      <c r="C58" s="686"/>
      <c r="D58" s="686"/>
      <c r="E58" s="686"/>
      <c r="F58" s="686"/>
      <c r="G58" s="686"/>
      <c r="H58" s="694"/>
      <c r="I58" s="635"/>
      <c r="J58" s="635"/>
      <c r="K58" s="452"/>
      <c r="L58" s="1031">
        <v>7</v>
      </c>
      <c r="M58" s="1032">
        <f t="shared" si="0"/>
        <v>0.83000000000000007</v>
      </c>
      <c r="N58" s="1033">
        <f>IFERROR(IF($C$11="Epley",($D$25/(1+($L58/30))),$D$25/(36/(37-$L58))),"")</f>
        <v>96.774193548387103</v>
      </c>
      <c r="O58" s="1034">
        <f t="shared" si="1"/>
        <v>95</v>
      </c>
      <c r="P58" s="530"/>
      <c r="Q58" s="452"/>
      <c r="R58" s="452"/>
      <c r="S58" s="452"/>
      <c r="T58" s="449"/>
      <c r="U58" s="449"/>
      <c r="V58" s="449"/>
      <c r="W58" s="449"/>
      <c r="X58" s="449"/>
      <c r="Y58" s="449"/>
      <c r="Z58" s="449"/>
      <c r="AA58" s="449"/>
      <c r="AB58" s="449"/>
      <c r="AC58" s="449"/>
      <c r="AD58" s="449"/>
      <c r="AE58" s="449"/>
    </row>
    <row r="59" spans="1:31" ht="30" customHeight="1">
      <c r="A59" s="635"/>
      <c r="B59" s="927" t="str">
        <f>IF(Zyklus!$B$8="4 Wochen","Woche 2 ",IF(Zyklus!$B$8="5 Wochen","Woche 2-3",IF(Zyklus!$B$8="6 Wochen","Woche 2-4: ",IF(Zyklus!$B$8="7 Wochen","Woche 2-5",IF(Zyklus!$B$8="8 Wochen","Woche 2-6","Dauer des Meso-Zyklus?")))))</f>
        <v xml:space="preserve">Woche 2-4: </v>
      </c>
      <c r="C59" s="928"/>
      <c r="D59" s="675"/>
      <c r="E59" s="675"/>
      <c r="F59" s="675"/>
      <c r="G59" s="675"/>
      <c r="H59" s="698"/>
      <c r="I59" s="635"/>
      <c r="J59" s="635"/>
      <c r="K59" s="452"/>
      <c r="L59" s="535">
        <v>8</v>
      </c>
      <c r="M59" s="536">
        <f t="shared" si="0"/>
        <v>0.81</v>
      </c>
      <c r="N59" s="542">
        <f>IFERROR(IF($C$11="Epley",($D$25/(1+($L59/30))),$D$25/(36/(37-$L59))),"")</f>
        <v>93.548387096774192</v>
      </c>
      <c r="O59" s="537">
        <f t="shared" si="1"/>
        <v>92.5</v>
      </c>
      <c r="Q59" s="452"/>
      <c r="R59" s="452"/>
      <c r="S59" s="452"/>
      <c r="T59" s="449"/>
      <c r="U59" s="449"/>
      <c r="V59" s="449"/>
      <c r="W59" s="449"/>
      <c r="X59" s="449"/>
      <c r="Y59" s="449"/>
      <c r="Z59" s="449"/>
      <c r="AA59" s="449"/>
      <c r="AB59" s="449"/>
      <c r="AC59" s="449"/>
      <c r="AD59" s="449"/>
      <c r="AE59" s="449"/>
    </row>
    <row r="60" spans="1:31" ht="30" customHeight="1">
      <c r="A60" s="635"/>
      <c r="B60" s="927"/>
      <c r="C60" s="928"/>
      <c r="D60" s="965">
        <f>IF($D$25="","EINGEBEN",IF($C$40=0,"Wdh.?",IF(OR($C$40&lt;1,$C$40&gt;30),"Nur Wdh. von 1-30",IF(($D61)&gt;((IF(MROUND($D61,$C$13)&gt;$D61,MROUND(($D61)-($C$13/2),$C$13),MROUND($D61,$C$13)))+($C$13*0.84)),(IF(MROUND($D61,$C$13)&gt;$D61,MROUND(($D61)+($C$13/2),$C$13),MROUND($D61,$C$13))),(IF(MROUND($D61,$C$13)&gt;$D61,MROUND(($D61)-($C$13/2),$C$13),MROUND($D61,$C$13)))))))</f>
        <v>85</v>
      </c>
      <c r="E60" s="676">
        <f>IF(C40&lt;1,"",IF(C40&gt;30,"",IF($D$25="","",MROUND(PRODUCT(D61/$D$25),0.005))))</f>
        <v>0.73499999999999999</v>
      </c>
      <c r="F60" s="460" t="str">
        <f>IF($C$38="2 Sätze","RPE 8,5",IF($C$38="3 Sätze","RPE 8",IF($C$38="4 Sätze","RPE 8",IF($C$38="5 Sätze","RPE 7,5",IF($C$38="6 Sätze","RPE 7","Sätze?")))))</f>
        <v>RPE 7,5</v>
      </c>
      <c r="G60" s="460" t="str">
        <f>IF($C$40=0,"Wdh.?",IF(OR($C$40&lt;1,$C$40&gt;30),"Nur Wdh. von 1-30",$C$40&amp;" Wdh."))</f>
        <v>8 Wdh.</v>
      </c>
      <c r="H60" s="699" t="str">
        <f>IF($C$38=0,"Geplante Sätze ?",$C$38)</f>
        <v>5 Sätze</v>
      </c>
      <c r="I60" s="635"/>
      <c r="J60" s="635"/>
      <c r="K60" s="452"/>
      <c r="L60" s="1031">
        <v>9</v>
      </c>
      <c r="M60" s="1032">
        <f t="shared" si="0"/>
        <v>0.78</v>
      </c>
      <c r="N60" s="1033">
        <f>IFERROR(IF($C$11="Epley",($D$25/(1+($L60/30))),$D$25/(36/(37-$L60))),"")</f>
        <v>90.322580645161281</v>
      </c>
      <c r="O60" s="1034">
        <f t="shared" si="1"/>
        <v>90</v>
      </c>
      <c r="Q60" s="452"/>
      <c r="R60" s="452"/>
      <c r="S60" s="452"/>
      <c r="T60" s="449"/>
      <c r="U60" s="449"/>
      <c r="V60" s="449"/>
      <c r="W60" s="449"/>
      <c r="X60" s="449"/>
      <c r="Y60" s="449"/>
      <c r="Z60" s="449"/>
      <c r="AA60" s="449"/>
      <c r="AB60" s="449"/>
      <c r="AC60" s="449"/>
      <c r="AD60" s="449"/>
      <c r="AE60" s="449"/>
    </row>
    <row r="61" spans="1:31" ht="30" customHeight="1">
      <c r="A61" s="635"/>
      <c r="B61" s="822" t="s">
        <v>294</v>
      </c>
      <c r="C61" s="823"/>
      <c r="D61" s="677">
        <f>IF($C$11="Epley",IF($D$25="","EINGEBEN",(IF($C$40=0,"",IF(OR($C$40&lt;1,$C$40&gt;30),"Nur Wdh. von 1-30",IF($C$38="2 Sätze",($D$25/(1+(($C40+1.5)/30))),IF($C$38="3 Sätze",($D$25/(1+(($C40+2)/30))),IF($C$38="4 Sätze",($D$25/(1+(($C40+2)/30))),IF($C$38="5 Sätze",($D$25/(1+(($C40+2.5)/30))),IF($C$38="6 Sätze",($D$25/(1+(($C40+3)/30))),"Geplante Sätze?"))))))))),(IF($D$25="","EINGEBEN",IF($C$40=0,"",IF(OR($C$40&lt;1,$C$40&gt;30),"Nur Wdh. von 1-30",IF($C$38="2 Sätze",$D$25/(36/(37-($C$40+1.5))),IF($C$38="3 Sätze",$D$25/(36/(37-($C$40+2))),IF($C$38="4 Sätze",$D$25/(36/(37-($C$40+2))),IF($C$38="5 Sätze",$D$25/(36/(37-($C$40+2.5))),IF($C$38="6 Sätze",$D$25/(36/(37-($C$40+3))),"Geplante Sätze?"))))))))))</f>
        <v>85.483870967741936</v>
      </c>
      <c r="E61" s="678"/>
      <c r="F61" s="679"/>
      <c r="G61" s="679"/>
      <c r="H61" s="700"/>
      <c r="I61" s="635"/>
      <c r="J61" s="635"/>
      <c r="K61" s="452"/>
      <c r="L61" s="535">
        <v>10</v>
      </c>
      <c r="M61" s="536">
        <f t="shared" si="0"/>
        <v>0.75</v>
      </c>
      <c r="N61" s="542">
        <f>IFERROR(IF($C$11="Epley",($D$25/(1+($L61/30))),$D$25/(36/(37-$L61))),"")</f>
        <v>87.096774193548384</v>
      </c>
      <c r="O61" s="537">
        <f t="shared" si="1"/>
        <v>85</v>
      </c>
      <c r="Q61" s="452"/>
      <c r="R61" s="452"/>
      <c r="S61" s="452"/>
      <c r="T61" s="449"/>
      <c r="U61" s="449"/>
      <c r="V61" s="449"/>
      <c r="W61" s="449"/>
      <c r="X61" s="449"/>
      <c r="Y61" s="449"/>
      <c r="Z61" s="449"/>
      <c r="AA61" s="449"/>
      <c r="AB61" s="449"/>
      <c r="AC61" s="449"/>
      <c r="AD61" s="449"/>
      <c r="AE61" s="449"/>
    </row>
    <row r="62" spans="1:31" ht="30" customHeight="1">
      <c r="A62" s="635"/>
      <c r="B62" s="693"/>
      <c r="C62" s="686"/>
      <c r="D62" s="686"/>
      <c r="E62" s="686"/>
      <c r="F62" s="686"/>
      <c r="G62" s="686"/>
      <c r="H62" s="694"/>
      <c r="I62" s="635"/>
      <c r="J62" s="635"/>
      <c r="K62" s="452"/>
      <c r="L62" s="1031">
        <v>12</v>
      </c>
      <c r="M62" s="1032">
        <f t="shared" si="0"/>
        <v>0.69000000000000006</v>
      </c>
      <c r="N62" s="1033">
        <f>IFERROR(IF($C$11="Epley",($D$25/(1+($L62/30))),$D$25/(36/(37-$L62))),"")</f>
        <v>80.645161290322577</v>
      </c>
      <c r="O62" s="1034">
        <f t="shared" si="1"/>
        <v>80</v>
      </c>
      <c r="Q62" s="452"/>
      <c r="R62" s="452"/>
      <c r="S62" s="452"/>
      <c r="T62" s="449"/>
      <c r="U62" s="449"/>
      <c r="V62" s="449"/>
      <c r="W62" s="449"/>
      <c r="X62" s="449"/>
      <c r="Y62" s="449"/>
      <c r="Z62" s="449"/>
      <c r="AA62" s="449"/>
      <c r="AB62" s="449"/>
      <c r="AC62" s="449"/>
      <c r="AD62" s="449"/>
      <c r="AE62" s="449"/>
    </row>
    <row r="63" spans="1:31" ht="30" customHeight="1">
      <c r="A63" s="635"/>
      <c r="B63" s="693"/>
      <c r="C63" s="686"/>
      <c r="D63" s="686"/>
      <c r="E63" s="686"/>
      <c r="F63" s="686"/>
      <c r="G63" s="686"/>
      <c r="H63" s="694"/>
      <c r="I63" s="635"/>
      <c r="J63" s="635"/>
      <c r="K63" s="452"/>
      <c r="Q63" s="452"/>
      <c r="R63" s="452"/>
      <c r="S63" s="452"/>
      <c r="T63" s="449"/>
      <c r="U63" s="449"/>
      <c r="V63" s="449"/>
      <c r="W63" s="449"/>
      <c r="X63" s="449"/>
      <c r="Y63" s="449"/>
      <c r="Z63" s="449"/>
      <c r="AA63" s="449"/>
      <c r="AB63" s="449"/>
      <c r="AC63" s="449"/>
      <c r="AD63" s="449"/>
      <c r="AE63" s="449"/>
    </row>
    <row r="64" spans="1:31" ht="30" customHeight="1">
      <c r="A64" s="635"/>
      <c r="B64" s="929" t="str">
        <f>IF(Zyklus!$B$8="4 Wochen","Woche 3",IF(Zyklus!$B$8="5 Wochen","Woche 4",IF(Zyklus!$B$8="6 Wochen","Woche 5",IF(Zyklus!$B$8="7 Wochen","Woche 6 ",IF(Zyklus!$B$8="8 Wochen","Woche 7","Dauer des Meso-Zyklus?")))))</f>
        <v>Woche 5</v>
      </c>
      <c r="C64" s="930"/>
      <c r="D64" s="461"/>
      <c r="E64" s="461"/>
      <c r="F64" s="461"/>
      <c r="G64" s="461"/>
      <c r="H64" s="701"/>
      <c r="I64" s="635"/>
      <c r="J64" s="635"/>
      <c r="K64" s="452"/>
      <c r="Q64" s="452"/>
      <c r="R64" s="452"/>
      <c r="S64" s="452"/>
      <c r="T64" s="449"/>
      <c r="U64" s="449"/>
      <c r="V64" s="449"/>
      <c r="W64" s="449"/>
      <c r="X64" s="449"/>
      <c r="Y64" s="449"/>
      <c r="Z64" s="449"/>
      <c r="AA64" s="449"/>
      <c r="AB64" s="449"/>
      <c r="AC64" s="449"/>
      <c r="AD64" s="449"/>
      <c r="AE64" s="449"/>
    </row>
    <row r="65" spans="1:31" ht="30" customHeight="1">
      <c r="A65" s="710"/>
      <c r="B65" s="930"/>
      <c r="C65" s="930"/>
      <c r="D65" s="966">
        <f>IF($D$66="Steigerung Intensität ?","Steigerung ?",IF($D$25="","EINGEBEN",IF($C$40=0,"Wdh.?",IF(OR($C$40&lt;1,$C$40&gt;30),"Nur Wdh. von 1-30",IF(($D66)&gt;((IF(MROUND($D66,$C$13)&gt;$D66,MROUND(($D66)-($C$13/2),$C$13),MROUND($D66,$C$13)))+($C$13*0.84)),(IF(MROUND($D66,$C$13)&gt;$D66,MROUND(($D66)+($C$13/2),$C$13),MROUND($D66,$C$13))),(IF(MROUND($D66,$C$13)&gt;$D66,MROUND(($D66)-($C$13/2),$C$13),MROUND($D66,$C$13))))))))</f>
        <v>87.5</v>
      </c>
      <c r="E65" s="680">
        <f>IF(C40&lt;1,"",IF(C40&gt;30,"",IF(D65="Steigerung ?","",IF($D$25="","",MROUND(PRODUCT(D66/$D$25),0.005)))))</f>
        <v>0.76500000000000001</v>
      </c>
      <c r="F65" s="681" t="str">
        <f>IF($F$68="Intensitätssteigerung",IF($C$38="2 Sätze","RPE 9,5",IF($C$38="3 Sätze","RPE 9",IF($C$38="4 Sätze","RPE 9",IF($C$38="5 Sätze","RPE 8,5",IF($C$38="6 Sätze","RPE 8",))))),IF($F$68="Keine Steigerung",IF($C$38="2 Sätze","RPE 8,5",IF($C$38="3 Sätze","RPE 8",IF($C$38="4 Sätze","RPE 8",IF($C$38="5 Sätze","RPE 7,5",IF($C$38="6 Sätze","RPE 7","Sätze?"))))),IF(AND($F$68="Volumensteigerung",OR(F69="1 Satz+",F69="2 Sätze+",F69="3 Sätze+")),IF($C$38="2 Sätze","RPE 8,5",IF($C$38="3 Sätze","RPE 8",IF($C$38="4 Sätze","RPE 8",IF($C$38="5 Sätze","RPE 7,5",IF($C$38="6 Sätze","RPE 7","Sätze?"))))),IF(AND($F$68="Volumensteigerung",OR(F69="1 Wdh.+",F69="1 Wdh.+ &amp; 1 Satz+")),IF($C$38="2 Sätze","RPE 9,5",IF($C$38="3 Sätze","RPE 9",IF($C$38="4 Sätze","RPE 9",IF($C$38="5 Sätze","RPE 8,5",IF($C$38="6 Sätze","RPE 8",)))))," Sätze-Wdh.?"))))</f>
        <v>RPE 8,5</v>
      </c>
      <c r="G65" s="681" t="str">
        <f>IF($C$40=0,"Wdh.?",IF(OR($C$40&lt;1,$C$40&gt;30),"Nur Wdh. von 1-30",IF(AND($F$68="Volumensteigerung",$F$69="1 Wdh.+"),$C$40+1&amp;" Wdh.",IF(AND($F$68="Volumensteigerung",$F$69="1 Wdh.+ &amp; 1 Satz+"),$C$40+1&amp;" Wdh.",$C$40&amp;" Wdh."))))</f>
        <v>8 Wdh.</v>
      </c>
      <c r="H65" s="702" t="str">
        <f>IF($C$38=0,"Geplante Sätze ?",IF(VALUE(LEFT($H$69,1))&gt;6.1,"Sätze-Wdh.?",IF(AND($F$68="Volumensteigerung",F69="1 Wdh.+"),C38,IF(AND($F$68="Volumensteigerung",F69="1 Wdh.+ &amp; 1 Satz+"),(LEFT(C38,1)+1)&amp;" Sätze",IF(AND($F$68="Volumensteigerung",F69="1 Satz+"),(LEFT(C38,1)+1)&amp;" Sätze",IF(AND($F$68="Volumensteigerung",F69="2 Sätze+"),(LEFT(C38,1)+2)&amp;" Sätze",IF(AND($F$68="Volumensteigerung",F69="3 Sätze+"),(LEFT(C38,1)+3)&amp;" Sätze",C38)))))))</f>
        <v>5 Sätze</v>
      </c>
      <c r="I65" s="635"/>
      <c r="J65" s="635"/>
      <c r="K65" s="453"/>
      <c r="L65" s="805" t="s">
        <v>317</v>
      </c>
      <c r="M65" s="806"/>
      <c r="N65" s="806"/>
      <c r="O65" s="807"/>
      <c r="Q65" s="452"/>
      <c r="R65" s="452"/>
      <c r="S65" s="452"/>
      <c r="T65" s="449"/>
      <c r="U65" s="449"/>
      <c r="V65" s="449"/>
      <c r="W65" s="449"/>
      <c r="X65" s="449"/>
      <c r="Y65" s="449"/>
      <c r="Z65" s="449"/>
      <c r="AA65" s="449"/>
      <c r="AB65" s="449"/>
      <c r="AC65" s="449"/>
      <c r="AD65" s="449"/>
      <c r="AE65" s="449"/>
    </row>
    <row r="66" spans="1:31" ht="30" customHeight="1" thickBot="1">
      <c r="A66" s="710"/>
      <c r="B66" s="820" t="s">
        <v>295</v>
      </c>
      <c r="C66" s="821"/>
      <c r="D66" s="707">
        <f>IF($C$11="Epley",(IF($F$68="Keine Steigerung",IF($D$25="","EINGEBEN",IF($C$40=0,"",IF(OR($C$40&lt;1,$C$40&gt;30),"Nur Wdh. von 1-30",IF($C$38="2 Sätze",($D$25/(1+(($C40+1.5)/30))),IF($C$38="3 Sätze",($D$25/(1+(($C40+2)/30))),IF($C$38="4 Sätze",($D$25/(1+(($C40+2)/30))),IF($C$38="5 Sätze",($D$25/(1+(($C40+2.5)/30))),IF($C$38="6 Sätze",($D$25/(1+(($C40+3)/30))),"Geplante Sätze?")))))))),IF($F$68="Volumensteigerung",IF($D$25="","EINGEBEN",IF($C$40=0,"",IF(OR($C$40&lt;1,$C$40&gt;30),"Nur Wdh. von 1-30",IF($C$38="2 Sätze",($D$25/(1+(($C40+1.5)/30))),IF($C$38="3 Sätze",($D$25/(1+(($C40+2)/30))),IF($C$38="4 Sätze",($D$25/(1+(($C40+2)/30))),IF($C$38="5 Sätze",($D$25/(1+(($C40+2.5)/30))),IF($C$38="6 Sätze",($D$25/(1+(($C40+3)/30))),"Geplante Sätze?")))))))),(IF($D$25="","EINGEBEN",IF($C$40=0,"",IF(OR($C$40&lt;1,$C$40&gt;30),"Nur Wdh. von 1-30",IF(LEFT("Gewicht 3% +",9)&lt;&gt;(LEFT(F69,9)),"Steigerung Intensität ?",IF(AND($F$68="Intensitätssteigerung",$F$69="Gewicht 3% +"),IF($C$38="2 Sätze",($D$25/(1+(($C40+0.5)/30))),IF($C$38="3 Sätze",($D$25/(1+(($C40+1)/30))),IF($C$38="4 Sätze",($D$25/(1+(($C40+1)/30))),IF($C$38="5 Sätze",($D$25/(1+(($C40+1.5)/30))),IF($C$38="6 Sätze",($D$25/(1+(($C40+2)/30))),"Steigerung?")))))))))))))),(IF($F$68="Keine Steigerung",IF($D$25="","EINGEBEN",IF($C$40=0,"",IF(OR($C$40&lt;1,$C$40&gt;30),"Nur Wdh. von 1-30",IF($C$38="2 Sätze",$D$25/(36/(37-($C$40+1.5))),IF($C$38="3 Sätze",$D$25/(36/(37-($C$40+2))),IF($C$38="4 Sätze",$D$25/(36/(37-($C$40+2))),IF($C$38="5 Sätze",$D$25/(36/(37-($C$40+2.5))),IF($C$38="6 Sätze",$D$25/(36/(37-($C$40+3))),"Geplante Sätze?")))))))),IF($F$68="Volumensteigerung",IF($D$25="","EINGEBEN",IF($C$40=0,"",IF(OR($C$40&lt;1,$C$40&gt;30),"Nur Wdh. von 1-30",IF($C$38="2 Sätze",$D$25/(36/(37-($C$40+1.5))),IF($C$38="3 Sätze",$D$25/(36/(37-($C$40+2))),IF($C$38="4 Sätze",$D$25/(36/(37-($C$40+2))),IF($C$38="5 Sätze",$D$25/(36/(37-($C$40+2.5))),IF($C$38="6 Sätze",$D$25/(36/(37-($C$40+3))),"Geplante Sätze?")))))))),(IF($D$25="","EINGEBEN",IF($C$40=0,"",IF(OR($C$40&lt;1,$C$40&gt;30),"Nur Wdh. von 1-30",IF(LEFT("Gewicht 3% +",9)&lt;&gt;(LEFT(F69,9)),"Steigerung Intensität ?",IF(AND($F$68="Intensitätssteigerung",$F$69="Gewicht 3% +"),IF($C$38="2 Sätze",$D$25/(36/(37-($C$40+0.5))),IF($C$38="3 Sätze",$D$25/(36/(37-($C$40+1))),IF($C$38="4 Sätze",$D$25/(36/(37-($C$40+1))),IF($C$38="5 Sätze",$D$25/(36/(37-($C$40+1.5))),IF($C$38="6 Sätze",$D$25/(36/(37-($C$40+2))),"Steigerung?")))))))))))))))</f>
        <v>88.709677419354833</v>
      </c>
      <c r="E66" s="708"/>
      <c r="F66" s="683"/>
      <c r="G66" s="709"/>
      <c r="H66" s="705"/>
      <c r="I66" s="635"/>
      <c r="J66" s="635"/>
      <c r="K66" s="452"/>
      <c r="L66" s="452"/>
      <c r="M66" s="452"/>
      <c r="N66" s="452"/>
      <c r="O66" s="452"/>
      <c r="P66" s="452"/>
      <c r="Q66" s="452"/>
      <c r="R66" s="452"/>
      <c r="S66" s="452"/>
      <c r="T66" s="449"/>
      <c r="U66" s="449"/>
      <c r="V66" s="449"/>
      <c r="W66" s="449"/>
      <c r="X66" s="449"/>
      <c r="Y66" s="449"/>
      <c r="Z66" s="449"/>
      <c r="AA66" s="449"/>
      <c r="AB66" s="449"/>
      <c r="AC66" s="449"/>
      <c r="AD66" s="449"/>
      <c r="AE66" s="449"/>
    </row>
    <row r="67" spans="1:31" ht="8.25" customHeight="1" thickTop="1" thickBot="1">
      <c r="A67" s="710"/>
      <c r="B67" s="714"/>
      <c r="C67" s="714"/>
      <c r="D67" s="715"/>
      <c r="E67" s="716"/>
      <c r="F67" s="717"/>
      <c r="G67" s="717"/>
      <c r="H67" s="718"/>
      <c r="I67" s="635"/>
      <c r="J67" s="635"/>
      <c r="K67" s="447"/>
      <c r="L67" s="447"/>
      <c r="M67" s="447"/>
      <c r="N67" s="447"/>
      <c r="O67" s="447"/>
      <c r="P67" s="447"/>
      <c r="Q67" s="452"/>
      <c r="R67" s="452"/>
      <c r="S67" s="452"/>
      <c r="T67" s="449"/>
      <c r="U67" s="449"/>
      <c r="V67" s="449"/>
      <c r="W67" s="449"/>
      <c r="X67" s="449"/>
      <c r="Y67" s="449"/>
      <c r="Z67" s="449"/>
      <c r="AA67" s="449"/>
      <c r="AB67" s="449"/>
      <c r="AC67" s="449"/>
      <c r="AD67" s="449"/>
      <c r="AE67" s="449"/>
    </row>
    <row r="68" spans="1:31" ht="30" customHeight="1" thickTop="1" thickBot="1">
      <c r="A68" s="710"/>
      <c r="B68" s="711"/>
      <c r="C68" s="712"/>
      <c r="D68" s="799" t="s">
        <v>287</v>
      </c>
      <c r="E68" s="799"/>
      <c r="F68" s="949" t="s">
        <v>363</v>
      </c>
      <c r="G68" s="721"/>
      <c r="H68" s="720" t="s">
        <v>365</v>
      </c>
      <c r="I68" s="635"/>
      <c r="J68" s="635"/>
      <c r="K68" s="458"/>
      <c r="L68" s="1044" t="s">
        <v>57</v>
      </c>
      <c r="M68" s="1044" t="s">
        <v>146</v>
      </c>
      <c r="N68" s="1045" t="s">
        <v>58</v>
      </c>
      <c r="O68" s="1045" t="s">
        <v>197</v>
      </c>
      <c r="P68" s="449"/>
      <c r="Q68" s="452"/>
      <c r="R68" s="452"/>
      <c r="S68" s="452"/>
      <c r="T68" s="449"/>
      <c r="U68" s="449"/>
      <c r="V68" s="449"/>
      <c r="W68" s="449"/>
      <c r="X68" s="449"/>
      <c r="Y68" s="449"/>
      <c r="Z68" s="449"/>
      <c r="AA68" s="449"/>
      <c r="AB68" s="449"/>
      <c r="AC68" s="449"/>
      <c r="AD68" s="449"/>
      <c r="AE68" s="449"/>
    </row>
    <row r="69" spans="1:31" ht="30" customHeight="1" thickTop="1">
      <c r="A69" s="710"/>
      <c r="B69" s="711"/>
      <c r="C69" s="713"/>
      <c r="D69" s="799" t="str">
        <f>IF($F$68="Intensitätssteigerung","Steigerung in %",IF($F$68="Volumensteigerung","Wie viele Sätze-Wdh.?",IF($F$68="Keine Steigerung","Keine Steigerung")))</f>
        <v>Steigerung in %</v>
      </c>
      <c r="E69" s="799"/>
      <c r="F69" s="1000" t="s">
        <v>364</v>
      </c>
      <c r="G69" s="722"/>
      <c r="H69" s="719" t="str">
        <f>IF(AND($F$68="Volumensteigerung",F69="1 Wdh.+"),C38,IF(AND($F$68="Volumensteigerung",F69="1 Wdh.+ &amp; 1 Satz+"),(LEFT(C38,1)+1)&amp;" Sätze",IF(AND($F$68="Volumensteigerung",F69="1 Satz+"),(LEFT(C38,1)+1)&amp;" Sätze",IF(AND($F$68="Volumensteigerung",F69="2 Sätze+"),(LEFT(C38,1)+2)&amp;" Sätze",IF(AND($F$68="Volumensteigerung",F69="3 Sätze+"),(LEFT(C38,1)+3)&amp;" Sätze",C38)))))</f>
        <v>5 Sätze</v>
      </c>
      <c r="I69" s="635"/>
      <c r="J69" s="635"/>
      <c r="K69" s="453"/>
      <c r="L69" s="535">
        <v>2</v>
      </c>
      <c r="M69" s="536">
        <f t="shared" ref="M69:M78" si="2">IFERROR(MROUND(N69/$D$25,0.01),"")</f>
        <v>0.92</v>
      </c>
      <c r="N69" s="542">
        <f>IFERROR(IF($C$11="Epley",$D$25/(1+(((10-(IF($N$80&gt;10,10,$N$80)))+$L69)/30)),$D$25/(36/(37-((10-(IF($N$80&gt;10,10,$N$80)))+$L69)))),"")</f>
        <v>106.45161290322581</v>
      </c>
      <c r="O69" s="537">
        <f t="shared" ref="O69:O78" si="3">IFERROR(IF(MROUND(N69,$C$13)&gt;N69,MROUND(N69-($C$13/2),$C$13),MROUND(N69,$C$13)),"")</f>
        <v>105</v>
      </c>
      <c r="P69" s="449"/>
      <c r="Q69" s="452"/>
      <c r="R69" s="452"/>
      <c r="S69" s="452"/>
      <c r="T69" s="449"/>
      <c r="U69" s="449"/>
      <c r="V69" s="449"/>
      <c r="W69" s="449"/>
      <c r="X69" s="449"/>
      <c r="Y69" s="449"/>
      <c r="Z69" s="449"/>
      <c r="AA69" s="449"/>
      <c r="AB69" s="449"/>
      <c r="AC69" s="449"/>
      <c r="AD69" s="449"/>
      <c r="AE69" s="449"/>
    </row>
    <row r="70" spans="1:31" ht="30" customHeight="1" thickBot="1">
      <c r="A70" s="635"/>
      <c r="B70" s="800"/>
      <c r="C70" s="801"/>
      <c r="D70" s="802"/>
      <c r="E70" s="802"/>
      <c r="F70" s="703"/>
      <c r="G70" s="703"/>
      <c r="H70" s="704"/>
      <c r="I70" s="635"/>
      <c r="J70" s="635"/>
      <c r="K70" s="452"/>
      <c r="L70" s="1031">
        <v>3</v>
      </c>
      <c r="M70" s="1032">
        <f t="shared" si="2"/>
        <v>0.89</v>
      </c>
      <c r="N70" s="1033">
        <f>IFERROR(IF($C$11="Epley",$D$25/(1+(((10-(IF($N$80&gt;10,10,$N$80)))+$L70)/30)),$D$25/(36/(37-((10-(IF($N$80&gt;10,10,$N$80)))+$L70)))),"")</f>
        <v>103.2258064516129</v>
      </c>
      <c r="O70" s="1034">
        <f t="shared" si="3"/>
        <v>102.5</v>
      </c>
      <c r="P70" s="449"/>
      <c r="Q70" s="452"/>
      <c r="R70" s="452"/>
      <c r="S70" s="452"/>
      <c r="T70" s="449"/>
      <c r="U70" s="449"/>
      <c r="V70" s="449"/>
      <c r="W70" s="449"/>
      <c r="X70" s="449"/>
      <c r="Y70" s="449"/>
      <c r="Z70" s="449"/>
      <c r="AA70" s="449"/>
      <c r="AB70" s="449"/>
      <c r="AC70" s="449"/>
      <c r="AD70" s="449"/>
      <c r="AE70" s="449"/>
    </row>
    <row r="71" spans="1:31" ht="30" customHeight="1">
      <c r="A71" s="635"/>
      <c r="B71" s="635"/>
      <c r="C71" s="635"/>
      <c r="D71" s="635"/>
      <c r="E71" s="635"/>
      <c r="F71" s="635"/>
      <c r="G71" s="635"/>
      <c r="H71" s="635"/>
      <c r="I71" s="635"/>
      <c r="J71" s="635"/>
      <c r="K71" s="453"/>
      <c r="L71" s="535">
        <v>4</v>
      </c>
      <c r="M71" s="536">
        <f t="shared" si="2"/>
        <v>0.86</v>
      </c>
      <c r="N71" s="542">
        <f>IFERROR(IF($C$11="Epley",$D$25/(1+(((10-(IF($N$80&gt;10,10,$N$80)))+$L71)/30)),$D$25/(36/(37-((10-(IF($N$80&gt;10,10,$N$80)))+$L71)))),"")</f>
        <v>99.999999999999986</v>
      </c>
      <c r="O71" s="537">
        <f t="shared" si="3"/>
        <v>100</v>
      </c>
      <c r="P71" s="449"/>
      <c r="Q71" s="452"/>
      <c r="R71" s="544" t="s">
        <v>310</v>
      </c>
      <c r="S71" s="452"/>
      <c r="T71" s="449"/>
      <c r="U71" s="449"/>
      <c r="V71" s="449"/>
      <c r="W71" s="449"/>
      <c r="X71" s="449"/>
      <c r="Y71" s="449"/>
      <c r="Z71" s="449"/>
      <c r="AA71" s="449"/>
      <c r="AB71" s="449"/>
      <c r="AC71" s="449"/>
      <c r="AD71" s="449"/>
      <c r="AE71" s="449"/>
    </row>
    <row r="72" spans="1:31" ht="30" customHeight="1">
      <c r="A72" s="635"/>
      <c r="B72" s="635"/>
      <c r="C72" s="635"/>
      <c r="D72" s="635"/>
      <c r="E72" s="635"/>
      <c r="F72" s="635"/>
      <c r="G72" s="635"/>
      <c r="H72" s="635"/>
      <c r="I72" s="635"/>
      <c r="J72" s="635"/>
      <c r="L72" s="1031">
        <v>5</v>
      </c>
      <c r="M72" s="1032">
        <f t="shared" si="2"/>
        <v>0.83000000000000007</v>
      </c>
      <c r="N72" s="1033">
        <f>IFERROR(IF($C$11="Epley",$D$25/(1+(((10-(IF($N$80&gt;10,10,$N$80)))+$L72)/30)),$D$25/(36/(37-((10-(IF($N$80&gt;10,10,$N$80)))+$L72)))),"")</f>
        <v>96.774193548387103</v>
      </c>
      <c r="O72" s="1034">
        <f t="shared" si="3"/>
        <v>95</v>
      </c>
      <c r="P72" s="449"/>
      <c r="Q72" s="452"/>
      <c r="R72" s="452"/>
      <c r="S72" s="452"/>
      <c r="T72" s="449"/>
      <c r="U72" s="449"/>
      <c r="V72" s="449"/>
      <c r="W72" s="449"/>
      <c r="X72" s="449"/>
      <c r="Y72" s="449"/>
      <c r="Z72" s="449"/>
      <c r="AA72" s="449"/>
      <c r="AB72" s="449"/>
      <c r="AC72" s="449"/>
      <c r="AD72" s="449"/>
      <c r="AE72" s="449"/>
    </row>
    <row r="73" spans="1:31" ht="30" customHeight="1">
      <c r="A73" s="635"/>
      <c r="B73" s="635"/>
      <c r="C73" s="635"/>
      <c r="D73" s="635"/>
      <c r="E73" s="635"/>
      <c r="F73" s="635"/>
      <c r="G73" s="635"/>
      <c r="H73" s="635"/>
      <c r="I73" s="635"/>
      <c r="J73" s="635"/>
      <c r="K73" s="458"/>
      <c r="L73" s="535">
        <v>6</v>
      </c>
      <c r="M73" s="536">
        <f t="shared" si="2"/>
        <v>0.81</v>
      </c>
      <c r="N73" s="542">
        <f>IFERROR(IF($C$11="Epley",$D$25/(1+(((10-(IF($N$80&gt;10,10,$N$80)))+$L73)/30)),$D$25/(36/(37-((10-(IF($N$80&gt;10,10,$N$80)))+$L73)))),"")</f>
        <v>93.548387096774192</v>
      </c>
      <c r="O73" s="537">
        <f t="shared" si="3"/>
        <v>92.5</v>
      </c>
      <c r="P73" s="449"/>
      <c r="Q73" s="452"/>
      <c r="R73" s="452"/>
      <c r="S73" s="452"/>
      <c r="T73" s="449"/>
      <c r="U73" s="449"/>
      <c r="V73" s="449"/>
      <c r="W73" s="449"/>
      <c r="X73" s="449"/>
      <c r="Y73" s="449"/>
      <c r="Z73" s="449"/>
      <c r="AA73" s="449"/>
      <c r="AB73" s="449"/>
      <c r="AC73" s="449"/>
      <c r="AD73" s="449"/>
      <c r="AE73" s="449"/>
    </row>
    <row r="74" spans="1:31" ht="30" customHeight="1">
      <c r="A74" s="635"/>
      <c r="B74" s="635"/>
      <c r="C74" s="643"/>
      <c r="D74" s="643"/>
      <c r="E74" s="644"/>
      <c r="F74" s="644"/>
      <c r="G74" s="635"/>
      <c r="H74" s="635"/>
      <c r="I74" s="635"/>
      <c r="J74" s="635"/>
      <c r="K74" s="451"/>
      <c r="L74" s="1031">
        <v>7</v>
      </c>
      <c r="M74" s="1032">
        <f t="shared" si="2"/>
        <v>0.78</v>
      </c>
      <c r="N74" s="1033">
        <f>IFERROR(IF($C$11="Epley",$D$25/(1+(((10-(IF($N$80&gt;10,10,$N$80)))+$L74)/30)),$D$25/(36/(37-((10-(IF($N$80&gt;10,10,$N$80)))+$L74)))),"")</f>
        <v>90.322580645161281</v>
      </c>
      <c r="O74" s="1034">
        <f t="shared" si="3"/>
        <v>90</v>
      </c>
      <c r="P74" s="449"/>
      <c r="Q74" s="452"/>
      <c r="R74" s="452"/>
      <c r="S74" s="452"/>
      <c r="T74" s="449"/>
      <c r="U74" s="449"/>
      <c r="V74" s="449"/>
      <c r="W74" s="449"/>
      <c r="X74" s="449"/>
      <c r="Y74" s="449"/>
      <c r="Z74" s="449"/>
      <c r="AA74" s="449"/>
      <c r="AB74" s="449"/>
      <c r="AC74" s="449"/>
      <c r="AD74" s="449"/>
      <c r="AE74" s="449"/>
    </row>
    <row r="75" spans="1:31" ht="30" customHeight="1">
      <c r="A75" s="816" t="s">
        <v>297</v>
      </c>
      <c r="B75" s="816"/>
      <c r="C75" s="642"/>
      <c r="D75" s="638"/>
      <c r="E75" s="636"/>
      <c r="F75" s="636"/>
      <c r="G75" s="635"/>
      <c r="H75" s="635"/>
      <c r="I75" s="635"/>
      <c r="J75" s="635"/>
      <c r="K75" s="452"/>
      <c r="L75" s="535">
        <v>8</v>
      </c>
      <c r="M75" s="536">
        <f t="shared" si="2"/>
        <v>0.75</v>
      </c>
      <c r="N75" s="542">
        <f>IFERROR(IF($C$11="Epley",$D$25/(1+(((10-(IF($N$80&gt;10,10,$N$80)))+$L75)/30)),$D$25/(36/(37-((10-(IF($N$80&gt;10,10,$N$80)))+$L75)))),"")</f>
        <v>87.096774193548384</v>
      </c>
      <c r="O75" s="537">
        <f t="shared" si="3"/>
        <v>85</v>
      </c>
      <c r="Q75" s="452"/>
      <c r="R75" s="452"/>
      <c r="S75" s="452"/>
      <c r="T75" s="449"/>
      <c r="U75" s="449"/>
      <c r="V75" s="449"/>
      <c r="W75" s="449"/>
      <c r="X75" s="449"/>
      <c r="Y75" s="449"/>
      <c r="Z75" s="449"/>
      <c r="AA75" s="449"/>
      <c r="AB75" s="449"/>
      <c r="AC75" s="449"/>
      <c r="AD75" s="449"/>
      <c r="AE75" s="449"/>
    </row>
    <row r="76" spans="1:31" ht="30" customHeight="1" thickBot="1">
      <c r="A76" s="635"/>
      <c r="B76" s="635"/>
      <c r="C76" s="635"/>
      <c r="D76" s="635"/>
      <c r="E76" s="635"/>
      <c r="F76" s="635"/>
      <c r="G76" s="635"/>
      <c r="H76" s="635"/>
      <c r="I76" s="635"/>
      <c r="J76" s="635"/>
      <c r="K76" s="452"/>
      <c r="L76" s="1031">
        <v>9</v>
      </c>
      <c r="M76" s="1032">
        <f t="shared" si="2"/>
        <v>0.72</v>
      </c>
      <c r="N76" s="1033">
        <f>IFERROR(IF($C$11="Epley",$D$25/(1+(((10-(IF($N$80&gt;10,10,$N$80)))+$L76)/30)),$D$25/(36/(37-((10-(IF($N$80&gt;10,10,$N$80)))+$L76)))),"")</f>
        <v>83.870967741935488</v>
      </c>
      <c r="O76" s="1034">
        <f t="shared" si="3"/>
        <v>82.5</v>
      </c>
      <c r="Q76" s="452"/>
      <c r="R76" s="452"/>
      <c r="S76" s="452"/>
      <c r="T76" s="449"/>
      <c r="U76" s="449"/>
      <c r="V76" s="449"/>
      <c r="W76" s="449"/>
      <c r="X76" s="449"/>
      <c r="Y76" s="449"/>
      <c r="Z76" s="449"/>
      <c r="AA76" s="449"/>
      <c r="AB76" s="449"/>
      <c r="AC76" s="449"/>
      <c r="AD76" s="449"/>
      <c r="AE76" s="449"/>
    </row>
    <row r="77" spans="1:31" ht="30" customHeight="1" thickBot="1">
      <c r="A77" s="635"/>
      <c r="B77" s="635"/>
      <c r="C77" s="635"/>
      <c r="D77" s="635"/>
      <c r="E77" s="635"/>
      <c r="F77" s="635"/>
      <c r="G77" s="635"/>
      <c r="H77" s="826" t="s">
        <v>361</v>
      </c>
      <c r="I77" s="827"/>
      <c r="J77" s="635"/>
      <c r="K77" s="452"/>
      <c r="L77" s="535">
        <v>10</v>
      </c>
      <c r="M77" s="536">
        <f t="shared" si="2"/>
        <v>0.69000000000000006</v>
      </c>
      <c r="N77" s="542">
        <f>IFERROR(IF($C$11="Epley",$D$25/(1+(((10-(IF($N$80&gt;10,10,$N$80)))+$L77)/30)),$D$25/(36/(37-((10-(IF($N$80&gt;10,10,$N$80)))+$L77)))),"")</f>
        <v>80.645161290322577</v>
      </c>
      <c r="O77" s="537">
        <f t="shared" si="3"/>
        <v>80</v>
      </c>
      <c r="Q77" s="452"/>
      <c r="W77" s="449"/>
      <c r="X77" s="449"/>
      <c r="Y77" s="449"/>
      <c r="Z77" s="449"/>
      <c r="AA77" s="449"/>
      <c r="AB77" s="449"/>
      <c r="AC77" s="449"/>
      <c r="AD77" s="449"/>
      <c r="AE77" s="449"/>
    </row>
    <row r="78" spans="1:31" ht="30" customHeight="1">
      <c r="A78" s="832" t="s">
        <v>261</v>
      </c>
      <c r="B78" s="833"/>
      <c r="C78" s="946" t="s">
        <v>241</v>
      </c>
      <c r="D78" s="635"/>
      <c r="E78" s="635"/>
      <c r="F78" s="635"/>
      <c r="G78" s="635"/>
      <c r="H78" s="654" t="s">
        <v>71</v>
      </c>
      <c r="I78" s="655" t="str">
        <f>VLOOKUP($C$8,Zyklus!$A$13:$U$64,5,FALSE)&amp;" [Kg]"</f>
        <v>115 [Kg]</v>
      </c>
      <c r="J78" s="635"/>
      <c r="K78" s="452"/>
      <c r="L78" s="1031">
        <v>12</v>
      </c>
      <c r="M78" s="1032">
        <f t="shared" si="2"/>
        <v>0.64</v>
      </c>
      <c r="N78" s="1033">
        <f>IFERROR(IF($C$11="Epley",$D$25/(1+(((10-(IF($N$80&gt;10,10,$N$80)))+$L78)/30)),$D$25/(36/(37-((10-(IF($N$80&gt;10,10,$N$80)))+$L78)))),"")</f>
        <v>74.193548387096769</v>
      </c>
      <c r="O78" s="1034">
        <f t="shared" si="3"/>
        <v>72.5</v>
      </c>
      <c r="Q78" s="452"/>
      <c r="W78" s="449"/>
      <c r="X78" s="449"/>
      <c r="Y78" s="449"/>
      <c r="Z78" s="449"/>
      <c r="AA78" s="449"/>
      <c r="AB78" s="449"/>
      <c r="AC78" s="449"/>
      <c r="AD78" s="449"/>
      <c r="AE78" s="449"/>
    </row>
    <row r="79" spans="1:31" ht="30" customHeight="1">
      <c r="A79" s="845"/>
      <c r="B79" s="846"/>
      <c r="C79" s="945"/>
      <c r="D79" s="635"/>
      <c r="E79" s="635"/>
      <c r="F79" s="635"/>
      <c r="G79" s="635"/>
      <c r="H79" s="656" t="str">
        <f>IF(Zyklus!$B$8="4 Wochen","Woche 2 ",IF(Zyklus!$B$8="5 Wochen","Woche 2-3",IF(Zyklus!$B$8="6 Wochen","Woche 2-4: ",IF(Zyklus!$B$8="7 Wochen","Woche 2-5",IF(Zyklus!$B$8="8 Wochen","Woche 2-6","Dauer des Meso-Zyklus?")))))</f>
        <v xml:space="preserve">Woche 2-4: </v>
      </c>
      <c r="I79" s="657" t="str">
        <f>VLOOKUP($C$8,Zyklus!$A$13:$U$64,13,FALSE)&amp;" [Kg]"</f>
        <v>117,5 [Kg]</v>
      </c>
      <c r="J79" s="635"/>
      <c r="K79" s="452"/>
      <c r="Q79" s="452"/>
      <c r="W79" s="449"/>
      <c r="X79" s="449"/>
      <c r="Y79" s="449"/>
      <c r="Z79" s="449"/>
      <c r="AA79" s="449"/>
      <c r="AB79" s="449"/>
      <c r="AC79" s="449"/>
      <c r="AD79" s="449"/>
      <c r="AE79" s="449"/>
    </row>
    <row r="80" spans="1:31" ht="30" customHeight="1" thickBot="1">
      <c r="A80" s="943" t="s">
        <v>255</v>
      </c>
      <c r="B80" s="944"/>
      <c r="C80" s="947">
        <v>5</v>
      </c>
      <c r="D80" s="635"/>
      <c r="E80" s="635"/>
      <c r="F80" s="635"/>
      <c r="G80" s="635"/>
      <c r="H80" s="658" t="str">
        <f>IF(Zyklus!$B$8="4 Wochen","Woche 3",IF(Zyklus!$B$8="5 Wochen","Woche 4",IF(Zyklus!$B$8="6 Wochen","Woche 5",IF(Zyklus!$B$8="7 Wochen","Woche 6 ",IF(Zyklus!$B$8="8 Wochen","Woche 7","Dauer des Meso-Zyklus?")))))</f>
        <v>Woche 5</v>
      </c>
      <c r="I80" s="659" t="str">
        <f>VLOOKUP($C$8,Zyklus!$A$13:$U$64,17,FALSE)&amp;" [Kg]"</f>
        <v>117,5 [Kg]</v>
      </c>
      <c r="J80" s="635"/>
      <c r="K80" s="452"/>
      <c r="M80" s="1048" t="s">
        <v>281</v>
      </c>
      <c r="N80" s="1049">
        <v>8</v>
      </c>
      <c r="Q80" s="452"/>
      <c r="W80" s="449"/>
      <c r="X80" s="449"/>
      <c r="Y80" s="449"/>
      <c r="Z80" s="449"/>
      <c r="AA80" s="449"/>
      <c r="AB80" s="449"/>
      <c r="AC80" s="449"/>
      <c r="AD80" s="449"/>
      <c r="AE80" s="449"/>
    </row>
    <row r="81" spans="1:31" ht="30" customHeight="1">
      <c r="A81" s="635"/>
      <c r="B81" s="635"/>
      <c r="C81" s="635"/>
      <c r="D81" s="635"/>
      <c r="E81" s="635"/>
      <c r="F81" s="635"/>
      <c r="G81" s="635"/>
      <c r="I81" s="635"/>
      <c r="J81" s="635"/>
      <c r="K81" s="456"/>
      <c r="L81" s="448"/>
      <c r="M81" s="951"/>
      <c r="N81" s="954"/>
      <c r="O81" s="448"/>
      <c r="Q81" s="452"/>
      <c r="W81" s="449"/>
      <c r="X81" s="449"/>
      <c r="Y81" s="449"/>
      <c r="Z81" s="449"/>
      <c r="AA81" s="449"/>
      <c r="AB81" s="449"/>
      <c r="AC81" s="449"/>
      <c r="AD81" s="449"/>
      <c r="AE81" s="449"/>
    </row>
    <row r="82" spans="1:31" ht="30" customHeight="1">
      <c r="A82" s="635"/>
      <c r="B82" s="635"/>
      <c r="C82" s="635"/>
      <c r="D82" s="635"/>
      <c r="E82" s="635"/>
      <c r="F82" s="635"/>
      <c r="G82" s="635"/>
      <c r="H82" s="635"/>
      <c r="I82" s="635"/>
      <c r="J82" s="635"/>
      <c r="K82" s="456"/>
      <c r="L82" s="448"/>
      <c r="M82" s="951"/>
      <c r="N82" s="954"/>
      <c r="O82" s="448"/>
      <c r="Q82" s="452"/>
      <c r="W82" s="449"/>
      <c r="X82" s="449"/>
      <c r="Y82" s="449"/>
      <c r="Z82" s="449"/>
      <c r="AA82" s="449"/>
      <c r="AB82" s="449"/>
      <c r="AC82" s="449"/>
      <c r="AD82" s="449"/>
      <c r="AE82" s="449"/>
    </row>
    <row r="83" spans="1:31" ht="30" customHeight="1">
      <c r="A83" s="635"/>
      <c r="B83" s="635"/>
      <c r="C83" s="635"/>
      <c r="D83" s="635"/>
      <c r="E83" s="635"/>
      <c r="F83" s="635"/>
      <c r="G83" s="635"/>
      <c r="H83" s="635"/>
      <c r="I83" s="635"/>
      <c r="J83" s="635"/>
      <c r="K83" s="456"/>
      <c r="L83" s="448"/>
      <c r="M83" s="951"/>
      <c r="N83" s="954"/>
      <c r="O83" s="448"/>
      <c r="Q83" s="452"/>
      <c r="W83" s="449"/>
      <c r="X83" s="449"/>
      <c r="Y83" s="449"/>
      <c r="Z83" s="449"/>
      <c r="AA83" s="449"/>
      <c r="AB83" s="449"/>
      <c r="AC83" s="449"/>
      <c r="AD83" s="449"/>
      <c r="AE83" s="449"/>
    </row>
    <row r="84" spans="1:31" ht="30" customHeight="1" thickBot="1">
      <c r="A84" s="635"/>
      <c r="B84" s="635"/>
      <c r="C84" s="635"/>
      <c r="D84" s="635"/>
      <c r="E84" s="635"/>
      <c r="F84" s="635"/>
      <c r="G84" s="635"/>
      <c r="H84" s="635"/>
      <c r="I84" s="635"/>
      <c r="J84" s="635"/>
      <c r="K84" s="456"/>
      <c r="L84" s="448"/>
      <c r="M84" s="951"/>
      <c r="N84" s="954"/>
      <c r="O84" s="448"/>
      <c r="Q84" s="452"/>
      <c r="W84" s="449"/>
      <c r="X84" s="449"/>
      <c r="Y84" s="449"/>
      <c r="Z84" s="449"/>
      <c r="AA84" s="449"/>
      <c r="AB84" s="449"/>
      <c r="AC84" s="449"/>
      <c r="AD84" s="449"/>
      <c r="AE84" s="449"/>
    </row>
    <row r="85" spans="1:31" ht="30" customHeight="1" thickBot="1">
      <c r="A85" s="635"/>
      <c r="B85" s="635"/>
      <c r="C85" s="635"/>
      <c r="D85" s="817" t="s">
        <v>368</v>
      </c>
      <c r="E85" s="635"/>
      <c r="F85" s="635"/>
      <c r="G85" s="635"/>
      <c r="H85" s="635"/>
      <c r="I85" s="635"/>
      <c r="J85" s="635"/>
      <c r="K85" s="456"/>
      <c r="L85" s="448"/>
      <c r="M85" s="448"/>
      <c r="N85" s="448"/>
      <c r="O85" s="447"/>
      <c r="P85" s="453"/>
      <c r="Q85" s="452"/>
      <c r="R85" s="452"/>
      <c r="S85" s="452"/>
      <c r="T85" s="449"/>
      <c r="U85" s="449"/>
      <c r="V85" s="449"/>
      <c r="W85" s="449"/>
      <c r="X85" s="449"/>
      <c r="Y85" s="449"/>
      <c r="Z85" s="449"/>
      <c r="AA85" s="449"/>
      <c r="AB85" s="449"/>
      <c r="AC85" s="449"/>
      <c r="AD85" s="449"/>
      <c r="AE85" s="449"/>
    </row>
    <row r="86" spans="1:31" ht="30" customHeight="1">
      <c r="A86" s="635"/>
      <c r="B86" s="808" t="s">
        <v>296</v>
      </c>
      <c r="C86" s="809"/>
      <c r="D86" s="818"/>
      <c r="E86" s="725" t="s">
        <v>58</v>
      </c>
      <c r="F86" s="725" t="s">
        <v>146</v>
      </c>
      <c r="G86" s="725" t="s">
        <v>57</v>
      </c>
      <c r="H86" s="726" t="s">
        <v>56</v>
      </c>
      <c r="I86" s="635"/>
      <c r="J86" s="635"/>
      <c r="K86" s="456"/>
      <c r="L86" s="952"/>
      <c r="M86" s="952"/>
      <c r="N86" s="448"/>
      <c r="O86" s="447"/>
      <c r="P86" s="453"/>
      <c r="Q86" s="452"/>
      <c r="R86" s="452"/>
      <c r="S86" s="452"/>
      <c r="T86" s="449"/>
      <c r="U86" s="449"/>
      <c r="V86" s="449"/>
      <c r="W86" s="449"/>
      <c r="X86" s="449"/>
      <c r="Y86" s="449"/>
      <c r="Z86" s="449"/>
      <c r="AA86" s="449"/>
      <c r="AB86" s="449"/>
      <c r="AC86" s="449"/>
      <c r="AD86" s="449"/>
      <c r="AE86" s="449"/>
    </row>
    <row r="87" spans="1:31" ht="30" customHeight="1">
      <c r="A87" s="635"/>
      <c r="B87" s="687"/>
      <c r="C87" s="684"/>
      <c r="D87" s="723"/>
      <c r="E87" s="685"/>
      <c r="F87" s="684"/>
      <c r="G87" s="684"/>
      <c r="H87" s="688"/>
      <c r="I87" s="635"/>
      <c r="J87" s="635"/>
      <c r="K87" s="456"/>
      <c r="L87" s="952"/>
      <c r="M87" s="952"/>
      <c r="N87" s="448"/>
      <c r="O87" s="447"/>
      <c r="P87" s="453"/>
      <c r="Q87" s="452"/>
      <c r="R87" s="452"/>
      <c r="S87" s="452"/>
      <c r="T87" s="449"/>
      <c r="U87" s="449"/>
      <c r="V87" s="449"/>
      <c r="W87" s="449"/>
      <c r="X87" s="449"/>
      <c r="Y87" s="449"/>
      <c r="Z87" s="449"/>
      <c r="AA87" s="449"/>
      <c r="AB87" s="449"/>
      <c r="AC87" s="449"/>
      <c r="AD87" s="449"/>
      <c r="AE87" s="449"/>
    </row>
    <row r="88" spans="1:31" ht="30" customHeight="1">
      <c r="A88" s="710"/>
      <c r="B88" s="686"/>
      <c r="C88" s="686"/>
      <c r="D88" s="728" t="str">
        <f>IF(D89=0,"EINGEBEN",IF(D89&gt;10,"NUR RPE WERTE VON 1-10",IF(D89&lt;0,"NUR RPE WERTE VON 1-10","")))</f>
        <v/>
      </c>
      <c r="E88" s="686"/>
      <c r="F88" s="686"/>
      <c r="G88" s="686"/>
      <c r="H88" s="694"/>
      <c r="I88" s="635"/>
      <c r="J88" s="635"/>
      <c r="K88" s="456"/>
      <c r="L88" s="953"/>
      <c r="M88" s="953"/>
      <c r="N88" s="955"/>
      <c r="O88" s="956"/>
      <c r="P88" s="530"/>
      <c r="Q88" s="452"/>
      <c r="R88" s="452"/>
      <c r="S88" s="452"/>
      <c r="T88" s="449"/>
      <c r="U88" s="449"/>
      <c r="V88" s="449"/>
      <c r="W88" s="449"/>
      <c r="X88" s="449"/>
      <c r="Y88" s="449"/>
      <c r="Z88" s="449"/>
      <c r="AA88" s="449"/>
      <c r="AB88" s="449"/>
      <c r="AC88" s="449"/>
      <c r="AD88" s="449"/>
      <c r="AE88" s="449"/>
    </row>
    <row r="89" spans="1:31" ht="30" customHeight="1">
      <c r="A89" s="710"/>
      <c r="B89" s="931" t="s">
        <v>282</v>
      </c>
      <c r="C89" s="932"/>
      <c r="D89" s="803">
        <v>8</v>
      </c>
      <c r="E89" s="669"/>
      <c r="F89" s="669"/>
      <c r="G89" s="669"/>
      <c r="H89" s="695"/>
      <c r="I89" s="635"/>
      <c r="J89" s="635"/>
      <c r="K89" s="456"/>
      <c r="L89" s="953"/>
      <c r="M89" s="953"/>
      <c r="N89" s="955"/>
      <c r="O89" s="956"/>
      <c r="P89" s="530"/>
      <c r="Q89" s="452"/>
      <c r="R89" s="452"/>
      <c r="S89" s="452"/>
      <c r="T89" s="449"/>
      <c r="U89" s="449"/>
      <c r="V89" s="449"/>
      <c r="W89" s="449"/>
      <c r="X89" s="449"/>
      <c r="Y89" s="449"/>
      <c r="Z89" s="449"/>
      <c r="AA89" s="449"/>
      <c r="AB89" s="449"/>
      <c r="AC89" s="449"/>
      <c r="AD89" s="449"/>
      <c r="AE89" s="449"/>
    </row>
    <row r="90" spans="1:31" ht="30" customHeight="1">
      <c r="A90" s="710"/>
      <c r="B90" s="931"/>
      <c r="C90" s="932"/>
      <c r="D90" s="804"/>
      <c r="E90" s="960">
        <f>(IFERROR(IF($D$25="","EINGEBEN",IF($C$80=0,"Wdh.?",IF(OR($C$80&lt;1,$C$80&gt;30),"Nur Wdh. von 1-30",IF((E91)&gt;((IF(MROUND(E91,$C$13)&gt;E91,MROUND((E91)-($C$13/2),$C$13),MROUND(E91,$C$13)))+($C$13*0.84)),(IF(MROUND(E91,$C$13)&gt;E91,MROUND((E91)+($C$13/2),$C$13),MROUND(E91,$C$13))),(IF(MROUND(E91,$C$13)&gt;E91,MROUND((E91)-($C$13/2),$C$13),MROUND(E91,$C$13))))))),""))</f>
        <v>95</v>
      </c>
      <c r="F90" s="670">
        <f>IF(E$91="","",IF($C$80&lt;1,"",IF($C$80&gt;30,"",IF($D$25="","",MROUND(PRODUCT(E$91/$D$25),0.005)))))</f>
        <v>0.83499999999999996</v>
      </c>
      <c r="G90" s="459" t="str">
        <f>IF($C$80=0,"Wdh.?",IF(OR($C$80&lt;1,$C$80&gt;30),"Nur Wdh. von 1-30",$C$80&amp;" Wdh."))</f>
        <v>5 Wdh.</v>
      </c>
      <c r="H90" s="696" t="str">
        <f>IF($C$78=0,"Geplante Sätze ?",$C$78)</f>
        <v>3 Sätze</v>
      </c>
      <c r="I90" s="635"/>
      <c r="J90" s="635"/>
      <c r="K90" s="456"/>
      <c r="L90" s="957"/>
      <c r="M90" s="958"/>
      <c r="N90" s="955"/>
      <c r="O90" s="956"/>
      <c r="P90" s="530"/>
      <c r="Q90" s="452"/>
      <c r="R90" s="452"/>
      <c r="S90" s="452"/>
      <c r="T90" s="449"/>
      <c r="U90" s="449"/>
      <c r="V90" s="449"/>
      <c r="W90" s="449"/>
      <c r="X90" s="449"/>
      <c r="Y90" s="449"/>
      <c r="Z90" s="449"/>
      <c r="AA90" s="449"/>
      <c r="AB90" s="449"/>
      <c r="AC90" s="449"/>
      <c r="AD90" s="449"/>
      <c r="AE90" s="449"/>
    </row>
    <row r="91" spans="1:31" ht="30" customHeight="1">
      <c r="A91" s="710"/>
      <c r="B91" s="937" t="s">
        <v>283</v>
      </c>
      <c r="C91" s="938"/>
      <c r="D91" s="730" t="str">
        <f>IF(AND(D89&gt;1,D89&lt;=10),"",IF(OR(D89&lt;1,D89&gt;=10),IF($C$78="2 Sätze","Empfehlung RPE 7,5",IF($C$78="3 Sätze","Empfehlung RPE 7",IF($C$78="4 Sätze","Empfehlung RPE 7",IF($C$78="5 Sätze","Empfehlung RPE 6,5",IF($C$78="6 Sätze","Empfehlung RPE 6,5","Sätze?")))))))</f>
        <v/>
      </c>
      <c r="E91" s="672">
        <f>IF($D$25="","EINGEBEN",IF($C$80=0,"",IF(OR($C$80&lt;1,$C$80&gt;30),"",IF(D89=0,"",IF(D89&gt;10,"",IF(D89&lt;0,"",IF(D89=0,"",IF($C$11="Epley",($D$25/(1+(($C$80+(10-$D$89))/30))),$D$25/(36/(37-(($C$80+(10-$D$89)))))))))))))</f>
        <v>96.774193548387103</v>
      </c>
      <c r="F91" s="727"/>
      <c r="G91" s="674"/>
      <c r="H91" s="697"/>
      <c r="I91" s="635"/>
      <c r="J91" s="635"/>
      <c r="K91" s="456"/>
      <c r="L91" s="957"/>
      <c r="M91" s="959"/>
      <c r="N91" s="955"/>
      <c r="O91" s="956"/>
      <c r="P91" s="530"/>
      <c r="Q91" s="452"/>
      <c r="R91" s="452"/>
      <c r="S91" s="452"/>
      <c r="T91" s="449"/>
      <c r="U91" s="449"/>
      <c r="V91" s="449"/>
      <c r="W91" s="449"/>
      <c r="X91" s="449"/>
      <c r="Y91" s="449"/>
      <c r="Z91" s="449"/>
      <c r="AA91" s="449"/>
      <c r="AB91" s="449"/>
      <c r="AC91" s="449"/>
      <c r="AD91" s="449"/>
      <c r="AE91" s="449"/>
    </row>
    <row r="92" spans="1:31" ht="9" customHeight="1">
      <c r="A92" s="635"/>
      <c r="B92" s="693"/>
      <c r="C92" s="686"/>
      <c r="D92" s="724"/>
      <c r="E92" s="796">
        <f>D89</f>
        <v>8</v>
      </c>
      <c r="F92" s="796"/>
      <c r="G92" s="796"/>
      <c r="H92" s="797"/>
      <c r="I92" s="635"/>
      <c r="J92" s="635"/>
      <c r="K92" s="456"/>
      <c r="L92" s="957"/>
      <c r="M92" s="958"/>
      <c r="N92" s="955"/>
      <c r="O92" s="956"/>
      <c r="P92" s="530"/>
      <c r="Q92" s="452"/>
      <c r="R92" s="452"/>
      <c r="S92" s="452"/>
      <c r="T92" s="449"/>
      <c r="U92" s="449"/>
      <c r="V92" s="449"/>
      <c r="W92" s="449"/>
      <c r="X92" s="449"/>
      <c r="Y92" s="449"/>
      <c r="Z92" s="449"/>
      <c r="AA92" s="449"/>
      <c r="AB92" s="449"/>
      <c r="AC92" s="449"/>
      <c r="AD92" s="449"/>
      <c r="AE92" s="449"/>
    </row>
    <row r="93" spans="1:31" ht="30" customHeight="1">
      <c r="A93" s="635"/>
      <c r="B93" s="693"/>
      <c r="C93" s="686"/>
      <c r="D93" s="724"/>
      <c r="E93" s="686"/>
      <c r="F93" s="686"/>
      <c r="G93" s="686"/>
      <c r="H93" s="785" t="str">
        <f>IF(AND($D$89&gt;=8.5,$D$89&lt;=10,$C$78="6 Sätze"),"Achtung du wirst womöglich keine "&amp;$C$78&amp;" schaffen!",IF(AND($D$89&gt;=9,$D$89&lt;=10,$C$78="6 Sätze"),"Achtung du wirst sehr wahrscheinlich keine "&amp;$C$78&amp;" schaffen!",IF(AND($D$89&gt;=9,$D$89&lt;=10,$C$78="5 Sätze"),"Achtung du wirst womöglich keine "&amp;$C$78&amp;" schaffen!",IF(AND($D$89&gt;=9.5,$D$89&lt;=10,$C$78="5 Sätze"),"Achtung du wirst sehr wahrscheinlich keine "&amp;$C$78&amp;" schaffen!",IF(AND($D$89&gt;=9.25,$D$89&lt;=10,$C$78="4 Sätze"),"Achtung du wirst womöglich keine "&amp;$C$78&amp;" schaffen!",IF(AND($D$89&gt;=9.5,$D$89&lt;=10,$C$78="4 Sätze"),"Achtung du wirst sehr wahrscheinlich keine "&amp;$C$78&amp;" schaffen!",IF(AND($D$89&gt;=9.5,$D$89&lt;=10,$C$78="3 Sätze"),"Achtung du wirst womöglich keine "&amp;$C$78&amp;" schaffen!",IF(AND($D$89&gt;=10,$D$89&lt;=10,$C$78="3 Sätze"),"Achtung du wirst sehr wahrscheinlich keine "&amp;$C$78&amp;" schaffen!",IF(AND($D$89&gt;=9.75,$D$89&lt;=10,$C$78="2 Sätze"),"Achtung du wirst womöglich keine "&amp;$C$78&amp;" schaffen!","")))))))))</f>
        <v/>
      </c>
      <c r="I93" s="635"/>
      <c r="J93" s="635"/>
      <c r="K93" s="456"/>
      <c r="L93" s="957"/>
      <c r="M93" s="959"/>
      <c r="N93" s="955"/>
      <c r="O93" s="956"/>
      <c r="P93" s="530"/>
      <c r="Q93" s="452"/>
      <c r="R93" s="452"/>
      <c r="S93" s="452"/>
      <c r="T93" s="449"/>
      <c r="U93" s="449"/>
      <c r="V93" s="449"/>
      <c r="W93" s="449"/>
      <c r="X93" s="449"/>
      <c r="Y93" s="449"/>
      <c r="Z93" s="449"/>
      <c r="AA93" s="449"/>
      <c r="AB93" s="449"/>
      <c r="AC93" s="449"/>
      <c r="AD93" s="449"/>
      <c r="AE93" s="449"/>
    </row>
    <row r="94" spans="1:31" ht="30" customHeight="1">
      <c r="A94" s="710"/>
      <c r="B94" s="686"/>
      <c r="C94" s="686"/>
      <c r="D94" s="728" t="str">
        <f>IF(D95=0,"EINGEBEN",IF(D95&gt;10,"NUR RPE WERTE VON 1-10",IF(D95&lt;0,"NUR RPE WERTE VON 1-10","")))</f>
        <v/>
      </c>
      <c r="E94" s="686"/>
      <c r="F94" s="686"/>
      <c r="G94" s="686"/>
      <c r="H94" s="785"/>
      <c r="I94" s="635"/>
      <c r="J94" s="635"/>
      <c r="K94" s="456"/>
      <c r="L94" s="957"/>
      <c r="M94" s="959"/>
      <c r="N94" s="955"/>
      <c r="O94" s="956"/>
      <c r="P94" s="530"/>
      <c r="Q94" s="452"/>
      <c r="R94" s="452"/>
      <c r="S94" s="452"/>
      <c r="T94" s="449"/>
      <c r="U94" s="449"/>
      <c r="V94" s="449"/>
      <c r="W94" s="449"/>
      <c r="X94" s="449"/>
      <c r="Y94" s="449"/>
      <c r="Z94" s="449"/>
      <c r="AA94" s="449"/>
      <c r="AB94" s="449"/>
      <c r="AC94" s="449"/>
      <c r="AD94" s="449"/>
      <c r="AE94" s="449"/>
    </row>
    <row r="95" spans="1:31" ht="30" customHeight="1">
      <c r="A95" s="710"/>
      <c r="B95" s="933" t="str">
        <f>IF(Zyklus!$B$8="4 Wochen","Woche 2 ",IF(Zyklus!$B$8="5 Wochen","Woche 2-3",IF(Zyklus!$B$8="6 Wochen","Woche 2-4: ",IF(Zyklus!$B$8="7 Wochen","Woche 2-5",IF(Zyklus!$B$8="8 Wochen","Woche 2-6","Dauer des Meso-Zyklus?")))))</f>
        <v xml:space="preserve">Woche 2-4: </v>
      </c>
      <c r="C95" s="934"/>
      <c r="D95" s="810">
        <v>8</v>
      </c>
      <c r="E95" s="675"/>
      <c r="F95" s="675"/>
      <c r="G95" s="675"/>
      <c r="H95" s="675"/>
      <c r="I95" s="732"/>
      <c r="J95" s="635"/>
      <c r="K95" s="456"/>
      <c r="L95" s="957"/>
      <c r="M95" s="958"/>
      <c r="N95" s="955"/>
      <c r="O95" s="956"/>
      <c r="Q95" s="452"/>
      <c r="R95" s="452"/>
      <c r="S95" s="452"/>
      <c r="T95" s="449"/>
      <c r="U95" s="449"/>
      <c r="V95" s="449"/>
      <c r="W95" s="449"/>
      <c r="X95" s="449"/>
      <c r="Y95" s="449"/>
      <c r="Z95" s="449"/>
      <c r="AA95" s="449"/>
      <c r="AB95" s="449"/>
      <c r="AC95" s="449"/>
      <c r="AD95" s="449"/>
      <c r="AE95" s="449"/>
    </row>
    <row r="96" spans="1:31" ht="30" customHeight="1">
      <c r="A96" s="710"/>
      <c r="B96" s="933"/>
      <c r="C96" s="934"/>
      <c r="D96" s="811"/>
      <c r="E96" s="961">
        <f>(IFERROR(IF($D$25="","EINGEBEN",IF($C$80=0,"Wdh.?",IF(OR($C$80&lt;1,$C$80&gt;30),"Nur Wdh. von 1-30",IF((E97)&gt;((IF(MROUND(E97,$C$13)&gt;E97,MROUND((E97)-($C$13/2),$C$13),MROUND(E97,$C$13)))+($C$13*0.84)),(IF(MROUND(E97,$C$13)&gt;E97,MROUND((E97)+($C$13/2),$C$13),MROUND(E97,$C$13))),(IF(MROUND(E97,$C$13)&gt;E97,MROUND((E97)-($C$13/2),$C$13),MROUND(E97,$C$13))))))),""))</f>
        <v>95</v>
      </c>
      <c r="F96" s="676">
        <f>IF(E$97="","",IF($C$80&lt;1,"",IF($C$80&gt;30,"",IF($D$25="","",MROUND(PRODUCT(E$97/$D$25),0.005)))))</f>
        <v>0.83499999999999996</v>
      </c>
      <c r="G96" s="460" t="str">
        <f>IF($C$80=0,"Wdh.?",IF(OR($C$80&lt;1,$C$80&gt;30),"Nur Wdh. von 1-30",$C$80&amp;" Wdh."))</f>
        <v>5 Wdh.</v>
      </c>
      <c r="H96" s="460" t="str">
        <f>IF($C$78=0,"Geplante Sätze ?",$C$78)</f>
        <v>3 Sätze</v>
      </c>
      <c r="I96" s="732"/>
      <c r="J96" s="635"/>
      <c r="K96" s="456"/>
      <c r="L96" s="957"/>
      <c r="M96" s="959"/>
      <c r="N96" s="955"/>
      <c r="O96" s="956"/>
      <c r="Q96" s="452"/>
      <c r="R96" s="452"/>
      <c r="S96" s="452"/>
      <c r="T96" s="449"/>
      <c r="U96" s="449"/>
      <c r="V96" s="449"/>
      <c r="W96" s="449"/>
      <c r="X96" s="449"/>
      <c r="Y96" s="449"/>
      <c r="Z96" s="449"/>
      <c r="AA96" s="449"/>
      <c r="AB96" s="449"/>
      <c r="AC96" s="449"/>
      <c r="AD96" s="449"/>
      <c r="AE96" s="449"/>
    </row>
    <row r="97" spans="1:16384" ht="30" customHeight="1">
      <c r="A97" s="710"/>
      <c r="B97" s="941" t="s">
        <v>294</v>
      </c>
      <c r="C97" s="942"/>
      <c r="D97" s="731" t="str">
        <f>IF(AND(D95&gt;1,D95&lt;=10),"",IF(OR(D95&lt;1,D95&gt;=10),IF($C$78="2 Sätze","Empfehlung RPE 8,5",IF($C$78="3 Sätze","Empfehlung RPE 8",IF($C$78="4 Sätze","Empfehlung RPE 8",IF($C$78="5 Sätze","Empfehlung RPE 7,5",IF($C$78="6 Sätze","Empfehlung RPE 7","Sätze")))))))</f>
        <v/>
      </c>
      <c r="E97" s="677">
        <f>IF($D$25="","EINGEBEN",IF($C$80=0,"",IF(OR($C$80&lt;1,$C$80&gt;30),"",IF(D95=0,"",IF(D95&gt;10,"",IF(D95&lt;0,"",IF(D95=0,"",IF($C$11="Epley",($D$25/(1+(($C$80+(10-$D$95))/30))),$D$25/(36/(37-(($C$80+(10-$D$95)))))))))))))</f>
        <v>96.774193548387103</v>
      </c>
      <c r="F97" s="676"/>
      <c r="G97" s="679"/>
      <c r="H97" s="679"/>
      <c r="I97" s="732"/>
      <c r="J97" s="635"/>
      <c r="K97" s="456"/>
      <c r="L97" s="957"/>
      <c r="M97" s="958"/>
      <c r="N97" s="955"/>
      <c r="O97" s="956"/>
      <c r="Q97" s="452"/>
      <c r="R97" s="452"/>
      <c r="S97" s="452"/>
      <c r="T97" s="449"/>
      <c r="U97" s="449"/>
      <c r="V97" s="449"/>
      <c r="W97" s="449"/>
      <c r="X97" s="449"/>
      <c r="Y97" s="449"/>
      <c r="Z97" s="449"/>
      <c r="AA97" s="449"/>
      <c r="AB97" s="449"/>
      <c r="AC97" s="449"/>
      <c r="AD97" s="449"/>
      <c r="AE97" s="449"/>
    </row>
    <row r="98" spans="1:16384" ht="9" customHeight="1">
      <c r="A98" s="710"/>
      <c r="B98" s="686"/>
      <c r="C98" s="686"/>
      <c r="D98" s="724"/>
      <c r="E98" s="796">
        <f>D95</f>
        <v>8</v>
      </c>
      <c r="F98" s="796"/>
      <c r="G98" s="796"/>
      <c r="H98" s="796"/>
      <c r="I98" s="732"/>
      <c r="J98" s="635"/>
      <c r="K98" s="456"/>
      <c r="L98" s="957"/>
      <c r="M98" s="959"/>
      <c r="N98" s="955"/>
      <c r="O98" s="956"/>
      <c r="Q98" s="452"/>
      <c r="R98" s="452"/>
      <c r="S98" s="452"/>
      <c r="T98" s="449"/>
      <c r="U98" s="449"/>
      <c r="V98" s="449"/>
      <c r="W98" s="449"/>
      <c r="X98" s="449"/>
      <c r="Y98" s="449"/>
      <c r="Z98" s="449"/>
      <c r="AA98" s="449"/>
      <c r="AB98" s="449"/>
      <c r="AC98" s="449"/>
      <c r="AD98" s="449"/>
      <c r="AE98" s="449"/>
    </row>
    <row r="99" spans="1:16384" ht="30" customHeight="1">
      <c r="A99" s="710"/>
      <c r="B99" s="686"/>
      <c r="C99" s="686"/>
      <c r="D99" s="724"/>
      <c r="E99" s="686"/>
      <c r="F99" s="686"/>
      <c r="G99" s="686"/>
      <c r="H99" s="784" t="str">
        <f>IF(AND($D$95&gt;=8.5,$D$95&lt;=10,$C$78="6 Sätze"),"Achtung du wirst womöglich keine "&amp;$C$78&amp;" schaffen!",IF(AND($D$95&gt;=9,$D$95&lt;=10,$C$78="6 Sätze"),"Achtung du wirst sehr wahrscheinlich keine "&amp;$C$78&amp;" schaffen!",IF(AND($D$95&gt;=9,$D$95&lt;=10,$C$78="5 Sätze"),"Achtung du wirst womöglich keine "&amp;$C$78&amp;" schaffen!",IF(AND($D$95&gt;=9.5,$D$95&lt;=10,$C$78="5 Sätze"),"Achtung du wirst sehr wahrscheinlich keine "&amp;$C$78&amp;" schaffen!",IF(AND($D$95&gt;=9.25,$D$95&lt;=10,$C$78="4 Sätze"),"Achtung du wirst womöglich keine "&amp;$C$78&amp;" schaffen!",IF(AND($D$95&gt;=9.5,$D$95&lt;=10,$C$78="4 Sätze"),"Achtung du wirst sehr wahrscheinlich keine "&amp;$C$78&amp;" schaffen!",IF(AND($D$95&gt;=9.5,$D$95&lt;=10,$C$78="3 Sätze"),"Achtung du wirst womöglich keine "&amp;$C$78&amp;" schaffen!",IF(AND($D$95&gt;=10,$D$95&lt;=10,$C$78="3 Sätze"),"Achtung du wirst sehr wahrscheinlich keine "&amp;$C$78&amp;" schaffen!",IF(AND($D$95&gt;=9.75,$D$95&lt;=10,$C$78="2 Sätze"),"Achtung du wirst womöglich keine "&amp;$C$78&amp;" schaffen!","")))))))))</f>
        <v/>
      </c>
      <c r="I99" s="732"/>
      <c r="J99" s="635"/>
      <c r="K99" s="456"/>
      <c r="L99" s="957"/>
      <c r="M99" s="959"/>
      <c r="N99" s="955"/>
      <c r="O99" s="956"/>
      <c r="P99" s="530"/>
      <c r="Q99" s="452"/>
      <c r="R99" s="452"/>
      <c r="S99" s="452"/>
      <c r="T99" s="449"/>
      <c r="U99" s="449"/>
      <c r="V99" s="449"/>
      <c r="W99" s="449"/>
      <c r="X99" s="449"/>
      <c r="Y99" s="449"/>
      <c r="Z99" s="449"/>
      <c r="AA99" s="449"/>
      <c r="AB99" s="449"/>
      <c r="AC99" s="449"/>
      <c r="AD99" s="449"/>
      <c r="AE99" s="449"/>
    </row>
    <row r="100" spans="1:16384" ht="30" customHeight="1">
      <c r="A100" s="710"/>
      <c r="B100" s="686"/>
      <c r="C100" s="686"/>
      <c r="D100" s="728" t="str">
        <f>IF(D101=0,"EINGEBEN",IF(D101&gt;10,"NUR RPE WERTE VON 1-10",IF(D101&lt;0,"NUR RPE WERTE VON 1-10","")))</f>
        <v/>
      </c>
      <c r="E100" s="686"/>
      <c r="F100" s="686"/>
      <c r="G100" s="686"/>
      <c r="H100" s="784"/>
      <c r="I100" s="732"/>
      <c r="J100" s="635"/>
      <c r="K100" s="452"/>
      <c r="Q100" s="452"/>
      <c r="R100" s="452"/>
      <c r="S100" s="452"/>
      <c r="T100" s="449"/>
      <c r="U100" s="449"/>
      <c r="V100" s="449"/>
      <c r="W100" s="449"/>
      <c r="X100" s="449"/>
      <c r="Y100" s="449"/>
      <c r="Z100" s="449"/>
      <c r="AA100" s="449"/>
      <c r="AB100" s="449"/>
      <c r="AC100" s="449"/>
      <c r="AD100" s="449"/>
      <c r="AE100" s="449"/>
    </row>
    <row r="101" spans="1:16384" ht="30" customHeight="1">
      <c r="A101" s="710"/>
      <c r="B101" s="935" t="str">
        <f>IF(Zyklus!$B$8="4 Wochen","Woche 3",IF(Zyklus!$B$8="5 Wochen","Woche 4",IF(Zyklus!$B$8="6 Wochen","Woche 5",IF(Zyklus!$B$8="7 Wochen","Woche 6 ",IF(Zyklus!$B$8="8 Wochen","Woche 7","Dauer des Meso-Zyklus?")))))</f>
        <v>Woche 5</v>
      </c>
      <c r="C101" s="936"/>
      <c r="D101" s="812">
        <v>8</v>
      </c>
      <c r="E101" s="461"/>
      <c r="F101" s="461"/>
      <c r="G101" s="461"/>
      <c r="H101" s="461"/>
      <c r="I101" s="732"/>
      <c r="J101" s="635"/>
      <c r="K101" s="452"/>
      <c r="Q101" s="452"/>
      <c r="R101" s="452"/>
      <c r="S101" s="452"/>
      <c r="T101" s="449"/>
      <c r="U101" s="449"/>
      <c r="V101" s="449"/>
      <c r="W101" s="449"/>
      <c r="X101" s="449"/>
      <c r="Y101" s="449"/>
      <c r="Z101" s="449"/>
      <c r="AA101" s="449"/>
      <c r="AB101" s="449"/>
      <c r="AC101" s="449"/>
      <c r="AD101" s="449"/>
      <c r="AE101" s="449"/>
    </row>
    <row r="102" spans="1:16384" ht="30" customHeight="1">
      <c r="A102" s="710"/>
      <c r="B102" s="935"/>
      <c r="C102" s="936"/>
      <c r="D102" s="813"/>
      <c r="E102" s="962">
        <f>(IFERROR(IF($D$25="","EINGEBEN",IF($C$80=0,"Wdh.?",IF(OR($C$80&lt;1,$C$80&gt;30),"Nur Wdh. von 1-30",IF((E103)&gt;((IF(MROUND(E103,$C$13)&gt;E103,MROUND((E103)-($C$13/2),$C$13),MROUND(E103,$C$13)))+($C$13*0.84)),(IF(MROUND(E103,$C$13)&gt;E103,MROUND((E103)+($C$13/2),$C$13),MROUND(E103,$C$13))),(IF(MROUND(E103,$C$13)&gt;E103,MROUND((E103)-($C$13/2),$C$13),MROUND(E103,$C$13))))))),""))</f>
        <v>95</v>
      </c>
      <c r="F102" s="680">
        <f>IF(E$103="","",IF($C$80&lt;1,"",IF($C$80&gt;30,"",IF($D$25="","",MROUND(PRODUCT(E$103/$D$25),0.005)))))</f>
        <v>0.83499999999999996</v>
      </c>
      <c r="G102" s="461" t="str">
        <f>IF($F$108=0,"Wdh.?",IF(OR($F$108&lt;1,$F$108&gt;30),"Nur Wdh. von 1-30",$F$108&amp;" Wdh."))</f>
        <v>5 Wdh.</v>
      </c>
      <c r="H102" s="461" t="str">
        <f>IF($F$107=0,"Geplante Sätze ?",$F$107)</f>
        <v>5 Sätze</v>
      </c>
      <c r="I102" s="732"/>
      <c r="J102" s="635"/>
      <c r="K102" s="453"/>
      <c r="L102" s="805"/>
      <c r="M102" s="806"/>
      <c r="N102" s="806"/>
      <c r="O102" s="807"/>
      <c r="Q102" s="452"/>
      <c r="R102" s="452"/>
      <c r="S102" s="452"/>
      <c r="T102" s="449"/>
      <c r="U102" s="449"/>
      <c r="V102" s="449"/>
      <c r="W102" s="449"/>
      <c r="X102" s="449"/>
      <c r="Y102" s="449"/>
      <c r="Z102" s="449"/>
      <c r="AA102" s="449"/>
      <c r="AB102" s="449"/>
      <c r="AC102" s="449"/>
      <c r="AD102" s="449"/>
      <c r="AE102" s="449"/>
    </row>
    <row r="103" spans="1:16384" ht="30" customHeight="1" thickBot="1">
      <c r="A103" s="710"/>
      <c r="B103" s="939" t="s">
        <v>295</v>
      </c>
      <c r="C103" s="940"/>
      <c r="D103" s="729" t="str">
        <f>IF(AND(D101&gt;1,D101&lt;=10),"",IF(OR(D101&lt;1,D101&gt;=10),IF($C$78="2 Sätze","Empfehlung RPE 9,5",IF($C$78="3 Sätze","Empfehlung RPE 9",IF($C$78="4 Sätze","Empfehlung RPE 9",IF($C$78="5 Sätze","Empfehlung RPE 8,5",IF($C$78="6 Sätze","Empfehlung RPE 8","Sätze")))))))</f>
        <v/>
      </c>
      <c r="E103" s="682">
        <f>IF($D$25="","EINGEBEN",IF($F$108=0,"",IF(OR($F$108&lt;1,$F$108&gt;30),"",IF(D101=0,"",IF(D101&gt;10,"",IF(D101&lt;0,"",IF(D101=0,"",IF($C$11="Epley",($D$25/(1+(($F$108+(10-$D$101))/30))),$D$25/(36/(37-(($F$108+(10-$D$101)))))))))))))</f>
        <v>96.774193548387103</v>
      </c>
      <c r="F103" s="680"/>
      <c r="G103" s="683"/>
      <c r="H103" s="683"/>
      <c r="I103" s="732"/>
      <c r="J103" s="635"/>
      <c r="K103" s="456"/>
      <c r="L103" s="786" t="s">
        <v>318</v>
      </c>
      <c r="M103" s="787"/>
      <c r="N103" s="787"/>
      <c r="O103" s="788"/>
      <c r="P103" s="733"/>
      <c r="Q103" s="733"/>
      <c r="R103" s="733"/>
      <c r="S103" s="733"/>
      <c r="T103" s="449"/>
      <c r="U103" s="449"/>
      <c r="V103" s="449"/>
      <c r="W103" s="449"/>
      <c r="X103" s="449"/>
      <c r="Y103" s="449"/>
      <c r="Z103" s="449"/>
      <c r="AA103" s="449"/>
      <c r="AB103" s="449"/>
      <c r="AC103" s="449"/>
      <c r="AD103" s="449"/>
      <c r="AE103" s="449"/>
    </row>
    <row r="104" spans="1:16384" ht="9" customHeight="1">
      <c r="A104" s="710"/>
      <c r="B104" s="686"/>
      <c r="C104" s="686"/>
      <c r="D104" s="686"/>
      <c r="E104" s="796">
        <f t="shared" ref="E104" si="4">D101</f>
        <v>8</v>
      </c>
      <c r="F104" s="796"/>
      <c r="G104" s="796"/>
      <c r="H104" s="796"/>
      <c r="I104" s="732"/>
      <c r="J104" s="635"/>
      <c r="K104" s="447"/>
      <c r="L104" s="447"/>
      <c r="M104" s="798">
        <f t="shared" ref="M104" si="5">L101</f>
        <v>0</v>
      </c>
      <c r="N104" s="798"/>
      <c r="O104" s="798"/>
      <c r="P104" s="798"/>
      <c r="Q104" s="798">
        <f t="shared" ref="Q104" si="6">P101</f>
        <v>0</v>
      </c>
      <c r="R104" s="798"/>
      <c r="S104" s="798"/>
      <c r="T104" s="798"/>
      <c r="U104" s="796">
        <f t="shared" ref="U104" si="7">T101</f>
        <v>0</v>
      </c>
      <c r="V104" s="796"/>
      <c r="W104" s="796"/>
      <c r="X104" s="797"/>
      <c r="Y104" s="795">
        <f t="shared" ref="Y104" si="8">X101</f>
        <v>0</v>
      </c>
      <c r="Z104" s="796"/>
      <c r="AA104" s="796"/>
      <c r="AB104" s="797"/>
      <c r="AC104" s="795">
        <f t="shared" ref="AC104" si="9">AB101</f>
        <v>0</v>
      </c>
      <c r="AD104" s="796"/>
      <c r="AE104" s="796"/>
      <c r="AF104" s="797"/>
      <c r="AG104" s="795">
        <f t="shared" ref="AG104" si="10">AF101</f>
        <v>0</v>
      </c>
      <c r="AH104" s="796"/>
      <c r="AI104" s="796"/>
      <c r="AJ104" s="797"/>
      <c r="AK104" s="795">
        <f t="shared" ref="AK104" si="11">AJ101</f>
        <v>0</v>
      </c>
      <c r="AL104" s="796"/>
      <c r="AM104" s="796"/>
      <c r="AN104" s="797"/>
      <c r="AO104" s="795">
        <f t="shared" ref="AO104" si="12">AN101</f>
        <v>0</v>
      </c>
      <c r="AP104" s="796"/>
      <c r="AQ104" s="796"/>
      <c r="AR104" s="797"/>
      <c r="AS104" s="795">
        <f t="shared" ref="AS104" si="13">AR101</f>
        <v>0</v>
      </c>
      <c r="AT104" s="796"/>
      <c r="AU104" s="796"/>
      <c r="AV104" s="797"/>
      <c r="AW104" s="795">
        <f t="shared" ref="AW104" si="14">AV101</f>
        <v>0</v>
      </c>
      <c r="AX104" s="796"/>
      <c r="AY104" s="796"/>
      <c r="AZ104" s="797"/>
      <c r="BA104" s="795">
        <f t="shared" ref="BA104" si="15">AZ101</f>
        <v>0</v>
      </c>
      <c r="BB104" s="796"/>
      <c r="BC104" s="796"/>
      <c r="BD104" s="797"/>
      <c r="BE104" s="795">
        <f t="shared" ref="BE104" si="16">BD101</f>
        <v>0</v>
      </c>
      <c r="BF104" s="796"/>
      <c r="BG104" s="796"/>
      <c r="BH104" s="797"/>
      <c r="BI104" s="795">
        <f t="shared" ref="BI104" si="17">BH101</f>
        <v>0</v>
      </c>
      <c r="BJ104" s="796"/>
      <c r="BK104" s="796"/>
      <c r="BL104" s="797"/>
      <c r="BM104" s="795">
        <f t="shared" ref="BM104" si="18">BL101</f>
        <v>0</v>
      </c>
      <c r="BN104" s="796"/>
      <c r="BO104" s="796"/>
      <c r="BP104" s="797"/>
      <c r="BQ104" s="795">
        <f t="shared" ref="BQ104" si="19">BP101</f>
        <v>0</v>
      </c>
      <c r="BR104" s="796"/>
      <c r="BS104" s="796"/>
      <c r="BT104" s="797"/>
      <c r="BU104" s="795">
        <f t="shared" ref="BU104" si="20">BT101</f>
        <v>0</v>
      </c>
      <c r="BV104" s="796"/>
      <c r="BW104" s="796"/>
      <c r="BX104" s="797"/>
      <c r="BY104" s="795">
        <f t="shared" ref="BY104" si="21">BX101</f>
        <v>0</v>
      </c>
      <c r="BZ104" s="796"/>
      <c r="CA104" s="796"/>
      <c r="CB104" s="797"/>
      <c r="CC104" s="795">
        <f t="shared" ref="CC104" si="22">CB101</f>
        <v>0</v>
      </c>
      <c r="CD104" s="796"/>
      <c r="CE104" s="796"/>
      <c r="CF104" s="797"/>
      <c r="CG104" s="795">
        <f t="shared" ref="CG104" si="23">CF101</f>
        <v>0</v>
      </c>
      <c r="CH104" s="796"/>
      <c r="CI104" s="796"/>
      <c r="CJ104" s="797"/>
      <c r="CK104" s="795">
        <f t="shared" ref="CK104" si="24">CJ101</f>
        <v>0</v>
      </c>
      <c r="CL104" s="796"/>
      <c r="CM104" s="796"/>
      <c r="CN104" s="797"/>
      <c r="CO104" s="795">
        <f t="shared" ref="CO104" si="25">CN101</f>
        <v>0</v>
      </c>
      <c r="CP104" s="796"/>
      <c r="CQ104" s="796"/>
      <c r="CR104" s="797"/>
      <c r="CS104" s="795">
        <f t="shared" ref="CS104" si="26">CR101</f>
        <v>0</v>
      </c>
      <c r="CT104" s="796"/>
      <c r="CU104" s="796"/>
      <c r="CV104" s="797"/>
      <c r="CW104" s="795">
        <f t="shared" ref="CW104" si="27">CV101</f>
        <v>0</v>
      </c>
      <c r="CX104" s="796"/>
      <c r="CY104" s="796"/>
      <c r="CZ104" s="797"/>
      <c r="DA104" s="795">
        <f t="shared" ref="DA104" si="28">CZ101</f>
        <v>0</v>
      </c>
      <c r="DB104" s="796"/>
      <c r="DC104" s="796"/>
      <c r="DD104" s="797"/>
      <c r="DE104" s="795">
        <f t="shared" ref="DE104" si="29">DD101</f>
        <v>0</v>
      </c>
      <c r="DF104" s="796"/>
      <c r="DG104" s="796"/>
      <c r="DH104" s="797"/>
      <c r="DI104" s="795">
        <f t="shared" ref="DI104" si="30">DH101</f>
        <v>0</v>
      </c>
      <c r="DJ104" s="796"/>
      <c r="DK104" s="796"/>
      <c r="DL104" s="797"/>
      <c r="DM104" s="795">
        <f t="shared" ref="DM104" si="31">DL101</f>
        <v>0</v>
      </c>
      <c r="DN104" s="796"/>
      <c r="DO104" s="796"/>
      <c r="DP104" s="797"/>
      <c r="DQ104" s="795">
        <f t="shared" ref="DQ104" si="32">DP101</f>
        <v>0</v>
      </c>
      <c r="DR104" s="796"/>
      <c r="DS104" s="796"/>
      <c r="DT104" s="797"/>
      <c r="DU104" s="795">
        <f t="shared" ref="DU104" si="33">DT101</f>
        <v>0</v>
      </c>
      <c r="DV104" s="796"/>
      <c r="DW104" s="796"/>
      <c r="DX104" s="797"/>
      <c r="DY104" s="795">
        <f t="shared" ref="DY104" si="34">DX101</f>
        <v>0</v>
      </c>
      <c r="DZ104" s="796"/>
      <c r="EA104" s="796"/>
      <c r="EB104" s="797"/>
      <c r="EC104" s="795">
        <f t="shared" ref="EC104" si="35">EB101</f>
        <v>0</v>
      </c>
      <c r="ED104" s="796"/>
      <c r="EE104" s="796"/>
      <c r="EF104" s="797"/>
      <c r="EG104" s="795">
        <f t="shared" ref="EG104" si="36">EF101</f>
        <v>0</v>
      </c>
      <c r="EH104" s="796"/>
      <c r="EI104" s="796"/>
      <c r="EJ104" s="797"/>
      <c r="EK104" s="795">
        <f t="shared" ref="EK104" si="37">EJ101</f>
        <v>0</v>
      </c>
      <c r="EL104" s="796"/>
      <c r="EM104" s="796"/>
      <c r="EN104" s="797"/>
      <c r="EO104" s="795">
        <f t="shared" ref="EO104" si="38">EN101</f>
        <v>0</v>
      </c>
      <c r="EP104" s="796"/>
      <c r="EQ104" s="796"/>
      <c r="ER104" s="797"/>
      <c r="ES104" s="795">
        <f t="shared" ref="ES104" si="39">ER101</f>
        <v>0</v>
      </c>
      <c r="ET104" s="796"/>
      <c r="EU104" s="796"/>
      <c r="EV104" s="797"/>
      <c r="EW104" s="795">
        <f t="shared" ref="EW104" si="40">EV101</f>
        <v>0</v>
      </c>
      <c r="EX104" s="796"/>
      <c r="EY104" s="796"/>
      <c r="EZ104" s="797"/>
      <c r="FA104" s="795">
        <f t="shared" ref="FA104" si="41">EZ101</f>
        <v>0</v>
      </c>
      <c r="FB104" s="796"/>
      <c r="FC104" s="796"/>
      <c r="FD104" s="797"/>
      <c r="FE104" s="795">
        <f t="shared" ref="FE104" si="42">FD101</f>
        <v>0</v>
      </c>
      <c r="FF104" s="796"/>
      <c r="FG104" s="796"/>
      <c r="FH104" s="797"/>
      <c r="FI104" s="795">
        <f t="shared" ref="FI104" si="43">FH101</f>
        <v>0</v>
      </c>
      <c r="FJ104" s="796"/>
      <c r="FK104" s="796"/>
      <c r="FL104" s="797"/>
      <c r="FM104" s="795">
        <f t="shared" ref="FM104" si="44">FL101</f>
        <v>0</v>
      </c>
      <c r="FN104" s="796"/>
      <c r="FO104" s="796"/>
      <c r="FP104" s="797"/>
      <c r="FQ104" s="795">
        <f t="shared" ref="FQ104" si="45">FP101</f>
        <v>0</v>
      </c>
      <c r="FR104" s="796"/>
      <c r="FS104" s="796"/>
      <c r="FT104" s="797"/>
      <c r="FU104" s="795">
        <f t="shared" ref="FU104" si="46">FT101</f>
        <v>0</v>
      </c>
      <c r="FV104" s="796"/>
      <c r="FW104" s="796"/>
      <c r="FX104" s="797"/>
      <c r="FY104" s="795">
        <f t="shared" ref="FY104" si="47">FX101</f>
        <v>0</v>
      </c>
      <c r="FZ104" s="796"/>
      <c r="GA104" s="796"/>
      <c r="GB104" s="797"/>
      <c r="GC104" s="795">
        <f t="shared" ref="GC104" si="48">GB101</f>
        <v>0</v>
      </c>
      <c r="GD104" s="796"/>
      <c r="GE104" s="796"/>
      <c r="GF104" s="797"/>
      <c r="GG104" s="795">
        <f t="shared" ref="GG104" si="49">GF101</f>
        <v>0</v>
      </c>
      <c r="GH104" s="796"/>
      <c r="GI104" s="796"/>
      <c r="GJ104" s="797"/>
      <c r="GK104" s="795">
        <f t="shared" ref="GK104" si="50">GJ101</f>
        <v>0</v>
      </c>
      <c r="GL104" s="796"/>
      <c r="GM104" s="796"/>
      <c r="GN104" s="797"/>
      <c r="GO104" s="795">
        <f t="shared" ref="GO104" si="51">GN101</f>
        <v>0</v>
      </c>
      <c r="GP104" s="796"/>
      <c r="GQ104" s="796"/>
      <c r="GR104" s="797"/>
      <c r="GS104" s="795">
        <f t="shared" ref="GS104" si="52">GR101</f>
        <v>0</v>
      </c>
      <c r="GT104" s="796"/>
      <c r="GU104" s="796"/>
      <c r="GV104" s="797"/>
      <c r="GW104" s="795">
        <f t="shared" ref="GW104" si="53">GV101</f>
        <v>0</v>
      </c>
      <c r="GX104" s="796"/>
      <c r="GY104" s="796"/>
      <c r="GZ104" s="797"/>
      <c r="HA104" s="795">
        <f t="shared" ref="HA104" si="54">GZ101</f>
        <v>0</v>
      </c>
      <c r="HB104" s="796"/>
      <c r="HC104" s="796"/>
      <c r="HD104" s="797"/>
      <c r="HE104" s="795">
        <f t="shared" ref="HE104" si="55">HD101</f>
        <v>0</v>
      </c>
      <c r="HF104" s="796"/>
      <c r="HG104" s="796"/>
      <c r="HH104" s="797"/>
      <c r="HI104" s="795">
        <f t="shared" ref="HI104" si="56">HH101</f>
        <v>0</v>
      </c>
      <c r="HJ104" s="796"/>
      <c r="HK104" s="796"/>
      <c r="HL104" s="797"/>
      <c r="HM104" s="795">
        <f t="shared" ref="HM104" si="57">HL101</f>
        <v>0</v>
      </c>
      <c r="HN104" s="796"/>
      <c r="HO104" s="796"/>
      <c r="HP104" s="797"/>
      <c r="HQ104" s="795">
        <f t="shared" ref="HQ104" si="58">HP101</f>
        <v>0</v>
      </c>
      <c r="HR104" s="796"/>
      <c r="HS104" s="796"/>
      <c r="HT104" s="797"/>
      <c r="HU104" s="795">
        <f t="shared" ref="HU104" si="59">HT101</f>
        <v>0</v>
      </c>
      <c r="HV104" s="796"/>
      <c r="HW104" s="796"/>
      <c r="HX104" s="797"/>
      <c r="HY104" s="795">
        <f t="shared" ref="HY104" si="60">HX101</f>
        <v>0</v>
      </c>
      <c r="HZ104" s="796"/>
      <c r="IA104" s="796"/>
      <c r="IB104" s="797"/>
      <c r="IC104" s="795">
        <f t="shared" ref="IC104" si="61">IB101</f>
        <v>0</v>
      </c>
      <c r="ID104" s="796"/>
      <c r="IE104" s="796"/>
      <c r="IF104" s="797"/>
      <c r="IG104" s="795">
        <f t="shared" ref="IG104" si="62">IF101</f>
        <v>0</v>
      </c>
      <c r="IH104" s="796"/>
      <c r="II104" s="796"/>
      <c r="IJ104" s="797"/>
      <c r="IK104" s="795">
        <f t="shared" ref="IK104" si="63">IJ101</f>
        <v>0</v>
      </c>
      <c r="IL104" s="796"/>
      <c r="IM104" s="796"/>
      <c r="IN104" s="797"/>
      <c r="IO104" s="795">
        <f t="shared" ref="IO104" si="64">IN101</f>
        <v>0</v>
      </c>
      <c r="IP104" s="796"/>
      <c r="IQ104" s="796"/>
      <c r="IR104" s="797"/>
      <c r="IS104" s="795">
        <f t="shared" ref="IS104" si="65">IR101</f>
        <v>0</v>
      </c>
      <c r="IT104" s="796"/>
      <c r="IU104" s="796"/>
      <c r="IV104" s="797"/>
      <c r="IW104" s="795">
        <f t="shared" ref="IW104" si="66">IV101</f>
        <v>0</v>
      </c>
      <c r="IX104" s="796"/>
      <c r="IY104" s="796"/>
      <c r="IZ104" s="797"/>
      <c r="JA104" s="795">
        <f t="shared" ref="JA104" si="67">IZ101</f>
        <v>0</v>
      </c>
      <c r="JB104" s="796"/>
      <c r="JC104" s="796"/>
      <c r="JD104" s="797"/>
      <c r="JE104" s="795">
        <f t="shared" ref="JE104" si="68">JD101</f>
        <v>0</v>
      </c>
      <c r="JF104" s="796"/>
      <c r="JG104" s="796"/>
      <c r="JH104" s="797"/>
      <c r="JI104" s="795">
        <f t="shared" ref="JI104" si="69">JH101</f>
        <v>0</v>
      </c>
      <c r="JJ104" s="796"/>
      <c r="JK104" s="796"/>
      <c r="JL104" s="797"/>
      <c r="JM104" s="795">
        <f t="shared" ref="JM104" si="70">JL101</f>
        <v>0</v>
      </c>
      <c r="JN104" s="796"/>
      <c r="JO104" s="796"/>
      <c r="JP104" s="797"/>
      <c r="JQ104" s="795">
        <f t="shared" ref="JQ104" si="71">JP101</f>
        <v>0</v>
      </c>
      <c r="JR104" s="796"/>
      <c r="JS104" s="796"/>
      <c r="JT104" s="797"/>
      <c r="JU104" s="795">
        <f t="shared" ref="JU104" si="72">JT101</f>
        <v>0</v>
      </c>
      <c r="JV104" s="796"/>
      <c r="JW104" s="796"/>
      <c r="JX104" s="797"/>
      <c r="JY104" s="795">
        <f t="shared" ref="JY104" si="73">JX101</f>
        <v>0</v>
      </c>
      <c r="JZ104" s="796"/>
      <c r="KA104" s="796"/>
      <c r="KB104" s="797"/>
      <c r="KC104" s="795">
        <f t="shared" ref="KC104" si="74">KB101</f>
        <v>0</v>
      </c>
      <c r="KD104" s="796"/>
      <c r="KE104" s="796"/>
      <c r="KF104" s="797"/>
      <c r="KG104" s="795">
        <f t="shared" ref="KG104" si="75">KF101</f>
        <v>0</v>
      </c>
      <c r="KH104" s="796"/>
      <c r="KI104" s="796"/>
      <c r="KJ104" s="797"/>
      <c r="KK104" s="795">
        <f t="shared" ref="KK104" si="76">KJ101</f>
        <v>0</v>
      </c>
      <c r="KL104" s="796"/>
      <c r="KM104" s="796"/>
      <c r="KN104" s="797"/>
      <c r="KO104" s="795">
        <f t="shared" ref="KO104" si="77">KN101</f>
        <v>0</v>
      </c>
      <c r="KP104" s="796"/>
      <c r="KQ104" s="796"/>
      <c r="KR104" s="797"/>
      <c r="KS104" s="795">
        <f t="shared" ref="KS104" si="78">KR101</f>
        <v>0</v>
      </c>
      <c r="KT104" s="796"/>
      <c r="KU104" s="796"/>
      <c r="KV104" s="797"/>
      <c r="KW104" s="795">
        <f t="shared" ref="KW104" si="79">KV101</f>
        <v>0</v>
      </c>
      <c r="KX104" s="796"/>
      <c r="KY104" s="796"/>
      <c r="KZ104" s="797"/>
      <c r="LA104" s="795">
        <f t="shared" ref="LA104" si="80">KZ101</f>
        <v>0</v>
      </c>
      <c r="LB104" s="796"/>
      <c r="LC104" s="796"/>
      <c r="LD104" s="797"/>
      <c r="LE104" s="795">
        <f t="shared" ref="LE104" si="81">LD101</f>
        <v>0</v>
      </c>
      <c r="LF104" s="796"/>
      <c r="LG104" s="796"/>
      <c r="LH104" s="797"/>
      <c r="LI104" s="795">
        <f t="shared" ref="LI104" si="82">LH101</f>
        <v>0</v>
      </c>
      <c r="LJ104" s="796"/>
      <c r="LK104" s="796"/>
      <c r="LL104" s="797"/>
      <c r="LM104" s="795">
        <f t="shared" ref="LM104" si="83">LL101</f>
        <v>0</v>
      </c>
      <c r="LN104" s="796"/>
      <c r="LO104" s="796"/>
      <c r="LP104" s="797"/>
      <c r="LQ104" s="795">
        <f t="shared" ref="LQ104" si="84">LP101</f>
        <v>0</v>
      </c>
      <c r="LR104" s="796"/>
      <c r="LS104" s="796"/>
      <c r="LT104" s="797"/>
      <c r="LU104" s="795">
        <f t="shared" ref="LU104" si="85">LT101</f>
        <v>0</v>
      </c>
      <c r="LV104" s="796"/>
      <c r="LW104" s="796"/>
      <c r="LX104" s="797"/>
      <c r="LY104" s="795">
        <f t="shared" ref="LY104" si="86">LX101</f>
        <v>0</v>
      </c>
      <c r="LZ104" s="796"/>
      <c r="MA104" s="796"/>
      <c r="MB104" s="797"/>
      <c r="MC104" s="795">
        <f t="shared" ref="MC104" si="87">MB101</f>
        <v>0</v>
      </c>
      <c r="MD104" s="796"/>
      <c r="ME104" s="796"/>
      <c r="MF104" s="797"/>
      <c r="MG104" s="795">
        <f t="shared" ref="MG104" si="88">MF101</f>
        <v>0</v>
      </c>
      <c r="MH104" s="796"/>
      <c r="MI104" s="796"/>
      <c r="MJ104" s="797"/>
      <c r="MK104" s="795">
        <f t="shared" ref="MK104" si="89">MJ101</f>
        <v>0</v>
      </c>
      <c r="ML104" s="796"/>
      <c r="MM104" s="796"/>
      <c r="MN104" s="797"/>
      <c r="MO104" s="795">
        <f t="shared" ref="MO104" si="90">MN101</f>
        <v>0</v>
      </c>
      <c r="MP104" s="796"/>
      <c r="MQ104" s="796"/>
      <c r="MR104" s="797"/>
      <c r="MS104" s="795">
        <f t="shared" ref="MS104" si="91">MR101</f>
        <v>0</v>
      </c>
      <c r="MT104" s="796"/>
      <c r="MU104" s="796"/>
      <c r="MV104" s="797"/>
      <c r="MW104" s="795">
        <f t="shared" ref="MW104" si="92">MV101</f>
        <v>0</v>
      </c>
      <c r="MX104" s="796"/>
      <c r="MY104" s="796"/>
      <c r="MZ104" s="797"/>
      <c r="NA104" s="795">
        <f t="shared" ref="NA104" si="93">MZ101</f>
        <v>0</v>
      </c>
      <c r="NB104" s="796"/>
      <c r="NC104" s="796"/>
      <c r="ND104" s="797"/>
      <c r="NE104" s="795">
        <f t="shared" ref="NE104" si="94">ND101</f>
        <v>0</v>
      </c>
      <c r="NF104" s="796"/>
      <c r="NG104" s="796"/>
      <c r="NH104" s="797"/>
      <c r="NI104" s="795">
        <f t="shared" ref="NI104" si="95">NH101</f>
        <v>0</v>
      </c>
      <c r="NJ104" s="796"/>
      <c r="NK104" s="796"/>
      <c r="NL104" s="797"/>
      <c r="NM104" s="795">
        <f t="shared" ref="NM104" si="96">NL101</f>
        <v>0</v>
      </c>
      <c r="NN104" s="796"/>
      <c r="NO104" s="796"/>
      <c r="NP104" s="797"/>
      <c r="NQ104" s="795">
        <f t="shared" ref="NQ104" si="97">NP101</f>
        <v>0</v>
      </c>
      <c r="NR104" s="796"/>
      <c r="NS104" s="796"/>
      <c r="NT104" s="797"/>
      <c r="NU104" s="795">
        <f t="shared" ref="NU104" si="98">NT101</f>
        <v>0</v>
      </c>
      <c r="NV104" s="796"/>
      <c r="NW104" s="796"/>
      <c r="NX104" s="797"/>
      <c r="NY104" s="795">
        <f t="shared" ref="NY104" si="99">NX101</f>
        <v>0</v>
      </c>
      <c r="NZ104" s="796"/>
      <c r="OA104" s="796"/>
      <c r="OB104" s="797"/>
      <c r="OC104" s="795">
        <f t="shared" ref="OC104" si="100">OB101</f>
        <v>0</v>
      </c>
      <c r="OD104" s="796"/>
      <c r="OE104" s="796"/>
      <c r="OF104" s="797"/>
      <c r="OG104" s="795">
        <f t="shared" ref="OG104" si="101">OF101</f>
        <v>0</v>
      </c>
      <c r="OH104" s="796"/>
      <c r="OI104" s="796"/>
      <c r="OJ104" s="797"/>
      <c r="OK104" s="795">
        <f t="shared" ref="OK104" si="102">OJ101</f>
        <v>0</v>
      </c>
      <c r="OL104" s="796"/>
      <c r="OM104" s="796"/>
      <c r="ON104" s="797"/>
      <c r="OO104" s="795">
        <f t="shared" ref="OO104" si="103">ON101</f>
        <v>0</v>
      </c>
      <c r="OP104" s="796"/>
      <c r="OQ104" s="796"/>
      <c r="OR104" s="797"/>
      <c r="OS104" s="795">
        <f t="shared" ref="OS104" si="104">OR101</f>
        <v>0</v>
      </c>
      <c r="OT104" s="796"/>
      <c r="OU104" s="796"/>
      <c r="OV104" s="797"/>
      <c r="OW104" s="795">
        <f t="shared" ref="OW104" si="105">OV101</f>
        <v>0</v>
      </c>
      <c r="OX104" s="796"/>
      <c r="OY104" s="796"/>
      <c r="OZ104" s="797"/>
      <c r="PA104" s="795">
        <f t="shared" ref="PA104" si="106">OZ101</f>
        <v>0</v>
      </c>
      <c r="PB104" s="796"/>
      <c r="PC104" s="796"/>
      <c r="PD104" s="797"/>
      <c r="PE104" s="795">
        <f t="shared" ref="PE104" si="107">PD101</f>
        <v>0</v>
      </c>
      <c r="PF104" s="796"/>
      <c r="PG104" s="796"/>
      <c r="PH104" s="797"/>
      <c r="PI104" s="795">
        <f t="shared" ref="PI104" si="108">PH101</f>
        <v>0</v>
      </c>
      <c r="PJ104" s="796"/>
      <c r="PK104" s="796"/>
      <c r="PL104" s="797"/>
      <c r="PM104" s="795">
        <f t="shared" ref="PM104" si="109">PL101</f>
        <v>0</v>
      </c>
      <c r="PN104" s="796"/>
      <c r="PO104" s="796"/>
      <c r="PP104" s="797"/>
      <c r="PQ104" s="795">
        <f t="shared" ref="PQ104" si="110">PP101</f>
        <v>0</v>
      </c>
      <c r="PR104" s="796"/>
      <c r="PS104" s="796"/>
      <c r="PT104" s="797"/>
      <c r="PU104" s="795">
        <f t="shared" ref="PU104" si="111">PT101</f>
        <v>0</v>
      </c>
      <c r="PV104" s="796"/>
      <c r="PW104" s="796"/>
      <c r="PX104" s="797"/>
      <c r="PY104" s="795">
        <f t="shared" ref="PY104" si="112">PX101</f>
        <v>0</v>
      </c>
      <c r="PZ104" s="796"/>
      <c r="QA104" s="796"/>
      <c r="QB104" s="797"/>
      <c r="QC104" s="795">
        <f t="shared" ref="QC104" si="113">QB101</f>
        <v>0</v>
      </c>
      <c r="QD104" s="796"/>
      <c r="QE104" s="796"/>
      <c r="QF104" s="797"/>
      <c r="QG104" s="795">
        <f t="shared" ref="QG104" si="114">QF101</f>
        <v>0</v>
      </c>
      <c r="QH104" s="796"/>
      <c r="QI104" s="796"/>
      <c r="QJ104" s="797"/>
      <c r="QK104" s="795">
        <f t="shared" ref="QK104" si="115">QJ101</f>
        <v>0</v>
      </c>
      <c r="QL104" s="796"/>
      <c r="QM104" s="796"/>
      <c r="QN104" s="797"/>
      <c r="QO104" s="795">
        <f t="shared" ref="QO104" si="116">QN101</f>
        <v>0</v>
      </c>
      <c r="QP104" s="796"/>
      <c r="QQ104" s="796"/>
      <c r="QR104" s="797"/>
      <c r="QS104" s="795">
        <f t="shared" ref="QS104" si="117">QR101</f>
        <v>0</v>
      </c>
      <c r="QT104" s="796"/>
      <c r="QU104" s="796"/>
      <c r="QV104" s="797"/>
      <c r="QW104" s="795">
        <f t="shared" ref="QW104" si="118">QV101</f>
        <v>0</v>
      </c>
      <c r="QX104" s="796"/>
      <c r="QY104" s="796"/>
      <c r="QZ104" s="797"/>
      <c r="RA104" s="795">
        <f t="shared" ref="RA104" si="119">QZ101</f>
        <v>0</v>
      </c>
      <c r="RB104" s="796"/>
      <c r="RC104" s="796"/>
      <c r="RD104" s="797"/>
      <c r="RE104" s="795">
        <f t="shared" ref="RE104" si="120">RD101</f>
        <v>0</v>
      </c>
      <c r="RF104" s="796"/>
      <c r="RG104" s="796"/>
      <c r="RH104" s="797"/>
      <c r="RI104" s="795">
        <f t="shared" ref="RI104" si="121">RH101</f>
        <v>0</v>
      </c>
      <c r="RJ104" s="796"/>
      <c r="RK104" s="796"/>
      <c r="RL104" s="797"/>
      <c r="RM104" s="795">
        <f t="shared" ref="RM104" si="122">RL101</f>
        <v>0</v>
      </c>
      <c r="RN104" s="796"/>
      <c r="RO104" s="796"/>
      <c r="RP104" s="797"/>
      <c r="RQ104" s="795">
        <f t="shared" ref="RQ104" si="123">RP101</f>
        <v>0</v>
      </c>
      <c r="RR104" s="796"/>
      <c r="RS104" s="796"/>
      <c r="RT104" s="797"/>
      <c r="RU104" s="795">
        <f t="shared" ref="RU104" si="124">RT101</f>
        <v>0</v>
      </c>
      <c r="RV104" s="796"/>
      <c r="RW104" s="796"/>
      <c r="RX104" s="797"/>
      <c r="RY104" s="795">
        <f t="shared" ref="RY104" si="125">RX101</f>
        <v>0</v>
      </c>
      <c r="RZ104" s="796"/>
      <c r="SA104" s="796"/>
      <c r="SB104" s="797"/>
      <c r="SC104" s="795">
        <f t="shared" ref="SC104" si="126">SB101</f>
        <v>0</v>
      </c>
      <c r="SD104" s="796"/>
      <c r="SE104" s="796"/>
      <c r="SF104" s="797"/>
      <c r="SG104" s="795">
        <f t="shared" ref="SG104" si="127">SF101</f>
        <v>0</v>
      </c>
      <c r="SH104" s="796"/>
      <c r="SI104" s="796"/>
      <c r="SJ104" s="797"/>
      <c r="SK104" s="795">
        <f t="shared" ref="SK104" si="128">SJ101</f>
        <v>0</v>
      </c>
      <c r="SL104" s="796"/>
      <c r="SM104" s="796"/>
      <c r="SN104" s="797"/>
      <c r="SO104" s="795">
        <f t="shared" ref="SO104" si="129">SN101</f>
        <v>0</v>
      </c>
      <c r="SP104" s="796"/>
      <c r="SQ104" s="796"/>
      <c r="SR104" s="797"/>
      <c r="SS104" s="795">
        <f t="shared" ref="SS104" si="130">SR101</f>
        <v>0</v>
      </c>
      <c r="ST104" s="796"/>
      <c r="SU104" s="796"/>
      <c r="SV104" s="797"/>
      <c r="SW104" s="795">
        <f t="shared" ref="SW104" si="131">SV101</f>
        <v>0</v>
      </c>
      <c r="SX104" s="796"/>
      <c r="SY104" s="796"/>
      <c r="SZ104" s="797"/>
      <c r="TA104" s="795">
        <f t="shared" ref="TA104" si="132">SZ101</f>
        <v>0</v>
      </c>
      <c r="TB104" s="796"/>
      <c r="TC104" s="796"/>
      <c r="TD104" s="797"/>
      <c r="TE104" s="795">
        <f t="shared" ref="TE104" si="133">TD101</f>
        <v>0</v>
      </c>
      <c r="TF104" s="796"/>
      <c r="TG104" s="796"/>
      <c r="TH104" s="797"/>
      <c r="TI104" s="795">
        <f t="shared" ref="TI104" si="134">TH101</f>
        <v>0</v>
      </c>
      <c r="TJ104" s="796"/>
      <c r="TK104" s="796"/>
      <c r="TL104" s="797"/>
      <c r="TM104" s="795">
        <f t="shared" ref="TM104" si="135">TL101</f>
        <v>0</v>
      </c>
      <c r="TN104" s="796"/>
      <c r="TO104" s="796"/>
      <c r="TP104" s="797"/>
      <c r="TQ104" s="795">
        <f t="shared" ref="TQ104" si="136">TP101</f>
        <v>0</v>
      </c>
      <c r="TR104" s="796"/>
      <c r="TS104" s="796"/>
      <c r="TT104" s="797"/>
      <c r="TU104" s="795">
        <f t="shared" ref="TU104" si="137">TT101</f>
        <v>0</v>
      </c>
      <c r="TV104" s="796"/>
      <c r="TW104" s="796"/>
      <c r="TX104" s="797"/>
      <c r="TY104" s="795">
        <f t="shared" ref="TY104" si="138">TX101</f>
        <v>0</v>
      </c>
      <c r="TZ104" s="796"/>
      <c r="UA104" s="796"/>
      <c r="UB104" s="797"/>
      <c r="UC104" s="795">
        <f t="shared" ref="UC104" si="139">UB101</f>
        <v>0</v>
      </c>
      <c r="UD104" s="796"/>
      <c r="UE104" s="796"/>
      <c r="UF104" s="797"/>
      <c r="UG104" s="795">
        <f t="shared" ref="UG104" si="140">UF101</f>
        <v>0</v>
      </c>
      <c r="UH104" s="796"/>
      <c r="UI104" s="796"/>
      <c r="UJ104" s="797"/>
      <c r="UK104" s="795">
        <f t="shared" ref="UK104" si="141">UJ101</f>
        <v>0</v>
      </c>
      <c r="UL104" s="796"/>
      <c r="UM104" s="796"/>
      <c r="UN104" s="797"/>
      <c r="UO104" s="795">
        <f t="shared" ref="UO104" si="142">UN101</f>
        <v>0</v>
      </c>
      <c r="UP104" s="796"/>
      <c r="UQ104" s="796"/>
      <c r="UR104" s="797"/>
      <c r="US104" s="795">
        <f t="shared" ref="US104" si="143">UR101</f>
        <v>0</v>
      </c>
      <c r="UT104" s="796"/>
      <c r="UU104" s="796"/>
      <c r="UV104" s="797"/>
      <c r="UW104" s="795">
        <f t="shared" ref="UW104" si="144">UV101</f>
        <v>0</v>
      </c>
      <c r="UX104" s="796"/>
      <c r="UY104" s="796"/>
      <c r="UZ104" s="797"/>
      <c r="VA104" s="795">
        <f t="shared" ref="VA104" si="145">UZ101</f>
        <v>0</v>
      </c>
      <c r="VB104" s="796"/>
      <c r="VC104" s="796"/>
      <c r="VD104" s="797"/>
      <c r="VE104" s="795">
        <f t="shared" ref="VE104" si="146">VD101</f>
        <v>0</v>
      </c>
      <c r="VF104" s="796"/>
      <c r="VG104" s="796"/>
      <c r="VH104" s="797"/>
      <c r="VI104" s="795">
        <f t="shared" ref="VI104" si="147">VH101</f>
        <v>0</v>
      </c>
      <c r="VJ104" s="796"/>
      <c r="VK104" s="796"/>
      <c r="VL104" s="797"/>
      <c r="VM104" s="795">
        <f t="shared" ref="VM104" si="148">VL101</f>
        <v>0</v>
      </c>
      <c r="VN104" s="796"/>
      <c r="VO104" s="796"/>
      <c r="VP104" s="797"/>
      <c r="VQ104" s="795">
        <f t="shared" ref="VQ104" si="149">VP101</f>
        <v>0</v>
      </c>
      <c r="VR104" s="796"/>
      <c r="VS104" s="796"/>
      <c r="VT104" s="797"/>
      <c r="VU104" s="795">
        <f t="shared" ref="VU104" si="150">VT101</f>
        <v>0</v>
      </c>
      <c r="VV104" s="796"/>
      <c r="VW104" s="796"/>
      <c r="VX104" s="797"/>
      <c r="VY104" s="795">
        <f t="shared" ref="VY104" si="151">VX101</f>
        <v>0</v>
      </c>
      <c r="VZ104" s="796"/>
      <c r="WA104" s="796"/>
      <c r="WB104" s="797"/>
      <c r="WC104" s="795">
        <f t="shared" ref="WC104" si="152">WB101</f>
        <v>0</v>
      </c>
      <c r="WD104" s="796"/>
      <c r="WE104" s="796"/>
      <c r="WF104" s="797"/>
      <c r="WG104" s="795">
        <f t="shared" ref="WG104" si="153">WF101</f>
        <v>0</v>
      </c>
      <c r="WH104" s="796"/>
      <c r="WI104" s="796"/>
      <c r="WJ104" s="797"/>
      <c r="WK104" s="795">
        <f t="shared" ref="WK104" si="154">WJ101</f>
        <v>0</v>
      </c>
      <c r="WL104" s="796"/>
      <c r="WM104" s="796"/>
      <c r="WN104" s="797"/>
      <c r="WO104" s="795">
        <f t="shared" ref="WO104" si="155">WN101</f>
        <v>0</v>
      </c>
      <c r="WP104" s="796"/>
      <c r="WQ104" s="796"/>
      <c r="WR104" s="797"/>
      <c r="WS104" s="795">
        <f t="shared" ref="WS104" si="156">WR101</f>
        <v>0</v>
      </c>
      <c r="WT104" s="796"/>
      <c r="WU104" s="796"/>
      <c r="WV104" s="797"/>
      <c r="WW104" s="795">
        <f t="shared" ref="WW104" si="157">WV101</f>
        <v>0</v>
      </c>
      <c r="WX104" s="796"/>
      <c r="WY104" s="796"/>
      <c r="WZ104" s="797"/>
      <c r="XA104" s="795">
        <f t="shared" ref="XA104" si="158">WZ101</f>
        <v>0</v>
      </c>
      <c r="XB104" s="796"/>
      <c r="XC104" s="796"/>
      <c r="XD104" s="797"/>
      <c r="XE104" s="795">
        <f t="shared" ref="XE104" si="159">XD101</f>
        <v>0</v>
      </c>
      <c r="XF104" s="796"/>
      <c r="XG104" s="796"/>
      <c r="XH104" s="797"/>
      <c r="XI104" s="795">
        <f t="shared" ref="XI104" si="160">XH101</f>
        <v>0</v>
      </c>
      <c r="XJ104" s="796"/>
      <c r="XK104" s="796"/>
      <c r="XL104" s="797"/>
      <c r="XM104" s="795">
        <f t="shared" ref="XM104" si="161">XL101</f>
        <v>0</v>
      </c>
      <c r="XN104" s="796"/>
      <c r="XO104" s="796"/>
      <c r="XP104" s="797"/>
      <c r="XQ104" s="795">
        <f t="shared" ref="XQ104" si="162">XP101</f>
        <v>0</v>
      </c>
      <c r="XR104" s="796"/>
      <c r="XS104" s="796"/>
      <c r="XT104" s="797"/>
      <c r="XU104" s="795">
        <f t="shared" ref="XU104" si="163">XT101</f>
        <v>0</v>
      </c>
      <c r="XV104" s="796"/>
      <c r="XW104" s="796"/>
      <c r="XX104" s="797"/>
      <c r="XY104" s="795">
        <f t="shared" ref="XY104" si="164">XX101</f>
        <v>0</v>
      </c>
      <c r="XZ104" s="796"/>
      <c r="YA104" s="796"/>
      <c r="YB104" s="797"/>
      <c r="YC104" s="795">
        <f t="shared" ref="YC104" si="165">YB101</f>
        <v>0</v>
      </c>
      <c r="YD104" s="796"/>
      <c r="YE104" s="796"/>
      <c r="YF104" s="797"/>
      <c r="YG104" s="795">
        <f t="shared" ref="YG104" si="166">YF101</f>
        <v>0</v>
      </c>
      <c r="YH104" s="796"/>
      <c r="YI104" s="796"/>
      <c r="YJ104" s="797"/>
      <c r="YK104" s="795">
        <f t="shared" ref="YK104" si="167">YJ101</f>
        <v>0</v>
      </c>
      <c r="YL104" s="796"/>
      <c r="YM104" s="796"/>
      <c r="YN104" s="797"/>
      <c r="YO104" s="795">
        <f t="shared" ref="YO104" si="168">YN101</f>
        <v>0</v>
      </c>
      <c r="YP104" s="796"/>
      <c r="YQ104" s="796"/>
      <c r="YR104" s="797"/>
      <c r="YS104" s="795">
        <f t="shared" ref="YS104" si="169">YR101</f>
        <v>0</v>
      </c>
      <c r="YT104" s="796"/>
      <c r="YU104" s="796"/>
      <c r="YV104" s="797"/>
      <c r="YW104" s="795">
        <f t="shared" ref="YW104" si="170">YV101</f>
        <v>0</v>
      </c>
      <c r="YX104" s="796"/>
      <c r="YY104" s="796"/>
      <c r="YZ104" s="797"/>
      <c r="ZA104" s="795">
        <f t="shared" ref="ZA104" si="171">YZ101</f>
        <v>0</v>
      </c>
      <c r="ZB104" s="796"/>
      <c r="ZC104" s="796"/>
      <c r="ZD104" s="797"/>
      <c r="ZE104" s="795">
        <f t="shared" ref="ZE104" si="172">ZD101</f>
        <v>0</v>
      </c>
      <c r="ZF104" s="796"/>
      <c r="ZG104" s="796"/>
      <c r="ZH104" s="797"/>
      <c r="ZI104" s="795">
        <f t="shared" ref="ZI104" si="173">ZH101</f>
        <v>0</v>
      </c>
      <c r="ZJ104" s="796"/>
      <c r="ZK104" s="796"/>
      <c r="ZL104" s="797"/>
      <c r="ZM104" s="795">
        <f t="shared" ref="ZM104" si="174">ZL101</f>
        <v>0</v>
      </c>
      <c r="ZN104" s="796"/>
      <c r="ZO104" s="796"/>
      <c r="ZP104" s="797"/>
      <c r="ZQ104" s="795">
        <f t="shared" ref="ZQ104" si="175">ZP101</f>
        <v>0</v>
      </c>
      <c r="ZR104" s="796"/>
      <c r="ZS104" s="796"/>
      <c r="ZT104" s="797"/>
      <c r="ZU104" s="795">
        <f t="shared" ref="ZU104" si="176">ZT101</f>
        <v>0</v>
      </c>
      <c r="ZV104" s="796"/>
      <c r="ZW104" s="796"/>
      <c r="ZX104" s="797"/>
      <c r="ZY104" s="795">
        <f t="shared" ref="ZY104" si="177">ZX101</f>
        <v>0</v>
      </c>
      <c r="ZZ104" s="796"/>
      <c r="AAA104" s="796"/>
      <c r="AAB104" s="797"/>
      <c r="AAC104" s="795">
        <f t="shared" ref="AAC104" si="178">AAB101</f>
        <v>0</v>
      </c>
      <c r="AAD104" s="796"/>
      <c r="AAE104" s="796"/>
      <c r="AAF104" s="797"/>
      <c r="AAG104" s="795">
        <f t="shared" ref="AAG104" si="179">AAF101</f>
        <v>0</v>
      </c>
      <c r="AAH104" s="796"/>
      <c r="AAI104" s="796"/>
      <c r="AAJ104" s="797"/>
      <c r="AAK104" s="795">
        <f t="shared" ref="AAK104" si="180">AAJ101</f>
        <v>0</v>
      </c>
      <c r="AAL104" s="796"/>
      <c r="AAM104" s="796"/>
      <c r="AAN104" s="797"/>
      <c r="AAO104" s="795">
        <f t="shared" ref="AAO104" si="181">AAN101</f>
        <v>0</v>
      </c>
      <c r="AAP104" s="796"/>
      <c r="AAQ104" s="796"/>
      <c r="AAR104" s="797"/>
      <c r="AAS104" s="795">
        <f t="shared" ref="AAS104" si="182">AAR101</f>
        <v>0</v>
      </c>
      <c r="AAT104" s="796"/>
      <c r="AAU104" s="796"/>
      <c r="AAV104" s="797"/>
      <c r="AAW104" s="795">
        <f t="shared" ref="AAW104" si="183">AAV101</f>
        <v>0</v>
      </c>
      <c r="AAX104" s="796"/>
      <c r="AAY104" s="796"/>
      <c r="AAZ104" s="797"/>
      <c r="ABA104" s="795">
        <f t="shared" ref="ABA104" si="184">AAZ101</f>
        <v>0</v>
      </c>
      <c r="ABB104" s="796"/>
      <c r="ABC104" s="796"/>
      <c r="ABD104" s="797"/>
      <c r="ABE104" s="795">
        <f t="shared" ref="ABE104" si="185">ABD101</f>
        <v>0</v>
      </c>
      <c r="ABF104" s="796"/>
      <c r="ABG104" s="796"/>
      <c r="ABH104" s="797"/>
      <c r="ABI104" s="795">
        <f t="shared" ref="ABI104" si="186">ABH101</f>
        <v>0</v>
      </c>
      <c r="ABJ104" s="796"/>
      <c r="ABK104" s="796"/>
      <c r="ABL104" s="797"/>
      <c r="ABM104" s="795">
        <f t="shared" ref="ABM104" si="187">ABL101</f>
        <v>0</v>
      </c>
      <c r="ABN104" s="796"/>
      <c r="ABO104" s="796"/>
      <c r="ABP104" s="797"/>
      <c r="ABQ104" s="795">
        <f t="shared" ref="ABQ104" si="188">ABP101</f>
        <v>0</v>
      </c>
      <c r="ABR104" s="796"/>
      <c r="ABS104" s="796"/>
      <c r="ABT104" s="797"/>
      <c r="ABU104" s="795">
        <f t="shared" ref="ABU104" si="189">ABT101</f>
        <v>0</v>
      </c>
      <c r="ABV104" s="796"/>
      <c r="ABW104" s="796"/>
      <c r="ABX104" s="797"/>
      <c r="ABY104" s="795">
        <f t="shared" ref="ABY104" si="190">ABX101</f>
        <v>0</v>
      </c>
      <c r="ABZ104" s="796"/>
      <c r="ACA104" s="796"/>
      <c r="ACB104" s="797"/>
      <c r="ACC104" s="795">
        <f t="shared" ref="ACC104" si="191">ACB101</f>
        <v>0</v>
      </c>
      <c r="ACD104" s="796"/>
      <c r="ACE104" s="796"/>
      <c r="ACF104" s="797"/>
      <c r="ACG104" s="795">
        <f t="shared" ref="ACG104" si="192">ACF101</f>
        <v>0</v>
      </c>
      <c r="ACH104" s="796"/>
      <c r="ACI104" s="796"/>
      <c r="ACJ104" s="797"/>
      <c r="ACK104" s="795">
        <f t="shared" ref="ACK104" si="193">ACJ101</f>
        <v>0</v>
      </c>
      <c r="ACL104" s="796"/>
      <c r="ACM104" s="796"/>
      <c r="ACN104" s="797"/>
      <c r="ACO104" s="795">
        <f t="shared" ref="ACO104" si="194">ACN101</f>
        <v>0</v>
      </c>
      <c r="ACP104" s="796"/>
      <c r="ACQ104" s="796"/>
      <c r="ACR104" s="797"/>
      <c r="ACS104" s="795">
        <f t="shared" ref="ACS104" si="195">ACR101</f>
        <v>0</v>
      </c>
      <c r="ACT104" s="796"/>
      <c r="ACU104" s="796"/>
      <c r="ACV104" s="797"/>
      <c r="ACW104" s="795">
        <f t="shared" ref="ACW104" si="196">ACV101</f>
        <v>0</v>
      </c>
      <c r="ACX104" s="796"/>
      <c r="ACY104" s="796"/>
      <c r="ACZ104" s="797"/>
      <c r="ADA104" s="795">
        <f t="shared" ref="ADA104" si="197">ACZ101</f>
        <v>0</v>
      </c>
      <c r="ADB104" s="796"/>
      <c r="ADC104" s="796"/>
      <c r="ADD104" s="797"/>
      <c r="ADE104" s="795">
        <f t="shared" ref="ADE104" si="198">ADD101</f>
        <v>0</v>
      </c>
      <c r="ADF104" s="796"/>
      <c r="ADG104" s="796"/>
      <c r="ADH104" s="797"/>
      <c r="ADI104" s="795">
        <f t="shared" ref="ADI104" si="199">ADH101</f>
        <v>0</v>
      </c>
      <c r="ADJ104" s="796"/>
      <c r="ADK104" s="796"/>
      <c r="ADL104" s="797"/>
      <c r="ADM104" s="795">
        <f t="shared" ref="ADM104" si="200">ADL101</f>
        <v>0</v>
      </c>
      <c r="ADN104" s="796"/>
      <c r="ADO104" s="796"/>
      <c r="ADP104" s="797"/>
      <c r="ADQ104" s="795">
        <f t="shared" ref="ADQ104" si="201">ADP101</f>
        <v>0</v>
      </c>
      <c r="ADR104" s="796"/>
      <c r="ADS104" s="796"/>
      <c r="ADT104" s="797"/>
      <c r="ADU104" s="795">
        <f t="shared" ref="ADU104" si="202">ADT101</f>
        <v>0</v>
      </c>
      <c r="ADV104" s="796"/>
      <c r="ADW104" s="796"/>
      <c r="ADX104" s="797"/>
      <c r="ADY104" s="795">
        <f t="shared" ref="ADY104" si="203">ADX101</f>
        <v>0</v>
      </c>
      <c r="ADZ104" s="796"/>
      <c r="AEA104" s="796"/>
      <c r="AEB104" s="797"/>
      <c r="AEC104" s="795">
        <f t="shared" ref="AEC104" si="204">AEB101</f>
        <v>0</v>
      </c>
      <c r="AED104" s="796"/>
      <c r="AEE104" s="796"/>
      <c r="AEF104" s="797"/>
      <c r="AEG104" s="795">
        <f t="shared" ref="AEG104" si="205">AEF101</f>
        <v>0</v>
      </c>
      <c r="AEH104" s="796"/>
      <c r="AEI104" s="796"/>
      <c r="AEJ104" s="797"/>
      <c r="AEK104" s="795">
        <f t="shared" ref="AEK104" si="206">AEJ101</f>
        <v>0</v>
      </c>
      <c r="AEL104" s="796"/>
      <c r="AEM104" s="796"/>
      <c r="AEN104" s="797"/>
      <c r="AEO104" s="795">
        <f t="shared" ref="AEO104" si="207">AEN101</f>
        <v>0</v>
      </c>
      <c r="AEP104" s="796"/>
      <c r="AEQ104" s="796"/>
      <c r="AER104" s="797"/>
      <c r="AES104" s="795">
        <f t="shared" ref="AES104" si="208">AER101</f>
        <v>0</v>
      </c>
      <c r="AET104" s="796"/>
      <c r="AEU104" s="796"/>
      <c r="AEV104" s="797"/>
      <c r="AEW104" s="795">
        <f t="shared" ref="AEW104" si="209">AEV101</f>
        <v>0</v>
      </c>
      <c r="AEX104" s="796"/>
      <c r="AEY104" s="796"/>
      <c r="AEZ104" s="797"/>
      <c r="AFA104" s="795">
        <f t="shared" ref="AFA104" si="210">AEZ101</f>
        <v>0</v>
      </c>
      <c r="AFB104" s="796"/>
      <c r="AFC104" s="796"/>
      <c r="AFD104" s="797"/>
      <c r="AFE104" s="795">
        <f t="shared" ref="AFE104" si="211">AFD101</f>
        <v>0</v>
      </c>
      <c r="AFF104" s="796"/>
      <c r="AFG104" s="796"/>
      <c r="AFH104" s="797"/>
      <c r="AFI104" s="795">
        <f t="shared" ref="AFI104" si="212">AFH101</f>
        <v>0</v>
      </c>
      <c r="AFJ104" s="796"/>
      <c r="AFK104" s="796"/>
      <c r="AFL104" s="797"/>
      <c r="AFM104" s="795">
        <f t="shared" ref="AFM104" si="213">AFL101</f>
        <v>0</v>
      </c>
      <c r="AFN104" s="796"/>
      <c r="AFO104" s="796"/>
      <c r="AFP104" s="797"/>
      <c r="AFQ104" s="795">
        <f t="shared" ref="AFQ104" si="214">AFP101</f>
        <v>0</v>
      </c>
      <c r="AFR104" s="796"/>
      <c r="AFS104" s="796"/>
      <c r="AFT104" s="797"/>
      <c r="AFU104" s="795">
        <f t="shared" ref="AFU104" si="215">AFT101</f>
        <v>0</v>
      </c>
      <c r="AFV104" s="796"/>
      <c r="AFW104" s="796"/>
      <c r="AFX104" s="797"/>
      <c r="AFY104" s="795">
        <f t="shared" ref="AFY104" si="216">AFX101</f>
        <v>0</v>
      </c>
      <c r="AFZ104" s="796"/>
      <c r="AGA104" s="796"/>
      <c r="AGB104" s="797"/>
      <c r="AGC104" s="795">
        <f t="shared" ref="AGC104" si="217">AGB101</f>
        <v>0</v>
      </c>
      <c r="AGD104" s="796"/>
      <c r="AGE104" s="796"/>
      <c r="AGF104" s="797"/>
      <c r="AGG104" s="795">
        <f t="shared" ref="AGG104" si="218">AGF101</f>
        <v>0</v>
      </c>
      <c r="AGH104" s="796"/>
      <c r="AGI104" s="796"/>
      <c r="AGJ104" s="797"/>
      <c r="AGK104" s="795">
        <f t="shared" ref="AGK104" si="219">AGJ101</f>
        <v>0</v>
      </c>
      <c r="AGL104" s="796"/>
      <c r="AGM104" s="796"/>
      <c r="AGN104" s="797"/>
      <c r="AGO104" s="795">
        <f t="shared" ref="AGO104" si="220">AGN101</f>
        <v>0</v>
      </c>
      <c r="AGP104" s="796"/>
      <c r="AGQ104" s="796"/>
      <c r="AGR104" s="797"/>
      <c r="AGS104" s="795">
        <f t="shared" ref="AGS104" si="221">AGR101</f>
        <v>0</v>
      </c>
      <c r="AGT104" s="796"/>
      <c r="AGU104" s="796"/>
      <c r="AGV104" s="797"/>
      <c r="AGW104" s="795">
        <f t="shared" ref="AGW104" si="222">AGV101</f>
        <v>0</v>
      </c>
      <c r="AGX104" s="796"/>
      <c r="AGY104" s="796"/>
      <c r="AGZ104" s="797"/>
      <c r="AHA104" s="795">
        <f t="shared" ref="AHA104" si="223">AGZ101</f>
        <v>0</v>
      </c>
      <c r="AHB104" s="796"/>
      <c r="AHC104" s="796"/>
      <c r="AHD104" s="797"/>
      <c r="AHE104" s="795">
        <f t="shared" ref="AHE104" si="224">AHD101</f>
        <v>0</v>
      </c>
      <c r="AHF104" s="796"/>
      <c r="AHG104" s="796"/>
      <c r="AHH104" s="797"/>
      <c r="AHI104" s="795">
        <f t="shared" ref="AHI104" si="225">AHH101</f>
        <v>0</v>
      </c>
      <c r="AHJ104" s="796"/>
      <c r="AHK104" s="796"/>
      <c r="AHL104" s="797"/>
      <c r="AHM104" s="795">
        <f t="shared" ref="AHM104" si="226">AHL101</f>
        <v>0</v>
      </c>
      <c r="AHN104" s="796"/>
      <c r="AHO104" s="796"/>
      <c r="AHP104" s="797"/>
      <c r="AHQ104" s="795">
        <f t="shared" ref="AHQ104" si="227">AHP101</f>
        <v>0</v>
      </c>
      <c r="AHR104" s="796"/>
      <c r="AHS104" s="796"/>
      <c r="AHT104" s="797"/>
      <c r="AHU104" s="795">
        <f t="shared" ref="AHU104" si="228">AHT101</f>
        <v>0</v>
      </c>
      <c r="AHV104" s="796"/>
      <c r="AHW104" s="796"/>
      <c r="AHX104" s="797"/>
      <c r="AHY104" s="795">
        <f t="shared" ref="AHY104" si="229">AHX101</f>
        <v>0</v>
      </c>
      <c r="AHZ104" s="796"/>
      <c r="AIA104" s="796"/>
      <c r="AIB104" s="797"/>
      <c r="AIC104" s="795">
        <f t="shared" ref="AIC104" si="230">AIB101</f>
        <v>0</v>
      </c>
      <c r="AID104" s="796"/>
      <c r="AIE104" s="796"/>
      <c r="AIF104" s="797"/>
      <c r="AIG104" s="795">
        <f t="shared" ref="AIG104" si="231">AIF101</f>
        <v>0</v>
      </c>
      <c r="AIH104" s="796"/>
      <c r="AII104" s="796"/>
      <c r="AIJ104" s="797"/>
      <c r="AIK104" s="795">
        <f t="shared" ref="AIK104" si="232">AIJ101</f>
        <v>0</v>
      </c>
      <c r="AIL104" s="796"/>
      <c r="AIM104" s="796"/>
      <c r="AIN104" s="797"/>
      <c r="AIO104" s="795">
        <f t="shared" ref="AIO104" si="233">AIN101</f>
        <v>0</v>
      </c>
      <c r="AIP104" s="796"/>
      <c r="AIQ104" s="796"/>
      <c r="AIR104" s="797"/>
      <c r="AIS104" s="795">
        <f t="shared" ref="AIS104" si="234">AIR101</f>
        <v>0</v>
      </c>
      <c r="AIT104" s="796"/>
      <c r="AIU104" s="796"/>
      <c r="AIV104" s="797"/>
      <c r="AIW104" s="795">
        <f t="shared" ref="AIW104" si="235">AIV101</f>
        <v>0</v>
      </c>
      <c r="AIX104" s="796"/>
      <c r="AIY104" s="796"/>
      <c r="AIZ104" s="797"/>
      <c r="AJA104" s="795">
        <f t="shared" ref="AJA104" si="236">AIZ101</f>
        <v>0</v>
      </c>
      <c r="AJB104" s="796"/>
      <c r="AJC104" s="796"/>
      <c r="AJD104" s="797"/>
      <c r="AJE104" s="795">
        <f t="shared" ref="AJE104" si="237">AJD101</f>
        <v>0</v>
      </c>
      <c r="AJF104" s="796"/>
      <c r="AJG104" s="796"/>
      <c r="AJH104" s="797"/>
      <c r="AJI104" s="795">
        <f t="shared" ref="AJI104" si="238">AJH101</f>
        <v>0</v>
      </c>
      <c r="AJJ104" s="796"/>
      <c r="AJK104" s="796"/>
      <c r="AJL104" s="797"/>
      <c r="AJM104" s="795">
        <f t="shared" ref="AJM104" si="239">AJL101</f>
        <v>0</v>
      </c>
      <c r="AJN104" s="796"/>
      <c r="AJO104" s="796"/>
      <c r="AJP104" s="797"/>
      <c r="AJQ104" s="795">
        <f t="shared" ref="AJQ104" si="240">AJP101</f>
        <v>0</v>
      </c>
      <c r="AJR104" s="796"/>
      <c r="AJS104" s="796"/>
      <c r="AJT104" s="797"/>
      <c r="AJU104" s="795">
        <f t="shared" ref="AJU104" si="241">AJT101</f>
        <v>0</v>
      </c>
      <c r="AJV104" s="796"/>
      <c r="AJW104" s="796"/>
      <c r="AJX104" s="797"/>
      <c r="AJY104" s="795">
        <f t="shared" ref="AJY104" si="242">AJX101</f>
        <v>0</v>
      </c>
      <c r="AJZ104" s="796"/>
      <c r="AKA104" s="796"/>
      <c r="AKB104" s="797"/>
      <c r="AKC104" s="795">
        <f t="shared" ref="AKC104" si="243">AKB101</f>
        <v>0</v>
      </c>
      <c r="AKD104" s="796"/>
      <c r="AKE104" s="796"/>
      <c r="AKF104" s="797"/>
      <c r="AKG104" s="795">
        <f t="shared" ref="AKG104" si="244">AKF101</f>
        <v>0</v>
      </c>
      <c r="AKH104" s="796"/>
      <c r="AKI104" s="796"/>
      <c r="AKJ104" s="797"/>
      <c r="AKK104" s="795">
        <f t="shared" ref="AKK104" si="245">AKJ101</f>
        <v>0</v>
      </c>
      <c r="AKL104" s="796"/>
      <c r="AKM104" s="796"/>
      <c r="AKN104" s="797"/>
      <c r="AKO104" s="795">
        <f t="shared" ref="AKO104" si="246">AKN101</f>
        <v>0</v>
      </c>
      <c r="AKP104" s="796"/>
      <c r="AKQ104" s="796"/>
      <c r="AKR104" s="797"/>
      <c r="AKS104" s="795">
        <f t="shared" ref="AKS104" si="247">AKR101</f>
        <v>0</v>
      </c>
      <c r="AKT104" s="796"/>
      <c r="AKU104" s="796"/>
      <c r="AKV104" s="797"/>
      <c r="AKW104" s="795">
        <f t="shared" ref="AKW104" si="248">AKV101</f>
        <v>0</v>
      </c>
      <c r="AKX104" s="796"/>
      <c r="AKY104" s="796"/>
      <c r="AKZ104" s="797"/>
      <c r="ALA104" s="795">
        <f t="shared" ref="ALA104" si="249">AKZ101</f>
        <v>0</v>
      </c>
      <c r="ALB104" s="796"/>
      <c r="ALC104" s="796"/>
      <c r="ALD104" s="797"/>
      <c r="ALE104" s="795">
        <f t="shared" ref="ALE104" si="250">ALD101</f>
        <v>0</v>
      </c>
      <c r="ALF104" s="796"/>
      <c r="ALG104" s="796"/>
      <c r="ALH104" s="797"/>
      <c r="ALI104" s="795">
        <f t="shared" ref="ALI104" si="251">ALH101</f>
        <v>0</v>
      </c>
      <c r="ALJ104" s="796"/>
      <c r="ALK104" s="796"/>
      <c r="ALL104" s="797"/>
      <c r="ALM104" s="795">
        <f t="shared" ref="ALM104" si="252">ALL101</f>
        <v>0</v>
      </c>
      <c r="ALN104" s="796"/>
      <c r="ALO104" s="796"/>
      <c r="ALP104" s="797"/>
      <c r="ALQ104" s="795">
        <f t="shared" ref="ALQ104" si="253">ALP101</f>
        <v>0</v>
      </c>
      <c r="ALR104" s="796"/>
      <c r="ALS104" s="796"/>
      <c r="ALT104" s="797"/>
      <c r="ALU104" s="795">
        <f t="shared" ref="ALU104" si="254">ALT101</f>
        <v>0</v>
      </c>
      <c r="ALV104" s="796"/>
      <c r="ALW104" s="796"/>
      <c r="ALX104" s="797"/>
      <c r="ALY104" s="795">
        <f t="shared" ref="ALY104" si="255">ALX101</f>
        <v>0</v>
      </c>
      <c r="ALZ104" s="796"/>
      <c r="AMA104" s="796"/>
      <c r="AMB104" s="797"/>
      <c r="AMC104" s="795">
        <f t="shared" ref="AMC104" si="256">AMB101</f>
        <v>0</v>
      </c>
      <c r="AMD104" s="796"/>
      <c r="AME104" s="796"/>
      <c r="AMF104" s="797"/>
      <c r="AMG104" s="795">
        <f t="shared" ref="AMG104" si="257">AMF101</f>
        <v>0</v>
      </c>
      <c r="AMH104" s="796"/>
      <c r="AMI104" s="796"/>
      <c r="AMJ104" s="797"/>
      <c r="AMK104" s="795">
        <f t="shared" ref="AMK104" si="258">AMJ101</f>
        <v>0</v>
      </c>
      <c r="AML104" s="796"/>
      <c r="AMM104" s="796"/>
      <c r="AMN104" s="797"/>
      <c r="AMO104" s="795">
        <f t="shared" ref="AMO104" si="259">AMN101</f>
        <v>0</v>
      </c>
      <c r="AMP104" s="796"/>
      <c r="AMQ104" s="796"/>
      <c r="AMR104" s="797"/>
      <c r="AMS104" s="795">
        <f t="shared" ref="AMS104" si="260">AMR101</f>
        <v>0</v>
      </c>
      <c r="AMT104" s="796"/>
      <c r="AMU104" s="796"/>
      <c r="AMV104" s="797"/>
      <c r="AMW104" s="795">
        <f t="shared" ref="AMW104" si="261">AMV101</f>
        <v>0</v>
      </c>
      <c r="AMX104" s="796"/>
      <c r="AMY104" s="796"/>
      <c r="AMZ104" s="797"/>
      <c r="ANA104" s="795">
        <f t="shared" ref="ANA104" si="262">AMZ101</f>
        <v>0</v>
      </c>
      <c r="ANB104" s="796"/>
      <c r="ANC104" s="796"/>
      <c r="AND104" s="797"/>
      <c r="ANE104" s="795">
        <f t="shared" ref="ANE104" si="263">AND101</f>
        <v>0</v>
      </c>
      <c r="ANF104" s="796"/>
      <c r="ANG104" s="796"/>
      <c r="ANH104" s="797"/>
      <c r="ANI104" s="795">
        <f t="shared" ref="ANI104" si="264">ANH101</f>
        <v>0</v>
      </c>
      <c r="ANJ104" s="796"/>
      <c r="ANK104" s="796"/>
      <c r="ANL104" s="797"/>
      <c r="ANM104" s="795">
        <f t="shared" ref="ANM104" si="265">ANL101</f>
        <v>0</v>
      </c>
      <c r="ANN104" s="796"/>
      <c r="ANO104" s="796"/>
      <c r="ANP104" s="797"/>
      <c r="ANQ104" s="795">
        <f t="shared" ref="ANQ104" si="266">ANP101</f>
        <v>0</v>
      </c>
      <c r="ANR104" s="796"/>
      <c r="ANS104" s="796"/>
      <c r="ANT104" s="797"/>
      <c r="ANU104" s="795">
        <f t="shared" ref="ANU104" si="267">ANT101</f>
        <v>0</v>
      </c>
      <c r="ANV104" s="796"/>
      <c r="ANW104" s="796"/>
      <c r="ANX104" s="797"/>
      <c r="ANY104" s="795">
        <f t="shared" ref="ANY104" si="268">ANX101</f>
        <v>0</v>
      </c>
      <c r="ANZ104" s="796"/>
      <c r="AOA104" s="796"/>
      <c r="AOB104" s="797"/>
      <c r="AOC104" s="795">
        <f t="shared" ref="AOC104" si="269">AOB101</f>
        <v>0</v>
      </c>
      <c r="AOD104" s="796"/>
      <c r="AOE104" s="796"/>
      <c r="AOF104" s="797"/>
      <c r="AOG104" s="795">
        <f t="shared" ref="AOG104" si="270">AOF101</f>
        <v>0</v>
      </c>
      <c r="AOH104" s="796"/>
      <c r="AOI104" s="796"/>
      <c r="AOJ104" s="797"/>
      <c r="AOK104" s="795">
        <f t="shared" ref="AOK104" si="271">AOJ101</f>
        <v>0</v>
      </c>
      <c r="AOL104" s="796"/>
      <c r="AOM104" s="796"/>
      <c r="AON104" s="797"/>
      <c r="AOO104" s="795">
        <f t="shared" ref="AOO104" si="272">AON101</f>
        <v>0</v>
      </c>
      <c r="AOP104" s="796"/>
      <c r="AOQ104" s="796"/>
      <c r="AOR104" s="797"/>
      <c r="AOS104" s="795">
        <f t="shared" ref="AOS104" si="273">AOR101</f>
        <v>0</v>
      </c>
      <c r="AOT104" s="796"/>
      <c r="AOU104" s="796"/>
      <c r="AOV104" s="797"/>
      <c r="AOW104" s="795">
        <f t="shared" ref="AOW104" si="274">AOV101</f>
        <v>0</v>
      </c>
      <c r="AOX104" s="796"/>
      <c r="AOY104" s="796"/>
      <c r="AOZ104" s="797"/>
      <c r="APA104" s="795">
        <f t="shared" ref="APA104" si="275">AOZ101</f>
        <v>0</v>
      </c>
      <c r="APB104" s="796"/>
      <c r="APC104" s="796"/>
      <c r="APD104" s="797"/>
      <c r="APE104" s="795">
        <f t="shared" ref="APE104" si="276">APD101</f>
        <v>0</v>
      </c>
      <c r="APF104" s="796"/>
      <c r="APG104" s="796"/>
      <c r="APH104" s="797"/>
      <c r="API104" s="795">
        <f t="shared" ref="API104" si="277">APH101</f>
        <v>0</v>
      </c>
      <c r="APJ104" s="796"/>
      <c r="APK104" s="796"/>
      <c r="APL104" s="797"/>
      <c r="APM104" s="795">
        <f t="shared" ref="APM104" si="278">APL101</f>
        <v>0</v>
      </c>
      <c r="APN104" s="796"/>
      <c r="APO104" s="796"/>
      <c r="APP104" s="797"/>
      <c r="APQ104" s="795">
        <f t="shared" ref="APQ104" si="279">APP101</f>
        <v>0</v>
      </c>
      <c r="APR104" s="796"/>
      <c r="APS104" s="796"/>
      <c r="APT104" s="797"/>
      <c r="APU104" s="795">
        <f t="shared" ref="APU104" si="280">APT101</f>
        <v>0</v>
      </c>
      <c r="APV104" s="796"/>
      <c r="APW104" s="796"/>
      <c r="APX104" s="797"/>
      <c r="APY104" s="795">
        <f t="shared" ref="APY104" si="281">APX101</f>
        <v>0</v>
      </c>
      <c r="APZ104" s="796"/>
      <c r="AQA104" s="796"/>
      <c r="AQB104" s="797"/>
      <c r="AQC104" s="795">
        <f t="shared" ref="AQC104" si="282">AQB101</f>
        <v>0</v>
      </c>
      <c r="AQD104" s="796"/>
      <c r="AQE104" s="796"/>
      <c r="AQF104" s="797"/>
      <c r="AQG104" s="795">
        <f t="shared" ref="AQG104" si="283">AQF101</f>
        <v>0</v>
      </c>
      <c r="AQH104" s="796"/>
      <c r="AQI104" s="796"/>
      <c r="AQJ104" s="797"/>
      <c r="AQK104" s="795">
        <f t="shared" ref="AQK104" si="284">AQJ101</f>
        <v>0</v>
      </c>
      <c r="AQL104" s="796"/>
      <c r="AQM104" s="796"/>
      <c r="AQN104" s="797"/>
      <c r="AQO104" s="795">
        <f t="shared" ref="AQO104" si="285">AQN101</f>
        <v>0</v>
      </c>
      <c r="AQP104" s="796"/>
      <c r="AQQ104" s="796"/>
      <c r="AQR104" s="797"/>
      <c r="AQS104" s="795">
        <f t="shared" ref="AQS104" si="286">AQR101</f>
        <v>0</v>
      </c>
      <c r="AQT104" s="796"/>
      <c r="AQU104" s="796"/>
      <c r="AQV104" s="797"/>
      <c r="AQW104" s="795">
        <f t="shared" ref="AQW104" si="287">AQV101</f>
        <v>0</v>
      </c>
      <c r="AQX104" s="796"/>
      <c r="AQY104" s="796"/>
      <c r="AQZ104" s="797"/>
      <c r="ARA104" s="795">
        <f t="shared" ref="ARA104" si="288">AQZ101</f>
        <v>0</v>
      </c>
      <c r="ARB104" s="796"/>
      <c r="ARC104" s="796"/>
      <c r="ARD104" s="797"/>
      <c r="ARE104" s="795">
        <f t="shared" ref="ARE104" si="289">ARD101</f>
        <v>0</v>
      </c>
      <c r="ARF104" s="796"/>
      <c r="ARG104" s="796"/>
      <c r="ARH104" s="797"/>
      <c r="ARI104" s="795">
        <f t="shared" ref="ARI104" si="290">ARH101</f>
        <v>0</v>
      </c>
      <c r="ARJ104" s="796"/>
      <c r="ARK104" s="796"/>
      <c r="ARL104" s="797"/>
      <c r="ARM104" s="795">
        <f t="shared" ref="ARM104" si="291">ARL101</f>
        <v>0</v>
      </c>
      <c r="ARN104" s="796"/>
      <c r="ARO104" s="796"/>
      <c r="ARP104" s="797"/>
      <c r="ARQ104" s="795">
        <f t="shared" ref="ARQ104" si="292">ARP101</f>
        <v>0</v>
      </c>
      <c r="ARR104" s="796"/>
      <c r="ARS104" s="796"/>
      <c r="ART104" s="797"/>
      <c r="ARU104" s="795">
        <f t="shared" ref="ARU104" si="293">ART101</f>
        <v>0</v>
      </c>
      <c r="ARV104" s="796"/>
      <c r="ARW104" s="796"/>
      <c r="ARX104" s="797"/>
      <c r="ARY104" s="795">
        <f t="shared" ref="ARY104" si="294">ARX101</f>
        <v>0</v>
      </c>
      <c r="ARZ104" s="796"/>
      <c r="ASA104" s="796"/>
      <c r="ASB104" s="797"/>
      <c r="ASC104" s="795">
        <f t="shared" ref="ASC104" si="295">ASB101</f>
        <v>0</v>
      </c>
      <c r="ASD104" s="796"/>
      <c r="ASE104" s="796"/>
      <c r="ASF104" s="797"/>
      <c r="ASG104" s="795">
        <f t="shared" ref="ASG104" si="296">ASF101</f>
        <v>0</v>
      </c>
      <c r="ASH104" s="796"/>
      <c r="ASI104" s="796"/>
      <c r="ASJ104" s="797"/>
      <c r="ASK104" s="795">
        <f t="shared" ref="ASK104" si="297">ASJ101</f>
        <v>0</v>
      </c>
      <c r="ASL104" s="796"/>
      <c r="ASM104" s="796"/>
      <c r="ASN104" s="797"/>
      <c r="ASO104" s="795">
        <f t="shared" ref="ASO104" si="298">ASN101</f>
        <v>0</v>
      </c>
      <c r="ASP104" s="796"/>
      <c r="ASQ104" s="796"/>
      <c r="ASR104" s="797"/>
      <c r="ASS104" s="795">
        <f t="shared" ref="ASS104" si="299">ASR101</f>
        <v>0</v>
      </c>
      <c r="AST104" s="796"/>
      <c r="ASU104" s="796"/>
      <c r="ASV104" s="797"/>
      <c r="ASW104" s="795">
        <f t="shared" ref="ASW104" si="300">ASV101</f>
        <v>0</v>
      </c>
      <c r="ASX104" s="796"/>
      <c r="ASY104" s="796"/>
      <c r="ASZ104" s="797"/>
      <c r="ATA104" s="795">
        <f t="shared" ref="ATA104" si="301">ASZ101</f>
        <v>0</v>
      </c>
      <c r="ATB104" s="796"/>
      <c r="ATC104" s="796"/>
      <c r="ATD104" s="797"/>
      <c r="ATE104" s="795">
        <f t="shared" ref="ATE104" si="302">ATD101</f>
        <v>0</v>
      </c>
      <c r="ATF104" s="796"/>
      <c r="ATG104" s="796"/>
      <c r="ATH104" s="797"/>
      <c r="ATI104" s="795">
        <f t="shared" ref="ATI104" si="303">ATH101</f>
        <v>0</v>
      </c>
      <c r="ATJ104" s="796"/>
      <c r="ATK104" s="796"/>
      <c r="ATL104" s="797"/>
      <c r="ATM104" s="795">
        <f t="shared" ref="ATM104" si="304">ATL101</f>
        <v>0</v>
      </c>
      <c r="ATN104" s="796"/>
      <c r="ATO104" s="796"/>
      <c r="ATP104" s="797"/>
      <c r="ATQ104" s="795">
        <f t="shared" ref="ATQ104" si="305">ATP101</f>
        <v>0</v>
      </c>
      <c r="ATR104" s="796"/>
      <c r="ATS104" s="796"/>
      <c r="ATT104" s="797"/>
      <c r="ATU104" s="795">
        <f t="shared" ref="ATU104" si="306">ATT101</f>
        <v>0</v>
      </c>
      <c r="ATV104" s="796"/>
      <c r="ATW104" s="796"/>
      <c r="ATX104" s="797"/>
      <c r="ATY104" s="795">
        <f t="shared" ref="ATY104" si="307">ATX101</f>
        <v>0</v>
      </c>
      <c r="ATZ104" s="796"/>
      <c r="AUA104" s="796"/>
      <c r="AUB104" s="797"/>
      <c r="AUC104" s="795">
        <f t="shared" ref="AUC104" si="308">AUB101</f>
        <v>0</v>
      </c>
      <c r="AUD104" s="796"/>
      <c r="AUE104" s="796"/>
      <c r="AUF104" s="797"/>
      <c r="AUG104" s="795">
        <f t="shared" ref="AUG104" si="309">AUF101</f>
        <v>0</v>
      </c>
      <c r="AUH104" s="796"/>
      <c r="AUI104" s="796"/>
      <c r="AUJ104" s="797"/>
      <c r="AUK104" s="795">
        <f t="shared" ref="AUK104" si="310">AUJ101</f>
        <v>0</v>
      </c>
      <c r="AUL104" s="796"/>
      <c r="AUM104" s="796"/>
      <c r="AUN104" s="797"/>
      <c r="AUO104" s="795">
        <f t="shared" ref="AUO104" si="311">AUN101</f>
        <v>0</v>
      </c>
      <c r="AUP104" s="796"/>
      <c r="AUQ104" s="796"/>
      <c r="AUR104" s="797"/>
      <c r="AUS104" s="795">
        <f t="shared" ref="AUS104" si="312">AUR101</f>
        <v>0</v>
      </c>
      <c r="AUT104" s="796"/>
      <c r="AUU104" s="796"/>
      <c r="AUV104" s="797"/>
      <c r="AUW104" s="795">
        <f t="shared" ref="AUW104" si="313">AUV101</f>
        <v>0</v>
      </c>
      <c r="AUX104" s="796"/>
      <c r="AUY104" s="796"/>
      <c r="AUZ104" s="797"/>
      <c r="AVA104" s="795">
        <f t="shared" ref="AVA104" si="314">AUZ101</f>
        <v>0</v>
      </c>
      <c r="AVB104" s="796"/>
      <c r="AVC104" s="796"/>
      <c r="AVD104" s="797"/>
      <c r="AVE104" s="795">
        <f t="shared" ref="AVE104" si="315">AVD101</f>
        <v>0</v>
      </c>
      <c r="AVF104" s="796"/>
      <c r="AVG104" s="796"/>
      <c r="AVH104" s="797"/>
      <c r="AVI104" s="795">
        <f t="shared" ref="AVI104" si="316">AVH101</f>
        <v>0</v>
      </c>
      <c r="AVJ104" s="796"/>
      <c r="AVK104" s="796"/>
      <c r="AVL104" s="797"/>
      <c r="AVM104" s="795">
        <f t="shared" ref="AVM104" si="317">AVL101</f>
        <v>0</v>
      </c>
      <c r="AVN104" s="796"/>
      <c r="AVO104" s="796"/>
      <c r="AVP104" s="797"/>
      <c r="AVQ104" s="795">
        <f t="shared" ref="AVQ104" si="318">AVP101</f>
        <v>0</v>
      </c>
      <c r="AVR104" s="796"/>
      <c r="AVS104" s="796"/>
      <c r="AVT104" s="797"/>
      <c r="AVU104" s="795">
        <f t="shared" ref="AVU104" si="319">AVT101</f>
        <v>0</v>
      </c>
      <c r="AVV104" s="796"/>
      <c r="AVW104" s="796"/>
      <c r="AVX104" s="797"/>
      <c r="AVY104" s="795">
        <f t="shared" ref="AVY104" si="320">AVX101</f>
        <v>0</v>
      </c>
      <c r="AVZ104" s="796"/>
      <c r="AWA104" s="796"/>
      <c r="AWB104" s="797"/>
      <c r="AWC104" s="795">
        <f t="shared" ref="AWC104" si="321">AWB101</f>
        <v>0</v>
      </c>
      <c r="AWD104" s="796"/>
      <c r="AWE104" s="796"/>
      <c r="AWF104" s="797"/>
      <c r="AWG104" s="795">
        <f t="shared" ref="AWG104" si="322">AWF101</f>
        <v>0</v>
      </c>
      <c r="AWH104" s="796"/>
      <c r="AWI104" s="796"/>
      <c r="AWJ104" s="797"/>
      <c r="AWK104" s="795">
        <f t="shared" ref="AWK104" si="323">AWJ101</f>
        <v>0</v>
      </c>
      <c r="AWL104" s="796"/>
      <c r="AWM104" s="796"/>
      <c r="AWN104" s="797"/>
      <c r="AWO104" s="795">
        <f t="shared" ref="AWO104" si="324">AWN101</f>
        <v>0</v>
      </c>
      <c r="AWP104" s="796"/>
      <c r="AWQ104" s="796"/>
      <c r="AWR104" s="797"/>
      <c r="AWS104" s="795">
        <f t="shared" ref="AWS104" si="325">AWR101</f>
        <v>0</v>
      </c>
      <c r="AWT104" s="796"/>
      <c r="AWU104" s="796"/>
      <c r="AWV104" s="797"/>
      <c r="AWW104" s="795">
        <f t="shared" ref="AWW104" si="326">AWV101</f>
        <v>0</v>
      </c>
      <c r="AWX104" s="796"/>
      <c r="AWY104" s="796"/>
      <c r="AWZ104" s="797"/>
      <c r="AXA104" s="795">
        <f t="shared" ref="AXA104" si="327">AWZ101</f>
        <v>0</v>
      </c>
      <c r="AXB104" s="796"/>
      <c r="AXC104" s="796"/>
      <c r="AXD104" s="797"/>
      <c r="AXE104" s="795">
        <f t="shared" ref="AXE104" si="328">AXD101</f>
        <v>0</v>
      </c>
      <c r="AXF104" s="796"/>
      <c r="AXG104" s="796"/>
      <c r="AXH104" s="797"/>
      <c r="AXI104" s="795">
        <f t="shared" ref="AXI104" si="329">AXH101</f>
        <v>0</v>
      </c>
      <c r="AXJ104" s="796"/>
      <c r="AXK104" s="796"/>
      <c r="AXL104" s="797"/>
      <c r="AXM104" s="795">
        <f t="shared" ref="AXM104" si="330">AXL101</f>
        <v>0</v>
      </c>
      <c r="AXN104" s="796"/>
      <c r="AXO104" s="796"/>
      <c r="AXP104" s="797"/>
      <c r="AXQ104" s="795">
        <f t="shared" ref="AXQ104" si="331">AXP101</f>
        <v>0</v>
      </c>
      <c r="AXR104" s="796"/>
      <c r="AXS104" s="796"/>
      <c r="AXT104" s="797"/>
      <c r="AXU104" s="795">
        <f t="shared" ref="AXU104" si="332">AXT101</f>
        <v>0</v>
      </c>
      <c r="AXV104" s="796"/>
      <c r="AXW104" s="796"/>
      <c r="AXX104" s="797"/>
      <c r="AXY104" s="795">
        <f t="shared" ref="AXY104" si="333">AXX101</f>
        <v>0</v>
      </c>
      <c r="AXZ104" s="796"/>
      <c r="AYA104" s="796"/>
      <c r="AYB104" s="797"/>
      <c r="AYC104" s="795">
        <f t="shared" ref="AYC104" si="334">AYB101</f>
        <v>0</v>
      </c>
      <c r="AYD104" s="796"/>
      <c r="AYE104" s="796"/>
      <c r="AYF104" s="797"/>
      <c r="AYG104" s="795">
        <f t="shared" ref="AYG104" si="335">AYF101</f>
        <v>0</v>
      </c>
      <c r="AYH104" s="796"/>
      <c r="AYI104" s="796"/>
      <c r="AYJ104" s="797"/>
      <c r="AYK104" s="795">
        <f t="shared" ref="AYK104" si="336">AYJ101</f>
        <v>0</v>
      </c>
      <c r="AYL104" s="796"/>
      <c r="AYM104" s="796"/>
      <c r="AYN104" s="797"/>
      <c r="AYO104" s="795">
        <f t="shared" ref="AYO104" si="337">AYN101</f>
        <v>0</v>
      </c>
      <c r="AYP104" s="796"/>
      <c r="AYQ104" s="796"/>
      <c r="AYR104" s="797"/>
      <c r="AYS104" s="795">
        <f t="shared" ref="AYS104" si="338">AYR101</f>
        <v>0</v>
      </c>
      <c r="AYT104" s="796"/>
      <c r="AYU104" s="796"/>
      <c r="AYV104" s="797"/>
      <c r="AYW104" s="795">
        <f t="shared" ref="AYW104" si="339">AYV101</f>
        <v>0</v>
      </c>
      <c r="AYX104" s="796"/>
      <c r="AYY104" s="796"/>
      <c r="AYZ104" s="797"/>
      <c r="AZA104" s="795">
        <f t="shared" ref="AZA104" si="340">AYZ101</f>
        <v>0</v>
      </c>
      <c r="AZB104" s="796"/>
      <c r="AZC104" s="796"/>
      <c r="AZD104" s="797"/>
      <c r="AZE104" s="795">
        <f t="shared" ref="AZE104" si="341">AZD101</f>
        <v>0</v>
      </c>
      <c r="AZF104" s="796"/>
      <c r="AZG104" s="796"/>
      <c r="AZH104" s="797"/>
      <c r="AZI104" s="795">
        <f t="shared" ref="AZI104" si="342">AZH101</f>
        <v>0</v>
      </c>
      <c r="AZJ104" s="796"/>
      <c r="AZK104" s="796"/>
      <c r="AZL104" s="797"/>
      <c r="AZM104" s="795">
        <f t="shared" ref="AZM104" si="343">AZL101</f>
        <v>0</v>
      </c>
      <c r="AZN104" s="796"/>
      <c r="AZO104" s="796"/>
      <c r="AZP104" s="797"/>
      <c r="AZQ104" s="795">
        <f t="shared" ref="AZQ104" si="344">AZP101</f>
        <v>0</v>
      </c>
      <c r="AZR104" s="796"/>
      <c r="AZS104" s="796"/>
      <c r="AZT104" s="797"/>
      <c r="AZU104" s="795">
        <f t="shared" ref="AZU104" si="345">AZT101</f>
        <v>0</v>
      </c>
      <c r="AZV104" s="796"/>
      <c r="AZW104" s="796"/>
      <c r="AZX104" s="797"/>
      <c r="AZY104" s="795">
        <f t="shared" ref="AZY104" si="346">AZX101</f>
        <v>0</v>
      </c>
      <c r="AZZ104" s="796"/>
      <c r="BAA104" s="796"/>
      <c r="BAB104" s="797"/>
      <c r="BAC104" s="795">
        <f t="shared" ref="BAC104" si="347">BAB101</f>
        <v>0</v>
      </c>
      <c r="BAD104" s="796"/>
      <c r="BAE104" s="796"/>
      <c r="BAF104" s="797"/>
      <c r="BAG104" s="795">
        <f t="shared" ref="BAG104" si="348">BAF101</f>
        <v>0</v>
      </c>
      <c r="BAH104" s="796"/>
      <c r="BAI104" s="796"/>
      <c r="BAJ104" s="797"/>
      <c r="BAK104" s="795">
        <f t="shared" ref="BAK104" si="349">BAJ101</f>
        <v>0</v>
      </c>
      <c r="BAL104" s="796"/>
      <c r="BAM104" s="796"/>
      <c r="BAN104" s="797"/>
      <c r="BAO104" s="795">
        <f t="shared" ref="BAO104" si="350">BAN101</f>
        <v>0</v>
      </c>
      <c r="BAP104" s="796"/>
      <c r="BAQ104" s="796"/>
      <c r="BAR104" s="797"/>
      <c r="BAS104" s="795">
        <f t="shared" ref="BAS104" si="351">BAR101</f>
        <v>0</v>
      </c>
      <c r="BAT104" s="796"/>
      <c r="BAU104" s="796"/>
      <c r="BAV104" s="797"/>
      <c r="BAW104" s="795">
        <f t="shared" ref="BAW104" si="352">BAV101</f>
        <v>0</v>
      </c>
      <c r="BAX104" s="796"/>
      <c r="BAY104" s="796"/>
      <c r="BAZ104" s="797"/>
      <c r="BBA104" s="795">
        <f t="shared" ref="BBA104" si="353">BAZ101</f>
        <v>0</v>
      </c>
      <c r="BBB104" s="796"/>
      <c r="BBC104" s="796"/>
      <c r="BBD104" s="797"/>
      <c r="BBE104" s="795">
        <f t="shared" ref="BBE104" si="354">BBD101</f>
        <v>0</v>
      </c>
      <c r="BBF104" s="796"/>
      <c r="BBG104" s="796"/>
      <c r="BBH104" s="797"/>
      <c r="BBI104" s="795">
        <f t="shared" ref="BBI104" si="355">BBH101</f>
        <v>0</v>
      </c>
      <c r="BBJ104" s="796"/>
      <c r="BBK104" s="796"/>
      <c r="BBL104" s="797"/>
      <c r="BBM104" s="795">
        <f t="shared" ref="BBM104" si="356">BBL101</f>
        <v>0</v>
      </c>
      <c r="BBN104" s="796"/>
      <c r="BBO104" s="796"/>
      <c r="BBP104" s="797"/>
      <c r="BBQ104" s="795">
        <f t="shared" ref="BBQ104" si="357">BBP101</f>
        <v>0</v>
      </c>
      <c r="BBR104" s="796"/>
      <c r="BBS104" s="796"/>
      <c r="BBT104" s="797"/>
      <c r="BBU104" s="795">
        <f t="shared" ref="BBU104" si="358">BBT101</f>
        <v>0</v>
      </c>
      <c r="BBV104" s="796"/>
      <c r="BBW104" s="796"/>
      <c r="BBX104" s="797"/>
      <c r="BBY104" s="795">
        <f t="shared" ref="BBY104" si="359">BBX101</f>
        <v>0</v>
      </c>
      <c r="BBZ104" s="796"/>
      <c r="BCA104" s="796"/>
      <c r="BCB104" s="797"/>
      <c r="BCC104" s="795">
        <f t="shared" ref="BCC104" si="360">BCB101</f>
        <v>0</v>
      </c>
      <c r="BCD104" s="796"/>
      <c r="BCE104" s="796"/>
      <c r="BCF104" s="797"/>
      <c r="BCG104" s="795">
        <f t="shared" ref="BCG104" si="361">BCF101</f>
        <v>0</v>
      </c>
      <c r="BCH104" s="796"/>
      <c r="BCI104" s="796"/>
      <c r="BCJ104" s="797"/>
      <c r="BCK104" s="795">
        <f t="shared" ref="BCK104" si="362">BCJ101</f>
        <v>0</v>
      </c>
      <c r="BCL104" s="796"/>
      <c r="BCM104" s="796"/>
      <c r="BCN104" s="797"/>
      <c r="BCO104" s="795">
        <f t="shared" ref="BCO104" si="363">BCN101</f>
        <v>0</v>
      </c>
      <c r="BCP104" s="796"/>
      <c r="BCQ104" s="796"/>
      <c r="BCR104" s="797"/>
      <c r="BCS104" s="795">
        <f t="shared" ref="BCS104" si="364">BCR101</f>
        <v>0</v>
      </c>
      <c r="BCT104" s="796"/>
      <c r="BCU104" s="796"/>
      <c r="BCV104" s="797"/>
      <c r="BCW104" s="795">
        <f t="shared" ref="BCW104" si="365">BCV101</f>
        <v>0</v>
      </c>
      <c r="BCX104" s="796"/>
      <c r="BCY104" s="796"/>
      <c r="BCZ104" s="797"/>
      <c r="BDA104" s="795">
        <f t="shared" ref="BDA104" si="366">BCZ101</f>
        <v>0</v>
      </c>
      <c r="BDB104" s="796"/>
      <c r="BDC104" s="796"/>
      <c r="BDD104" s="797"/>
      <c r="BDE104" s="795">
        <f t="shared" ref="BDE104" si="367">BDD101</f>
        <v>0</v>
      </c>
      <c r="BDF104" s="796"/>
      <c r="BDG104" s="796"/>
      <c r="BDH104" s="797"/>
      <c r="BDI104" s="795">
        <f t="shared" ref="BDI104" si="368">BDH101</f>
        <v>0</v>
      </c>
      <c r="BDJ104" s="796"/>
      <c r="BDK104" s="796"/>
      <c r="BDL104" s="797"/>
      <c r="BDM104" s="795">
        <f t="shared" ref="BDM104" si="369">BDL101</f>
        <v>0</v>
      </c>
      <c r="BDN104" s="796"/>
      <c r="BDO104" s="796"/>
      <c r="BDP104" s="797"/>
      <c r="BDQ104" s="795">
        <f t="shared" ref="BDQ104" si="370">BDP101</f>
        <v>0</v>
      </c>
      <c r="BDR104" s="796"/>
      <c r="BDS104" s="796"/>
      <c r="BDT104" s="797"/>
      <c r="BDU104" s="795">
        <f t="shared" ref="BDU104" si="371">BDT101</f>
        <v>0</v>
      </c>
      <c r="BDV104" s="796"/>
      <c r="BDW104" s="796"/>
      <c r="BDX104" s="797"/>
      <c r="BDY104" s="795">
        <f t="shared" ref="BDY104" si="372">BDX101</f>
        <v>0</v>
      </c>
      <c r="BDZ104" s="796"/>
      <c r="BEA104" s="796"/>
      <c r="BEB104" s="797"/>
      <c r="BEC104" s="795">
        <f t="shared" ref="BEC104" si="373">BEB101</f>
        <v>0</v>
      </c>
      <c r="BED104" s="796"/>
      <c r="BEE104" s="796"/>
      <c r="BEF104" s="797"/>
      <c r="BEG104" s="795">
        <f t="shared" ref="BEG104" si="374">BEF101</f>
        <v>0</v>
      </c>
      <c r="BEH104" s="796"/>
      <c r="BEI104" s="796"/>
      <c r="BEJ104" s="797"/>
      <c r="BEK104" s="795">
        <f t="shared" ref="BEK104" si="375">BEJ101</f>
        <v>0</v>
      </c>
      <c r="BEL104" s="796"/>
      <c r="BEM104" s="796"/>
      <c r="BEN104" s="797"/>
      <c r="BEO104" s="795">
        <f t="shared" ref="BEO104" si="376">BEN101</f>
        <v>0</v>
      </c>
      <c r="BEP104" s="796"/>
      <c r="BEQ104" s="796"/>
      <c r="BER104" s="797"/>
      <c r="BES104" s="795">
        <f t="shared" ref="BES104" si="377">BER101</f>
        <v>0</v>
      </c>
      <c r="BET104" s="796"/>
      <c r="BEU104" s="796"/>
      <c r="BEV104" s="797"/>
      <c r="BEW104" s="795">
        <f t="shared" ref="BEW104" si="378">BEV101</f>
        <v>0</v>
      </c>
      <c r="BEX104" s="796"/>
      <c r="BEY104" s="796"/>
      <c r="BEZ104" s="797"/>
      <c r="BFA104" s="795">
        <f t="shared" ref="BFA104" si="379">BEZ101</f>
        <v>0</v>
      </c>
      <c r="BFB104" s="796"/>
      <c r="BFC104" s="796"/>
      <c r="BFD104" s="797"/>
      <c r="BFE104" s="795">
        <f t="shared" ref="BFE104" si="380">BFD101</f>
        <v>0</v>
      </c>
      <c r="BFF104" s="796"/>
      <c r="BFG104" s="796"/>
      <c r="BFH104" s="797"/>
      <c r="BFI104" s="795">
        <f t="shared" ref="BFI104" si="381">BFH101</f>
        <v>0</v>
      </c>
      <c r="BFJ104" s="796"/>
      <c r="BFK104" s="796"/>
      <c r="BFL104" s="797"/>
      <c r="BFM104" s="795">
        <f t="shared" ref="BFM104" si="382">BFL101</f>
        <v>0</v>
      </c>
      <c r="BFN104" s="796"/>
      <c r="BFO104" s="796"/>
      <c r="BFP104" s="797"/>
      <c r="BFQ104" s="795">
        <f t="shared" ref="BFQ104" si="383">BFP101</f>
        <v>0</v>
      </c>
      <c r="BFR104" s="796"/>
      <c r="BFS104" s="796"/>
      <c r="BFT104" s="797"/>
      <c r="BFU104" s="795">
        <f t="shared" ref="BFU104" si="384">BFT101</f>
        <v>0</v>
      </c>
      <c r="BFV104" s="796"/>
      <c r="BFW104" s="796"/>
      <c r="BFX104" s="797"/>
      <c r="BFY104" s="795">
        <f t="shared" ref="BFY104" si="385">BFX101</f>
        <v>0</v>
      </c>
      <c r="BFZ104" s="796"/>
      <c r="BGA104" s="796"/>
      <c r="BGB104" s="797"/>
      <c r="BGC104" s="795">
        <f t="shared" ref="BGC104" si="386">BGB101</f>
        <v>0</v>
      </c>
      <c r="BGD104" s="796"/>
      <c r="BGE104" s="796"/>
      <c r="BGF104" s="797"/>
      <c r="BGG104" s="795">
        <f t="shared" ref="BGG104" si="387">BGF101</f>
        <v>0</v>
      </c>
      <c r="BGH104" s="796"/>
      <c r="BGI104" s="796"/>
      <c r="BGJ104" s="797"/>
      <c r="BGK104" s="795">
        <f t="shared" ref="BGK104" si="388">BGJ101</f>
        <v>0</v>
      </c>
      <c r="BGL104" s="796"/>
      <c r="BGM104" s="796"/>
      <c r="BGN104" s="797"/>
      <c r="BGO104" s="795">
        <f t="shared" ref="BGO104" si="389">BGN101</f>
        <v>0</v>
      </c>
      <c r="BGP104" s="796"/>
      <c r="BGQ104" s="796"/>
      <c r="BGR104" s="797"/>
      <c r="BGS104" s="795">
        <f t="shared" ref="BGS104" si="390">BGR101</f>
        <v>0</v>
      </c>
      <c r="BGT104" s="796"/>
      <c r="BGU104" s="796"/>
      <c r="BGV104" s="797"/>
      <c r="BGW104" s="795">
        <f t="shared" ref="BGW104" si="391">BGV101</f>
        <v>0</v>
      </c>
      <c r="BGX104" s="796"/>
      <c r="BGY104" s="796"/>
      <c r="BGZ104" s="797"/>
      <c r="BHA104" s="795">
        <f t="shared" ref="BHA104" si="392">BGZ101</f>
        <v>0</v>
      </c>
      <c r="BHB104" s="796"/>
      <c r="BHC104" s="796"/>
      <c r="BHD104" s="797"/>
      <c r="BHE104" s="795">
        <f t="shared" ref="BHE104" si="393">BHD101</f>
        <v>0</v>
      </c>
      <c r="BHF104" s="796"/>
      <c r="BHG104" s="796"/>
      <c r="BHH104" s="797"/>
      <c r="BHI104" s="795">
        <f t="shared" ref="BHI104" si="394">BHH101</f>
        <v>0</v>
      </c>
      <c r="BHJ104" s="796"/>
      <c r="BHK104" s="796"/>
      <c r="BHL104" s="797"/>
      <c r="BHM104" s="795">
        <f t="shared" ref="BHM104" si="395">BHL101</f>
        <v>0</v>
      </c>
      <c r="BHN104" s="796"/>
      <c r="BHO104" s="796"/>
      <c r="BHP104" s="797"/>
      <c r="BHQ104" s="795">
        <f t="shared" ref="BHQ104" si="396">BHP101</f>
        <v>0</v>
      </c>
      <c r="BHR104" s="796"/>
      <c r="BHS104" s="796"/>
      <c r="BHT104" s="797"/>
      <c r="BHU104" s="795">
        <f t="shared" ref="BHU104" si="397">BHT101</f>
        <v>0</v>
      </c>
      <c r="BHV104" s="796"/>
      <c r="BHW104" s="796"/>
      <c r="BHX104" s="797"/>
      <c r="BHY104" s="795">
        <f t="shared" ref="BHY104" si="398">BHX101</f>
        <v>0</v>
      </c>
      <c r="BHZ104" s="796"/>
      <c r="BIA104" s="796"/>
      <c r="BIB104" s="797"/>
      <c r="BIC104" s="795">
        <f t="shared" ref="BIC104" si="399">BIB101</f>
        <v>0</v>
      </c>
      <c r="BID104" s="796"/>
      <c r="BIE104" s="796"/>
      <c r="BIF104" s="797"/>
      <c r="BIG104" s="795">
        <f t="shared" ref="BIG104" si="400">BIF101</f>
        <v>0</v>
      </c>
      <c r="BIH104" s="796"/>
      <c r="BII104" s="796"/>
      <c r="BIJ104" s="797"/>
      <c r="BIK104" s="795">
        <f t="shared" ref="BIK104" si="401">BIJ101</f>
        <v>0</v>
      </c>
      <c r="BIL104" s="796"/>
      <c r="BIM104" s="796"/>
      <c r="BIN104" s="797"/>
      <c r="BIO104" s="795">
        <f t="shared" ref="BIO104" si="402">BIN101</f>
        <v>0</v>
      </c>
      <c r="BIP104" s="796"/>
      <c r="BIQ104" s="796"/>
      <c r="BIR104" s="797"/>
      <c r="BIS104" s="795">
        <f t="shared" ref="BIS104" si="403">BIR101</f>
        <v>0</v>
      </c>
      <c r="BIT104" s="796"/>
      <c r="BIU104" s="796"/>
      <c r="BIV104" s="797"/>
      <c r="BIW104" s="795">
        <f t="shared" ref="BIW104" si="404">BIV101</f>
        <v>0</v>
      </c>
      <c r="BIX104" s="796"/>
      <c r="BIY104" s="796"/>
      <c r="BIZ104" s="797"/>
      <c r="BJA104" s="795">
        <f t="shared" ref="BJA104" si="405">BIZ101</f>
        <v>0</v>
      </c>
      <c r="BJB104" s="796"/>
      <c r="BJC104" s="796"/>
      <c r="BJD104" s="797"/>
      <c r="BJE104" s="795">
        <f t="shared" ref="BJE104" si="406">BJD101</f>
        <v>0</v>
      </c>
      <c r="BJF104" s="796"/>
      <c r="BJG104" s="796"/>
      <c r="BJH104" s="797"/>
      <c r="BJI104" s="795">
        <f t="shared" ref="BJI104" si="407">BJH101</f>
        <v>0</v>
      </c>
      <c r="BJJ104" s="796"/>
      <c r="BJK104" s="796"/>
      <c r="BJL104" s="797"/>
      <c r="BJM104" s="795">
        <f t="shared" ref="BJM104" si="408">BJL101</f>
        <v>0</v>
      </c>
      <c r="BJN104" s="796"/>
      <c r="BJO104" s="796"/>
      <c r="BJP104" s="797"/>
      <c r="BJQ104" s="795">
        <f t="shared" ref="BJQ104" si="409">BJP101</f>
        <v>0</v>
      </c>
      <c r="BJR104" s="796"/>
      <c r="BJS104" s="796"/>
      <c r="BJT104" s="797"/>
      <c r="BJU104" s="795">
        <f t="shared" ref="BJU104" si="410">BJT101</f>
        <v>0</v>
      </c>
      <c r="BJV104" s="796"/>
      <c r="BJW104" s="796"/>
      <c r="BJX104" s="797"/>
      <c r="BJY104" s="795">
        <f t="shared" ref="BJY104" si="411">BJX101</f>
        <v>0</v>
      </c>
      <c r="BJZ104" s="796"/>
      <c r="BKA104" s="796"/>
      <c r="BKB104" s="797"/>
      <c r="BKC104" s="795">
        <f t="shared" ref="BKC104" si="412">BKB101</f>
        <v>0</v>
      </c>
      <c r="BKD104" s="796"/>
      <c r="BKE104" s="796"/>
      <c r="BKF104" s="797"/>
      <c r="BKG104" s="795">
        <f t="shared" ref="BKG104" si="413">BKF101</f>
        <v>0</v>
      </c>
      <c r="BKH104" s="796"/>
      <c r="BKI104" s="796"/>
      <c r="BKJ104" s="797"/>
      <c r="BKK104" s="795">
        <f t="shared" ref="BKK104" si="414">BKJ101</f>
        <v>0</v>
      </c>
      <c r="BKL104" s="796"/>
      <c r="BKM104" s="796"/>
      <c r="BKN104" s="797"/>
      <c r="BKO104" s="795">
        <f t="shared" ref="BKO104" si="415">BKN101</f>
        <v>0</v>
      </c>
      <c r="BKP104" s="796"/>
      <c r="BKQ104" s="796"/>
      <c r="BKR104" s="797"/>
      <c r="BKS104" s="795">
        <f t="shared" ref="BKS104" si="416">BKR101</f>
        <v>0</v>
      </c>
      <c r="BKT104" s="796"/>
      <c r="BKU104" s="796"/>
      <c r="BKV104" s="797"/>
      <c r="BKW104" s="795">
        <f t="shared" ref="BKW104" si="417">BKV101</f>
        <v>0</v>
      </c>
      <c r="BKX104" s="796"/>
      <c r="BKY104" s="796"/>
      <c r="BKZ104" s="797"/>
      <c r="BLA104" s="795">
        <f t="shared" ref="BLA104" si="418">BKZ101</f>
        <v>0</v>
      </c>
      <c r="BLB104" s="796"/>
      <c r="BLC104" s="796"/>
      <c r="BLD104" s="797"/>
      <c r="BLE104" s="795">
        <f t="shared" ref="BLE104" si="419">BLD101</f>
        <v>0</v>
      </c>
      <c r="BLF104" s="796"/>
      <c r="BLG104" s="796"/>
      <c r="BLH104" s="797"/>
      <c r="BLI104" s="795">
        <f t="shared" ref="BLI104" si="420">BLH101</f>
        <v>0</v>
      </c>
      <c r="BLJ104" s="796"/>
      <c r="BLK104" s="796"/>
      <c r="BLL104" s="797"/>
      <c r="BLM104" s="795">
        <f t="shared" ref="BLM104" si="421">BLL101</f>
        <v>0</v>
      </c>
      <c r="BLN104" s="796"/>
      <c r="BLO104" s="796"/>
      <c r="BLP104" s="797"/>
      <c r="BLQ104" s="795">
        <f t="shared" ref="BLQ104" si="422">BLP101</f>
        <v>0</v>
      </c>
      <c r="BLR104" s="796"/>
      <c r="BLS104" s="796"/>
      <c r="BLT104" s="797"/>
      <c r="BLU104" s="795">
        <f t="shared" ref="BLU104" si="423">BLT101</f>
        <v>0</v>
      </c>
      <c r="BLV104" s="796"/>
      <c r="BLW104" s="796"/>
      <c r="BLX104" s="797"/>
      <c r="BLY104" s="795">
        <f t="shared" ref="BLY104" si="424">BLX101</f>
        <v>0</v>
      </c>
      <c r="BLZ104" s="796"/>
      <c r="BMA104" s="796"/>
      <c r="BMB104" s="797"/>
      <c r="BMC104" s="795">
        <f t="shared" ref="BMC104" si="425">BMB101</f>
        <v>0</v>
      </c>
      <c r="BMD104" s="796"/>
      <c r="BME104" s="796"/>
      <c r="BMF104" s="797"/>
      <c r="BMG104" s="795">
        <f t="shared" ref="BMG104" si="426">BMF101</f>
        <v>0</v>
      </c>
      <c r="BMH104" s="796"/>
      <c r="BMI104" s="796"/>
      <c r="BMJ104" s="797"/>
      <c r="BMK104" s="795">
        <f t="shared" ref="BMK104" si="427">BMJ101</f>
        <v>0</v>
      </c>
      <c r="BML104" s="796"/>
      <c r="BMM104" s="796"/>
      <c r="BMN104" s="797"/>
      <c r="BMO104" s="795">
        <f t="shared" ref="BMO104" si="428">BMN101</f>
        <v>0</v>
      </c>
      <c r="BMP104" s="796"/>
      <c r="BMQ104" s="796"/>
      <c r="BMR104" s="797"/>
      <c r="BMS104" s="795">
        <f t="shared" ref="BMS104" si="429">BMR101</f>
        <v>0</v>
      </c>
      <c r="BMT104" s="796"/>
      <c r="BMU104" s="796"/>
      <c r="BMV104" s="797"/>
      <c r="BMW104" s="795">
        <f t="shared" ref="BMW104" si="430">BMV101</f>
        <v>0</v>
      </c>
      <c r="BMX104" s="796"/>
      <c r="BMY104" s="796"/>
      <c r="BMZ104" s="797"/>
      <c r="BNA104" s="795">
        <f t="shared" ref="BNA104" si="431">BMZ101</f>
        <v>0</v>
      </c>
      <c r="BNB104" s="796"/>
      <c r="BNC104" s="796"/>
      <c r="BND104" s="797"/>
      <c r="BNE104" s="795">
        <f t="shared" ref="BNE104" si="432">BND101</f>
        <v>0</v>
      </c>
      <c r="BNF104" s="796"/>
      <c r="BNG104" s="796"/>
      <c r="BNH104" s="797"/>
      <c r="BNI104" s="795">
        <f t="shared" ref="BNI104" si="433">BNH101</f>
        <v>0</v>
      </c>
      <c r="BNJ104" s="796"/>
      <c r="BNK104" s="796"/>
      <c r="BNL104" s="797"/>
      <c r="BNM104" s="795">
        <f t="shared" ref="BNM104" si="434">BNL101</f>
        <v>0</v>
      </c>
      <c r="BNN104" s="796"/>
      <c r="BNO104" s="796"/>
      <c r="BNP104" s="797"/>
      <c r="BNQ104" s="795">
        <f t="shared" ref="BNQ104" si="435">BNP101</f>
        <v>0</v>
      </c>
      <c r="BNR104" s="796"/>
      <c r="BNS104" s="796"/>
      <c r="BNT104" s="797"/>
      <c r="BNU104" s="795">
        <f t="shared" ref="BNU104" si="436">BNT101</f>
        <v>0</v>
      </c>
      <c r="BNV104" s="796"/>
      <c r="BNW104" s="796"/>
      <c r="BNX104" s="797"/>
      <c r="BNY104" s="795">
        <f t="shared" ref="BNY104" si="437">BNX101</f>
        <v>0</v>
      </c>
      <c r="BNZ104" s="796"/>
      <c r="BOA104" s="796"/>
      <c r="BOB104" s="797"/>
      <c r="BOC104" s="795">
        <f t="shared" ref="BOC104" si="438">BOB101</f>
        <v>0</v>
      </c>
      <c r="BOD104" s="796"/>
      <c r="BOE104" s="796"/>
      <c r="BOF104" s="797"/>
      <c r="BOG104" s="795">
        <f t="shared" ref="BOG104" si="439">BOF101</f>
        <v>0</v>
      </c>
      <c r="BOH104" s="796"/>
      <c r="BOI104" s="796"/>
      <c r="BOJ104" s="797"/>
      <c r="BOK104" s="795">
        <f t="shared" ref="BOK104" si="440">BOJ101</f>
        <v>0</v>
      </c>
      <c r="BOL104" s="796"/>
      <c r="BOM104" s="796"/>
      <c r="BON104" s="797"/>
      <c r="BOO104" s="795">
        <f t="shared" ref="BOO104" si="441">BON101</f>
        <v>0</v>
      </c>
      <c r="BOP104" s="796"/>
      <c r="BOQ104" s="796"/>
      <c r="BOR104" s="797"/>
      <c r="BOS104" s="795">
        <f t="shared" ref="BOS104" si="442">BOR101</f>
        <v>0</v>
      </c>
      <c r="BOT104" s="796"/>
      <c r="BOU104" s="796"/>
      <c r="BOV104" s="797"/>
      <c r="BOW104" s="795">
        <f t="shared" ref="BOW104" si="443">BOV101</f>
        <v>0</v>
      </c>
      <c r="BOX104" s="796"/>
      <c r="BOY104" s="796"/>
      <c r="BOZ104" s="797"/>
      <c r="BPA104" s="795">
        <f t="shared" ref="BPA104" si="444">BOZ101</f>
        <v>0</v>
      </c>
      <c r="BPB104" s="796"/>
      <c r="BPC104" s="796"/>
      <c r="BPD104" s="797"/>
      <c r="BPE104" s="795">
        <f t="shared" ref="BPE104" si="445">BPD101</f>
        <v>0</v>
      </c>
      <c r="BPF104" s="796"/>
      <c r="BPG104" s="796"/>
      <c r="BPH104" s="797"/>
      <c r="BPI104" s="795">
        <f t="shared" ref="BPI104" si="446">BPH101</f>
        <v>0</v>
      </c>
      <c r="BPJ104" s="796"/>
      <c r="BPK104" s="796"/>
      <c r="BPL104" s="797"/>
      <c r="BPM104" s="795">
        <f t="shared" ref="BPM104" si="447">BPL101</f>
        <v>0</v>
      </c>
      <c r="BPN104" s="796"/>
      <c r="BPO104" s="796"/>
      <c r="BPP104" s="797"/>
      <c r="BPQ104" s="795">
        <f t="shared" ref="BPQ104" si="448">BPP101</f>
        <v>0</v>
      </c>
      <c r="BPR104" s="796"/>
      <c r="BPS104" s="796"/>
      <c r="BPT104" s="797"/>
      <c r="BPU104" s="795">
        <f t="shared" ref="BPU104" si="449">BPT101</f>
        <v>0</v>
      </c>
      <c r="BPV104" s="796"/>
      <c r="BPW104" s="796"/>
      <c r="BPX104" s="797"/>
      <c r="BPY104" s="795">
        <f t="shared" ref="BPY104" si="450">BPX101</f>
        <v>0</v>
      </c>
      <c r="BPZ104" s="796"/>
      <c r="BQA104" s="796"/>
      <c r="BQB104" s="797"/>
      <c r="BQC104" s="795">
        <f t="shared" ref="BQC104" si="451">BQB101</f>
        <v>0</v>
      </c>
      <c r="BQD104" s="796"/>
      <c r="BQE104" s="796"/>
      <c r="BQF104" s="797"/>
      <c r="BQG104" s="795">
        <f t="shared" ref="BQG104" si="452">BQF101</f>
        <v>0</v>
      </c>
      <c r="BQH104" s="796"/>
      <c r="BQI104" s="796"/>
      <c r="BQJ104" s="797"/>
      <c r="BQK104" s="795">
        <f t="shared" ref="BQK104" si="453">BQJ101</f>
        <v>0</v>
      </c>
      <c r="BQL104" s="796"/>
      <c r="BQM104" s="796"/>
      <c r="BQN104" s="797"/>
      <c r="BQO104" s="795">
        <f t="shared" ref="BQO104" si="454">BQN101</f>
        <v>0</v>
      </c>
      <c r="BQP104" s="796"/>
      <c r="BQQ104" s="796"/>
      <c r="BQR104" s="797"/>
      <c r="BQS104" s="795">
        <f t="shared" ref="BQS104" si="455">BQR101</f>
        <v>0</v>
      </c>
      <c r="BQT104" s="796"/>
      <c r="BQU104" s="796"/>
      <c r="BQV104" s="797"/>
      <c r="BQW104" s="795">
        <f t="shared" ref="BQW104" si="456">BQV101</f>
        <v>0</v>
      </c>
      <c r="BQX104" s="796"/>
      <c r="BQY104" s="796"/>
      <c r="BQZ104" s="797"/>
      <c r="BRA104" s="795">
        <f t="shared" ref="BRA104" si="457">BQZ101</f>
        <v>0</v>
      </c>
      <c r="BRB104" s="796"/>
      <c r="BRC104" s="796"/>
      <c r="BRD104" s="797"/>
      <c r="BRE104" s="795">
        <f t="shared" ref="BRE104" si="458">BRD101</f>
        <v>0</v>
      </c>
      <c r="BRF104" s="796"/>
      <c r="BRG104" s="796"/>
      <c r="BRH104" s="797"/>
      <c r="BRI104" s="795">
        <f t="shared" ref="BRI104" si="459">BRH101</f>
        <v>0</v>
      </c>
      <c r="BRJ104" s="796"/>
      <c r="BRK104" s="796"/>
      <c r="BRL104" s="797"/>
      <c r="BRM104" s="795">
        <f t="shared" ref="BRM104" si="460">BRL101</f>
        <v>0</v>
      </c>
      <c r="BRN104" s="796"/>
      <c r="BRO104" s="796"/>
      <c r="BRP104" s="797"/>
      <c r="BRQ104" s="795">
        <f t="shared" ref="BRQ104" si="461">BRP101</f>
        <v>0</v>
      </c>
      <c r="BRR104" s="796"/>
      <c r="BRS104" s="796"/>
      <c r="BRT104" s="797"/>
      <c r="BRU104" s="795">
        <f t="shared" ref="BRU104" si="462">BRT101</f>
        <v>0</v>
      </c>
      <c r="BRV104" s="796"/>
      <c r="BRW104" s="796"/>
      <c r="BRX104" s="797"/>
      <c r="BRY104" s="795">
        <f t="shared" ref="BRY104" si="463">BRX101</f>
        <v>0</v>
      </c>
      <c r="BRZ104" s="796"/>
      <c r="BSA104" s="796"/>
      <c r="BSB104" s="797"/>
      <c r="BSC104" s="795">
        <f t="shared" ref="BSC104" si="464">BSB101</f>
        <v>0</v>
      </c>
      <c r="BSD104" s="796"/>
      <c r="BSE104" s="796"/>
      <c r="BSF104" s="797"/>
      <c r="BSG104" s="795">
        <f t="shared" ref="BSG104" si="465">BSF101</f>
        <v>0</v>
      </c>
      <c r="BSH104" s="796"/>
      <c r="BSI104" s="796"/>
      <c r="BSJ104" s="797"/>
      <c r="BSK104" s="795">
        <f t="shared" ref="BSK104" si="466">BSJ101</f>
        <v>0</v>
      </c>
      <c r="BSL104" s="796"/>
      <c r="BSM104" s="796"/>
      <c r="BSN104" s="797"/>
      <c r="BSO104" s="795">
        <f t="shared" ref="BSO104" si="467">BSN101</f>
        <v>0</v>
      </c>
      <c r="BSP104" s="796"/>
      <c r="BSQ104" s="796"/>
      <c r="BSR104" s="797"/>
      <c r="BSS104" s="795">
        <f t="shared" ref="BSS104" si="468">BSR101</f>
        <v>0</v>
      </c>
      <c r="BST104" s="796"/>
      <c r="BSU104" s="796"/>
      <c r="BSV104" s="797"/>
      <c r="BSW104" s="795">
        <f t="shared" ref="BSW104" si="469">BSV101</f>
        <v>0</v>
      </c>
      <c r="BSX104" s="796"/>
      <c r="BSY104" s="796"/>
      <c r="BSZ104" s="797"/>
      <c r="BTA104" s="795">
        <f t="shared" ref="BTA104" si="470">BSZ101</f>
        <v>0</v>
      </c>
      <c r="BTB104" s="796"/>
      <c r="BTC104" s="796"/>
      <c r="BTD104" s="797"/>
      <c r="BTE104" s="795">
        <f t="shared" ref="BTE104" si="471">BTD101</f>
        <v>0</v>
      </c>
      <c r="BTF104" s="796"/>
      <c r="BTG104" s="796"/>
      <c r="BTH104" s="797"/>
      <c r="BTI104" s="795">
        <f t="shared" ref="BTI104" si="472">BTH101</f>
        <v>0</v>
      </c>
      <c r="BTJ104" s="796"/>
      <c r="BTK104" s="796"/>
      <c r="BTL104" s="797"/>
      <c r="BTM104" s="795">
        <f t="shared" ref="BTM104" si="473">BTL101</f>
        <v>0</v>
      </c>
      <c r="BTN104" s="796"/>
      <c r="BTO104" s="796"/>
      <c r="BTP104" s="797"/>
      <c r="BTQ104" s="795">
        <f t="shared" ref="BTQ104" si="474">BTP101</f>
        <v>0</v>
      </c>
      <c r="BTR104" s="796"/>
      <c r="BTS104" s="796"/>
      <c r="BTT104" s="797"/>
      <c r="BTU104" s="795">
        <f t="shared" ref="BTU104" si="475">BTT101</f>
        <v>0</v>
      </c>
      <c r="BTV104" s="796"/>
      <c r="BTW104" s="796"/>
      <c r="BTX104" s="797"/>
      <c r="BTY104" s="795">
        <f t="shared" ref="BTY104" si="476">BTX101</f>
        <v>0</v>
      </c>
      <c r="BTZ104" s="796"/>
      <c r="BUA104" s="796"/>
      <c r="BUB104" s="797"/>
      <c r="BUC104" s="795">
        <f t="shared" ref="BUC104" si="477">BUB101</f>
        <v>0</v>
      </c>
      <c r="BUD104" s="796"/>
      <c r="BUE104" s="796"/>
      <c r="BUF104" s="797"/>
      <c r="BUG104" s="795">
        <f t="shared" ref="BUG104" si="478">BUF101</f>
        <v>0</v>
      </c>
      <c r="BUH104" s="796"/>
      <c r="BUI104" s="796"/>
      <c r="BUJ104" s="797"/>
      <c r="BUK104" s="795">
        <f t="shared" ref="BUK104" si="479">BUJ101</f>
        <v>0</v>
      </c>
      <c r="BUL104" s="796"/>
      <c r="BUM104" s="796"/>
      <c r="BUN104" s="797"/>
      <c r="BUO104" s="795">
        <f t="shared" ref="BUO104" si="480">BUN101</f>
        <v>0</v>
      </c>
      <c r="BUP104" s="796"/>
      <c r="BUQ104" s="796"/>
      <c r="BUR104" s="797"/>
      <c r="BUS104" s="795">
        <f t="shared" ref="BUS104" si="481">BUR101</f>
        <v>0</v>
      </c>
      <c r="BUT104" s="796"/>
      <c r="BUU104" s="796"/>
      <c r="BUV104" s="797"/>
      <c r="BUW104" s="795">
        <f t="shared" ref="BUW104" si="482">BUV101</f>
        <v>0</v>
      </c>
      <c r="BUX104" s="796"/>
      <c r="BUY104" s="796"/>
      <c r="BUZ104" s="797"/>
      <c r="BVA104" s="795">
        <f t="shared" ref="BVA104" si="483">BUZ101</f>
        <v>0</v>
      </c>
      <c r="BVB104" s="796"/>
      <c r="BVC104" s="796"/>
      <c r="BVD104" s="797"/>
      <c r="BVE104" s="795">
        <f t="shared" ref="BVE104" si="484">BVD101</f>
        <v>0</v>
      </c>
      <c r="BVF104" s="796"/>
      <c r="BVG104" s="796"/>
      <c r="BVH104" s="797"/>
      <c r="BVI104" s="795">
        <f t="shared" ref="BVI104" si="485">BVH101</f>
        <v>0</v>
      </c>
      <c r="BVJ104" s="796"/>
      <c r="BVK104" s="796"/>
      <c r="BVL104" s="797"/>
      <c r="BVM104" s="795">
        <f t="shared" ref="BVM104" si="486">BVL101</f>
        <v>0</v>
      </c>
      <c r="BVN104" s="796"/>
      <c r="BVO104" s="796"/>
      <c r="BVP104" s="797"/>
      <c r="BVQ104" s="795">
        <f t="shared" ref="BVQ104" si="487">BVP101</f>
        <v>0</v>
      </c>
      <c r="BVR104" s="796"/>
      <c r="BVS104" s="796"/>
      <c r="BVT104" s="797"/>
      <c r="BVU104" s="795">
        <f t="shared" ref="BVU104" si="488">BVT101</f>
        <v>0</v>
      </c>
      <c r="BVV104" s="796"/>
      <c r="BVW104" s="796"/>
      <c r="BVX104" s="797"/>
      <c r="BVY104" s="795">
        <f t="shared" ref="BVY104" si="489">BVX101</f>
        <v>0</v>
      </c>
      <c r="BVZ104" s="796"/>
      <c r="BWA104" s="796"/>
      <c r="BWB104" s="797"/>
      <c r="BWC104" s="795">
        <f t="shared" ref="BWC104" si="490">BWB101</f>
        <v>0</v>
      </c>
      <c r="BWD104" s="796"/>
      <c r="BWE104" s="796"/>
      <c r="BWF104" s="797"/>
      <c r="BWG104" s="795">
        <f t="shared" ref="BWG104" si="491">BWF101</f>
        <v>0</v>
      </c>
      <c r="BWH104" s="796"/>
      <c r="BWI104" s="796"/>
      <c r="BWJ104" s="797"/>
      <c r="BWK104" s="795">
        <f t="shared" ref="BWK104" si="492">BWJ101</f>
        <v>0</v>
      </c>
      <c r="BWL104" s="796"/>
      <c r="BWM104" s="796"/>
      <c r="BWN104" s="797"/>
      <c r="BWO104" s="795">
        <f t="shared" ref="BWO104" si="493">BWN101</f>
        <v>0</v>
      </c>
      <c r="BWP104" s="796"/>
      <c r="BWQ104" s="796"/>
      <c r="BWR104" s="797"/>
      <c r="BWS104" s="795">
        <f t="shared" ref="BWS104" si="494">BWR101</f>
        <v>0</v>
      </c>
      <c r="BWT104" s="796"/>
      <c r="BWU104" s="796"/>
      <c r="BWV104" s="797"/>
      <c r="BWW104" s="795">
        <f t="shared" ref="BWW104" si="495">BWV101</f>
        <v>0</v>
      </c>
      <c r="BWX104" s="796"/>
      <c r="BWY104" s="796"/>
      <c r="BWZ104" s="797"/>
      <c r="BXA104" s="795">
        <f t="shared" ref="BXA104" si="496">BWZ101</f>
        <v>0</v>
      </c>
      <c r="BXB104" s="796"/>
      <c r="BXC104" s="796"/>
      <c r="BXD104" s="797"/>
      <c r="BXE104" s="795">
        <f t="shared" ref="BXE104" si="497">BXD101</f>
        <v>0</v>
      </c>
      <c r="BXF104" s="796"/>
      <c r="BXG104" s="796"/>
      <c r="BXH104" s="797"/>
      <c r="BXI104" s="795">
        <f t="shared" ref="BXI104" si="498">BXH101</f>
        <v>0</v>
      </c>
      <c r="BXJ104" s="796"/>
      <c r="BXK104" s="796"/>
      <c r="BXL104" s="797"/>
      <c r="BXM104" s="795">
        <f t="shared" ref="BXM104" si="499">BXL101</f>
        <v>0</v>
      </c>
      <c r="BXN104" s="796"/>
      <c r="BXO104" s="796"/>
      <c r="BXP104" s="797"/>
      <c r="BXQ104" s="795">
        <f t="shared" ref="BXQ104" si="500">BXP101</f>
        <v>0</v>
      </c>
      <c r="BXR104" s="796"/>
      <c r="BXS104" s="796"/>
      <c r="BXT104" s="797"/>
      <c r="BXU104" s="795">
        <f t="shared" ref="BXU104" si="501">BXT101</f>
        <v>0</v>
      </c>
      <c r="BXV104" s="796"/>
      <c r="BXW104" s="796"/>
      <c r="BXX104" s="797"/>
      <c r="BXY104" s="795">
        <f t="shared" ref="BXY104" si="502">BXX101</f>
        <v>0</v>
      </c>
      <c r="BXZ104" s="796"/>
      <c r="BYA104" s="796"/>
      <c r="BYB104" s="797"/>
      <c r="BYC104" s="795">
        <f t="shared" ref="BYC104" si="503">BYB101</f>
        <v>0</v>
      </c>
      <c r="BYD104" s="796"/>
      <c r="BYE104" s="796"/>
      <c r="BYF104" s="797"/>
      <c r="BYG104" s="795">
        <f t="shared" ref="BYG104" si="504">BYF101</f>
        <v>0</v>
      </c>
      <c r="BYH104" s="796"/>
      <c r="BYI104" s="796"/>
      <c r="BYJ104" s="797"/>
      <c r="BYK104" s="795">
        <f t="shared" ref="BYK104" si="505">BYJ101</f>
        <v>0</v>
      </c>
      <c r="BYL104" s="796"/>
      <c r="BYM104" s="796"/>
      <c r="BYN104" s="797"/>
      <c r="BYO104" s="795">
        <f t="shared" ref="BYO104" si="506">BYN101</f>
        <v>0</v>
      </c>
      <c r="BYP104" s="796"/>
      <c r="BYQ104" s="796"/>
      <c r="BYR104" s="797"/>
      <c r="BYS104" s="795">
        <f t="shared" ref="BYS104" si="507">BYR101</f>
        <v>0</v>
      </c>
      <c r="BYT104" s="796"/>
      <c r="BYU104" s="796"/>
      <c r="BYV104" s="797"/>
      <c r="BYW104" s="795">
        <f t="shared" ref="BYW104" si="508">BYV101</f>
        <v>0</v>
      </c>
      <c r="BYX104" s="796"/>
      <c r="BYY104" s="796"/>
      <c r="BYZ104" s="797"/>
      <c r="BZA104" s="795">
        <f t="shared" ref="BZA104" si="509">BYZ101</f>
        <v>0</v>
      </c>
      <c r="BZB104" s="796"/>
      <c r="BZC104" s="796"/>
      <c r="BZD104" s="797"/>
      <c r="BZE104" s="795">
        <f t="shared" ref="BZE104" si="510">BZD101</f>
        <v>0</v>
      </c>
      <c r="BZF104" s="796"/>
      <c r="BZG104" s="796"/>
      <c r="BZH104" s="797"/>
      <c r="BZI104" s="795">
        <f t="shared" ref="BZI104" si="511">BZH101</f>
        <v>0</v>
      </c>
      <c r="BZJ104" s="796"/>
      <c r="BZK104" s="796"/>
      <c r="BZL104" s="797"/>
      <c r="BZM104" s="795">
        <f t="shared" ref="BZM104" si="512">BZL101</f>
        <v>0</v>
      </c>
      <c r="BZN104" s="796"/>
      <c r="BZO104" s="796"/>
      <c r="BZP104" s="797"/>
      <c r="BZQ104" s="795">
        <f t="shared" ref="BZQ104" si="513">BZP101</f>
        <v>0</v>
      </c>
      <c r="BZR104" s="796"/>
      <c r="BZS104" s="796"/>
      <c r="BZT104" s="797"/>
      <c r="BZU104" s="795">
        <f t="shared" ref="BZU104" si="514">BZT101</f>
        <v>0</v>
      </c>
      <c r="BZV104" s="796"/>
      <c r="BZW104" s="796"/>
      <c r="BZX104" s="797"/>
      <c r="BZY104" s="795">
        <f t="shared" ref="BZY104" si="515">BZX101</f>
        <v>0</v>
      </c>
      <c r="BZZ104" s="796"/>
      <c r="CAA104" s="796"/>
      <c r="CAB104" s="797"/>
      <c r="CAC104" s="795">
        <f t="shared" ref="CAC104" si="516">CAB101</f>
        <v>0</v>
      </c>
      <c r="CAD104" s="796"/>
      <c r="CAE104" s="796"/>
      <c r="CAF104" s="797"/>
      <c r="CAG104" s="795">
        <f t="shared" ref="CAG104" si="517">CAF101</f>
        <v>0</v>
      </c>
      <c r="CAH104" s="796"/>
      <c r="CAI104" s="796"/>
      <c r="CAJ104" s="797"/>
      <c r="CAK104" s="795">
        <f t="shared" ref="CAK104" si="518">CAJ101</f>
        <v>0</v>
      </c>
      <c r="CAL104" s="796"/>
      <c r="CAM104" s="796"/>
      <c r="CAN104" s="797"/>
      <c r="CAO104" s="795">
        <f t="shared" ref="CAO104" si="519">CAN101</f>
        <v>0</v>
      </c>
      <c r="CAP104" s="796"/>
      <c r="CAQ104" s="796"/>
      <c r="CAR104" s="797"/>
      <c r="CAS104" s="795">
        <f t="shared" ref="CAS104" si="520">CAR101</f>
        <v>0</v>
      </c>
      <c r="CAT104" s="796"/>
      <c r="CAU104" s="796"/>
      <c r="CAV104" s="797"/>
      <c r="CAW104" s="795">
        <f t="shared" ref="CAW104" si="521">CAV101</f>
        <v>0</v>
      </c>
      <c r="CAX104" s="796"/>
      <c r="CAY104" s="796"/>
      <c r="CAZ104" s="797"/>
      <c r="CBA104" s="795">
        <f t="shared" ref="CBA104" si="522">CAZ101</f>
        <v>0</v>
      </c>
      <c r="CBB104" s="796"/>
      <c r="CBC104" s="796"/>
      <c r="CBD104" s="797"/>
      <c r="CBE104" s="795">
        <f t="shared" ref="CBE104" si="523">CBD101</f>
        <v>0</v>
      </c>
      <c r="CBF104" s="796"/>
      <c r="CBG104" s="796"/>
      <c r="CBH104" s="797"/>
      <c r="CBI104" s="795">
        <f t="shared" ref="CBI104" si="524">CBH101</f>
        <v>0</v>
      </c>
      <c r="CBJ104" s="796"/>
      <c r="CBK104" s="796"/>
      <c r="CBL104" s="797"/>
      <c r="CBM104" s="795">
        <f t="shared" ref="CBM104" si="525">CBL101</f>
        <v>0</v>
      </c>
      <c r="CBN104" s="796"/>
      <c r="CBO104" s="796"/>
      <c r="CBP104" s="797"/>
      <c r="CBQ104" s="795">
        <f t="shared" ref="CBQ104" si="526">CBP101</f>
        <v>0</v>
      </c>
      <c r="CBR104" s="796"/>
      <c r="CBS104" s="796"/>
      <c r="CBT104" s="797"/>
      <c r="CBU104" s="795">
        <f t="shared" ref="CBU104" si="527">CBT101</f>
        <v>0</v>
      </c>
      <c r="CBV104" s="796"/>
      <c r="CBW104" s="796"/>
      <c r="CBX104" s="797"/>
      <c r="CBY104" s="795">
        <f t="shared" ref="CBY104" si="528">CBX101</f>
        <v>0</v>
      </c>
      <c r="CBZ104" s="796"/>
      <c r="CCA104" s="796"/>
      <c r="CCB104" s="797"/>
      <c r="CCC104" s="795">
        <f t="shared" ref="CCC104" si="529">CCB101</f>
        <v>0</v>
      </c>
      <c r="CCD104" s="796"/>
      <c r="CCE104" s="796"/>
      <c r="CCF104" s="797"/>
      <c r="CCG104" s="795">
        <f t="shared" ref="CCG104" si="530">CCF101</f>
        <v>0</v>
      </c>
      <c r="CCH104" s="796"/>
      <c r="CCI104" s="796"/>
      <c r="CCJ104" s="797"/>
      <c r="CCK104" s="795">
        <f t="shared" ref="CCK104" si="531">CCJ101</f>
        <v>0</v>
      </c>
      <c r="CCL104" s="796"/>
      <c r="CCM104" s="796"/>
      <c r="CCN104" s="797"/>
      <c r="CCO104" s="795">
        <f t="shared" ref="CCO104" si="532">CCN101</f>
        <v>0</v>
      </c>
      <c r="CCP104" s="796"/>
      <c r="CCQ104" s="796"/>
      <c r="CCR104" s="797"/>
      <c r="CCS104" s="795">
        <f t="shared" ref="CCS104" si="533">CCR101</f>
        <v>0</v>
      </c>
      <c r="CCT104" s="796"/>
      <c r="CCU104" s="796"/>
      <c r="CCV104" s="797"/>
      <c r="CCW104" s="795">
        <f t="shared" ref="CCW104" si="534">CCV101</f>
        <v>0</v>
      </c>
      <c r="CCX104" s="796"/>
      <c r="CCY104" s="796"/>
      <c r="CCZ104" s="797"/>
      <c r="CDA104" s="795">
        <f t="shared" ref="CDA104" si="535">CCZ101</f>
        <v>0</v>
      </c>
      <c r="CDB104" s="796"/>
      <c r="CDC104" s="796"/>
      <c r="CDD104" s="797"/>
      <c r="CDE104" s="795">
        <f t="shared" ref="CDE104" si="536">CDD101</f>
        <v>0</v>
      </c>
      <c r="CDF104" s="796"/>
      <c r="CDG104" s="796"/>
      <c r="CDH104" s="797"/>
      <c r="CDI104" s="795">
        <f t="shared" ref="CDI104" si="537">CDH101</f>
        <v>0</v>
      </c>
      <c r="CDJ104" s="796"/>
      <c r="CDK104" s="796"/>
      <c r="CDL104" s="797"/>
      <c r="CDM104" s="795">
        <f t="shared" ref="CDM104" si="538">CDL101</f>
        <v>0</v>
      </c>
      <c r="CDN104" s="796"/>
      <c r="CDO104" s="796"/>
      <c r="CDP104" s="797"/>
      <c r="CDQ104" s="795">
        <f t="shared" ref="CDQ104" si="539">CDP101</f>
        <v>0</v>
      </c>
      <c r="CDR104" s="796"/>
      <c r="CDS104" s="796"/>
      <c r="CDT104" s="797"/>
      <c r="CDU104" s="795">
        <f t="shared" ref="CDU104" si="540">CDT101</f>
        <v>0</v>
      </c>
      <c r="CDV104" s="796"/>
      <c r="CDW104" s="796"/>
      <c r="CDX104" s="797"/>
      <c r="CDY104" s="795">
        <f t="shared" ref="CDY104" si="541">CDX101</f>
        <v>0</v>
      </c>
      <c r="CDZ104" s="796"/>
      <c r="CEA104" s="796"/>
      <c r="CEB104" s="797"/>
      <c r="CEC104" s="795">
        <f t="shared" ref="CEC104" si="542">CEB101</f>
        <v>0</v>
      </c>
      <c r="CED104" s="796"/>
      <c r="CEE104" s="796"/>
      <c r="CEF104" s="797"/>
      <c r="CEG104" s="795">
        <f t="shared" ref="CEG104" si="543">CEF101</f>
        <v>0</v>
      </c>
      <c r="CEH104" s="796"/>
      <c r="CEI104" s="796"/>
      <c r="CEJ104" s="797"/>
      <c r="CEK104" s="795">
        <f t="shared" ref="CEK104" si="544">CEJ101</f>
        <v>0</v>
      </c>
      <c r="CEL104" s="796"/>
      <c r="CEM104" s="796"/>
      <c r="CEN104" s="797"/>
      <c r="CEO104" s="795">
        <f t="shared" ref="CEO104" si="545">CEN101</f>
        <v>0</v>
      </c>
      <c r="CEP104" s="796"/>
      <c r="CEQ104" s="796"/>
      <c r="CER104" s="797"/>
      <c r="CES104" s="795">
        <f t="shared" ref="CES104" si="546">CER101</f>
        <v>0</v>
      </c>
      <c r="CET104" s="796"/>
      <c r="CEU104" s="796"/>
      <c r="CEV104" s="797"/>
      <c r="CEW104" s="795">
        <f t="shared" ref="CEW104" si="547">CEV101</f>
        <v>0</v>
      </c>
      <c r="CEX104" s="796"/>
      <c r="CEY104" s="796"/>
      <c r="CEZ104" s="797"/>
      <c r="CFA104" s="795">
        <f t="shared" ref="CFA104" si="548">CEZ101</f>
        <v>0</v>
      </c>
      <c r="CFB104" s="796"/>
      <c r="CFC104" s="796"/>
      <c r="CFD104" s="797"/>
      <c r="CFE104" s="795">
        <f t="shared" ref="CFE104" si="549">CFD101</f>
        <v>0</v>
      </c>
      <c r="CFF104" s="796"/>
      <c r="CFG104" s="796"/>
      <c r="CFH104" s="797"/>
      <c r="CFI104" s="795">
        <f t="shared" ref="CFI104" si="550">CFH101</f>
        <v>0</v>
      </c>
      <c r="CFJ104" s="796"/>
      <c r="CFK104" s="796"/>
      <c r="CFL104" s="797"/>
      <c r="CFM104" s="795">
        <f t="shared" ref="CFM104" si="551">CFL101</f>
        <v>0</v>
      </c>
      <c r="CFN104" s="796"/>
      <c r="CFO104" s="796"/>
      <c r="CFP104" s="797"/>
      <c r="CFQ104" s="795">
        <f t="shared" ref="CFQ104" si="552">CFP101</f>
        <v>0</v>
      </c>
      <c r="CFR104" s="796"/>
      <c r="CFS104" s="796"/>
      <c r="CFT104" s="797"/>
      <c r="CFU104" s="795">
        <f t="shared" ref="CFU104" si="553">CFT101</f>
        <v>0</v>
      </c>
      <c r="CFV104" s="796"/>
      <c r="CFW104" s="796"/>
      <c r="CFX104" s="797"/>
      <c r="CFY104" s="795">
        <f t="shared" ref="CFY104" si="554">CFX101</f>
        <v>0</v>
      </c>
      <c r="CFZ104" s="796"/>
      <c r="CGA104" s="796"/>
      <c r="CGB104" s="797"/>
      <c r="CGC104" s="795">
        <f t="shared" ref="CGC104" si="555">CGB101</f>
        <v>0</v>
      </c>
      <c r="CGD104" s="796"/>
      <c r="CGE104" s="796"/>
      <c r="CGF104" s="797"/>
      <c r="CGG104" s="795">
        <f t="shared" ref="CGG104" si="556">CGF101</f>
        <v>0</v>
      </c>
      <c r="CGH104" s="796"/>
      <c r="CGI104" s="796"/>
      <c r="CGJ104" s="797"/>
      <c r="CGK104" s="795">
        <f t="shared" ref="CGK104" si="557">CGJ101</f>
        <v>0</v>
      </c>
      <c r="CGL104" s="796"/>
      <c r="CGM104" s="796"/>
      <c r="CGN104" s="797"/>
      <c r="CGO104" s="795">
        <f t="shared" ref="CGO104" si="558">CGN101</f>
        <v>0</v>
      </c>
      <c r="CGP104" s="796"/>
      <c r="CGQ104" s="796"/>
      <c r="CGR104" s="797"/>
      <c r="CGS104" s="795">
        <f t="shared" ref="CGS104" si="559">CGR101</f>
        <v>0</v>
      </c>
      <c r="CGT104" s="796"/>
      <c r="CGU104" s="796"/>
      <c r="CGV104" s="797"/>
      <c r="CGW104" s="795">
        <f t="shared" ref="CGW104" si="560">CGV101</f>
        <v>0</v>
      </c>
      <c r="CGX104" s="796"/>
      <c r="CGY104" s="796"/>
      <c r="CGZ104" s="797"/>
      <c r="CHA104" s="795">
        <f t="shared" ref="CHA104" si="561">CGZ101</f>
        <v>0</v>
      </c>
      <c r="CHB104" s="796"/>
      <c r="CHC104" s="796"/>
      <c r="CHD104" s="797"/>
      <c r="CHE104" s="795">
        <f t="shared" ref="CHE104" si="562">CHD101</f>
        <v>0</v>
      </c>
      <c r="CHF104" s="796"/>
      <c r="CHG104" s="796"/>
      <c r="CHH104" s="797"/>
      <c r="CHI104" s="795">
        <f t="shared" ref="CHI104" si="563">CHH101</f>
        <v>0</v>
      </c>
      <c r="CHJ104" s="796"/>
      <c r="CHK104" s="796"/>
      <c r="CHL104" s="797"/>
      <c r="CHM104" s="795">
        <f t="shared" ref="CHM104" si="564">CHL101</f>
        <v>0</v>
      </c>
      <c r="CHN104" s="796"/>
      <c r="CHO104" s="796"/>
      <c r="CHP104" s="797"/>
      <c r="CHQ104" s="795">
        <f t="shared" ref="CHQ104" si="565">CHP101</f>
        <v>0</v>
      </c>
      <c r="CHR104" s="796"/>
      <c r="CHS104" s="796"/>
      <c r="CHT104" s="797"/>
      <c r="CHU104" s="795">
        <f t="shared" ref="CHU104" si="566">CHT101</f>
        <v>0</v>
      </c>
      <c r="CHV104" s="796"/>
      <c r="CHW104" s="796"/>
      <c r="CHX104" s="797"/>
      <c r="CHY104" s="795">
        <f t="shared" ref="CHY104" si="567">CHX101</f>
        <v>0</v>
      </c>
      <c r="CHZ104" s="796"/>
      <c r="CIA104" s="796"/>
      <c r="CIB104" s="797"/>
      <c r="CIC104" s="795">
        <f t="shared" ref="CIC104" si="568">CIB101</f>
        <v>0</v>
      </c>
      <c r="CID104" s="796"/>
      <c r="CIE104" s="796"/>
      <c r="CIF104" s="797"/>
      <c r="CIG104" s="795">
        <f t="shared" ref="CIG104" si="569">CIF101</f>
        <v>0</v>
      </c>
      <c r="CIH104" s="796"/>
      <c r="CII104" s="796"/>
      <c r="CIJ104" s="797"/>
      <c r="CIK104" s="795">
        <f t="shared" ref="CIK104" si="570">CIJ101</f>
        <v>0</v>
      </c>
      <c r="CIL104" s="796"/>
      <c r="CIM104" s="796"/>
      <c r="CIN104" s="797"/>
      <c r="CIO104" s="795">
        <f t="shared" ref="CIO104" si="571">CIN101</f>
        <v>0</v>
      </c>
      <c r="CIP104" s="796"/>
      <c r="CIQ104" s="796"/>
      <c r="CIR104" s="797"/>
      <c r="CIS104" s="795">
        <f t="shared" ref="CIS104" si="572">CIR101</f>
        <v>0</v>
      </c>
      <c r="CIT104" s="796"/>
      <c r="CIU104" s="796"/>
      <c r="CIV104" s="797"/>
      <c r="CIW104" s="795">
        <f t="shared" ref="CIW104" si="573">CIV101</f>
        <v>0</v>
      </c>
      <c r="CIX104" s="796"/>
      <c r="CIY104" s="796"/>
      <c r="CIZ104" s="797"/>
      <c r="CJA104" s="795">
        <f t="shared" ref="CJA104" si="574">CIZ101</f>
        <v>0</v>
      </c>
      <c r="CJB104" s="796"/>
      <c r="CJC104" s="796"/>
      <c r="CJD104" s="797"/>
      <c r="CJE104" s="795">
        <f t="shared" ref="CJE104" si="575">CJD101</f>
        <v>0</v>
      </c>
      <c r="CJF104" s="796"/>
      <c r="CJG104" s="796"/>
      <c r="CJH104" s="797"/>
      <c r="CJI104" s="795">
        <f t="shared" ref="CJI104" si="576">CJH101</f>
        <v>0</v>
      </c>
      <c r="CJJ104" s="796"/>
      <c r="CJK104" s="796"/>
      <c r="CJL104" s="797"/>
      <c r="CJM104" s="795">
        <f t="shared" ref="CJM104" si="577">CJL101</f>
        <v>0</v>
      </c>
      <c r="CJN104" s="796"/>
      <c r="CJO104" s="796"/>
      <c r="CJP104" s="797"/>
      <c r="CJQ104" s="795">
        <f t="shared" ref="CJQ104" si="578">CJP101</f>
        <v>0</v>
      </c>
      <c r="CJR104" s="796"/>
      <c r="CJS104" s="796"/>
      <c r="CJT104" s="797"/>
      <c r="CJU104" s="795">
        <f t="shared" ref="CJU104" si="579">CJT101</f>
        <v>0</v>
      </c>
      <c r="CJV104" s="796"/>
      <c r="CJW104" s="796"/>
      <c r="CJX104" s="797"/>
      <c r="CJY104" s="795">
        <f t="shared" ref="CJY104" si="580">CJX101</f>
        <v>0</v>
      </c>
      <c r="CJZ104" s="796"/>
      <c r="CKA104" s="796"/>
      <c r="CKB104" s="797"/>
      <c r="CKC104" s="795">
        <f t="shared" ref="CKC104" si="581">CKB101</f>
        <v>0</v>
      </c>
      <c r="CKD104" s="796"/>
      <c r="CKE104" s="796"/>
      <c r="CKF104" s="797"/>
      <c r="CKG104" s="795">
        <f t="shared" ref="CKG104" si="582">CKF101</f>
        <v>0</v>
      </c>
      <c r="CKH104" s="796"/>
      <c r="CKI104" s="796"/>
      <c r="CKJ104" s="797"/>
      <c r="CKK104" s="795">
        <f t="shared" ref="CKK104" si="583">CKJ101</f>
        <v>0</v>
      </c>
      <c r="CKL104" s="796"/>
      <c r="CKM104" s="796"/>
      <c r="CKN104" s="797"/>
      <c r="CKO104" s="795">
        <f t="shared" ref="CKO104" si="584">CKN101</f>
        <v>0</v>
      </c>
      <c r="CKP104" s="796"/>
      <c r="CKQ104" s="796"/>
      <c r="CKR104" s="797"/>
      <c r="CKS104" s="795">
        <f t="shared" ref="CKS104" si="585">CKR101</f>
        <v>0</v>
      </c>
      <c r="CKT104" s="796"/>
      <c r="CKU104" s="796"/>
      <c r="CKV104" s="797"/>
      <c r="CKW104" s="795">
        <f t="shared" ref="CKW104" si="586">CKV101</f>
        <v>0</v>
      </c>
      <c r="CKX104" s="796"/>
      <c r="CKY104" s="796"/>
      <c r="CKZ104" s="797"/>
      <c r="CLA104" s="795">
        <f t="shared" ref="CLA104" si="587">CKZ101</f>
        <v>0</v>
      </c>
      <c r="CLB104" s="796"/>
      <c r="CLC104" s="796"/>
      <c r="CLD104" s="797"/>
      <c r="CLE104" s="795">
        <f t="shared" ref="CLE104" si="588">CLD101</f>
        <v>0</v>
      </c>
      <c r="CLF104" s="796"/>
      <c r="CLG104" s="796"/>
      <c r="CLH104" s="797"/>
      <c r="CLI104" s="795">
        <f t="shared" ref="CLI104" si="589">CLH101</f>
        <v>0</v>
      </c>
      <c r="CLJ104" s="796"/>
      <c r="CLK104" s="796"/>
      <c r="CLL104" s="797"/>
      <c r="CLM104" s="795">
        <f t="shared" ref="CLM104" si="590">CLL101</f>
        <v>0</v>
      </c>
      <c r="CLN104" s="796"/>
      <c r="CLO104" s="796"/>
      <c r="CLP104" s="797"/>
      <c r="CLQ104" s="795">
        <f t="shared" ref="CLQ104" si="591">CLP101</f>
        <v>0</v>
      </c>
      <c r="CLR104" s="796"/>
      <c r="CLS104" s="796"/>
      <c r="CLT104" s="797"/>
      <c r="CLU104" s="795">
        <f t="shared" ref="CLU104" si="592">CLT101</f>
        <v>0</v>
      </c>
      <c r="CLV104" s="796"/>
      <c r="CLW104" s="796"/>
      <c r="CLX104" s="797"/>
      <c r="CLY104" s="795">
        <f t="shared" ref="CLY104" si="593">CLX101</f>
        <v>0</v>
      </c>
      <c r="CLZ104" s="796"/>
      <c r="CMA104" s="796"/>
      <c r="CMB104" s="797"/>
      <c r="CMC104" s="795">
        <f t="shared" ref="CMC104" si="594">CMB101</f>
        <v>0</v>
      </c>
      <c r="CMD104" s="796"/>
      <c r="CME104" s="796"/>
      <c r="CMF104" s="797"/>
      <c r="CMG104" s="795">
        <f t="shared" ref="CMG104" si="595">CMF101</f>
        <v>0</v>
      </c>
      <c r="CMH104" s="796"/>
      <c r="CMI104" s="796"/>
      <c r="CMJ104" s="797"/>
      <c r="CMK104" s="795">
        <f t="shared" ref="CMK104" si="596">CMJ101</f>
        <v>0</v>
      </c>
      <c r="CML104" s="796"/>
      <c r="CMM104" s="796"/>
      <c r="CMN104" s="797"/>
      <c r="CMO104" s="795">
        <f t="shared" ref="CMO104" si="597">CMN101</f>
        <v>0</v>
      </c>
      <c r="CMP104" s="796"/>
      <c r="CMQ104" s="796"/>
      <c r="CMR104" s="797"/>
      <c r="CMS104" s="795">
        <f t="shared" ref="CMS104" si="598">CMR101</f>
        <v>0</v>
      </c>
      <c r="CMT104" s="796"/>
      <c r="CMU104" s="796"/>
      <c r="CMV104" s="797"/>
      <c r="CMW104" s="795">
        <f t="shared" ref="CMW104" si="599">CMV101</f>
        <v>0</v>
      </c>
      <c r="CMX104" s="796"/>
      <c r="CMY104" s="796"/>
      <c r="CMZ104" s="797"/>
      <c r="CNA104" s="795">
        <f t="shared" ref="CNA104" si="600">CMZ101</f>
        <v>0</v>
      </c>
      <c r="CNB104" s="796"/>
      <c r="CNC104" s="796"/>
      <c r="CND104" s="797"/>
      <c r="CNE104" s="795">
        <f t="shared" ref="CNE104" si="601">CND101</f>
        <v>0</v>
      </c>
      <c r="CNF104" s="796"/>
      <c r="CNG104" s="796"/>
      <c r="CNH104" s="797"/>
      <c r="CNI104" s="795">
        <f t="shared" ref="CNI104" si="602">CNH101</f>
        <v>0</v>
      </c>
      <c r="CNJ104" s="796"/>
      <c r="CNK104" s="796"/>
      <c r="CNL104" s="797"/>
      <c r="CNM104" s="795">
        <f t="shared" ref="CNM104" si="603">CNL101</f>
        <v>0</v>
      </c>
      <c r="CNN104" s="796"/>
      <c r="CNO104" s="796"/>
      <c r="CNP104" s="797"/>
      <c r="CNQ104" s="795">
        <f t="shared" ref="CNQ104" si="604">CNP101</f>
        <v>0</v>
      </c>
      <c r="CNR104" s="796"/>
      <c r="CNS104" s="796"/>
      <c r="CNT104" s="797"/>
      <c r="CNU104" s="795">
        <f t="shared" ref="CNU104" si="605">CNT101</f>
        <v>0</v>
      </c>
      <c r="CNV104" s="796"/>
      <c r="CNW104" s="796"/>
      <c r="CNX104" s="797"/>
      <c r="CNY104" s="795">
        <f t="shared" ref="CNY104" si="606">CNX101</f>
        <v>0</v>
      </c>
      <c r="CNZ104" s="796"/>
      <c r="COA104" s="796"/>
      <c r="COB104" s="797"/>
      <c r="COC104" s="795">
        <f t="shared" ref="COC104" si="607">COB101</f>
        <v>0</v>
      </c>
      <c r="COD104" s="796"/>
      <c r="COE104" s="796"/>
      <c r="COF104" s="797"/>
      <c r="COG104" s="795">
        <f t="shared" ref="COG104" si="608">COF101</f>
        <v>0</v>
      </c>
      <c r="COH104" s="796"/>
      <c r="COI104" s="796"/>
      <c r="COJ104" s="797"/>
      <c r="COK104" s="795">
        <f t="shared" ref="COK104" si="609">COJ101</f>
        <v>0</v>
      </c>
      <c r="COL104" s="796"/>
      <c r="COM104" s="796"/>
      <c r="CON104" s="797"/>
      <c r="COO104" s="795">
        <f t="shared" ref="COO104" si="610">CON101</f>
        <v>0</v>
      </c>
      <c r="COP104" s="796"/>
      <c r="COQ104" s="796"/>
      <c r="COR104" s="797"/>
      <c r="COS104" s="795">
        <f t="shared" ref="COS104" si="611">COR101</f>
        <v>0</v>
      </c>
      <c r="COT104" s="796"/>
      <c r="COU104" s="796"/>
      <c r="COV104" s="797"/>
      <c r="COW104" s="795">
        <f t="shared" ref="COW104" si="612">COV101</f>
        <v>0</v>
      </c>
      <c r="COX104" s="796"/>
      <c r="COY104" s="796"/>
      <c r="COZ104" s="797"/>
      <c r="CPA104" s="795">
        <f t="shared" ref="CPA104" si="613">COZ101</f>
        <v>0</v>
      </c>
      <c r="CPB104" s="796"/>
      <c r="CPC104" s="796"/>
      <c r="CPD104" s="797"/>
      <c r="CPE104" s="795">
        <f t="shared" ref="CPE104" si="614">CPD101</f>
        <v>0</v>
      </c>
      <c r="CPF104" s="796"/>
      <c r="CPG104" s="796"/>
      <c r="CPH104" s="797"/>
      <c r="CPI104" s="795">
        <f t="shared" ref="CPI104" si="615">CPH101</f>
        <v>0</v>
      </c>
      <c r="CPJ104" s="796"/>
      <c r="CPK104" s="796"/>
      <c r="CPL104" s="797"/>
      <c r="CPM104" s="795">
        <f t="shared" ref="CPM104" si="616">CPL101</f>
        <v>0</v>
      </c>
      <c r="CPN104" s="796"/>
      <c r="CPO104" s="796"/>
      <c r="CPP104" s="797"/>
      <c r="CPQ104" s="795">
        <f t="shared" ref="CPQ104" si="617">CPP101</f>
        <v>0</v>
      </c>
      <c r="CPR104" s="796"/>
      <c r="CPS104" s="796"/>
      <c r="CPT104" s="797"/>
      <c r="CPU104" s="795">
        <f t="shared" ref="CPU104" si="618">CPT101</f>
        <v>0</v>
      </c>
      <c r="CPV104" s="796"/>
      <c r="CPW104" s="796"/>
      <c r="CPX104" s="797"/>
      <c r="CPY104" s="795">
        <f t="shared" ref="CPY104" si="619">CPX101</f>
        <v>0</v>
      </c>
      <c r="CPZ104" s="796"/>
      <c r="CQA104" s="796"/>
      <c r="CQB104" s="797"/>
      <c r="CQC104" s="795">
        <f t="shared" ref="CQC104" si="620">CQB101</f>
        <v>0</v>
      </c>
      <c r="CQD104" s="796"/>
      <c r="CQE104" s="796"/>
      <c r="CQF104" s="797"/>
      <c r="CQG104" s="795">
        <f t="shared" ref="CQG104" si="621">CQF101</f>
        <v>0</v>
      </c>
      <c r="CQH104" s="796"/>
      <c r="CQI104" s="796"/>
      <c r="CQJ104" s="797"/>
      <c r="CQK104" s="795">
        <f t="shared" ref="CQK104" si="622">CQJ101</f>
        <v>0</v>
      </c>
      <c r="CQL104" s="796"/>
      <c r="CQM104" s="796"/>
      <c r="CQN104" s="797"/>
      <c r="CQO104" s="795">
        <f t="shared" ref="CQO104" si="623">CQN101</f>
        <v>0</v>
      </c>
      <c r="CQP104" s="796"/>
      <c r="CQQ104" s="796"/>
      <c r="CQR104" s="797"/>
      <c r="CQS104" s="795">
        <f t="shared" ref="CQS104" si="624">CQR101</f>
        <v>0</v>
      </c>
      <c r="CQT104" s="796"/>
      <c r="CQU104" s="796"/>
      <c r="CQV104" s="797"/>
      <c r="CQW104" s="795">
        <f t="shared" ref="CQW104" si="625">CQV101</f>
        <v>0</v>
      </c>
      <c r="CQX104" s="796"/>
      <c r="CQY104" s="796"/>
      <c r="CQZ104" s="797"/>
      <c r="CRA104" s="795">
        <f t="shared" ref="CRA104" si="626">CQZ101</f>
        <v>0</v>
      </c>
      <c r="CRB104" s="796"/>
      <c r="CRC104" s="796"/>
      <c r="CRD104" s="797"/>
      <c r="CRE104" s="795">
        <f t="shared" ref="CRE104" si="627">CRD101</f>
        <v>0</v>
      </c>
      <c r="CRF104" s="796"/>
      <c r="CRG104" s="796"/>
      <c r="CRH104" s="797"/>
      <c r="CRI104" s="795">
        <f t="shared" ref="CRI104" si="628">CRH101</f>
        <v>0</v>
      </c>
      <c r="CRJ104" s="796"/>
      <c r="CRK104" s="796"/>
      <c r="CRL104" s="797"/>
      <c r="CRM104" s="795">
        <f t="shared" ref="CRM104" si="629">CRL101</f>
        <v>0</v>
      </c>
      <c r="CRN104" s="796"/>
      <c r="CRO104" s="796"/>
      <c r="CRP104" s="797"/>
      <c r="CRQ104" s="795">
        <f t="shared" ref="CRQ104" si="630">CRP101</f>
        <v>0</v>
      </c>
      <c r="CRR104" s="796"/>
      <c r="CRS104" s="796"/>
      <c r="CRT104" s="797"/>
      <c r="CRU104" s="795">
        <f t="shared" ref="CRU104" si="631">CRT101</f>
        <v>0</v>
      </c>
      <c r="CRV104" s="796"/>
      <c r="CRW104" s="796"/>
      <c r="CRX104" s="797"/>
      <c r="CRY104" s="795">
        <f t="shared" ref="CRY104" si="632">CRX101</f>
        <v>0</v>
      </c>
      <c r="CRZ104" s="796"/>
      <c r="CSA104" s="796"/>
      <c r="CSB104" s="797"/>
      <c r="CSC104" s="795">
        <f t="shared" ref="CSC104" si="633">CSB101</f>
        <v>0</v>
      </c>
      <c r="CSD104" s="796"/>
      <c r="CSE104" s="796"/>
      <c r="CSF104" s="797"/>
      <c r="CSG104" s="795">
        <f t="shared" ref="CSG104" si="634">CSF101</f>
        <v>0</v>
      </c>
      <c r="CSH104" s="796"/>
      <c r="CSI104" s="796"/>
      <c r="CSJ104" s="797"/>
      <c r="CSK104" s="795">
        <f t="shared" ref="CSK104" si="635">CSJ101</f>
        <v>0</v>
      </c>
      <c r="CSL104" s="796"/>
      <c r="CSM104" s="796"/>
      <c r="CSN104" s="797"/>
      <c r="CSO104" s="795">
        <f t="shared" ref="CSO104" si="636">CSN101</f>
        <v>0</v>
      </c>
      <c r="CSP104" s="796"/>
      <c r="CSQ104" s="796"/>
      <c r="CSR104" s="797"/>
      <c r="CSS104" s="795">
        <f t="shared" ref="CSS104" si="637">CSR101</f>
        <v>0</v>
      </c>
      <c r="CST104" s="796"/>
      <c r="CSU104" s="796"/>
      <c r="CSV104" s="797"/>
      <c r="CSW104" s="795">
        <f t="shared" ref="CSW104" si="638">CSV101</f>
        <v>0</v>
      </c>
      <c r="CSX104" s="796"/>
      <c r="CSY104" s="796"/>
      <c r="CSZ104" s="797"/>
      <c r="CTA104" s="795">
        <f t="shared" ref="CTA104" si="639">CSZ101</f>
        <v>0</v>
      </c>
      <c r="CTB104" s="796"/>
      <c r="CTC104" s="796"/>
      <c r="CTD104" s="797"/>
      <c r="CTE104" s="795">
        <f t="shared" ref="CTE104" si="640">CTD101</f>
        <v>0</v>
      </c>
      <c r="CTF104" s="796"/>
      <c r="CTG104" s="796"/>
      <c r="CTH104" s="797"/>
      <c r="CTI104" s="795">
        <f t="shared" ref="CTI104" si="641">CTH101</f>
        <v>0</v>
      </c>
      <c r="CTJ104" s="796"/>
      <c r="CTK104" s="796"/>
      <c r="CTL104" s="797"/>
      <c r="CTM104" s="795">
        <f t="shared" ref="CTM104" si="642">CTL101</f>
        <v>0</v>
      </c>
      <c r="CTN104" s="796"/>
      <c r="CTO104" s="796"/>
      <c r="CTP104" s="797"/>
      <c r="CTQ104" s="795">
        <f t="shared" ref="CTQ104" si="643">CTP101</f>
        <v>0</v>
      </c>
      <c r="CTR104" s="796"/>
      <c r="CTS104" s="796"/>
      <c r="CTT104" s="797"/>
      <c r="CTU104" s="795">
        <f t="shared" ref="CTU104" si="644">CTT101</f>
        <v>0</v>
      </c>
      <c r="CTV104" s="796"/>
      <c r="CTW104" s="796"/>
      <c r="CTX104" s="797"/>
      <c r="CTY104" s="795">
        <f t="shared" ref="CTY104" si="645">CTX101</f>
        <v>0</v>
      </c>
      <c r="CTZ104" s="796"/>
      <c r="CUA104" s="796"/>
      <c r="CUB104" s="797"/>
      <c r="CUC104" s="795">
        <f t="shared" ref="CUC104" si="646">CUB101</f>
        <v>0</v>
      </c>
      <c r="CUD104" s="796"/>
      <c r="CUE104" s="796"/>
      <c r="CUF104" s="797"/>
      <c r="CUG104" s="795">
        <f t="shared" ref="CUG104" si="647">CUF101</f>
        <v>0</v>
      </c>
      <c r="CUH104" s="796"/>
      <c r="CUI104" s="796"/>
      <c r="CUJ104" s="797"/>
      <c r="CUK104" s="795">
        <f t="shared" ref="CUK104" si="648">CUJ101</f>
        <v>0</v>
      </c>
      <c r="CUL104" s="796"/>
      <c r="CUM104" s="796"/>
      <c r="CUN104" s="797"/>
      <c r="CUO104" s="795">
        <f t="shared" ref="CUO104" si="649">CUN101</f>
        <v>0</v>
      </c>
      <c r="CUP104" s="796"/>
      <c r="CUQ104" s="796"/>
      <c r="CUR104" s="797"/>
      <c r="CUS104" s="795">
        <f t="shared" ref="CUS104" si="650">CUR101</f>
        <v>0</v>
      </c>
      <c r="CUT104" s="796"/>
      <c r="CUU104" s="796"/>
      <c r="CUV104" s="797"/>
      <c r="CUW104" s="795">
        <f t="shared" ref="CUW104" si="651">CUV101</f>
        <v>0</v>
      </c>
      <c r="CUX104" s="796"/>
      <c r="CUY104" s="796"/>
      <c r="CUZ104" s="797"/>
      <c r="CVA104" s="795">
        <f t="shared" ref="CVA104" si="652">CUZ101</f>
        <v>0</v>
      </c>
      <c r="CVB104" s="796"/>
      <c r="CVC104" s="796"/>
      <c r="CVD104" s="797"/>
      <c r="CVE104" s="795">
        <f t="shared" ref="CVE104" si="653">CVD101</f>
        <v>0</v>
      </c>
      <c r="CVF104" s="796"/>
      <c r="CVG104" s="796"/>
      <c r="CVH104" s="797"/>
      <c r="CVI104" s="795">
        <f t="shared" ref="CVI104" si="654">CVH101</f>
        <v>0</v>
      </c>
      <c r="CVJ104" s="796"/>
      <c r="CVK104" s="796"/>
      <c r="CVL104" s="797"/>
      <c r="CVM104" s="795">
        <f t="shared" ref="CVM104" si="655">CVL101</f>
        <v>0</v>
      </c>
      <c r="CVN104" s="796"/>
      <c r="CVO104" s="796"/>
      <c r="CVP104" s="797"/>
      <c r="CVQ104" s="795">
        <f t="shared" ref="CVQ104" si="656">CVP101</f>
        <v>0</v>
      </c>
      <c r="CVR104" s="796"/>
      <c r="CVS104" s="796"/>
      <c r="CVT104" s="797"/>
      <c r="CVU104" s="795">
        <f t="shared" ref="CVU104" si="657">CVT101</f>
        <v>0</v>
      </c>
      <c r="CVV104" s="796"/>
      <c r="CVW104" s="796"/>
      <c r="CVX104" s="797"/>
      <c r="CVY104" s="795">
        <f t="shared" ref="CVY104" si="658">CVX101</f>
        <v>0</v>
      </c>
      <c r="CVZ104" s="796"/>
      <c r="CWA104" s="796"/>
      <c r="CWB104" s="797"/>
      <c r="CWC104" s="795">
        <f t="shared" ref="CWC104" si="659">CWB101</f>
        <v>0</v>
      </c>
      <c r="CWD104" s="796"/>
      <c r="CWE104" s="796"/>
      <c r="CWF104" s="797"/>
      <c r="CWG104" s="795">
        <f t="shared" ref="CWG104" si="660">CWF101</f>
        <v>0</v>
      </c>
      <c r="CWH104" s="796"/>
      <c r="CWI104" s="796"/>
      <c r="CWJ104" s="797"/>
      <c r="CWK104" s="795">
        <f t="shared" ref="CWK104" si="661">CWJ101</f>
        <v>0</v>
      </c>
      <c r="CWL104" s="796"/>
      <c r="CWM104" s="796"/>
      <c r="CWN104" s="797"/>
      <c r="CWO104" s="795">
        <f t="shared" ref="CWO104" si="662">CWN101</f>
        <v>0</v>
      </c>
      <c r="CWP104" s="796"/>
      <c r="CWQ104" s="796"/>
      <c r="CWR104" s="797"/>
      <c r="CWS104" s="795">
        <f t="shared" ref="CWS104" si="663">CWR101</f>
        <v>0</v>
      </c>
      <c r="CWT104" s="796"/>
      <c r="CWU104" s="796"/>
      <c r="CWV104" s="797"/>
      <c r="CWW104" s="795">
        <f t="shared" ref="CWW104" si="664">CWV101</f>
        <v>0</v>
      </c>
      <c r="CWX104" s="796"/>
      <c r="CWY104" s="796"/>
      <c r="CWZ104" s="797"/>
      <c r="CXA104" s="795">
        <f t="shared" ref="CXA104" si="665">CWZ101</f>
        <v>0</v>
      </c>
      <c r="CXB104" s="796"/>
      <c r="CXC104" s="796"/>
      <c r="CXD104" s="797"/>
      <c r="CXE104" s="795">
        <f t="shared" ref="CXE104" si="666">CXD101</f>
        <v>0</v>
      </c>
      <c r="CXF104" s="796"/>
      <c r="CXG104" s="796"/>
      <c r="CXH104" s="797"/>
      <c r="CXI104" s="795">
        <f t="shared" ref="CXI104" si="667">CXH101</f>
        <v>0</v>
      </c>
      <c r="CXJ104" s="796"/>
      <c r="CXK104" s="796"/>
      <c r="CXL104" s="797"/>
      <c r="CXM104" s="795">
        <f t="shared" ref="CXM104" si="668">CXL101</f>
        <v>0</v>
      </c>
      <c r="CXN104" s="796"/>
      <c r="CXO104" s="796"/>
      <c r="CXP104" s="797"/>
      <c r="CXQ104" s="795">
        <f t="shared" ref="CXQ104" si="669">CXP101</f>
        <v>0</v>
      </c>
      <c r="CXR104" s="796"/>
      <c r="CXS104" s="796"/>
      <c r="CXT104" s="797"/>
      <c r="CXU104" s="795">
        <f t="shared" ref="CXU104" si="670">CXT101</f>
        <v>0</v>
      </c>
      <c r="CXV104" s="796"/>
      <c r="CXW104" s="796"/>
      <c r="CXX104" s="797"/>
      <c r="CXY104" s="795">
        <f t="shared" ref="CXY104" si="671">CXX101</f>
        <v>0</v>
      </c>
      <c r="CXZ104" s="796"/>
      <c r="CYA104" s="796"/>
      <c r="CYB104" s="797"/>
      <c r="CYC104" s="795">
        <f t="shared" ref="CYC104" si="672">CYB101</f>
        <v>0</v>
      </c>
      <c r="CYD104" s="796"/>
      <c r="CYE104" s="796"/>
      <c r="CYF104" s="797"/>
      <c r="CYG104" s="795">
        <f t="shared" ref="CYG104" si="673">CYF101</f>
        <v>0</v>
      </c>
      <c r="CYH104" s="796"/>
      <c r="CYI104" s="796"/>
      <c r="CYJ104" s="797"/>
      <c r="CYK104" s="795">
        <f t="shared" ref="CYK104" si="674">CYJ101</f>
        <v>0</v>
      </c>
      <c r="CYL104" s="796"/>
      <c r="CYM104" s="796"/>
      <c r="CYN104" s="797"/>
      <c r="CYO104" s="795">
        <f t="shared" ref="CYO104" si="675">CYN101</f>
        <v>0</v>
      </c>
      <c r="CYP104" s="796"/>
      <c r="CYQ104" s="796"/>
      <c r="CYR104" s="797"/>
      <c r="CYS104" s="795">
        <f t="shared" ref="CYS104" si="676">CYR101</f>
        <v>0</v>
      </c>
      <c r="CYT104" s="796"/>
      <c r="CYU104" s="796"/>
      <c r="CYV104" s="797"/>
      <c r="CYW104" s="795">
        <f t="shared" ref="CYW104" si="677">CYV101</f>
        <v>0</v>
      </c>
      <c r="CYX104" s="796"/>
      <c r="CYY104" s="796"/>
      <c r="CYZ104" s="797"/>
      <c r="CZA104" s="795">
        <f t="shared" ref="CZA104" si="678">CYZ101</f>
        <v>0</v>
      </c>
      <c r="CZB104" s="796"/>
      <c r="CZC104" s="796"/>
      <c r="CZD104" s="797"/>
      <c r="CZE104" s="795">
        <f t="shared" ref="CZE104" si="679">CZD101</f>
        <v>0</v>
      </c>
      <c r="CZF104" s="796"/>
      <c r="CZG104" s="796"/>
      <c r="CZH104" s="797"/>
      <c r="CZI104" s="795">
        <f t="shared" ref="CZI104" si="680">CZH101</f>
        <v>0</v>
      </c>
      <c r="CZJ104" s="796"/>
      <c r="CZK104" s="796"/>
      <c r="CZL104" s="797"/>
      <c r="CZM104" s="795">
        <f t="shared" ref="CZM104" si="681">CZL101</f>
        <v>0</v>
      </c>
      <c r="CZN104" s="796"/>
      <c r="CZO104" s="796"/>
      <c r="CZP104" s="797"/>
      <c r="CZQ104" s="795">
        <f t="shared" ref="CZQ104" si="682">CZP101</f>
        <v>0</v>
      </c>
      <c r="CZR104" s="796"/>
      <c r="CZS104" s="796"/>
      <c r="CZT104" s="797"/>
      <c r="CZU104" s="795">
        <f t="shared" ref="CZU104" si="683">CZT101</f>
        <v>0</v>
      </c>
      <c r="CZV104" s="796"/>
      <c r="CZW104" s="796"/>
      <c r="CZX104" s="797"/>
      <c r="CZY104" s="795">
        <f t="shared" ref="CZY104" si="684">CZX101</f>
        <v>0</v>
      </c>
      <c r="CZZ104" s="796"/>
      <c r="DAA104" s="796"/>
      <c r="DAB104" s="797"/>
      <c r="DAC104" s="795">
        <f t="shared" ref="DAC104" si="685">DAB101</f>
        <v>0</v>
      </c>
      <c r="DAD104" s="796"/>
      <c r="DAE104" s="796"/>
      <c r="DAF104" s="797"/>
      <c r="DAG104" s="795">
        <f t="shared" ref="DAG104" si="686">DAF101</f>
        <v>0</v>
      </c>
      <c r="DAH104" s="796"/>
      <c r="DAI104" s="796"/>
      <c r="DAJ104" s="797"/>
      <c r="DAK104" s="795">
        <f t="shared" ref="DAK104" si="687">DAJ101</f>
        <v>0</v>
      </c>
      <c r="DAL104" s="796"/>
      <c r="DAM104" s="796"/>
      <c r="DAN104" s="797"/>
      <c r="DAO104" s="795">
        <f t="shared" ref="DAO104" si="688">DAN101</f>
        <v>0</v>
      </c>
      <c r="DAP104" s="796"/>
      <c r="DAQ104" s="796"/>
      <c r="DAR104" s="797"/>
      <c r="DAS104" s="795">
        <f t="shared" ref="DAS104" si="689">DAR101</f>
        <v>0</v>
      </c>
      <c r="DAT104" s="796"/>
      <c r="DAU104" s="796"/>
      <c r="DAV104" s="797"/>
      <c r="DAW104" s="795">
        <f t="shared" ref="DAW104" si="690">DAV101</f>
        <v>0</v>
      </c>
      <c r="DAX104" s="796"/>
      <c r="DAY104" s="796"/>
      <c r="DAZ104" s="797"/>
      <c r="DBA104" s="795">
        <f t="shared" ref="DBA104" si="691">DAZ101</f>
        <v>0</v>
      </c>
      <c r="DBB104" s="796"/>
      <c r="DBC104" s="796"/>
      <c r="DBD104" s="797"/>
      <c r="DBE104" s="795">
        <f t="shared" ref="DBE104" si="692">DBD101</f>
        <v>0</v>
      </c>
      <c r="DBF104" s="796"/>
      <c r="DBG104" s="796"/>
      <c r="DBH104" s="797"/>
      <c r="DBI104" s="795">
        <f t="shared" ref="DBI104" si="693">DBH101</f>
        <v>0</v>
      </c>
      <c r="DBJ104" s="796"/>
      <c r="DBK104" s="796"/>
      <c r="DBL104" s="797"/>
      <c r="DBM104" s="795">
        <f t="shared" ref="DBM104" si="694">DBL101</f>
        <v>0</v>
      </c>
      <c r="DBN104" s="796"/>
      <c r="DBO104" s="796"/>
      <c r="DBP104" s="797"/>
      <c r="DBQ104" s="795">
        <f t="shared" ref="DBQ104" si="695">DBP101</f>
        <v>0</v>
      </c>
      <c r="DBR104" s="796"/>
      <c r="DBS104" s="796"/>
      <c r="DBT104" s="797"/>
      <c r="DBU104" s="795">
        <f t="shared" ref="DBU104" si="696">DBT101</f>
        <v>0</v>
      </c>
      <c r="DBV104" s="796"/>
      <c r="DBW104" s="796"/>
      <c r="DBX104" s="797"/>
      <c r="DBY104" s="795">
        <f t="shared" ref="DBY104" si="697">DBX101</f>
        <v>0</v>
      </c>
      <c r="DBZ104" s="796"/>
      <c r="DCA104" s="796"/>
      <c r="DCB104" s="797"/>
      <c r="DCC104" s="795">
        <f t="shared" ref="DCC104" si="698">DCB101</f>
        <v>0</v>
      </c>
      <c r="DCD104" s="796"/>
      <c r="DCE104" s="796"/>
      <c r="DCF104" s="797"/>
      <c r="DCG104" s="795">
        <f t="shared" ref="DCG104" si="699">DCF101</f>
        <v>0</v>
      </c>
      <c r="DCH104" s="796"/>
      <c r="DCI104" s="796"/>
      <c r="DCJ104" s="797"/>
      <c r="DCK104" s="795">
        <f t="shared" ref="DCK104" si="700">DCJ101</f>
        <v>0</v>
      </c>
      <c r="DCL104" s="796"/>
      <c r="DCM104" s="796"/>
      <c r="DCN104" s="797"/>
      <c r="DCO104" s="795">
        <f t="shared" ref="DCO104" si="701">DCN101</f>
        <v>0</v>
      </c>
      <c r="DCP104" s="796"/>
      <c r="DCQ104" s="796"/>
      <c r="DCR104" s="797"/>
      <c r="DCS104" s="795">
        <f t="shared" ref="DCS104" si="702">DCR101</f>
        <v>0</v>
      </c>
      <c r="DCT104" s="796"/>
      <c r="DCU104" s="796"/>
      <c r="DCV104" s="797"/>
      <c r="DCW104" s="795">
        <f t="shared" ref="DCW104" si="703">DCV101</f>
        <v>0</v>
      </c>
      <c r="DCX104" s="796"/>
      <c r="DCY104" s="796"/>
      <c r="DCZ104" s="797"/>
      <c r="DDA104" s="795">
        <f t="shared" ref="DDA104" si="704">DCZ101</f>
        <v>0</v>
      </c>
      <c r="DDB104" s="796"/>
      <c r="DDC104" s="796"/>
      <c r="DDD104" s="797"/>
      <c r="DDE104" s="795">
        <f t="shared" ref="DDE104" si="705">DDD101</f>
        <v>0</v>
      </c>
      <c r="DDF104" s="796"/>
      <c r="DDG104" s="796"/>
      <c r="DDH104" s="797"/>
      <c r="DDI104" s="795">
        <f t="shared" ref="DDI104" si="706">DDH101</f>
        <v>0</v>
      </c>
      <c r="DDJ104" s="796"/>
      <c r="DDK104" s="796"/>
      <c r="DDL104" s="797"/>
      <c r="DDM104" s="795">
        <f t="shared" ref="DDM104" si="707">DDL101</f>
        <v>0</v>
      </c>
      <c r="DDN104" s="796"/>
      <c r="DDO104" s="796"/>
      <c r="DDP104" s="797"/>
      <c r="DDQ104" s="795">
        <f t="shared" ref="DDQ104" si="708">DDP101</f>
        <v>0</v>
      </c>
      <c r="DDR104" s="796"/>
      <c r="DDS104" s="796"/>
      <c r="DDT104" s="797"/>
      <c r="DDU104" s="795">
        <f t="shared" ref="DDU104" si="709">DDT101</f>
        <v>0</v>
      </c>
      <c r="DDV104" s="796"/>
      <c r="DDW104" s="796"/>
      <c r="DDX104" s="797"/>
      <c r="DDY104" s="795">
        <f t="shared" ref="DDY104" si="710">DDX101</f>
        <v>0</v>
      </c>
      <c r="DDZ104" s="796"/>
      <c r="DEA104" s="796"/>
      <c r="DEB104" s="797"/>
      <c r="DEC104" s="795">
        <f t="shared" ref="DEC104" si="711">DEB101</f>
        <v>0</v>
      </c>
      <c r="DED104" s="796"/>
      <c r="DEE104" s="796"/>
      <c r="DEF104" s="797"/>
      <c r="DEG104" s="795">
        <f t="shared" ref="DEG104" si="712">DEF101</f>
        <v>0</v>
      </c>
      <c r="DEH104" s="796"/>
      <c r="DEI104" s="796"/>
      <c r="DEJ104" s="797"/>
      <c r="DEK104" s="795">
        <f t="shared" ref="DEK104" si="713">DEJ101</f>
        <v>0</v>
      </c>
      <c r="DEL104" s="796"/>
      <c r="DEM104" s="796"/>
      <c r="DEN104" s="797"/>
      <c r="DEO104" s="795">
        <f t="shared" ref="DEO104" si="714">DEN101</f>
        <v>0</v>
      </c>
      <c r="DEP104" s="796"/>
      <c r="DEQ104" s="796"/>
      <c r="DER104" s="797"/>
      <c r="DES104" s="795">
        <f t="shared" ref="DES104" si="715">DER101</f>
        <v>0</v>
      </c>
      <c r="DET104" s="796"/>
      <c r="DEU104" s="796"/>
      <c r="DEV104" s="797"/>
      <c r="DEW104" s="795">
        <f t="shared" ref="DEW104" si="716">DEV101</f>
        <v>0</v>
      </c>
      <c r="DEX104" s="796"/>
      <c r="DEY104" s="796"/>
      <c r="DEZ104" s="797"/>
      <c r="DFA104" s="795">
        <f t="shared" ref="DFA104" si="717">DEZ101</f>
        <v>0</v>
      </c>
      <c r="DFB104" s="796"/>
      <c r="DFC104" s="796"/>
      <c r="DFD104" s="797"/>
      <c r="DFE104" s="795">
        <f t="shared" ref="DFE104" si="718">DFD101</f>
        <v>0</v>
      </c>
      <c r="DFF104" s="796"/>
      <c r="DFG104" s="796"/>
      <c r="DFH104" s="797"/>
      <c r="DFI104" s="795">
        <f t="shared" ref="DFI104" si="719">DFH101</f>
        <v>0</v>
      </c>
      <c r="DFJ104" s="796"/>
      <c r="DFK104" s="796"/>
      <c r="DFL104" s="797"/>
      <c r="DFM104" s="795">
        <f t="shared" ref="DFM104" si="720">DFL101</f>
        <v>0</v>
      </c>
      <c r="DFN104" s="796"/>
      <c r="DFO104" s="796"/>
      <c r="DFP104" s="797"/>
      <c r="DFQ104" s="795">
        <f t="shared" ref="DFQ104" si="721">DFP101</f>
        <v>0</v>
      </c>
      <c r="DFR104" s="796"/>
      <c r="DFS104" s="796"/>
      <c r="DFT104" s="797"/>
      <c r="DFU104" s="795">
        <f t="shared" ref="DFU104" si="722">DFT101</f>
        <v>0</v>
      </c>
      <c r="DFV104" s="796"/>
      <c r="DFW104" s="796"/>
      <c r="DFX104" s="797"/>
      <c r="DFY104" s="795">
        <f t="shared" ref="DFY104" si="723">DFX101</f>
        <v>0</v>
      </c>
      <c r="DFZ104" s="796"/>
      <c r="DGA104" s="796"/>
      <c r="DGB104" s="797"/>
      <c r="DGC104" s="795">
        <f t="shared" ref="DGC104" si="724">DGB101</f>
        <v>0</v>
      </c>
      <c r="DGD104" s="796"/>
      <c r="DGE104" s="796"/>
      <c r="DGF104" s="797"/>
      <c r="DGG104" s="795">
        <f t="shared" ref="DGG104" si="725">DGF101</f>
        <v>0</v>
      </c>
      <c r="DGH104" s="796"/>
      <c r="DGI104" s="796"/>
      <c r="DGJ104" s="797"/>
      <c r="DGK104" s="795">
        <f t="shared" ref="DGK104" si="726">DGJ101</f>
        <v>0</v>
      </c>
      <c r="DGL104" s="796"/>
      <c r="DGM104" s="796"/>
      <c r="DGN104" s="797"/>
      <c r="DGO104" s="795">
        <f t="shared" ref="DGO104" si="727">DGN101</f>
        <v>0</v>
      </c>
      <c r="DGP104" s="796"/>
      <c r="DGQ104" s="796"/>
      <c r="DGR104" s="797"/>
      <c r="DGS104" s="795">
        <f t="shared" ref="DGS104" si="728">DGR101</f>
        <v>0</v>
      </c>
      <c r="DGT104" s="796"/>
      <c r="DGU104" s="796"/>
      <c r="DGV104" s="797"/>
      <c r="DGW104" s="795">
        <f t="shared" ref="DGW104" si="729">DGV101</f>
        <v>0</v>
      </c>
      <c r="DGX104" s="796"/>
      <c r="DGY104" s="796"/>
      <c r="DGZ104" s="797"/>
      <c r="DHA104" s="795">
        <f t="shared" ref="DHA104" si="730">DGZ101</f>
        <v>0</v>
      </c>
      <c r="DHB104" s="796"/>
      <c r="DHC104" s="796"/>
      <c r="DHD104" s="797"/>
      <c r="DHE104" s="795">
        <f t="shared" ref="DHE104" si="731">DHD101</f>
        <v>0</v>
      </c>
      <c r="DHF104" s="796"/>
      <c r="DHG104" s="796"/>
      <c r="DHH104" s="797"/>
      <c r="DHI104" s="795">
        <f t="shared" ref="DHI104" si="732">DHH101</f>
        <v>0</v>
      </c>
      <c r="DHJ104" s="796"/>
      <c r="DHK104" s="796"/>
      <c r="DHL104" s="797"/>
      <c r="DHM104" s="795">
        <f t="shared" ref="DHM104" si="733">DHL101</f>
        <v>0</v>
      </c>
      <c r="DHN104" s="796"/>
      <c r="DHO104" s="796"/>
      <c r="DHP104" s="797"/>
      <c r="DHQ104" s="795">
        <f t="shared" ref="DHQ104" si="734">DHP101</f>
        <v>0</v>
      </c>
      <c r="DHR104" s="796"/>
      <c r="DHS104" s="796"/>
      <c r="DHT104" s="797"/>
      <c r="DHU104" s="795">
        <f t="shared" ref="DHU104" si="735">DHT101</f>
        <v>0</v>
      </c>
      <c r="DHV104" s="796"/>
      <c r="DHW104" s="796"/>
      <c r="DHX104" s="797"/>
      <c r="DHY104" s="795">
        <f t="shared" ref="DHY104" si="736">DHX101</f>
        <v>0</v>
      </c>
      <c r="DHZ104" s="796"/>
      <c r="DIA104" s="796"/>
      <c r="DIB104" s="797"/>
      <c r="DIC104" s="795">
        <f t="shared" ref="DIC104" si="737">DIB101</f>
        <v>0</v>
      </c>
      <c r="DID104" s="796"/>
      <c r="DIE104" s="796"/>
      <c r="DIF104" s="797"/>
      <c r="DIG104" s="795">
        <f t="shared" ref="DIG104" si="738">DIF101</f>
        <v>0</v>
      </c>
      <c r="DIH104" s="796"/>
      <c r="DII104" s="796"/>
      <c r="DIJ104" s="797"/>
      <c r="DIK104" s="795">
        <f t="shared" ref="DIK104" si="739">DIJ101</f>
        <v>0</v>
      </c>
      <c r="DIL104" s="796"/>
      <c r="DIM104" s="796"/>
      <c r="DIN104" s="797"/>
      <c r="DIO104" s="795">
        <f t="shared" ref="DIO104" si="740">DIN101</f>
        <v>0</v>
      </c>
      <c r="DIP104" s="796"/>
      <c r="DIQ104" s="796"/>
      <c r="DIR104" s="797"/>
      <c r="DIS104" s="795">
        <f t="shared" ref="DIS104" si="741">DIR101</f>
        <v>0</v>
      </c>
      <c r="DIT104" s="796"/>
      <c r="DIU104" s="796"/>
      <c r="DIV104" s="797"/>
      <c r="DIW104" s="795">
        <f t="shared" ref="DIW104" si="742">DIV101</f>
        <v>0</v>
      </c>
      <c r="DIX104" s="796"/>
      <c r="DIY104" s="796"/>
      <c r="DIZ104" s="797"/>
      <c r="DJA104" s="795">
        <f t="shared" ref="DJA104" si="743">DIZ101</f>
        <v>0</v>
      </c>
      <c r="DJB104" s="796"/>
      <c r="DJC104" s="796"/>
      <c r="DJD104" s="797"/>
      <c r="DJE104" s="795">
        <f t="shared" ref="DJE104" si="744">DJD101</f>
        <v>0</v>
      </c>
      <c r="DJF104" s="796"/>
      <c r="DJG104" s="796"/>
      <c r="DJH104" s="797"/>
      <c r="DJI104" s="795">
        <f t="shared" ref="DJI104" si="745">DJH101</f>
        <v>0</v>
      </c>
      <c r="DJJ104" s="796"/>
      <c r="DJK104" s="796"/>
      <c r="DJL104" s="797"/>
      <c r="DJM104" s="795">
        <f t="shared" ref="DJM104" si="746">DJL101</f>
        <v>0</v>
      </c>
      <c r="DJN104" s="796"/>
      <c r="DJO104" s="796"/>
      <c r="DJP104" s="797"/>
      <c r="DJQ104" s="795">
        <f t="shared" ref="DJQ104" si="747">DJP101</f>
        <v>0</v>
      </c>
      <c r="DJR104" s="796"/>
      <c r="DJS104" s="796"/>
      <c r="DJT104" s="797"/>
      <c r="DJU104" s="795">
        <f t="shared" ref="DJU104" si="748">DJT101</f>
        <v>0</v>
      </c>
      <c r="DJV104" s="796"/>
      <c r="DJW104" s="796"/>
      <c r="DJX104" s="797"/>
      <c r="DJY104" s="795">
        <f t="shared" ref="DJY104" si="749">DJX101</f>
        <v>0</v>
      </c>
      <c r="DJZ104" s="796"/>
      <c r="DKA104" s="796"/>
      <c r="DKB104" s="797"/>
      <c r="DKC104" s="795">
        <f t="shared" ref="DKC104" si="750">DKB101</f>
        <v>0</v>
      </c>
      <c r="DKD104" s="796"/>
      <c r="DKE104" s="796"/>
      <c r="DKF104" s="797"/>
      <c r="DKG104" s="795">
        <f t="shared" ref="DKG104" si="751">DKF101</f>
        <v>0</v>
      </c>
      <c r="DKH104" s="796"/>
      <c r="DKI104" s="796"/>
      <c r="DKJ104" s="797"/>
      <c r="DKK104" s="795">
        <f t="shared" ref="DKK104" si="752">DKJ101</f>
        <v>0</v>
      </c>
      <c r="DKL104" s="796"/>
      <c r="DKM104" s="796"/>
      <c r="DKN104" s="797"/>
      <c r="DKO104" s="795">
        <f t="shared" ref="DKO104" si="753">DKN101</f>
        <v>0</v>
      </c>
      <c r="DKP104" s="796"/>
      <c r="DKQ104" s="796"/>
      <c r="DKR104" s="797"/>
      <c r="DKS104" s="795">
        <f t="shared" ref="DKS104" si="754">DKR101</f>
        <v>0</v>
      </c>
      <c r="DKT104" s="796"/>
      <c r="DKU104" s="796"/>
      <c r="DKV104" s="797"/>
      <c r="DKW104" s="795">
        <f t="shared" ref="DKW104" si="755">DKV101</f>
        <v>0</v>
      </c>
      <c r="DKX104" s="796"/>
      <c r="DKY104" s="796"/>
      <c r="DKZ104" s="797"/>
      <c r="DLA104" s="795">
        <f t="shared" ref="DLA104" si="756">DKZ101</f>
        <v>0</v>
      </c>
      <c r="DLB104" s="796"/>
      <c r="DLC104" s="796"/>
      <c r="DLD104" s="797"/>
      <c r="DLE104" s="795">
        <f t="shared" ref="DLE104" si="757">DLD101</f>
        <v>0</v>
      </c>
      <c r="DLF104" s="796"/>
      <c r="DLG104" s="796"/>
      <c r="DLH104" s="797"/>
      <c r="DLI104" s="795">
        <f t="shared" ref="DLI104" si="758">DLH101</f>
        <v>0</v>
      </c>
      <c r="DLJ104" s="796"/>
      <c r="DLK104" s="796"/>
      <c r="DLL104" s="797"/>
      <c r="DLM104" s="795">
        <f t="shared" ref="DLM104" si="759">DLL101</f>
        <v>0</v>
      </c>
      <c r="DLN104" s="796"/>
      <c r="DLO104" s="796"/>
      <c r="DLP104" s="797"/>
      <c r="DLQ104" s="795">
        <f t="shared" ref="DLQ104" si="760">DLP101</f>
        <v>0</v>
      </c>
      <c r="DLR104" s="796"/>
      <c r="DLS104" s="796"/>
      <c r="DLT104" s="797"/>
      <c r="DLU104" s="795">
        <f t="shared" ref="DLU104" si="761">DLT101</f>
        <v>0</v>
      </c>
      <c r="DLV104" s="796"/>
      <c r="DLW104" s="796"/>
      <c r="DLX104" s="797"/>
      <c r="DLY104" s="795">
        <f t="shared" ref="DLY104" si="762">DLX101</f>
        <v>0</v>
      </c>
      <c r="DLZ104" s="796"/>
      <c r="DMA104" s="796"/>
      <c r="DMB104" s="797"/>
      <c r="DMC104" s="795">
        <f t="shared" ref="DMC104" si="763">DMB101</f>
        <v>0</v>
      </c>
      <c r="DMD104" s="796"/>
      <c r="DME104" s="796"/>
      <c r="DMF104" s="797"/>
      <c r="DMG104" s="795">
        <f t="shared" ref="DMG104" si="764">DMF101</f>
        <v>0</v>
      </c>
      <c r="DMH104" s="796"/>
      <c r="DMI104" s="796"/>
      <c r="DMJ104" s="797"/>
      <c r="DMK104" s="795">
        <f t="shared" ref="DMK104" si="765">DMJ101</f>
        <v>0</v>
      </c>
      <c r="DML104" s="796"/>
      <c r="DMM104" s="796"/>
      <c r="DMN104" s="797"/>
      <c r="DMO104" s="795">
        <f t="shared" ref="DMO104" si="766">DMN101</f>
        <v>0</v>
      </c>
      <c r="DMP104" s="796"/>
      <c r="DMQ104" s="796"/>
      <c r="DMR104" s="797"/>
      <c r="DMS104" s="795">
        <f t="shared" ref="DMS104" si="767">DMR101</f>
        <v>0</v>
      </c>
      <c r="DMT104" s="796"/>
      <c r="DMU104" s="796"/>
      <c r="DMV104" s="797"/>
      <c r="DMW104" s="795">
        <f t="shared" ref="DMW104" si="768">DMV101</f>
        <v>0</v>
      </c>
      <c r="DMX104" s="796"/>
      <c r="DMY104" s="796"/>
      <c r="DMZ104" s="797"/>
      <c r="DNA104" s="795">
        <f t="shared" ref="DNA104" si="769">DMZ101</f>
        <v>0</v>
      </c>
      <c r="DNB104" s="796"/>
      <c r="DNC104" s="796"/>
      <c r="DND104" s="797"/>
      <c r="DNE104" s="795">
        <f t="shared" ref="DNE104" si="770">DND101</f>
        <v>0</v>
      </c>
      <c r="DNF104" s="796"/>
      <c r="DNG104" s="796"/>
      <c r="DNH104" s="797"/>
      <c r="DNI104" s="795">
        <f t="shared" ref="DNI104" si="771">DNH101</f>
        <v>0</v>
      </c>
      <c r="DNJ104" s="796"/>
      <c r="DNK104" s="796"/>
      <c r="DNL104" s="797"/>
      <c r="DNM104" s="795">
        <f t="shared" ref="DNM104" si="772">DNL101</f>
        <v>0</v>
      </c>
      <c r="DNN104" s="796"/>
      <c r="DNO104" s="796"/>
      <c r="DNP104" s="797"/>
      <c r="DNQ104" s="795">
        <f t="shared" ref="DNQ104" si="773">DNP101</f>
        <v>0</v>
      </c>
      <c r="DNR104" s="796"/>
      <c r="DNS104" s="796"/>
      <c r="DNT104" s="797"/>
      <c r="DNU104" s="795">
        <f t="shared" ref="DNU104" si="774">DNT101</f>
        <v>0</v>
      </c>
      <c r="DNV104" s="796"/>
      <c r="DNW104" s="796"/>
      <c r="DNX104" s="797"/>
      <c r="DNY104" s="795">
        <f t="shared" ref="DNY104" si="775">DNX101</f>
        <v>0</v>
      </c>
      <c r="DNZ104" s="796"/>
      <c r="DOA104" s="796"/>
      <c r="DOB104" s="797"/>
      <c r="DOC104" s="795">
        <f t="shared" ref="DOC104" si="776">DOB101</f>
        <v>0</v>
      </c>
      <c r="DOD104" s="796"/>
      <c r="DOE104" s="796"/>
      <c r="DOF104" s="797"/>
      <c r="DOG104" s="795">
        <f t="shared" ref="DOG104" si="777">DOF101</f>
        <v>0</v>
      </c>
      <c r="DOH104" s="796"/>
      <c r="DOI104" s="796"/>
      <c r="DOJ104" s="797"/>
      <c r="DOK104" s="795">
        <f t="shared" ref="DOK104" si="778">DOJ101</f>
        <v>0</v>
      </c>
      <c r="DOL104" s="796"/>
      <c r="DOM104" s="796"/>
      <c r="DON104" s="797"/>
      <c r="DOO104" s="795">
        <f t="shared" ref="DOO104" si="779">DON101</f>
        <v>0</v>
      </c>
      <c r="DOP104" s="796"/>
      <c r="DOQ104" s="796"/>
      <c r="DOR104" s="797"/>
      <c r="DOS104" s="795">
        <f t="shared" ref="DOS104" si="780">DOR101</f>
        <v>0</v>
      </c>
      <c r="DOT104" s="796"/>
      <c r="DOU104" s="796"/>
      <c r="DOV104" s="797"/>
      <c r="DOW104" s="795">
        <f t="shared" ref="DOW104" si="781">DOV101</f>
        <v>0</v>
      </c>
      <c r="DOX104" s="796"/>
      <c r="DOY104" s="796"/>
      <c r="DOZ104" s="797"/>
      <c r="DPA104" s="795">
        <f t="shared" ref="DPA104" si="782">DOZ101</f>
        <v>0</v>
      </c>
      <c r="DPB104" s="796"/>
      <c r="DPC104" s="796"/>
      <c r="DPD104" s="797"/>
      <c r="DPE104" s="795">
        <f t="shared" ref="DPE104" si="783">DPD101</f>
        <v>0</v>
      </c>
      <c r="DPF104" s="796"/>
      <c r="DPG104" s="796"/>
      <c r="DPH104" s="797"/>
      <c r="DPI104" s="795">
        <f t="shared" ref="DPI104" si="784">DPH101</f>
        <v>0</v>
      </c>
      <c r="DPJ104" s="796"/>
      <c r="DPK104" s="796"/>
      <c r="DPL104" s="797"/>
      <c r="DPM104" s="795">
        <f t="shared" ref="DPM104" si="785">DPL101</f>
        <v>0</v>
      </c>
      <c r="DPN104" s="796"/>
      <c r="DPO104" s="796"/>
      <c r="DPP104" s="797"/>
      <c r="DPQ104" s="795">
        <f t="shared" ref="DPQ104" si="786">DPP101</f>
        <v>0</v>
      </c>
      <c r="DPR104" s="796"/>
      <c r="DPS104" s="796"/>
      <c r="DPT104" s="797"/>
      <c r="DPU104" s="795">
        <f t="shared" ref="DPU104" si="787">DPT101</f>
        <v>0</v>
      </c>
      <c r="DPV104" s="796"/>
      <c r="DPW104" s="796"/>
      <c r="DPX104" s="797"/>
      <c r="DPY104" s="795">
        <f t="shared" ref="DPY104" si="788">DPX101</f>
        <v>0</v>
      </c>
      <c r="DPZ104" s="796"/>
      <c r="DQA104" s="796"/>
      <c r="DQB104" s="797"/>
      <c r="DQC104" s="795">
        <f t="shared" ref="DQC104" si="789">DQB101</f>
        <v>0</v>
      </c>
      <c r="DQD104" s="796"/>
      <c r="DQE104" s="796"/>
      <c r="DQF104" s="797"/>
      <c r="DQG104" s="795">
        <f t="shared" ref="DQG104" si="790">DQF101</f>
        <v>0</v>
      </c>
      <c r="DQH104" s="796"/>
      <c r="DQI104" s="796"/>
      <c r="DQJ104" s="797"/>
      <c r="DQK104" s="795">
        <f t="shared" ref="DQK104" si="791">DQJ101</f>
        <v>0</v>
      </c>
      <c r="DQL104" s="796"/>
      <c r="DQM104" s="796"/>
      <c r="DQN104" s="797"/>
      <c r="DQO104" s="795">
        <f t="shared" ref="DQO104" si="792">DQN101</f>
        <v>0</v>
      </c>
      <c r="DQP104" s="796"/>
      <c r="DQQ104" s="796"/>
      <c r="DQR104" s="797"/>
      <c r="DQS104" s="795">
        <f t="shared" ref="DQS104" si="793">DQR101</f>
        <v>0</v>
      </c>
      <c r="DQT104" s="796"/>
      <c r="DQU104" s="796"/>
      <c r="DQV104" s="797"/>
      <c r="DQW104" s="795">
        <f t="shared" ref="DQW104" si="794">DQV101</f>
        <v>0</v>
      </c>
      <c r="DQX104" s="796"/>
      <c r="DQY104" s="796"/>
      <c r="DQZ104" s="797"/>
      <c r="DRA104" s="795">
        <f t="shared" ref="DRA104" si="795">DQZ101</f>
        <v>0</v>
      </c>
      <c r="DRB104" s="796"/>
      <c r="DRC104" s="796"/>
      <c r="DRD104" s="797"/>
      <c r="DRE104" s="795">
        <f t="shared" ref="DRE104" si="796">DRD101</f>
        <v>0</v>
      </c>
      <c r="DRF104" s="796"/>
      <c r="DRG104" s="796"/>
      <c r="DRH104" s="797"/>
      <c r="DRI104" s="795">
        <f t="shared" ref="DRI104" si="797">DRH101</f>
        <v>0</v>
      </c>
      <c r="DRJ104" s="796"/>
      <c r="DRK104" s="796"/>
      <c r="DRL104" s="797"/>
      <c r="DRM104" s="795">
        <f t="shared" ref="DRM104" si="798">DRL101</f>
        <v>0</v>
      </c>
      <c r="DRN104" s="796"/>
      <c r="DRO104" s="796"/>
      <c r="DRP104" s="797"/>
      <c r="DRQ104" s="795">
        <f t="shared" ref="DRQ104" si="799">DRP101</f>
        <v>0</v>
      </c>
      <c r="DRR104" s="796"/>
      <c r="DRS104" s="796"/>
      <c r="DRT104" s="797"/>
      <c r="DRU104" s="795">
        <f t="shared" ref="DRU104" si="800">DRT101</f>
        <v>0</v>
      </c>
      <c r="DRV104" s="796"/>
      <c r="DRW104" s="796"/>
      <c r="DRX104" s="797"/>
      <c r="DRY104" s="795">
        <f t="shared" ref="DRY104" si="801">DRX101</f>
        <v>0</v>
      </c>
      <c r="DRZ104" s="796"/>
      <c r="DSA104" s="796"/>
      <c r="DSB104" s="797"/>
      <c r="DSC104" s="795">
        <f t="shared" ref="DSC104" si="802">DSB101</f>
        <v>0</v>
      </c>
      <c r="DSD104" s="796"/>
      <c r="DSE104" s="796"/>
      <c r="DSF104" s="797"/>
      <c r="DSG104" s="795">
        <f t="shared" ref="DSG104" si="803">DSF101</f>
        <v>0</v>
      </c>
      <c r="DSH104" s="796"/>
      <c r="DSI104" s="796"/>
      <c r="DSJ104" s="797"/>
      <c r="DSK104" s="795">
        <f t="shared" ref="DSK104" si="804">DSJ101</f>
        <v>0</v>
      </c>
      <c r="DSL104" s="796"/>
      <c r="DSM104" s="796"/>
      <c r="DSN104" s="797"/>
      <c r="DSO104" s="795">
        <f t="shared" ref="DSO104" si="805">DSN101</f>
        <v>0</v>
      </c>
      <c r="DSP104" s="796"/>
      <c r="DSQ104" s="796"/>
      <c r="DSR104" s="797"/>
      <c r="DSS104" s="795">
        <f t="shared" ref="DSS104" si="806">DSR101</f>
        <v>0</v>
      </c>
      <c r="DST104" s="796"/>
      <c r="DSU104" s="796"/>
      <c r="DSV104" s="797"/>
      <c r="DSW104" s="795">
        <f t="shared" ref="DSW104" si="807">DSV101</f>
        <v>0</v>
      </c>
      <c r="DSX104" s="796"/>
      <c r="DSY104" s="796"/>
      <c r="DSZ104" s="797"/>
      <c r="DTA104" s="795">
        <f t="shared" ref="DTA104" si="808">DSZ101</f>
        <v>0</v>
      </c>
      <c r="DTB104" s="796"/>
      <c r="DTC104" s="796"/>
      <c r="DTD104" s="797"/>
      <c r="DTE104" s="795">
        <f t="shared" ref="DTE104" si="809">DTD101</f>
        <v>0</v>
      </c>
      <c r="DTF104" s="796"/>
      <c r="DTG104" s="796"/>
      <c r="DTH104" s="797"/>
      <c r="DTI104" s="795">
        <f t="shared" ref="DTI104" si="810">DTH101</f>
        <v>0</v>
      </c>
      <c r="DTJ104" s="796"/>
      <c r="DTK104" s="796"/>
      <c r="DTL104" s="797"/>
      <c r="DTM104" s="795">
        <f t="shared" ref="DTM104" si="811">DTL101</f>
        <v>0</v>
      </c>
      <c r="DTN104" s="796"/>
      <c r="DTO104" s="796"/>
      <c r="DTP104" s="797"/>
      <c r="DTQ104" s="795">
        <f t="shared" ref="DTQ104" si="812">DTP101</f>
        <v>0</v>
      </c>
      <c r="DTR104" s="796"/>
      <c r="DTS104" s="796"/>
      <c r="DTT104" s="797"/>
      <c r="DTU104" s="795">
        <f t="shared" ref="DTU104" si="813">DTT101</f>
        <v>0</v>
      </c>
      <c r="DTV104" s="796"/>
      <c r="DTW104" s="796"/>
      <c r="DTX104" s="797"/>
      <c r="DTY104" s="795">
        <f t="shared" ref="DTY104" si="814">DTX101</f>
        <v>0</v>
      </c>
      <c r="DTZ104" s="796"/>
      <c r="DUA104" s="796"/>
      <c r="DUB104" s="797"/>
      <c r="DUC104" s="795">
        <f t="shared" ref="DUC104" si="815">DUB101</f>
        <v>0</v>
      </c>
      <c r="DUD104" s="796"/>
      <c r="DUE104" s="796"/>
      <c r="DUF104" s="797"/>
      <c r="DUG104" s="795">
        <f t="shared" ref="DUG104" si="816">DUF101</f>
        <v>0</v>
      </c>
      <c r="DUH104" s="796"/>
      <c r="DUI104" s="796"/>
      <c r="DUJ104" s="797"/>
      <c r="DUK104" s="795">
        <f t="shared" ref="DUK104" si="817">DUJ101</f>
        <v>0</v>
      </c>
      <c r="DUL104" s="796"/>
      <c r="DUM104" s="796"/>
      <c r="DUN104" s="797"/>
      <c r="DUO104" s="795">
        <f t="shared" ref="DUO104" si="818">DUN101</f>
        <v>0</v>
      </c>
      <c r="DUP104" s="796"/>
      <c r="DUQ104" s="796"/>
      <c r="DUR104" s="797"/>
      <c r="DUS104" s="795">
        <f t="shared" ref="DUS104" si="819">DUR101</f>
        <v>0</v>
      </c>
      <c r="DUT104" s="796"/>
      <c r="DUU104" s="796"/>
      <c r="DUV104" s="797"/>
      <c r="DUW104" s="795">
        <f t="shared" ref="DUW104" si="820">DUV101</f>
        <v>0</v>
      </c>
      <c r="DUX104" s="796"/>
      <c r="DUY104" s="796"/>
      <c r="DUZ104" s="797"/>
      <c r="DVA104" s="795">
        <f t="shared" ref="DVA104" si="821">DUZ101</f>
        <v>0</v>
      </c>
      <c r="DVB104" s="796"/>
      <c r="DVC104" s="796"/>
      <c r="DVD104" s="797"/>
      <c r="DVE104" s="795">
        <f t="shared" ref="DVE104" si="822">DVD101</f>
        <v>0</v>
      </c>
      <c r="DVF104" s="796"/>
      <c r="DVG104" s="796"/>
      <c r="DVH104" s="797"/>
      <c r="DVI104" s="795">
        <f t="shared" ref="DVI104" si="823">DVH101</f>
        <v>0</v>
      </c>
      <c r="DVJ104" s="796"/>
      <c r="DVK104" s="796"/>
      <c r="DVL104" s="797"/>
      <c r="DVM104" s="795">
        <f t="shared" ref="DVM104" si="824">DVL101</f>
        <v>0</v>
      </c>
      <c r="DVN104" s="796"/>
      <c r="DVO104" s="796"/>
      <c r="DVP104" s="797"/>
      <c r="DVQ104" s="795">
        <f t="shared" ref="DVQ104" si="825">DVP101</f>
        <v>0</v>
      </c>
      <c r="DVR104" s="796"/>
      <c r="DVS104" s="796"/>
      <c r="DVT104" s="797"/>
      <c r="DVU104" s="795">
        <f t="shared" ref="DVU104" si="826">DVT101</f>
        <v>0</v>
      </c>
      <c r="DVV104" s="796"/>
      <c r="DVW104" s="796"/>
      <c r="DVX104" s="797"/>
      <c r="DVY104" s="795">
        <f t="shared" ref="DVY104" si="827">DVX101</f>
        <v>0</v>
      </c>
      <c r="DVZ104" s="796"/>
      <c r="DWA104" s="796"/>
      <c r="DWB104" s="797"/>
      <c r="DWC104" s="795">
        <f t="shared" ref="DWC104" si="828">DWB101</f>
        <v>0</v>
      </c>
      <c r="DWD104" s="796"/>
      <c r="DWE104" s="796"/>
      <c r="DWF104" s="797"/>
      <c r="DWG104" s="795">
        <f t="shared" ref="DWG104" si="829">DWF101</f>
        <v>0</v>
      </c>
      <c r="DWH104" s="796"/>
      <c r="DWI104" s="796"/>
      <c r="DWJ104" s="797"/>
      <c r="DWK104" s="795">
        <f t="shared" ref="DWK104" si="830">DWJ101</f>
        <v>0</v>
      </c>
      <c r="DWL104" s="796"/>
      <c r="DWM104" s="796"/>
      <c r="DWN104" s="797"/>
      <c r="DWO104" s="795">
        <f t="shared" ref="DWO104" si="831">DWN101</f>
        <v>0</v>
      </c>
      <c r="DWP104" s="796"/>
      <c r="DWQ104" s="796"/>
      <c r="DWR104" s="797"/>
      <c r="DWS104" s="795">
        <f t="shared" ref="DWS104" si="832">DWR101</f>
        <v>0</v>
      </c>
      <c r="DWT104" s="796"/>
      <c r="DWU104" s="796"/>
      <c r="DWV104" s="797"/>
      <c r="DWW104" s="795">
        <f t="shared" ref="DWW104" si="833">DWV101</f>
        <v>0</v>
      </c>
      <c r="DWX104" s="796"/>
      <c r="DWY104" s="796"/>
      <c r="DWZ104" s="797"/>
      <c r="DXA104" s="795">
        <f t="shared" ref="DXA104" si="834">DWZ101</f>
        <v>0</v>
      </c>
      <c r="DXB104" s="796"/>
      <c r="DXC104" s="796"/>
      <c r="DXD104" s="797"/>
      <c r="DXE104" s="795">
        <f t="shared" ref="DXE104" si="835">DXD101</f>
        <v>0</v>
      </c>
      <c r="DXF104" s="796"/>
      <c r="DXG104" s="796"/>
      <c r="DXH104" s="797"/>
      <c r="DXI104" s="795">
        <f t="shared" ref="DXI104" si="836">DXH101</f>
        <v>0</v>
      </c>
      <c r="DXJ104" s="796"/>
      <c r="DXK104" s="796"/>
      <c r="DXL104" s="797"/>
      <c r="DXM104" s="795">
        <f t="shared" ref="DXM104" si="837">DXL101</f>
        <v>0</v>
      </c>
      <c r="DXN104" s="796"/>
      <c r="DXO104" s="796"/>
      <c r="DXP104" s="797"/>
      <c r="DXQ104" s="795">
        <f t="shared" ref="DXQ104" si="838">DXP101</f>
        <v>0</v>
      </c>
      <c r="DXR104" s="796"/>
      <c r="DXS104" s="796"/>
      <c r="DXT104" s="797"/>
      <c r="DXU104" s="795">
        <f t="shared" ref="DXU104" si="839">DXT101</f>
        <v>0</v>
      </c>
      <c r="DXV104" s="796"/>
      <c r="DXW104" s="796"/>
      <c r="DXX104" s="797"/>
      <c r="DXY104" s="795">
        <f t="shared" ref="DXY104" si="840">DXX101</f>
        <v>0</v>
      </c>
      <c r="DXZ104" s="796"/>
      <c r="DYA104" s="796"/>
      <c r="DYB104" s="797"/>
      <c r="DYC104" s="795">
        <f t="shared" ref="DYC104" si="841">DYB101</f>
        <v>0</v>
      </c>
      <c r="DYD104" s="796"/>
      <c r="DYE104" s="796"/>
      <c r="DYF104" s="797"/>
      <c r="DYG104" s="795">
        <f t="shared" ref="DYG104" si="842">DYF101</f>
        <v>0</v>
      </c>
      <c r="DYH104" s="796"/>
      <c r="DYI104" s="796"/>
      <c r="DYJ104" s="797"/>
      <c r="DYK104" s="795">
        <f t="shared" ref="DYK104" si="843">DYJ101</f>
        <v>0</v>
      </c>
      <c r="DYL104" s="796"/>
      <c r="DYM104" s="796"/>
      <c r="DYN104" s="797"/>
      <c r="DYO104" s="795">
        <f t="shared" ref="DYO104" si="844">DYN101</f>
        <v>0</v>
      </c>
      <c r="DYP104" s="796"/>
      <c r="DYQ104" s="796"/>
      <c r="DYR104" s="797"/>
      <c r="DYS104" s="795">
        <f t="shared" ref="DYS104" si="845">DYR101</f>
        <v>0</v>
      </c>
      <c r="DYT104" s="796"/>
      <c r="DYU104" s="796"/>
      <c r="DYV104" s="797"/>
      <c r="DYW104" s="795">
        <f t="shared" ref="DYW104" si="846">DYV101</f>
        <v>0</v>
      </c>
      <c r="DYX104" s="796"/>
      <c r="DYY104" s="796"/>
      <c r="DYZ104" s="797"/>
      <c r="DZA104" s="795">
        <f t="shared" ref="DZA104" si="847">DYZ101</f>
        <v>0</v>
      </c>
      <c r="DZB104" s="796"/>
      <c r="DZC104" s="796"/>
      <c r="DZD104" s="797"/>
      <c r="DZE104" s="795">
        <f t="shared" ref="DZE104" si="848">DZD101</f>
        <v>0</v>
      </c>
      <c r="DZF104" s="796"/>
      <c r="DZG104" s="796"/>
      <c r="DZH104" s="797"/>
      <c r="DZI104" s="795">
        <f t="shared" ref="DZI104" si="849">DZH101</f>
        <v>0</v>
      </c>
      <c r="DZJ104" s="796"/>
      <c r="DZK104" s="796"/>
      <c r="DZL104" s="797"/>
      <c r="DZM104" s="795">
        <f t="shared" ref="DZM104" si="850">DZL101</f>
        <v>0</v>
      </c>
      <c r="DZN104" s="796"/>
      <c r="DZO104" s="796"/>
      <c r="DZP104" s="797"/>
      <c r="DZQ104" s="795">
        <f t="shared" ref="DZQ104" si="851">DZP101</f>
        <v>0</v>
      </c>
      <c r="DZR104" s="796"/>
      <c r="DZS104" s="796"/>
      <c r="DZT104" s="797"/>
      <c r="DZU104" s="795">
        <f t="shared" ref="DZU104" si="852">DZT101</f>
        <v>0</v>
      </c>
      <c r="DZV104" s="796"/>
      <c r="DZW104" s="796"/>
      <c r="DZX104" s="797"/>
      <c r="DZY104" s="795">
        <f t="shared" ref="DZY104" si="853">DZX101</f>
        <v>0</v>
      </c>
      <c r="DZZ104" s="796"/>
      <c r="EAA104" s="796"/>
      <c r="EAB104" s="797"/>
      <c r="EAC104" s="795">
        <f t="shared" ref="EAC104" si="854">EAB101</f>
        <v>0</v>
      </c>
      <c r="EAD104" s="796"/>
      <c r="EAE104" s="796"/>
      <c r="EAF104" s="797"/>
      <c r="EAG104" s="795">
        <f t="shared" ref="EAG104" si="855">EAF101</f>
        <v>0</v>
      </c>
      <c r="EAH104" s="796"/>
      <c r="EAI104" s="796"/>
      <c r="EAJ104" s="797"/>
      <c r="EAK104" s="795">
        <f t="shared" ref="EAK104" si="856">EAJ101</f>
        <v>0</v>
      </c>
      <c r="EAL104" s="796"/>
      <c r="EAM104" s="796"/>
      <c r="EAN104" s="797"/>
      <c r="EAO104" s="795">
        <f t="shared" ref="EAO104" si="857">EAN101</f>
        <v>0</v>
      </c>
      <c r="EAP104" s="796"/>
      <c r="EAQ104" s="796"/>
      <c r="EAR104" s="797"/>
      <c r="EAS104" s="795">
        <f t="shared" ref="EAS104" si="858">EAR101</f>
        <v>0</v>
      </c>
      <c r="EAT104" s="796"/>
      <c r="EAU104" s="796"/>
      <c r="EAV104" s="797"/>
      <c r="EAW104" s="795">
        <f t="shared" ref="EAW104" si="859">EAV101</f>
        <v>0</v>
      </c>
      <c r="EAX104" s="796"/>
      <c r="EAY104" s="796"/>
      <c r="EAZ104" s="797"/>
      <c r="EBA104" s="795">
        <f t="shared" ref="EBA104" si="860">EAZ101</f>
        <v>0</v>
      </c>
      <c r="EBB104" s="796"/>
      <c r="EBC104" s="796"/>
      <c r="EBD104" s="797"/>
      <c r="EBE104" s="795">
        <f t="shared" ref="EBE104" si="861">EBD101</f>
        <v>0</v>
      </c>
      <c r="EBF104" s="796"/>
      <c r="EBG104" s="796"/>
      <c r="EBH104" s="797"/>
      <c r="EBI104" s="795">
        <f t="shared" ref="EBI104" si="862">EBH101</f>
        <v>0</v>
      </c>
      <c r="EBJ104" s="796"/>
      <c r="EBK104" s="796"/>
      <c r="EBL104" s="797"/>
      <c r="EBM104" s="795">
        <f t="shared" ref="EBM104" si="863">EBL101</f>
        <v>0</v>
      </c>
      <c r="EBN104" s="796"/>
      <c r="EBO104" s="796"/>
      <c r="EBP104" s="797"/>
      <c r="EBQ104" s="795">
        <f t="shared" ref="EBQ104" si="864">EBP101</f>
        <v>0</v>
      </c>
      <c r="EBR104" s="796"/>
      <c r="EBS104" s="796"/>
      <c r="EBT104" s="797"/>
      <c r="EBU104" s="795">
        <f t="shared" ref="EBU104" si="865">EBT101</f>
        <v>0</v>
      </c>
      <c r="EBV104" s="796"/>
      <c r="EBW104" s="796"/>
      <c r="EBX104" s="797"/>
      <c r="EBY104" s="795">
        <f t="shared" ref="EBY104" si="866">EBX101</f>
        <v>0</v>
      </c>
      <c r="EBZ104" s="796"/>
      <c r="ECA104" s="796"/>
      <c r="ECB104" s="797"/>
      <c r="ECC104" s="795">
        <f t="shared" ref="ECC104" si="867">ECB101</f>
        <v>0</v>
      </c>
      <c r="ECD104" s="796"/>
      <c r="ECE104" s="796"/>
      <c r="ECF104" s="797"/>
      <c r="ECG104" s="795">
        <f t="shared" ref="ECG104" si="868">ECF101</f>
        <v>0</v>
      </c>
      <c r="ECH104" s="796"/>
      <c r="ECI104" s="796"/>
      <c r="ECJ104" s="797"/>
      <c r="ECK104" s="795">
        <f t="shared" ref="ECK104" si="869">ECJ101</f>
        <v>0</v>
      </c>
      <c r="ECL104" s="796"/>
      <c r="ECM104" s="796"/>
      <c r="ECN104" s="797"/>
      <c r="ECO104" s="795">
        <f t="shared" ref="ECO104" si="870">ECN101</f>
        <v>0</v>
      </c>
      <c r="ECP104" s="796"/>
      <c r="ECQ104" s="796"/>
      <c r="ECR104" s="797"/>
      <c r="ECS104" s="795">
        <f t="shared" ref="ECS104" si="871">ECR101</f>
        <v>0</v>
      </c>
      <c r="ECT104" s="796"/>
      <c r="ECU104" s="796"/>
      <c r="ECV104" s="797"/>
      <c r="ECW104" s="795">
        <f t="shared" ref="ECW104" si="872">ECV101</f>
        <v>0</v>
      </c>
      <c r="ECX104" s="796"/>
      <c r="ECY104" s="796"/>
      <c r="ECZ104" s="797"/>
      <c r="EDA104" s="795">
        <f t="shared" ref="EDA104" si="873">ECZ101</f>
        <v>0</v>
      </c>
      <c r="EDB104" s="796"/>
      <c r="EDC104" s="796"/>
      <c r="EDD104" s="797"/>
      <c r="EDE104" s="795">
        <f t="shared" ref="EDE104" si="874">EDD101</f>
        <v>0</v>
      </c>
      <c r="EDF104" s="796"/>
      <c r="EDG104" s="796"/>
      <c r="EDH104" s="797"/>
      <c r="EDI104" s="795">
        <f t="shared" ref="EDI104" si="875">EDH101</f>
        <v>0</v>
      </c>
      <c r="EDJ104" s="796"/>
      <c r="EDK104" s="796"/>
      <c r="EDL104" s="797"/>
      <c r="EDM104" s="795">
        <f t="shared" ref="EDM104" si="876">EDL101</f>
        <v>0</v>
      </c>
      <c r="EDN104" s="796"/>
      <c r="EDO104" s="796"/>
      <c r="EDP104" s="797"/>
      <c r="EDQ104" s="795">
        <f t="shared" ref="EDQ104" si="877">EDP101</f>
        <v>0</v>
      </c>
      <c r="EDR104" s="796"/>
      <c r="EDS104" s="796"/>
      <c r="EDT104" s="797"/>
      <c r="EDU104" s="795">
        <f t="shared" ref="EDU104" si="878">EDT101</f>
        <v>0</v>
      </c>
      <c r="EDV104" s="796"/>
      <c r="EDW104" s="796"/>
      <c r="EDX104" s="797"/>
      <c r="EDY104" s="795">
        <f t="shared" ref="EDY104" si="879">EDX101</f>
        <v>0</v>
      </c>
      <c r="EDZ104" s="796"/>
      <c r="EEA104" s="796"/>
      <c r="EEB104" s="797"/>
      <c r="EEC104" s="795">
        <f t="shared" ref="EEC104" si="880">EEB101</f>
        <v>0</v>
      </c>
      <c r="EED104" s="796"/>
      <c r="EEE104" s="796"/>
      <c r="EEF104" s="797"/>
      <c r="EEG104" s="795">
        <f t="shared" ref="EEG104" si="881">EEF101</f>
        <v>0</v>
      </c>
      <c r="EEH104" s="796"/>
      <c r="EEI104" s="796"/>
      <c r="EEJ104" s="797"/>
      <c r="EEK104" s="795">
        <f t="shared" ref="EEK104" si="882">EEJ101</f>
        <v>0</v>
      </c>
      <c r="EEL104" s="796"/>
      <c r="EEM104" s="796"/>
      <c r="EEN104" s="797"/>
      <c r="EEO104" s="795">
        <f t="shared" ref="EEO104" si="883">EEN101</f>
        <v>0</v>
      </c>
      <c r="EEP104" s="796"/>
      <c r="EEQ104" s="796"/>
      <c r="EER104" s="797"/>
      <c r="EES104" s="795">
        <f t="shared" ref="EES104" si="884">EER101</f>
        <v>0</v>
      </c>
      <c r="EET104" s="796"/>
      <c r="EEU104" s="796"/>
      <c r="EEV104" s="797"/>
      <c r="EEW104" s="795">
        <f t="shared" ref="EEW104" si="885">EEV101</f>
        <v>0</v>
      </c>
      <c r="EEX104" s="796"/>
      <c r="EEY104" s="796"/>
      <c r="EEZ104" s="797"/>
      <c r="EFA104" s="795">
        <f t="shared" ref="EFA104" si="886">EEZ101</f>
        <v>0</v>
      </c>
      <c r="EFB104" s="796"/>
      <c r="EFC104" s="796"/>
      <c r="EFD104" s="797"/>
      <c r="EFE104" s="795">
        <f t="shared" ref="EFE104" si="887">EFD101</f>
        <v>0</v>
      </c>
      <c r="EFF104" s="796"/>
      <c r="EFG104" s="796"/>
      <c r="EFH104" s="797"/>
      <c r="EFI104" s="795">
        <f t="shared" ref="EFI104" si="888">EFH101</f>
        <v>0</v>
      </c>
      <c r="EFJ104" s="796"/>
      <c r="EFK104" s="796"/>
      <c r="EFL104" s="797"/>
      <c r="EFM104" s="795">
        <f t="shared" ref="EFM104" si="889">EFL101</f>
        <v>0</v>
      </c>
      <c r="EFN104" s="796"/>
      <c r="EFO104" s="796"/>
      <c r="EFP104" s="797"/>
      <c r="EFQ104" s="795">
        <f t="shared" ref="EFQ104" si="890">EFP101</f>
        <v>0</v>
      </c>
      <c r="EFR104" s="796"/>
      <c r="EFS104" s="796"/>
      <c r="EFT104" s="797"/>
      <c r="EFU104" s="795">
        <f t="shared" ref="EFU104" si="891">EFT101</f>
        <v>0</v>
      </c>
      <c r="EFV104" s="796"/>
      <c r="EFW104" s="796"/>
      <c r="EFX104" s="797"/>
      <c r="EFY104" s="795">
        <f t="shared" ref="EFY104" si="892">EFX101</f>
        <v>0</v>
      </c>
      <c r="EFZ104" s="796"/>
      <c r="EGA104" s="796"/>
      <c r="EGB104" s="797"/>
      <c r="EGC104" s="795">
        <f t="shared" ref="EGC104" si="893">EGB101</f>
        <v>0</v>
      </c>
      <c r="EGD104" s="796"/>
      <c r="EGE104" s="796"/>
      <c r="EGF104" s="797"/>
      <c r="EGG104" s="795">
        <f t="shared" ref="EGG104" si="894">EGF101</f>
        <v>0</v>
      </c>
      <c r="EGH104" s="796"/>
      <c r="EGI104" s="796"/>
      <c r="EGJ104" s="797"/>
      <c r="EGK104" s="795">
        <f t="shared" ref="EGK104" si="895">EGJ101</f>
        <v>0</v>
      </c>
      <c r="EGL104" s="796"/>
      <c r="EGM104" s="796"/>
      <c r="EGN104" s="797"/>
      <c r="EGO104" s="795">
        <f t="shared" ref="EGO104" si="896">EGN101</f>
        <v>0</v>
      </c>
      <c r="EGP104" s="796"/>
      <c r="EGQ104" s="796"/>
      <c r="EGR104" s="797"/>
      <c r="EGS104" s="795">
        <f t="shared" ref="EGS104" si="897">EGR101</f>
        <v>0</v>
      </c>
      <c r="EGT104" s="796"/>
      <c r="EGU104" s="796"/>
      <c r="EGV104" s="797"/>
      <c r="EGW104" s="795">
        <f t="shared" ref="EGW104" si="898">EGV101</f>
        <v>0</v>
      </c>
      <c r="EGX104" s="796"/>
      <c r="EGY104" s="796"/>
      <c r="EGZ104" s="797"/>
      <c r="EHA104" s="795">
        <f t="shared" ref="EHA104" si="899">EGZ101</f>
        <v>0</v>
      </c>
      <c r="EHB104" s="796"/>
      <c r="EHC104" s="796"/>
      <c r="EHD104" s="797"/>
      <c r="EHE104" s="795">
        <f t="shared" ref="EHE104" si="900">EHD101</f>
        <v>0</v>
      </c>
      <c r="EHF104" s="796"/>
      <c r="EHG104" s="796"/>
      <c r="EHH104" s="797"/>
      <c r="EHI104" s="795">
        <f t="shared" ref="EHI104" si="901">EHH101</f>
        <v>0</v>
      </c>
      <c r="EHJ104" s="796"/>
      <c r="EHK104" s="796"/>
      <c r="EHL104" s="797"/>
      <c r="EHM104" s="795">
        <f t="shared" ref="EHM104" si="902">EHL101</f>
        <v>0</v>
      </c>
      <c r="EHN104" s="796"/>
      <c r="EHO104" s="796"/>
      <c r="EHP104" s="797"/>
      <c r="EHQ104" s="795">
        <f t="shared" ref="EHQ104" si="903">EHP101</f>
        <v>0</v>
      </c>
      <c r="EHR104" s="796"/>
      <c r="EHS104" s="796"/>
      <c r="EHT104" s="797"/>
      <c r="EHU104" s="795">
        <f t="shared" ref="EHU104" si="904">EHT101</f>
        <v>0</v>
      </c>
      <c r="EHV104" s="796"/>
      <c r="EHW104" s="796"/>
      <c r="EHX104" s="797"/>
      <c r="EHY104" s="795">
        <f t="shared" ref="EHY104" si="905">EHX101</f>
        <v>0</v>
      </c>
      <c r="EHZ104" s="796"/>
      <c r="EIA104" s="796"/>
      <c r="EIB104" s="797"/>
      <c r="EIC104" s="795">
        <f t="shared" ref="EIC104" si="906">EIB101</f>
        <v>0</v>
      </c>
      <c r="EID104" s="796"/>
      <c r="EIE104" s="796"/>
      <c r="EIF104" s="797"/>
      <c r="EIG104" s="795">
        <f t="shared" ref="EIG104" si="907">EIF101</f>
        <v>0</v>
      </c>
      <c r="EIH104" s="796"/>
      <c r="EII104" s="796"/>
      <c r="EIJ104" s="797"/>
      <c r="EIK104" s="795">
        <f t="shared" ref="EIK104" si="908">EIJ101</f>
        <v>0</v>
      </c>
      <c r="EIL104" s="796"/>
      <c r="EIM104" s="796"/>
      <c r="EIN104" s="797"/>
      <c r="EIO104" s="795">
        <f t="shared" ref="EIO104" si="909">EIN101</f>
        <v>0</v>
      </c>
      <c r="EIP104" s="796"/>
      <c r="EIQ104" s="796"/>
      <c r="EIR104" s="797"/>
      <c r="EIS104" s="795">
        <f t="shared" ref="EIS104" si="910">EIR101</f>
        <v>0</v>
      </c>
      <c r="EIT104" s="796"/>
      <c r="EIU104" s="796"/>
      <c r="EIV104" s="797"/>
      <c r="EIW104" s="795">
        <f t="shared" ref="EIW104" si="911">EIV101</f>
        <v>0</v>
      </c>
      <c r="EIX104" s="796"/>
      <c r="EIY104" s="796"/>
      <c r="EIZ104" s="797"/>
      <c r="EJA104" s="795">
        <f t="shared" ref="EJA104" si="912">EIZ101</f>
        <v>0</v>
      </c>
      <c r="EJB104" s="796"/>
      <c r="EJC104" s="796"/>
      <c r="EJD104" s="797"/>
      <c r="EJE104" s="795">
        <f t="shared" ref="EJE104" si="913">EJD101</f>
        <v>0</v>
      </c>
      <c r="EJF104" s="796"/>
      <c r="EJG104" s="796"/>
      <c r="EJH104" s="797"/>
      <c r="EJI104" s="795">
        <f t="shared" ref="EJI104" si="914">EJH101</f>
        <v>0</v>
      </c>
      <c r="EJJ104" s="796"/>
      <c r="EJK104" s="796"/>
      <c r="EJL104" s="797"/>
      <c r="EJM104" s="795">
        <f t="shared" ref="EJM104" si="915">EJL101</f>
        <v>0</v>
      </c>
      <c r="EJN104" s="796"/>
      <c r="EJO104" s="796"/>
      <c r="EJP104" s="797"/>
      <c r="EJQ104" s="795">
        <f t="shared" ref="EJQ104" si="916">EJP101</f>
        <v>0</v>
      </c>
      <c r="EJR104" s="796"/>
      <c r="EJS104" s="796"/>
      <c r="EJT104" s="797"/>
      <c r="EJU104" s="795">
        <f t="shared" ref="EJU104" si="917">EJT101</f>
        <v>0</v>
      </c>
      <c r="EJV104" s="796"/>
      <c r="EJW104" s="796"/>
      <c r="EJX104" s="797"/>
      <c r="EJY104" s="795">
        <f t="shared" ref="EJY104" si="918">EJX101</f>
        <v>0</v>
      </c>
      <c r="EJZ104" s="796"/>
      <c r="EKA104" s="796"/>
      <c r="EKB104" s="797"/>
      <c r="EKC104" s="795">
        <f t="shared" ref="EKC104" si="919">EKB101</f>
        <v>0</v>
      </c>
      <c r="EKD104" s="796"/>
      <c r="EKE104" s="796"/>
      <c r="EKF104" s="797"/>
      <c r="EKG104" s="795">
        <f t="shared" ref="EKG104" si="920">EKF101</f>
        <v>0</v>
      </c>
      <c r="EKH104" s="796"/>
      <c r="EKI104" s="796"/>
      <c r="EKJ104" s="797"/>
      <c r="EKK104" s="795">
        <f t="shared" ref="EKK104" si="921">EKJ101</f>
        <v>0</v>
      </c>
      <c r="EKL104" s="796"/>
      <c r="EKM104" s="796"/>
      <c r="EKN104" s="797"/>
      <c r="EKO104" s="795">
        <f t="shared" ref="EKO104" si="922">EKN101</f>
        <v>0</v>
      </c>
      <c r="EKP104" s="796"/>
      <c r="EKQ104" s="796"/>
      <c r="EKR104" s="797"/>
      <c r="EKS104" s="795">
        <f t="shared" ref="EKS104" si="923">EKR101</f>
        <v>0</v>
      </c>
      <c r="EKT104" s="796"/>
      <c r="EKU104" s="796"/>
      <c r="EKV104" s="797"/>
      <c r="EKW104" s="795">
        <f t="shared" ref="EKW104" si="924">EKV101</f>
        <v>0</v>
      </c>
      <c r="EKX104" s="796"/>
      <c r="EKY104" s="796"/>
      <c r="EKZ104" s="797"/>
      <c r="ELA104" s="795">
        <f t="shared" ref="ELA104" si="925">EKZ101</f>
        <v>0</v>
      </c>
      <c r="ELB104" s="796"/>
      <c r="ELC104" s="796"/>
      <c r="ELD104" s="797"/>
      <c r="ELE104" s="795">
        <f t="shared" ref="ELE104" si="926">ELD101</f>
        <v>0</v>
      </c>
      <c r="ELF104" s="796"/>
      <c r="ELG104" s="796"/>
      <c r="ELH104" s="797"/>
      <c r="ELI104" s="795">
        <f t="shared" ref="ELI104" si="927">ELH101</f>
        <v>0</v>
      </c>
      <c r="ELJ104" s="796"/>
      <c r="ELK104" s="796"/>
      <c r="ELL104" s="797"/>
      <c r="ELM104" s="795">
        <f t="shared" ref="ELM104" si="928">ELL101</f>
        <v>0</v>
      </c>
      <c r="ELN104" s="796"/>
      <c r="ELO104" s="796"/>
      <c r="ELP104" s="797"/>
      <c r="ELQ104" s="795">
        <f t="shared" ref="ELQ104" si="929">ELP101</f>
        <v>0</v>
      </c>
      <c r="ELR104" s="796"/>
      <c r="ELS104" s="796"/>
      <c r="ELT104" s="797"/>
      <c r="ELU104" s="795">
        <f t="shared" ref="ELU104" si="930">ELT101</f>
        <v>0</v>
      </c>
      <c r="ELV104" s="796"/>
      <c r="ELW104" s="796"/>
      <c r="ELX104" s="797"/>
      <c r="ELY104" s="795">
        <f t="shared" ref="ELY104" si="931">ELX101</f>
        <v>0</v>
      </c>
      <c r="ELZ104" s="796"/>
      <c r="EMA104" s="796"/>
      <c r="EMB104" s="797"/>
      <c r="EMC104" s="795">
        <f t="shared" ref="EMC104" si="932">EMB101</f>
        <v>0</v>
      </c>
      <c r="EMD104" s="796"/>
      <c r="EME104" s="796"/>
      <c r="EMF104" s="797"/>
      <c r="EMG104" s="795">
        <f t="shared" ref="EMG104" si="933">EMF101</f>
        <v>0</v>
      </c>
      <c r="EMH104" s="796"/>
      <c r="EMI104" s="796"/>
      <c r="EMJ104" s="797"/>
      <c r="EMK104" s="795">
        <f t="shared" ref="EMK104" si="934">EMJ101</f>
        <v>0</v>
      </c>
      <c r="EML104" s="796"/>
      <c r="EMM104" s="796"/>
      <c r="EMN104" s="797"/>
      <c r="EMO104" s="795">
        <f t="shared" ref="EMO104" si="935">EMN101</f>
        <v>0</v>
      </c>
      <c r="EMP104" s="796"/>
      <c r="EMQ104" s="796"/>
      <c r="EMR104" s="797"/>
      <c r="EMS104" s="795">
        <f t="shared" ref="EMS104" si="936">EMR101</f>
        <v>0</v>
      </c>
      <c r="EMT104" s="796"/>
      <c r="EMU104" s="796"/>
      <c r="EMV104" s="797"/>
      <c r="EMW104" s="795">
        <f t="shared" ref="EMW104" si="937">EMV101</f>
        <v>0</v>
      </c>
      <c r="EMX104" s="796"/>
      <c r="EMY104" s="796"/>
      <c r="EMZ104" s="797"/>
      <c r="ENA104" s="795">
        <f t="shared" ref="ENA104" si="938">EMZ101</f>
        <v>0</v>
      </c>
      <c r="ENB104" s="796"/>
      <c r="ENC104" s="796"/>
      <c r="END104" s="797"/>
      <c r="ENE104" s="795">
        <f t="shared" ref="ENE104" si="939">END101</f>
        <v>0</v>
      </c>
      <c r="ENF104" s="796"/>
      <c r="ENG104" s="796"/>
      <c r="ENH104" s="797"/>
      <c r="ENI104" s="795">
        <f t="shared" ref="ENI104" si="940">ENH101</f>
        <v>0</v>
      </c>
      <c r="ENJ104" s="796"/>
      <c r="ENK104" s="796"/>
      <c r="ENL104" s="797"/>
      <c r="ENM104" s="795">
        <f t="shared" ref="ENM104" si="941">ENL101</f>
        <v>0</v>
      </c>
      <c r="ENN104" s="796"/>
      <c r="ENO104" s="796"/>
      <c r="ENP104" s="797"/>
      <c r="ENQ104" s="795">
        <f t="shared" ref="ENQ104" si="942">ENP101</f>
        <v>0</v>
      </c>
      <c r="ENR104" s="796"/>
      <c r="ENS104" s="796"/>
      <c r="ENT104" s="797"/>
      <c r="ENU104" s="795">
        <f t="shared" ref="ENU104" si="943">ENT101</f>
        <v>0</v>
      </c>
      <c r="ENV104" s="796"/>
      <c r="ENW104" s="796"/>
      <c r="ENX104" s="797"/>
      <c r="ENY104" s="795">
        <f t="shared" ref="ENY104" si="944">ENX101</f>
        <v>0</v>
      </c>
      <c r="ENZ104" s="796"/>
      <c r="EOA104" s="796"/>
      <c r="EOB104" s="797"/>
      <c r="EOC104" s="795">
        <f t="shared" ref="EOC104" si="945">EOB101</f>
        <v>0</v>
      </c>
      <c r="EOD104" s="796"/>
      <c r="EOE104" s="796"/>
      <c r="EOF104" s="797"/>
      <c r="EOG104" s="795">
        <f t="shared" ref="EOG104" si="946">EOF101</f>
        <v>0</v>
      </c>
      <c r="EOH104" s="796"/>
      <c r="EOI104" s="796"/>
      <c r="EOJ104" s="797"/>
      <c r="EOK104" s="795">
        <f t="shared" ref="EOK104" si="947">EOJ101</f>
        <v>0</v>
      </c>
      <c r="EOL104" s="796"/>
      <c r="EOM104" s="796"/>
      <c r="EON104" s="797"/>
      <c r="EOO104" s="795">
        <f t="shared" ref="EOO104" si="948">EON101</f>
        <v>0</v>
      </c>
      <c r="EOP104" s="796"/>
      <c r="EOQ104" s="796"/>
      <c r="EOR104" s="797"/>
      <c r="EOS104" s="795">
        <f t="shared" ref="EOS104" si="949">EOR101</f>
        <v>0</v>
      </c>
      <c r="EOT104" s="796"/>
      <c r="EOU104" s="796"/>
      <c r="EOV104" s="797"/>
      <c r="EOW104" s="795">
        <f t="shared" ref="EOW104" si="950">EOV101</f>
        <v>0</v>
      </c>
      <c r="EOX104" s="796"/>
      <c r="EOY104" s="796"/>
      <c r="EOZ104" s="797"/>
      <c r="EPA104" s="795">
        <f t="shared" ref="EPA104" si="951">EOZ101</f>
        <v>0</v>
      </c>
      <c r="EPB104" s="796"/>
      <c r="EPC104" s="796"/>
      <c r="EPD104" s="797"/>
      <c r="EPE104" s="795">
        <f t="shared" ref="EPE104" si="952">EPD101</f>
        <v>0</v>
      </c>
      <c r="EPF104" s="796"/>
      <c r="EPG104" s="796"/>
      <c r="EPH104" s="797"/>
      <c r="EPI104" s="795">
        <f t="shared" ref="EPI104" si="953">EPH101</f>
        <v>0</v>
      </c>
      <c r="EPJ104" s="796"/>
      <c r="EPK104" s="796"/>
      <c r="EPL104" s="797"/>
      <c r="EPM104" s="795">
        <f t="shared" ref="EPM104" si="954">EPL101</f>
        <v>0</v>
      </c>
      <c r="EPN104" s="796"/>
      <c r="EPO104" s="796"/>
      <c r="EPP104" s="797"/>
      <c r="EPQ104" s="795">
        <f t="shared" ref="EPQ104" si="955">EPP101</f>
        <v>0</v>
      </c>
      <c r="EPR104" s="796"/>
      <c r="EPS104" s="796"/>
      <c r="EPT104" s="797"/>
      <c r="EPU104" s="795">
        <f t="shared" ref="EPU104" si="956">EPT101</f>
        <v>0</v>
      </c>
      <c r="EPV104" s="796"/>
      <c r="EPW104" s="796"/>
      <c r="EPX104" s="797"/>
      <c r="EPY104" s="795">
        <f t="shared" ref="EPY104" si="957">EPX101</f>
        <v>0</v>
      </c>
      <c r="EPZ104" s="796"/>
      <c r="EQA104" s="796"/>
      <c r="EQB104" s="797"/>
      <c r="EQC104" s="795">
        <f t="shared" ref="EQC104" si="958">EQB101</f>
        <v>0</v>
      </c>
      <c r="EQD104" s="796"/>
      <c r="EQE104" s="796"/>
      <c r="EQF104" s="797"/>
      <c r="EQG104" s="795">
        <f t="shared" ref="EQG104" si="959">EQF101</f>
        <v>0</v>
      </c>
      <c r="EQH104" s="796"/>
      <c r="EQI104" s="796"/>
      <c r="EQJ104" s="797"/>
      <c r="EQK104" s="795">
        <f t="shared" ref="EQK104" si="960">EQJ101</f>
        <v>0</v>
      </c>
      <c r="EQL104" s="796"/>
      <c r="EQM104" s="796"/>
      <c r="EQN104" s="797"/>
      <c r="EQO104" s="795">
        <f t="shared" ref="EQO104" si="961">EQN101</f>
        <v>0</v>
      </c>
      <c r="EQP104" s="796"/>
      <c r="EQQ104" s="796"/>
      <c r="EQR104" s="797"/>
      <c r="EQS104" s="795">
        <f t="shared" ref="EQS104" si="962">EQR101</f>
        <v>0</v>
      </c>
      <c r="EQT104" s="796"/>
      <c r="EQU104" s="796"/>
      <c r="EQV104" s="797"/>
      <c r="EQW104" s="795">
        <f t="shared" ref="EQW104" si="963">EQV101</f>
        <v>0</v>
      </c>
      <c r="EQX104" s="796"/>
      <c r="EQY104" s="796"/>
      <c r="EQZ104" s="797"/>
      <c r="ERA104" s="795">
        <f t="shared" ref="ERA104" si="964">EQZ101</f>
        <v>0</v>
      </c>
      <c r="ERB104" s="796"/>
      <c r="ERC104" s="796"/>
      <c r="ERD104" s="797"/>
      <c r="ERE104" s="795">
        <f t="shared" ref="ERE104" si="965">ERD101</f>
        <v>0</v>
      </c>
      <c r="ERF104" s="796"/>
      <c r="ERG104" s="796"/>
      <c r="ERH104" s="797"/>
      <c r="ERI104" s="795">
        <f t="shared" ref="ERI104" si="966">ERH101</f>
        <v>0</v>
      </c>
      <c r="ERJ104" s="796"/>
      <c r="ERK104" s="796"/>
      <c r="ERL104" s="797"/>
      <c r="ERM104" s="795">
        <f t="shared" ref="ERM104" si="967">ERL101</f>
        <v>0</v>
      </c>
      <c r="ERN104" s="796"/>
      <c r="ERO104" s="796"/>
      <c r="ERP104" s="797"/>
      <c r="ERQ104" s="795">
        <f t="shared" ref="ERQ104" si="968">ERP101</f>
        <v>0</v>
      </c>
      <c r="ERR104" s="796"/>
      <c r="ERS104" s="796"/>
      <c r="ERT104" s="797"/>
      <c r="ERU104" s="795">
        <f t="shared" ref="ERU104" si="969">ERT101</f>
        <v>0</v>
      </c>
      <c r="ERV104" s="796"/>
      <c r="ERW104" s="796"/>
      <c r="ERX104" s="797"/>
      <c r="ERY104" s="795">
        <f t="shared" ref="ERY104" si="970">ERX101</f>
        <v>0</v>
      </c>
      <c r="ERZ104" s="796"/>
      <c r="ESA104" s="796"/>
      <c r="ESB104" s="797"/>
      <c r="ESC104" s="795">
        <f t="shared" ref="ESC104" si="971">ESB101</f>
        <v>0</v>
      </c>
      <c r="ESD104" s="796"/>
      <c r="ESE104" s="796"/>
      <c r="ESF104" s="797"/>
      <c r="ESG104" s="795">
        <f t="shared" ref="ESG104" si="972">ESF101</f>
        <v>0</v>
      </c>
      <c r="ESH104" s="796"/>
      <c r="ESI104" s="796"/>
      <c r="ESJ104" s="797"/>
      <c r="ESK104" s="795">
        <f t="shared" ref="ESK104" si="973">ESJ101</f>
        <v>0</v>
      </c>
      <c r="ESL104" s="796"/>
      <c r="ESM104" s="796"/>
      <c r="ESN104" s="797"/>
      <c r="ESO104" s="795">
        <f t="shared" ref="ESO104" si="974">ESN101</f>
        <v>0</v>
      </c>
      <c r="ESP104" s="796"/>
      <c r="ESQ104" s="796"/>
      <c r="ESR104" s="797"/>
      <c r="ESS104" s="795">
        <f t="shared" ref="ESS104" si="975">ESR101</f>
        <v>0</v>
      </c>
      <c r="EST104" s="796"/>
      <c r="ESU104" s="796"/>
      <c r="ESV104" s="797"/>
      <c r="ESW104" s="795">
        <f t="shared" ref="ESW104" si="976">ESV101</f>
        <v>0</v>
      </c>
      <c r="ESX104" s="796"/>
      <c r="ESY104" s="796"/>
      <c r="ESZ104" s="797"/>
      <c r="ETA104" s="795">
        <f t="shared" ref="ETA104" si="977">ESZ101</f>
        <v>0</v>
      </c>
      <c r="ETB104" s="796"/>
      <c r="ETC104" s="796"/>
      <c r="ETD104" s="797"/>
      <c r="ETE104" s="795">
        <f t="shared" ref="ETE104" si="978">ETD101</f>
        <v>0</v>
      </c>
      <c r="ETF104" s="796"/>
      <c r="ETG104" s="796"/>
      <c r="ETH104" s="797"/>
      <c r="ETI104" s="795">
        <f t="shared" ref="ETI104" si="979">ETH101</f>
        <v>0</v>
      </c>
      <c r="ETJ104" s="796"/>
      <c r="ETK104" s="796"/>
      <c r="ETL104" s="797"/>
      <c r="ETM104" s="795">
        <f t="shared" ref="ETM104" si="980">ETL101</f>
        <v>0</v>
      </c>
      <c r="ETN104" s="796"/>
      <c r="ETO104" s="796"/>
      <c r="ETP104" s="797"/>
      <c r="ETQ104" s="795">
        <f t="shared" ref="ETQ104" si="981">ETP101</f>
        <v>0</v>
      </c>
      <c r="ETR104" s="796"/>
      <c r="ETS104" s="796"/>
      <c r="ETT104" s="797"/>
      <c r="ETU104" s="795">
        <f t="shared" ref="ETU104" si="982">ETT101</f>
        <v>0</v>
      </c>
      <c r="ETV104" s="796"/>
      <c r="ETW104" s="796"/>
      <c r="ETX104" s="797"/>
      <c r="ETY104" s="795">
        <f t="shared" ref="ETY104" si="983">ETX101</f>
        <v>0</v>
      </c>
      <c r="ETZ104" s="796"/>
      <c r="EUA104" s="796"/>
      <c r="EUB104" s="797"/>
      <c r="EUC104" s="795">
        <f t="shared" ref="EUC104" si="984">EUB101</f>
        <v>0</v>
      </c>
      <c r="EUD104" s="796"/>
      <c r="EUE104" s="796"/>
      <c r="EUF104" s="797"/>
      <c r="EUG104" s="795">
        <f t="shared" ref="EUG104" si="985">EUF101</f>
        <v>0</v>
      </c>
      <c r="EUH104" s="796"/>
      <c r="EUI104" s="796"/>
      <c r="EUJ104" s="797"/>
      <c r="EUK104" s="795">
        <f t="shared" ref="EUK104" si="986">EUJ101</f>
        <v>0</v>
      </c>
      <c r="EUL104" s="796"/>
      <c r="EUM104" s="796"/>
      <c r="EUN104" s="797"/>
      <c r="EUO104" s="795">
        <f t="shared" ref="EUO104" si="987">EUN101</f>
        <v>0</v>
      </c>
      <c r="EUP104" s="796"/>
      <c r="EUQ104" s="796"/>
      <c r="EUR104" s="797"/>
      <c r="EUS104" s="795">
        <f t="shared" ref="EUS104" si="988">EUR101</f>
        <v>0</v>
      </c>
      <c r="EUT104" s="796"/>
      <c r="EUU104" s="796"/>
      <c r="EUV104" s="797"/>
      <c r="EUW104" s="795">
        <f t="shared" ref="EUW104" si="989">EUV101</f>
        <v>0</v>
      </c>
      <c r="EUX104" s="796"/>
      <c r="EUY104" s="796"/>
      <c r="EUZ104" s="797"/>
      <c r="EVA104" s="795">
        <f t="shared" ref="EVA104" si="990">EUZ101</f>
        <v>0</v>
      </c>
      <c r="EVB104" s="796"/>
      <c r="EVC104" s="796"/>
      <c r="EVD104" s="797"/>
      <c r="EVE104" s="795">
        <f t="shared" ref="EVE104" si="991">EVD101</f>
        <v>0</v>
      </c>
      <c r="EVF104" s="796"/>
      <c r="EVG104" s="796"/>
      <c r="EVH104" s="797"/>
      <c r="EVI104" s="795">
        <f t="shared" ref="EVI104" si="992">EVH101</f>
        <v>0</v>
      </c>
      <c r="EVJ104" s="796"/>
      <c r="EVK104" s="796"/>
      <c r="EVL104" s="797"/>
      <c r="EVM104" s="795">
        <f t="shared" ref="EVM104" si="993">EVL101</f>
        <v>0</v>
      </c>
      <c r="EVN104" s="796"/>
      <c r="EVO104" s="796"/>
      <c r="EVP104" s="797"/>
      <c r="EVQ104" s="795">
        <f t="shared" ref="EVQ104" si="994">EVP101</f>
        <v>0</v>
      </c>
      <c r="EVR104" s="796"/>
      <c r="EVS104" s="796"/>
      <c r="EVT104" s="797"/>
      <c r="EVU104" s="795">
        <f t="shared" ref="EVU104" si="995">EVT101</f>
        <v>0</v>
      </c>
      <c r="EVV104" s="796"/>
      <c r="EVW104" s="796"/>
      <c r="EVX104" s="797"/>
      <c r="EVY104" s="795">
        <f t="shared" ref="EVY104" si="996">EVX101</f>
        <v>0</v>
      </c>
      <c r="EVZ104" s="796"/>
      <c r="EWA104" s="796"/>
      <c r="EWB104" s="797"/>
      <c r="EWC104" s="795">
        <f t="shared" ref="EWC104" si="997">EWB101</f>
        <v>0</v>
      </c>
      <c r="EWD104" s="796"/>
      <c r="EWE104" s="796"/>
      <c r="EWF104" s="797"/>
      <c r="EWG104" s="795">
        <f t="shared" ref="EWG104" si="998">EWF101</f>
        <v>0</v>
      </c>
      <c r="EWH104" s="796"/>
      <c r="EWI104" s="796"/>
      <c r="EWJ104" s="797"/>
      <c r="EWK104" s="795">
        <f t="shared" ref="EWK104" si="999">EWJ101</f>
        <v>0</v>
      </c>
      <c r="EWL104" s="796"/>
      <c r="EWM104" s="796"/>
      <c r="EWN104" s="797"/>
      <c r="EWO104" s="795">
        <f t="shared" ref="EWO104" si="1000">EWN101</f>
        <v>0</v>
      </c>
      <c r="EWP104" s="796"/>
      <c r="EWQ104" s="796"/>
      <c r="EWR104" s="797"/>
      <c r="EWS104" s="795">
        <f t="shared" ref="EWS104" si="1001">EWR101</f>
        <v>0</v>
      </c>
      <c r="EWT104" s="796"/>
      <c r="EWU104" s="796"/>
      <c r="EWV104" s="797"/>
      <c r="EWW104" s="795">
        <f t="shared" ref="EWW104" si="1002">EWV101</f>
        <v>0</v>
      </c>
      <c r="EWX104" s="796"/>
      <c r="EWY104" s="796"/>
      <c r="EWZ104" s="797"/>
      <c r="EXA104" s="795">
        <f t="shared" ref="EXA104" si="1003">EWZ101</f>
        <v>0</v>
      </c>
      <c r="EXB104" s="796"/>
      <c r="EXC104" s="796"/>
      <c r="EXD104" s="797"/>
      <c r="EXE104" s="795">
        <f t="shared" ref="EXE104" si="1004">EXD101</f>
        <v>0</v>
      </c>
      <c r="EXF104" s="796"/>
      <c r="EXG104" s="796"/>
      <c r="EXH104" s="797"/>
      <c r="EXI104" s="795">
        <f t="shared" ref="EXI104" si="1005">EXH101</f>
        <v>0</v>
      </c>
      <c r="EXJ104" s="796"/>
      <c r="EXK104" s="796"/>
      <c r="EXL104" s="797"/>
      <c r="EXM104" s="795">
        <f t="shared" ref="EXM104" si="1006">EXL101</f>
        <v>0</v>
      </c>
      <c r="EXN104" s="796"/>
      <c r="EXO104" s="796"/>
      <c r="EXP104" s="797"/>
      <c r="EXQ104" s="795">
        <f t="shared" ref="EXQ104" si="1007">EXP101</f>
        <v>0</v>
      </c>
      <c r="EXR104" s="796"/>
      <c r="EXS104" s="796"/>
      <c r="EXT104" s="797"/>
      <c r="EXU104" s="795">
        <f t="shared" ref="EXU104" si="1008">EXT101</f>
        <v>0</v>
      </c>
      <c r="EXV104" s="796"/>
      <c r="EXW104" s="796"/>
      <c r="EXX104" s="797"/>
      <c r="EXY104" s="795">
        <f t="shared" ref="EXY104" si="1009">EXX101</f>
        <v>0</v>
      </c>
      <c r="EXZ104" s="796"/>
      <c r="EYA104" s="796"/>
      <c r="EYB104" s="797"/>
      <c r="EYC104" s="795">
        <f t="shared" ref="EYC104" si="1010">EYB101</f>
        <v>0</v>
      </c>
      <c r="EYD104" s="796"/>
      <c r="EYE104" s="796"/>
      <c r="EYF104" s="797"/>
      <c r="EYG104" s="795">
        <f t="shared" ref="EYG104" si="1011">EYF101</f>
        <v>0</v>
      </c>
      <c r="EYH104" s="796"/>
      <c r="EYI104" s="796"/>
      <c r="EYJ104" s="797"/>
      <c r="EYK104" s="795">
        <f t="shared" ref="EYK104" si="1012">EYJ101</f>
        <v>0</v>
      </c>
      <c r="EYL104" s="796"/>
      <c r="EYM104" s="796"/>
      <c r="EYN104" s="797"/>
      <c r="EYO104" s="795">
        <f t="shared" ref="EYO104" si="1013">EYN101</f>
        <v>0</v>
      </c>
      <c r="EYP104" s="796"/>
      <c r="EYQ104" s="796"/>
      <c r="EYR104" s="797"/>
      <c r="EYS104" s="795">
        <f t="shared" ref="EYS104" si="1014">EYR101</f>
        <v>0</v>
      </c>
      <c r="EYT104" s="796"/>
      <c r="EYU104" s="796"/>
      <c r="EYV104" s="797"/>
      <c r="EYW104" s="795">
        <f t="shared" ref="EYW104" si="1015">EYV101</f>
        <v>0</v>
      </c>
      <c r="EYX104" s="796"/>
      <c r="EYY104" s="796"/>
      <c r="EYZ104" s="797"/>
      <c r="EZA104" s="795">
        <f t="shared" ref="EZA104" si="1016">EYZ101</f>
        <v>0</v>
      </c>
      <c r="EZB104" s="796"/>
      <c r="EZC104" s="796"/>
      <c r="EZD104" s="797"/>
      <c r="EZE104" s="795">
        <f t="shared" ref="EZE104" si="1017">EZD101</f>
        <v>0</v>
      </c>
      <c r="EZF104" s="796"/>
      <c r="EZG104" s="796"/>
      <c r="EZH104" s="797"/>
      <c r="EZI104" s="795">
        <f t="shared" ref="EZI104" si="1018">EZH101</f>
        <v>0</v>
      </c>
      <c r="EZJ104" s="796"/>
      <c r="EZK104" s="796"/>
      <c r="EZL104" s="797"/>
      <c r="EZM104" s="795">
        <f t="shared" ref="EZM104" si="1019">EZL101</f>
        <v>0</v>
      </c>
      <c r="EZN104" s="796"/>
      <c r="EZO104" s="796"/>
      <c r="EZP104" s="797"/>
      <c r="EZQ104" s="795">
        <f t="shared" ref="EZQ104" si="1020">EZP101</f>
        <v>0</v>
      </c>
      <c r="EZR104" s="796"/>
      <c r="EZS104" s="796"/>
      <c r="EZT104" s="797"/>
      <c r="EZU104" s="795">
        <f t="shared" ref="EZU104" si="1021">EZT101</f>
        <v>0</v>
      </c>
      <c r="EZV104" s="796"/>
      <c r="EZW104" s="796"/>
      <c r="EZX104" s="797"/>
      <c r="EZY104" s="795">
        <f t="shared" ref="EZY104" si="1022">EZX101</f>
        <v>0</v>
      </c>
      <c r="EZZ104" s="796"/>
      <c r="FAA104" s="796"/>
      <c r="FAB104" s="797"/>
      <c r="FAC104" s="795">
        <f t="shared" ref="FAC104" si="1023">FAB101</f>
        <v>0</v>
      </c>
      <c r="FAD104" s="796"/>
      <c r="FAE104" s="796"/>
      <c r="FAF104" s="797"/>
      <c r="FAG104" s="795">
        <f t="shared" ref="FAG104" si="1024">FAF101</f>
        <v>0</v>
      </c>
      <c r="FAH104" s="796"/>
      <c r="FAI104" s="796"/>
      <c r="FAJ104" s="797"/>
      <c r="FAK104" s="795">
        <f t="shared" ref="FAK104" si="1025">FAJ101</f>
        <v>0</v>
      </c>
      <c r="FAL104" s="796"/>
      <c r="FAM104" s="796"/>
      <c r="FAN104" s="797"/>
      <c r="FAO104" s="795">
        <f t="shared" ref="FAO104" si="1026">FAN101</f>
        <v>0</v>
      </c>
      <c r="FAP104" s="796"/>
      <c r="FAQ104" s="796"/>
      <c r="FAR104" s="797"/>
      <c r="FAS104" s="795">
        <f t="shared" ref="FAS104" si="1027">FAR101</f>
        <v>0</v>
      </c>
      <c r="FAT104" s="796"/>
      <c r="FAU104" s="796"/>
      <c r="FAV104" s="797"/>
      <c r="FAW104" s="795">
        <f t="shared" ref="FAW104" si="1028">FAV101</f>
        <v>0</v>
      </c>
      <c r="FAX104" s="796"/>
      <c r="FAY104" s="796"/>
      <c r="FAZ104" s="797"/>
      <c r="FBA104" s="795">
        <f t="shared" ref="FBA104" si="1029">FAZ101</f>
        <v>0</v>
      </c>
      <c r="FBB104" s="796"/>
      <c r="FBC104" s="796"/>
      <c r="FBD104" s="797"/>
      <c r="FBE104" s="795">
        <f t="shared" ref="FBE104" si="1030">FBD101</f>
        <v>0</v>
      </c>
      <c r="FBF104" s="796"/>
      <c r="FBG104" s="796"/>
      <c r="FBH104" s="797"/>
      <c r="FBI104" s="795">
        <f t="shared" ref="FBI104" si="1031">FBH101</f>
        <v>0</v>
      </c>
      <c r="FBJ104" s="796"/>
      <c r="FBK104" s="796"/>
      <c r="FBL104" s="797"/>
      <c r="FBM104" s="795">
        <f t="shared" ref="FBM104" si="1032">FBL101</f>
        <v>0</v>
      </c>
      <c r="FBN104" s="796"/>
      <c r="FBO104" s="796"/>
      <c r="FBP104" s="797"/>
      <c r="FBQ104" s="795">
        <f t="shared" ref="FBQ104" si="1033">FBP101</f>
        <v>0</v>
      </c>
      <c r="FBR104" s="796"/>
      <c r="FBS104" s="796"/>
      <c r="FBT104" s="797"/>
      <c r="FBU104" s="795">
        <f t="shared" ref="FBU104" si="1034">FBT101</f>
        <v>0</v>
      </c>
      <c r="FBV104" s="796"/>
      <c r="FBW104" s="796"/>
      <c r="FBX104" s="797"/>
      <c r="FBY104" s="795">
        <f t="shared" ref="FBY104" si="1035">FBX101</f>
        <v>0</v>
      </c>
      <c r="FBZ104" s="796"/>
      <c r="FCA104" s="796"/>
      <c r="FCB104" s="797"/>
      <c r="FCC104" s="795">
        <f t="shared" ref="FCC104" si="1036">FCB101</f>
        <v>0</v>
      </c>
      <c r="FCD104" s="796"/>
      <c r="FCE104" s="796"/>
      <c r="FCF104" s="797"/>
      <c r="FCG104" s="795">
        <f t="shared" ref="FCG104" si="1037">FCF101</f>
        <v>0</v>
      </c>
      <c r="FCH104" s="796"/>
      <c r="FCI104" s="796"/>
      <c r="FCJ104" s="797"/>
      <c r="FCK104" s="795">
        <f t="shared" ref="FCK104" si="1038">FCJ101</f>
        <v>0</v>
      </c>
      <c r="FCL104" s="796"/>
      <c r="FCM104" s="796"/>
      <c r="FCN104" s="797"/>
      <c r="FCO104" s="795">
        <f t="shared" ref="FCO104" si="1039">FCN101</f>
        <v>0</v>
      </c>
      <c r="FCP104" s="796"/>
      <c r="FCQ104" s="796"/>
      <c r="FCR104" s="797"/>
      <c r="FCS104" s="795">
        <f t="shared" ref="FCS104" si="1040">FCR101</f>
        <v>0</v>
      </c>
      <c r="FCT104" s="796"/>
      <c r="FCU104" s="796"/>
      <c r="FCV104" s="797"/>
      <c r="FCW104" s="795">
        <f t="shared" ref="FCW104" si="1041">FCV101</f>
        <v>0</v>
      </c>
      <c r="FCX104" s="796"/>
      <c r="FCY104" s="796"/>
      <c r="FCZ104" s="797"/>
      <c r="FDA104" s="795">
        <f t="shared" ref="FDA104" si="1042">FCZ101</f>
        <v>0</v>
      </c>
      <c r="FDB104" s="796"/>
      <c r="FDC104" s="796"/>
      <c r="FDD104" s="797"/>
      <c r="FDE104" s="795">
        <f t="shared" ref="FDE104" si="1043">FDD101</f>
        <v>0</v>
      </c>
      <c r="FDF104" s="796"/>
      <c r="FDG104" s="796"/>
      <c r="FDH104" s="797"/>
      <c r="FDI104" s="795">
        <f t="shared" ref="FDI104" si="1044">FDH101</f>
        <v>0</v>
      </c>
      <c r="FDJ104" s="796"/>
      <c r="FDK104" s="796"/>
      <c r="FDL104" s="797"/>
      <c r="FDM104" s="795">
        <f t="shared" ref="FDM104" si="1045">FDL101</f>
        <v>0</v>
      </c>
      <c r="FDN104" s="796"/>
      <c r="FDO104" s="796"/>
      <c r="FDP104" s="797"/>
      <c r="FDQ104" s="795">
        <f t="shared" ref="FDQ104" si="1046">FDP101</f>
        <v>0</v>
      </c>
      <c r="FDR104" s="796"/>
      <c r="FDS104" s="796"/>
      <c r="FDT104" s="797"/>
      <c r="FDU104" s="795">
        <f t="shared" ref="FDU104" si="1047">FDT101</f>
        <v>0</v>
      </c>
      <c r="FDV104" s="796"/>
      <c r="FDW104" s="796"/>
      <c r="FDX104" s="797"/>
      <c r="FDY104" s="795">
        <f t="shared" ref="FDY104" si="1048">FDX101</f>
        <v>0</v>
      </c>
      <c r="FDZ104" s="796"/>
      <c r="FEA104" s="796"/>
      <c r="FEB104" s="797"/>
      <c r="FEC104" s="795">
        <f t="shared" ref="FEC104" si="1049">FEB101</f>
        <v>0</v>
      </c>
      <c r="FED104" s="796"/>
      <c r="FEE104" s="796"/>
      <c r="FEF104" s="797"/>
      <c r="FEG104" s="795">
        <f t="shared" ref="FEG104" si="1050">FEF101</f>
        <v>0</v>
      </c>
      <c r="FEH104" s="796"/>
      <c r="FEI104" s="796"/>
      <c r="FEJ104" s="797"/>
      <c r="FEK104" s="795">
        <f t="shared" ref="FEK104" si="1051">FEJ101</f>
        <v>0</v>
      </c>
      <c r="FEL104" s="796"/>
      <c r="FEM104" s="796"/>
      <c r="FEN104" s="797"/>
      <c r="FEO104" s="795">
        <f t="shared" ref="FEO104" si="1052">FEN101</f>
        <v>0</v>
      </c>
      <c r="FEP104" s="796"/>
      <c r="FEQ104" s="796"/>
      <c r="FER104" s="797"/>
      <c r="FES104" s="795">
        <f t="shared" ref="FES104" si="1053">FER101</f>
        <v>0</v>
      </c>
      <c r="FET104" s="796"/>
      <c r="FEU104" s="796"/>
      <c r="FEV104" s="797"/>
      <c r="FEW104" s="795">
        <f t="shared" ref="FEW104" si="1054">FEV101</f>
        <v>0</v>
      </c>
      <c r="FEX104" s="796"/>
      <c r="FEY104" s="796"/>
      <c r="FEZ104" s="797"/>
      <c r="FFA104" s="795">
        <f t="shared" ref="FFA104" si="1055">FEZ101</f>
        <v>0</v>
      </c>
      <c r="FFB104" s="796"/>
      <c r="FFC104" s="796"/>
      <c r="FFD104" s="797"/>
      <c r="FFE104" s="795">
        <f t="shared" ref="FFE104" si="1056">FFD101</f>
        <v>0</v>
      </c>
      <c r="FFF104" s="796"/>
      <c r="FFG104" s="796"/>
      <c r="FFH104" s="797"/>
      <c r="FFI104" s="795">
        <f t="shared" ref="FFI104" si="1057">FFH101</f>
        <v>0</v>
      </c>
      <c r="FFJ104" s="796"/>
      <c r="FFK104" s="796"/>
      <c r="FFL104" s="797"/>
      <c r="FFM104" s="795">
        <f t="shared" ref="FFM104" si="1058">FFL101</f>
        <v>0</v>
      </c>
      <c r="FFN104" s="796"/>
      <c r="FFO104" s="796"/>
      <c r="FFP104" s="797"/>
      <c r="FFQ104" s="795">
        <f t="shared" ref="FFQ104" si="1059">FFP101</f>
        <v>0</v>
      </c>
      <c r="FFR104" s="796"/>
      <c r="FFS104" s="796"/>
      <c r="FFT104" s="797"/>
      <c r="FFU104" s="795">
        <f t="shared" ref="FFU104" si="1060">FFT101</f>
        <v>0</v>
      </c>
      <c r="FFV104" s="796"/>
      <c r="FFW104" s="796"/>
      <c r="FFX104" s="797"/>
      <c r="FFY104" s="795">
        <f t="shared" ref="FFY104" si="1061">FFX101</f>
        <v>0</v>
      </c>
      <c r="FFZ104" s="796"/>
      <c r="FGA104" s="796"/>
      <c r="FGB104" s="797"/>
      <c r="FGC104" s="795">
        <f t="shared" ref="FGC104" si="1062">FGB101</f>
        <v>0</v>
      </c>
      <c r="FGD104" s="796"/>
      <c r="FGE104" s="796"/>
      <c r="FGF104" s="797"/>
      <c r="FGG104" s="795">
        <f t="shared" ref="FGG104" si="1063">FGF101</f>
        <v>0</v>
      </c>
      <c r="FGH104" s="796"/>
      <c r="FGI104" s="796"/>
      <c r="FGJ104" s="797"/>
      <c r="FGK104" s="795">
        <f t="shared" ref="FGK104" si="1064">FGJ101</f>
        <v>0</v>
      </c>
      <c r="FGL104" s="796"/>
      <c r="FGM104" s="796"/>
      <c r="FGN104" s="797"/>
      <c r="FGO104" s="795">
        <f t="shared" ref="FGO104" si="1065">FGN101</f>
        <v>0</v>
      </c>
      <c r="FGP104" s="796"/>
      <c r="FGQ104" s="796"/>
      <c r="FGR104" s="797"/>
      <c r="FGS104" s="795">
        <f t="shared" ref="FGS104" si="1066">FGR101</f>
        <v>0</v>
      </c>
      <c r="FGT104" s="796"/>
      <c r="FGU104" s="796"/>
      <c r="FGV104" s="797"/>
      <c r="FGW104" s="795">
        <f t="shared" ref="FGW104" si="1067">FGV101</f>
        <v>0</v>
      </c>
      <c r="FGX104" s="796"/>
      <c r="FGY104" s="796"/>
      <c r="FGZ104" s="797"/>
      <c r="FHA104" s="795">
        <f t="shared" ref="FHA104" si="1068">FGZ101</f>
        <v>0</v>
      </c>
      <c r="FHB104" s="796"/>
      <c r="FHC104" s="796"/>
      <c r="FHD104" s="797"/>
      <c r="FHE104" s="795">
        <f t="shared" ref="FHE104" si="1069">FHD101</f>
        <v>0</v>
      </c>
      <c r="FHF104" s="796"/>
      <c r="FHG104" s="796"/>
      <c r="FHH104" s="797"/>
      <c r="FHI104" s="795">
        <f t="shared" ref="FHI104" si="1070">FHH101</f>
        <v>0</v>
      </c>
      <c r="FHJ104" s="796"/>
      <c r="FHK104" s="796"/>
      <c r="FHL104" s="797"/>
      <c r="FHM104" s="795">
        <f t="shared" ref="FHM104" si="1071">FHL101</f>
        <v>0</v>
      </c>
      <c r="FHN104" s="796"/>
      <c r="FHO104" s="796"/>
      <c r="FHP104" s="797"/>
      <c r="FHQ104" s="795">
        <f t="shared" ref="FHQ104" si="1072">FHP101</f>
        <v>0</v>
      </c>
      <c r="FHR104" s="796"/>
      <c r="FHS104" s="796"/>
      <c r="FHT104" s="797"/>
      <c r="FHU104" s="795">
        <f t="shared" ref="FHU104" si="1073">FHT101</f>
        <v>0</v>
      </c>
      <c r="FHV104" s="796"/>
      <c r="FHW104" s="796"/>
      <c r="FHX104" s="797"/>
      <c r="FHY104" s="795">
        <f t="shared" ref="FHY104" si="1074">FHX101</f>
        <v>0</v>
      </c>
      <c r="FHZ104" s="796"/>
      <c r="FIA104" s="796"/>
      <c r="FIB104" s="797"/>
      <c r="FIC104" s="795">
        <f t="shared" ref="FIC104" si="1075">FIB101</f>
        <v>0</v>
      </c>
      <c r="FID104" s="796"/>
      <c r="FIE104" s="796"/>
      <c r="FIF104" s="797"/>
      <c r="FIG104" s="795">
        <f t="shared" ref="FIG104" si="1076">FIF101</f>
        <v>0</v>
      </c>
      <c r="FIH104" s="796"/>
      <c r="FII104" s="796"/>
      <c r="FIJ104" s="797"/>
      <c r="FIK104" s="795">
        <f t="shared" ref="FIK104" si="1077">FIJ101</f>
        <v>0</v>
      </c>
      <c r="FIL104" s="796"/>
      <c r="FIM104" s="796"/>
      <c r="FIN104" s="797"/>
      <c r="FIO104" s="795">
        <f t="shared" ref="FIO104" si="1078">FIN101</f>
        <v>0</v>
      </c>
      <c r="FIP104" s="796"/>
      <c r="FIQ104" s="796"/>
      <c r="FIR104" s="797"/>
      <c r="FIS104" s="795">
        <f t="shared" ref="FIS104" si="1079">FIR101</f>
        <v>0</v>
      </c>
      <c r="FIT104" s="796"/>
      <c r="FIU104" s="796"/>
      <c r="FIV104" s="797"/>
      <c r="FIW104" s="795">
        <f t="shared" ref="FIW104" si="1080">FIV101</f>
        <v>0</v>
      </c>
      <c r="FIX104" s="796"/>
      <c r="FIY104" s="796"/>
      <c r="FIZ104" s="797"/>
      <c r="FJA104" s="795">
        <f t="shared" ref="FJA104" si="1081">FIZ101</f>
        <v>0</v>
      </c>
      <c r="FJB104" s="796"/>
      <c r="FJC104" s="796"/>
      <c r="FJD104" s="797"/>
      <c r="FJE104" s="795">
        <f t="shared" ref="FJE104" si="1082">FJD101</f>
        <v>0</v>
      </c>
      <c r="FJF104" s="796"/>
      <c r="FJG104" s="796"/>
      <c r="FJH104" s="797"/>
      <c r="FJI104" s="795">
        <f t="shared" ref="FJI104" si="1083">FJH101</f>
        <v>0</v>
      </c>
      <c r="FJJ104" s="796"/>
      <c r="FJK104" s="796"/>
      <c r="FJL104" s="797"/>
      <c r="FJM104" s="795">
        <f t="shared" ref="FJM104" si="1084">FJL101</f>
        <v>0</v>
      </c>
      <c r="FJN104" s="796"/>
      <c r="FJO104" s="796"/>
      <c r="FJP104" s="797"/>
      <c r="FJQ104" s="795">
        <f t="shared" ref="FJQ104" si="1085">FJP101</f>
        <v>0</v>
      </c>
      <c r="FJR104" s="796"/>
      <c r="FJS104" s="796"/>
      <c r="FJT104" s="797"/>
      <c r="FJU104" s="795">
        <f t="shared" ref="FJU104" si="1086">FJT101</f>
        <v>0</v>
      </c>
      <c r="FJV104" s="796"/>
      <c r="FJW104" s="796"/>
      <c r="FJX104" s="797"/>
      <c r="FJY104" s="795">
        <f t="shared" ref="FJY104" si="1087">FJX101</f>
        <v>0</v>
      </c>
      <c r="FJZ104" s="796"/>
      <c r="FKA104" s="796"/>
      <c r="FKB104" s="797"/>
      <c r="FKC104" s="795">
        <f t="shared" ref="FKC104" si="1088">FKB101</f>
        <v>0</v>
      </c>
      <c r="FKD104" s="796"/>
      <c r="FKE104" s="796"/>
      <c r="FKF104" s="797"/>
      <c r="FKG104" s="795">
        <f t="shared" ref="FKG104" si="1089">FKF101</f>
        <v>0</v>
      </c>
      <c r="FKH104" s="796"/>
      <c r="FKI104" s="796"/>
      <c r="FKJ104" s="797"/>
      <c r="FKK104" s="795">
        <f t="shared" ref="FKK104" si="1090">FKJ101</f>
        <v>0</v>
      </c>
      <c r="FKL104" s="796"/>
      <c r="FKM104" s="796"/>
      <c r="FKN104" s="797"/>
      <c r="FKO104" s="795">
        <f t="shared" ref="FKO104" si="1091">FKN101</f>
        <v>0</v>
      </c>
      <c r="FKP104" s="796"/>
      <c r="FKQ104" s="796"/>
      <c r="FKR104" s="797"/>
      <c r="FKS104" s="795">
        <f t="shared" ref="FKS104" si="1092">FKR101</f>
        <v>0</v>
      </c>
      <c r="FKT104" s="796"/>
      <c r="FKU104" s="796"/>
      <c r="FKV104" s="797"/>
      <c r="FKW104" s="795">
        <f t="shared" ref="FKW104" si="1093">FKV101</f>
        <v>0</v>
      </c>
      <c r="FKX104" s="796"/>
      <c r="FKY104" s="796"/>
      <c r="FKZ104" s="797"/>
      <c r="FLA104" s="795">
        <f t="shared" ref="FLA104" si="1094">FKZ101</f>
        <v>0</v>
      </c>
      <c r="FLB104" s="796"/>
      <c r="FLC104" s="796"/>
      <c r="FLD104" s="797"/>
      <c r="FLE104" s="795">
        <f t="shared" ref="FLE104" si="1095">FLD101</f>
        <v>0</v>
      </c>
      <c r="FLF104" s="796"/>
      <c r="FLG104" s="796"/>
      <c r="FLH104" s="797"/>
      <c r="FLI104" s="795">
        <f t="shared" ref="FLI104" si="1096">FLH101</f>
        <v>0</v>
      </c>
      <c r="FLJ104" s="796"/>
      <c r="FLK104" s="796"/>
      <c r="FLL104" s="797"/>
      <c r="FLM104" s="795">
        <f t="shared" ref="FLM104" si="1097">FLL101</f>
        <v>0</v>
      </c>
      <c r="FLN104" s="796"/>
      <c r="FLO104" s="796"/>
      <c r="FLP104" s="797"/>
      <c r="FLQ104" s="795">
        <f t="shared" ref="FLQ104" si="1098">FLP101</f>
        <v>0</v>
      </c>
      <c r="FLR104" s="796"/>
      <c r="FLS104" s="796"/>
      <c r="FLT104" s="797"/>
      <c r="FLU104" s="795">
        <f t="shared" ref="FLU104" si="1099">FLT101</f>
        <v>0</v>
      </c>
      <c r="FLV104" s="796"/>
      <c r="FLW104" s="796"/>
      <c r="FLX104" s="797"/>
      <c r="FLY104" s="795">
        <f t="shared" ref="FLY104" si="1100">FLX101</f>
        <v>0</v>
      </c>
      <c r="FLZ104" s="796"/>
      <c r="FMA104" s="796"/>
      <c r="FMB104" s="797"/>
      <c r="FMC104" s="795">
        <f t="shared" ref="FMC104" si="1101">FMB101</f>
        <v>0</v>
      </c>
      <c r="FMD104" s="796"/>
      <c r="FME104" s="796"/>
      <c r="FMF104" s="797"/>
      <c r="FMG104" s="795">
        <f t="shared" ref="FMG104" si="1102">FMF101</f>
        <v>0</v>
      </c>
      <c r="FMH104" s="796"/>
      <c r="FMI104" s="796"/>
      <c r="FMJ104" s="797"/>
      <c r="FMK104" s="795">
        <f t="shared" ref="FMK104" si="1103">FMJ101</f>
        <v>0</v>
      </c>
      <c r="FML104" s="796"/>
      <c r="FMM104" s="796"/>
      <c r="FMN104" s="797"/>
      <c r="FMO104" s="795">
        <f t="shared" ref="FMO104" si="1104">FMN101</f>
        <v>0</v>
      </c>
      <c r="FMP104" s="796"/>
      <c r="FMQ104" s="796"/>
      <c r="FMR104" s="797"/>
      <c r="FMS104" s="795">
        <f t="shared" ref="FMS104" si="1105">FMR101</f>
        <v>0</v>
      </c>
      <c r="FMT104" s="796"/>
      <c r="FMU104" s="796"/>
      <c r="FMV104" s="797"/>
      <c r="FMW104" s="795">
        <f t="shared" ref="FMW104" si="1106">FMV101</f>
        <v>0</v>
      </c>
      <c r="FMX104" s="796"/>
      <c r="FMY104" s="796"/>
      <c r="FMZ104" s="797"/>
      <c r="FNA104" s="795">
        <f t="shared" ref="FNA104" si="1107">FMZ101</f>
        <v>0</v>
      </c>
      <c r="FNB104" s="796"/>
      <c r="FNC104" s="796"/>
      <c r="FND104" s="797"/>
      <c r="FNE104" s="795">
        <f t="shared" ref="FNE104" si="1108">FND101</f>
        <v>0</v>
      </c>
      <c r="FNF104" s="796"/>
      <c r="FNG104" s="796"/>
      <c r="FNH104" s="797"/>
      <c r="FNI104" s="795">
        <f t="shared" ref="FNI104" si="1109">FNH101</f>
        <v>0</v>
      </c>
      <c r="FNJ104" s="796"/>
      <c r="FNK104" s="796"/>
      <c r="FNL104" s="797"/>
      <c r="FNM104" s="795">
        <f t="shared" ref="FNM104" si="1110">FNL101</f>
        <v>0</v>
      </c>
      <c r="FNN104" s="796"/>
      <c r="FNO104" s="796"/>
      <c r="FNP104" s="797"/>
      <c r="FNQ104" s="795">
        <f t="shared" ref="FNQ104" si="1111">FNP101</f>
        <v>0</v>
      </c>
      <c r="FNR104" s="796"/>
      <c r="FNS104" s="796"/>
      <c r="FNT104" s="797"/>
      <c r="FNU104" s="795">
        <f t="shared" ref="FNU104" si="1112">FNT101</f>
        <v>0</v>
      </c>
      <c r="FNV104" s="796"/>
      <c r="FNW104" s="796"/>
      <c r="FNX104" s="797"/>
      <c r="FNY104" s="795">
        <f t="shared" ref="FNY104" si="1113">FNX101</f>
        <v>0</v>
      </c>
      <c r="FNZ104" s="796"/>
      <c r="FOA104" s="796"/>
      <c r="FOB104" s="797"/>
      <c r="FOC104" s="795">
        <f t="shared" ref="FOC104" si="1114">FOB101</f>
        <v>0</v>
      </c>
      <c r="FOD104" s="796"/>
      <c r="FOE104" s="796"/>
      <c r="FOF104" s="797"/>
      <c r="FOG104" s="795">
        <f t="shared" ref="FOG104" si="1115">FOF101</f>
        <v>0</v>
      </c>
      <c r="FOH104" s="796"/>
      <c r="FOI104" s="796"/>
      <c r="FOJ104" s="797"/>
      <c r="FOK104" s="795">
        <f t="shared" ref="FOK104" si="1116">FOJ101</f>
        <v>0</v>
      </c>
      <c r="FOL104" s="796"/>
      <c r="FOM104" s="796"/>
      <c r="FON104" s="797"/>
      <c r="FOO104" s="795">
        <f t="shared" ref="FOO104" si="1117">FON101</f>
        <v>0</v>
      </c>
      <c r="FOP104" s="796"/>
      <c r="FOQ104" s="796"/>
      <c r="FOR104" s="797"/>
      <c r="FOS104" s="795">
        <f t="shared" ref="FOS104" si="1118">FOR101</f>
        <v>0</v>
      </c>
      <c r="FOT104" s="796"/>
      <c r="FOU104" s="796"/>
      <c r="FOV104" s="797"/>
      <c r="FOW104" s="795">
        <f t="shared" ref="FOW104" si="1119">FOV101</f>
        <v>0</v>
      </c>
      <c r="FOX104" s="796"/>
      <c r="FOY104" s="796"/>
      <c r="FOZ104" s="797"/>
      <c r="FPA104" s="795">
        <f t="shared" ref="FPA104" si="1120">FOZ101</f>
        <v>0</v>
      </c>
      <c r="FPB104" s="796"/>
      <c r="FPC104" s="796"/>
      <c r="FPD104" s="797"/>
      <c r="FPE104" s="795">
        <f t="shared" ref="FPE104" si="1121">FPD101</f>
        <v>0</v>
      </c>
      <c r="FPF104" s="796"/>
      <c r="FPG104" s="796"/>
      <c r="FPH104" s="797"/>
      <c r="FPI104" s="795">
        <f t="shared" ref="FPI104" si="1122">FPH101</f>
        <v>0</v>
      </c>
      <c r="FPJ104" s="796"/>
      <c r="FPK104" s="796"/>
      <c r="FPL104" s="797"/>
      <c r="FPM104" s="795">
        <f t="shared" ref="FPM104" si="1123">FPL101</f>
        <v>0</v>
      </c>
      <c r="FPN104" s="796"/>
      <c r="FPO104" s="796"/>
      <c r="FPP104" s="797"/>
      <c r="FPQ104" s="795">
        <f t="shared" ref="FPQ104" si="1124">FPP101</f>
        <v>0</v>
      </c>
      <c r="FPR104" s="796"/>
      <c r="FPS104" s="796"/>
      <c r="FPT104" s="797"/>
      <c r="FPU104" s="795">
        <f t="shared" ref="FPU104" si="1125">FPT101</f>
        <v>0</v>
      </c>
      <c r="FPV104" s="796"/>
      <c r="FPW104" s="796"/>
      <c r="FPX104" s="797"/>
      <c r="FPY104" s="795">
        <f t="shared" ref="FPY104" si="1126">FPX101</f>
        <v>0</v>
      </c>
      <c r="FPZ104" s="796"/>
      <c r="FQA104" s="796"/>
      <c r="FQB104" s="797"/>
      <c r="FQC104" s="795">
        <f t="shared" ref="FQC104" si="1127">FQB101</f>
        <v>0</v>
      </c>
      <c r="FQD104" s="796"/>
      <c r="FQE104" s="796"/>
      <c r="FQF104" s="797"/>
      <c r="FQG104" s="795">
        <f t="shared" ref="FQG104" si="1128">FQF101</f>
        <v>0</v>
      </c>
      <c r="FQH104" s="796"/>
      <c r="FQI104" s="796"/>
      <c r="FQJ104" s="797"/>
      <c r="FQK104" s="795">
        <f t="shared" ref="FQK104" si="1129">FQJ101</f>
        <v>0</v>
      </c>
      <c r="FQL104" s="796"/>
      <c r="FQM104" s="796"/>
      <c r="FQN104" s="797"/>
      <c r="FQO104" s="795">
        <f t="shared" ref="FQO104" si="1130">FQN101</f>
        <v>0</v>
      </c>
      <c r="FQP104" s="796"/>
      <c r="FQQ104" s="796"/>
      <c r="FQR104" s="797"/>
      <c r="FQS104" s="795">
        <f t="shared" ref="FQS104" si="1131">FQR101</f>
        <v>0</v>
      </c>
      <c r="FQT104" s="796"/>
      <c r="FQU104" s="796"/>
      <c r="FQV104" s="797"/>
      <c r="FQW104" s="795">
        <f t="shared" ref="FQW104" si="1132">FQV101</f>
        <v>0</v>
      </c>
      <c r="FQX104" s="796"/>
      <c r="FQY104" s="796"/>
      <c r="FQZ104" s="797"/>
      <c r="FRA104" s="795">
        <f t="shared" ref="FRA104" si="1133">FQZ101</f>
        <v>0</v>
      </c>
      <c r="FRB104" s="796"/>
      <c r="FRC104" s="796"/>
      <c r="FRD104" s="797"/>
      <c r="FRE104" s="795">
        <f t="shared" ref="FRE104" si="1134">FRD101</f>
        <v>0</v>
      </c>
      <c r="FRF104" s="796"/>
      <c r="FRG104" s="796"/>
      <c r="FRH104" s="797"/>
      <c r="FRI104" s="795">
        <f t="shared" ref="FRI104" si="1135">FRH101</f>
        <v>0</v>
      </c>
      <c r="FRJ104" s="796"/>
      <c r="FRK104" s="796"/>
      <c r="FRL104" s="797"/>
      <c r="FRM104" s="795">
        <f t="shared" ref="FRM104" si="1136">FRL101</f>
        <v>0</v>
      </c>
      <c r="FRN104" s="796"/>
      <c r="FRO104" s="796"/>
      <c r="FRP104" s="797"/>
      <c r="FRQ104" s="795">
        <f t="shared" ref="FRQ104" si="1137">FRP101</f>
        <v>0</v>
      </c>
      <c r="FRR104" s="796"/>
      <c r="FRS104" s="796"/>
      <c r="FRT104" s="797"/>
      <c r="FRU104" s="795">
        <f t="shared" ref="FRU104" si="1138">FRT101</f>
        <v>0</v>
      </c>
      <c r="FRV104" s="796"/>
      <c r="FRW104" s="796"/>
      <c r="FRX104" s="797"/>
      <c r="FRY104" s="795">
        <f t="shared" ref="FRY104" si="1139">FRX101</f>
        <v>0</v>
      </c>
      <c r="FRZ104" s="796"/>
      <c r="FSA104" s="796"/>
      <c r="FSB104" s="797"/>
      <c r="FSC104" s="795">
        <f t="shared" ref="FSC104" si="1140">FSB101</f>
        <v>0</v>
      </c>
      <c r="FSD104" s="796"/>
      <c r="FSE104" s="796"/>
      <c r="FSF104" s="797"/>
      <c r="FSG104" s="795">
        <f t="shared" ref="FSG104" si="1141">FSF101</f>
        <v>0</v>
      </c>
      <c r="FSH104" s="796"/>
      <c r="FSI104" s="796"/>
      <c r="FSJ104" s="797"/>
      <c r="FSK104" s="795">
        <f t="shared" ref="FSK104" si="1142">FSJ101</f>
        <v>0</v>
      </c>
      <c r="FSL104" s="796"/>
      <c r="FSM104" s="796"/>
      <c r="FSN104" s="797"/>
      <c r="FSO104" s="795">
        <f t="shared" ref="FSO104" si="1143">FSN101</f>
        <v>0</v>
      </c>
      <c r="FSP104" s="796"/>
      <c r="FSQ104" s="796"/>
      <c r="FSR104" s="797"/>
      <c r="FSS104" s="795">
        <f t="shared" ref="FSS104" si="1144">FSR101</f>
        <v>0</v>
      </c>
      <c r="FST104" s="796"/>
      <c r="FSU104" s="796"/>
      <c r="FSV104" s="797"/>
      <c r="FSW104" s="795">
        <f t="shared" ref="FSW104" si="1145">FSV101</f>
        <v>0</v>
      </c>
      <c r="FSX104" s="796"/>
      <c r="FSY104" s="796"/>
      <c r="FSZ104" s="797"/>
      <c r="FTA104" s="795">
        <f t="shared" ref="FTA104" si="1146">FSZ101</f>
        <v>0</v>
      </c>
      <c r="FTB104" s="796"/>
      <c r="FTC104" s="796"/>
      <c r="FTD104" s="797"/>
      <c r="FTE104" s="795">
        <f t="shared" ref="FTE104" si="1147">FTD101</f>
        <v>0</v>
      </c>
      <c r="FTF104" s="796"/>
      <c r="FTG104" s="796"/>
      <c r="FTH104" s="797"/>
      <c r="FTI104" s="795">
        <f t="shared" ref="FTI104" si="1148">FTH101</f>
        <v>0</v>
      </c>
      <c r="FTJ104" s="796"/>
      <c r="FTK104" s="796"/>
      <c r="FTL104" s="797"/>
      <c r="FTM104" s="795">
        <f t="shared" ref="FTM104" si="1149">FTL101</f>
        <v>0</v>
      </c>
      <c r="FTN104" s="796"/>
      <c r="FTO104" s="796"/>
      <c r="FTP104" s="797"/>
      <c r="FTQ104" s="795">
        <f t="shared" ref="FTQ104" si="1150">FTP101</f>
        <v>0</v>
      </c>
      <c r="FTR104" s="796"/>
      <c r="FTS104" s="796"/>
      <c r="FTT104" s="797"/>
      <c r="FTU104" s="795">
        <f t="shared" ref="FTU104" si="1151">FTT101</f>
        <v>0</v>
      </c>
      <c r="FTV104" s="796"/>
      <c r="FTW104" s="796"/>
      <c r="FTX104" s="797"/>
      <c r="FTY104" s="795">
        <f t="shared" ref="FTY104" si="1152">FTX101</f>
        <v>0</v>
      </c>
      <c r="FTZ104" s="796"/>
      <c r="FUA104" s="796"/>
      <c r="FUB104" s="797"/>
      <c r="FUC104" s="795">
        <f t="shared" ref="FUC104" si="1153">FUB101</f>
        <v>0</v>
      </c>
      <c r="FUD104" s="796"/>
      <c r="FUE104" s="796"/>
      <c r="FUF104" s="797"/>
      <c r="FUG104" s="795">
        <f t="shared" ref="FUG104" si="1154">FUF101</f>
        <v>0</v>
      </c>
      <c r="FUH104" s="796"/>
      <c r="FUI104" s="796"/>
      <c r="FUJ104" s="797"/>
      <c r="FUK104" s="795">
        <f t="shared" ref="FUK104" si="1155">FUJ101</f>
        <v>0</v>
      </c>
      <c r="FUL104" s="796"/>
      <c r="FUM104" s="796"/>
      <c r="FUN104" s="797"/>
      <c r="FUO104" s="795">
        <f t="shared" ref="FUO104" si="1156">FUN101</f>
        <v>0</v>
      </c>
      <c r="FUP104" s="796"/>
      <c r="FUQ104" s="796"/>
      <c r="FUR104" s="797"/>
      <c r="FUS104" s="795">
        <f t="shared" ref="FUS104" si="1157">FUR101</f>
        <v>0</v>
      </c>
      <c r="FUT104" s="796"/>
      <c r="FUU104" s="796"/>
      <c r="FUV104" s="797"/>
      <c r="FUW104" s="795">
        <f t="shared" ref="FUW104" si="1158">FUV101</f>
        <v>0</v>
      </c>
      <c r="FUX104" s="796"/>
      <c r="FUY104" s="796"/>
      <c r="FUZ104" s="797"/>
      <c r="FVA104" s="795">
        <f t="shared" ref="FVA104" si="1159">FUZ101</f>
        <v>0</v>
      </c>
      <c r="FVB104" s="796"/>
      <c r="FVC104" s="796"/>
      <c r="FVD104" s="797"/>
      <c r="FVE104" s="795">
        <f t="shared" ref="FVE104" si="1160">FVD101</f>
        <v>0</v>
      </c>
      <c r="FVF104" s="796"/>
      <c r="FVG104" s="796"/>
      <c r="FVH104" s="797"/>
      <c r="FVI104" s="795">
        <f t="shared" ref="FVI104" si="1161">FVH101</f>
        <v>0</v>
      </c>
      <c r="FVJ104" s="796"/>
      <c r="FVK104" s="796"/>
      <c r="FVL104" s="797"/>
      <c r="FVM104" s="795">
        <f t="shared" ref="FVM104" si="1162">FVL101</f>
        <v>0</v>
      </c>
      <c r="FVN104" s="796"/>
      <c r="FVO104" s="796"/>
      <c r="FVP104" s="797"/>
      <c r="FVQ104" s="795">
        <f t="shared" ref="FVQ104" si="1163">FVP101</f>
        <v>0</v>
      </c>
      <c r="FVR104" s="796"/>
      <c r="FVS104" s="796"/>
      <c r="FVT104" s="797"/>
      <c r="FVU104" s="795">
        <f t="shared" ref="FVU104" si="1164">FVT101</f>
        <v>0</v>
      </c>
      <c r="FVV104" s="796"/>
      <c r="FVW104" s="796"/>
      <c r="FVX104" s="797"/>
      <c r="FVY104" s="795">
        <f t="shared" ref="FVY104" si="1165">FVX101</f>
        <v>0</v>
      </c>
      <c r="FVZ104" s="796"/>
      <c r="FWA104" s="796"/>
      <c r="FWB104" s="797"/>
      <c r="FWC104" s="795">
        <f t="shared" ref="FWC104" si="1166">FWB101</f>
        <v>0</v>
      </c>
      <c r="FWD104" s="796"/>
      <c r="FWE104" s="796"/>
      <c r="FWF104" s="797"/>
      <c r="FWG104" s="795">
        <f t="shared" ref="FWG104" si="1167">FWF101</f>
        <v>0</v>
      </c>
      <c r="FWH104" s="796"/>
      <c r="FWI104" s="796"/>
      <c r="FWJ104" s="797"/>
      <c r="FWK104" s="795">
        <f t="shared" ref="FWK104" si="1168">FWJ101</f>
        <v>0</v>
      </c>
      <c r="FWL104" s="796"/>
      <c r="FWM104" s="796"/>
      <c r="FWN104" s="797"/>
      <c r="FWO104" s="795">
        <f t="shared" ref="FWO104" si="1169">FWN101</f>
        <v>0</v>
      </c>
      <c r="FWP104" s="796"/>
      <c r="FWQ104" s="796"/>
      <c r="FWR104" s="797"/>
      <c r="FWS104" s="795">
        <f t="shared" ref="FWS104" si="1170">FWR101</f>
        <v>0</v>
      </c>
      <c r="FWT104" s="796"/>
      <c r="FWU104" s="796"/>
      <c r="FWV104" s="797"/>
      <c r="FWW104" s="795">
        <f t="shared" ref="FWW104" si="1171">FWV101</f>
        <v>0</v>
      </c>
      <c r="FWX104" s="796"/>
      <c r="FWY104" s="796"/>
      <c r="FWZ104" s="797"/>
      <c r="FXA104" s="795">
        <f t="shared" ref="FXA104" si="1172">FWZ101</f>
        <v>0</v>
      </c>
      <c r="FXB104" s="796"/>
      <c r="FXC104" s="796"/>
      <c r="FXD104" s="797"/>
      <c r="FXE104" s="795">
        <f t="shared" ref="FXE104" si="1173">FXD101</f>
        <v>0</v>
      </c>
      <c r="FXF104" s="796"/>
      <c r="FXG104" s="796"/>
      <c r="FXH104" s="797"/>
      <c r="FXI104" s="795">
        <f t="shared" ref="FXI104" si="1174">FXH101</f>
        <v>0</v>
      </c>
      <c r="FXJ104" s="796"/>
      <c r="FXK104" s="796"/>
      <c r="FXL104" s="797"/>
      <c r="FXM104" s="795">
        <f t="shared" ref="FXM104" si="1175">FXL101</f>
        <v>0</v>
      </c>
      <c r="FXN104" s="796"/>
      <c r="FXO104" s="796"/>
      <c r="FXP104" s="797"/>
      <c r="FXQ104" s="795">
        <f t="shared" ref="FXQ104" si="1176">FXP101</f>
        <v>0</v>
      </c>
      <c r="FXR104" s="796"/>
      <c r="FXS104" s="796"/>
      <c r="FXT104" s="797"/>
      <c r="FXU104" s="795">
        <f t="shared" ref="FXU104" si="1177">FXT101</f>
        <v>0</v>
      </c>
      <c r="FXV104" s="796"/>
      <c r="FXW104" s="796"/>
      <c r="FXX104" s="797"/>
      <c r="FXY104" s="795">
        <f t="shared" ref="FXY104" si="1178">FXX101</f>
        <v>0</v>
      </c>
      <c r="FXZ104" s="796"/>
      <c r="FYA104" s="796"/>
      <c r="FYB104" s="797"/>
      <c r="FYC104" s="795">
        <f t="shared" ref="FYC104" si="1179">FYB101</f>
        <v>0</v>
      </c>
      <c r="FYD104" s="796"/>
      <c r="FYE104" s="796"/>
      <c r="FYF104" s="797"/>
      <c r="FYG104" s="795">
        <f t="shared" ref="FYG104" si="1180">FYF101</f>
        <v>0</v>
      </c>
      <c r="FYH104" s="796"/>
      <c r="FYI104" s="796"/>
      <c r="FYJ104" s="797"/>
      <c r="FYK104" s="795">
        <f t="shared" ref="FYK104" si="1181">FYJ101</f>
        <v>0</v>
      </c>
      <c r="FYL104" s="796"/>
      <c r="FYM104" s="796"/>
      <c r="FYN104" s="797"/>
      <c r="FYO104" s="795">
        <f t="shared" ref="FYO104" si="1182">FYN101</f>
        <v>0</v>
      </c>
      <c r="FYP104" s="796"/>
      <c r="FYQ104" s="796"/>
      <c r="FYR104" s="797"/>
      <c r="FYS104" s="795">
        <f t="shared" ref="FYS104" si="1183">FYR101</f>
        <v>0</v>
      </c>
      <c r="FYT104" s="796"/>
      <c r="FYU104" s="796"/>
      <c r="FYV104" s="797"/>
      <c r="FYW104" s="795">
        <f t="shared" ref="FYW104" si="1184">FYV101</f>
        <v>0</v>
      </c>
      <c r="FYX104" s="796"/>
      <c r="FYY104" s="796"/>
      <c r="FYZ104" s="797"/>
      <c r="FZA104" s="795">
        <f t="shared" ref="FZA104" si="1185">FYZ101</f>
        <v>0</v>
      </c>
      <c r="FZB104" s="796"/>
      <c r="FZC104" s="796"/>
      <c r="FZD104" s="797"/>
      <c r="FZE104" s="795">
        <f t="shared" ref="FZE104" si="1186">FZD101</f>
        <v>0</v>
      </c>
      <c r="FZF104" s="796"/>
      <c r="FZG104" s="796"/>
      <c r="FZH104" s="797"/>
      <c r="FZI104" s="795">
        <f t="shared" ref="FZI104" si="1187">FZH101</f>
        <v>0</v>
      </c>
      <c r="FZJ104" s="796"/>
      <c r="FZK104" s="796"/>
      <c r="FZL104" s="797"/>
      <c r="FZM104" s="795">
        <f t="shared" ref="FZM104" si="1188">FZL101</f>
        <v>0</v>
      </c>
      <c r="FZN104" s="796"/>
      <c r="FZO104" s="796"/>
      <c r="FZP104" s="797"/>
      <c r="FZQ104" s="795">
        <f t="shared" ref="FZQ104" si="1189">FZP101</f>
        <v>0</v>
      </c>
      <c r="FZR104" s="796"/>
      <c r="FZS104" s="796"/>
      <c r="FZT104" s="797"/>
      <c r="FZU104" s="795">
        <f t="shared" ref="FZU104" si="1190">FZT101</f>
        <v>0</v>
      </c>
      <c r="FZV104" s="796"/>
      <c r="FZW104" s="796"/>
      <c r="FZX104" s="797"/>
      <c r="FZY104" s="795">
        <f t="shared" ref="FZY104" si="1191">FZX101</f>
        <v>0</v>
      </c>
      <c r="FZZ104" s="796"/>
      <c r="GAA104" s="796"/>
      <c r="GAB104" s="797"/>
      <c r="GAC104" s="795">
        <f t="shared" ref="GAC104" si="1192">GAB101</f>
        <v>0</v>
      </c>
      <c r="GAD104" s="796"/>
      <c r="GAE104" s="796"/>
      <c r="GAF104" s="797"/>
      <c r="GAG104" s="795">
        <f t="shared" ref="GAG104" si="1193">GAF101</f>
        <v>0</v>
      </c>
      <c r="GAH104" s="796"/>
      <c r="GAI104" s="796"/>
      <c r="GAJ104" s="797"/>
      <c r="GAK104" s="795">
        <f t="shared" ref="GAK104" si="1194">GAJ101</f>
        <v>0</v>
      </c>
      <c r="GAL104" s="796"/>
      <c r="GAM104" s="796"/>
      <c r="GAN104" s="797"/>
      <c r="GAO104" s="795">
        <f t="shared" ref="GAO104" si="1195">GAN101</f>
        <v>0</v>
      </c>
      <c r="GAP104" s="796"/>
      <c r="GAQ104" s="796"/>
      <c r="GAR104" s="797"/>
      <c r="GAS104" s="795">
        <f t="shared" ref="GAS104" si="1196">GAR101</f>
        <v>0</v>
      </c>
      <c r="GAT104" s="796"/>
      <c r="GAU104" s="796"/>
      <c r="GAV104" s="797"/>
      <c r="GAW104" s="795">
        <f t="shared" ref="GAW104" si="1197">GAV101</f>
        <v>0</v>
      </c>
      <c r="GAX104" s="796"/>
      <c r="GAY104" s="796"/>
      <c r="GAZ104" s="797"/>
      <c r="GBA104" s="795">
        <f t="shared" ref="GBA104" si="1198">GAZ101</f>
        <v>0</v>
      </c>
      <c r="GBB104" s="796"/>
      <c r="GBC104" s="796"/>
      <c r="GBD104" s="797"/>
      <c r="GBE104" s="795">
        <f t="shared" ref="GBE104" si="1199">GBD101</f>
        <v>0</v>
      </c>
      <c r="GBF104" s="796"/>
      <c r="GBG104" s="796"/>
      <c r="GBH104" s="797"/>
      <c r="GBI104" s="795">
        <f t="shared" ref="GBI104" si="1200">GBH101</f>
        <v>0</v>
      </c>
      <c r="GBJ104" s="796"/>
      <c r="GBK104" s="796"/>
      <c r="GBL104" s="797"/>
      <c r="GBM104" s="795">
        <f t="shared" ref="GBM104" si="1201">GBL101</f>
        <v>0</v>
      </c>
      <c r="GBN104" s="796"/>
      <c r="GBO104" s="796"/>
      <c r="GBP104" s="797"/>
      <c r="GBQ104" s="795">
        <f t="shared" ref="GBQ104" si="1202">GBP101</f>
        <v>0</v>
      </c>
      <c r="GBR104" s="796"/>
      <c r="GBS104" s="796"/>
      <c r="GBT104" s="797"/>
      <c r="GBU104" s="795">
        <f t="shared" ref="GBU104" si="1203">GBT101</f>
        <v>0</v>
      </c>
      <c r="GBV104" s="796"/>
      <c r="GBW104" s="796"/>
      <c r="GBX104" s="797"/>
      <c r="GBY104" s="795">
        <f t="shared" ref="GBY104" si="1204">GBX101</f>
        <v>0</v>
      </c>
      <c r="GBZ104" s="796"/>
      <c r="GCA104" s="796"/>
      <c r="GCB104" s="797"/>
      <c r="GCC104" s="795">
        <f t="shared" ref="GCC104" si="1205">GCB101</f>
        <v>0</v>
      </c>
      <c r="GCD104" s="796"/>
      <c r="GCE104" s="796"/>
      <c r="GCF104" s="797"/>
      <c r="GCG104" s="795">
        <f t="shared" ref="GCG104" si="1206">GCF101</f>
        <v>0</v>
      </c>
      <c r="GCH104" s="796"/>
      <c r="GCI104" s="796"/>
      <c r="GCJ104" s="797"/>
      <c r="GCK104" s="795">
        <f t="shared" ref="GCK104" si="1207">GCJ101</f>
        <v>0</v>
      </c>
      <c r="GCL104" s="796"/>
      <c r="GCM104" s="796"/>
      <c r="GCN104" s="797"/>
      <c r="GCO104" s="795">
        <f t="shared" ref="GCO104" si="1208">GCN101</f>
        <v>0</v>
      </c>
      <c r="GCP104" s="796"/>
      <c r="GCQ104" s="796"/>
      <c r="GCR104" s="797"/>
      <c r="GCS104" s="795">
        <f t="shared" ref="GCS104" si="1209">GCR101</f>
        <v>0</v>
      </c>
      <c r="GCT104" s="796"/>
      <c r="GCU104" s="796"/>
      <c r="GCV104" s="797"/>
      <c r="GCW104" s="795">
        <f t="shared" ref="GCW104" si="1210">GCV101</f>
        <v>0</v>
      </c>
      <c r="GCX104" s="796"/>
      <c r="GCY104" s="796"/>
      <c r="GCZ104" s="797"/>
      <c r="GDA104" s="795">
        <f t="shared" ref="GDA104" si="1211">GCZ101</f>
        <v>0</v>
      </c>
      <c r="GDB104" s="796"/>
      <c r="GDC104" s="796"/>
      <c r="GDD104" s="797"/>
      <c r="GDE104" s="795">
        <f t="shared" ref="GDE104" si="1212">GDD101</f>
        <v>0</v>
      </c>
      <c r="GDF104" s="796"/>
      <c r="GDG104" s="796"/>
      <c r="GDH104" s="797"/>
      <c r="GDI104" s="795">
        <f t="shared" ref="GDI104" si="1213">GDH101</f>
        <v>0</v>
      </c>
      <c r="GDJ104" s="796"/>
      <c r="GDK104" s="796"/>
      <c r="GDL104" s="797"/>
      <c r="GDM104" s="795">
        <f t="shared" ref="GDM104" si="1214">GDL101</f>
        <v>0</v>
      </c>
      <c r="GDN104" s="796"/>
      <c r="GDO104" s="796"/>
      <c r="GDP104" s="797"/>
      <c r="GDQ104" s="795">
        <f t="shared" ref="GDQ104" si="1215">GDP101</f>
        <v>0</v>
      </c>
      <c r="GDR104" s="796"/>
      <c r="GDS104" s="796"/>
      <c r="GDT104" s="797"/>
      <c r="GDU104" s="795">
        <f t="shared" ref="GDU104" si="1216">GDT101</f>
        <v>0</v>
      </c>
      <c r="GDV104" s="796"/>
      <c r="GDW104" s="796"/>
      <c r="GDX104" s="797"/>
      <c r="GDY104" s="795">
        <f t="shared" ref="GDY104" si="1217">GDX101</f>
        <v>0</v>
      </c>
      <c r="GDZ104" s="796"/>
      <c r="GEA104" s="796"/>
      <c r="GEB104" s="797"/>
      <c r="GEC104" s="795">
        <f t="shared" ref="GEC104" si="1218">GEB101</f>
        <v>0</v>
      </c>
      <c r="GED104" s="796"/>
      <c r="GEE104" s="796"/>
      <c r="GEF104" s="797"/>
      <c r="GEG104" s="795">
        <f t="shared" ref="GEG104" si="1219">GEF101</f>
        <v>0</v>
      </c>
      <c r="GEH104" s="796"/>
      <c r="GEI104" s="796"/>
      <c r="GEJ104" s="797"/>
      <c r="GEK104" s="795">
        <f t="shared" ref="GEK104" si="1220">GEJ101</f>
        <v>0</v>
      </c>
      <c r="GEL104" s="796"/>
      <c r="GEM104" s="796"/>
      <c r="GEN104" s="797"/>
      <c r="GEO104" s="795">
        <f t="shared" ref="GEO104" si="1221">GEN101</f>
        <v>0</v>
      </c>
      <c r="GEP104" s="796"/>
      <c r="GEQ104" s="796"/>
      <c r="GER104" s="797"/>
      <c r="GES104" s="795">
        <f t="shared" ref="GES104" si="1222">GER101</f>
        <v>0</v>
      </c>
      <c r="GET104" s="796"/>
      <c r="GEU104" s="796"/>
      <c r="GEV104" s="797"/>
      <c r="GEW104" s="795">
        <f t="shared" ref="GEW104" si="1223">GEV101</f>
        <v>0</v>
      </c>
      <c r="GEX104" s="796"/>
      <c r="GEY104" s="796"/>
      <c r="GEZ104" s="797"/>
      <c r="GFA104" s="795">
        <f t="shared" ref="GFA104" si="1224">GEZ101</f>
        <v>0</v>
      </c>
      <c r="GFB104" s="796"/>
      <c r="GFC104" s="796"/>
      <c r="GFD104" s="797"/>
      <c r="GFE104" s="795">
        <f t="shared" ref="GFE104" si="1225">GFD101</f>
        <v>0</v>
      </c>
      <c r="GFF104" s="796"/>
      <c r="GFG104" s="796"/>
      <c r="GFH104" s="797"/>
      <c r="GFI104" s="795">
        <f t="shared" ref="GFI104" si="1226">GFH101</f>
        <v>0</v>
      </c>
      <c r="GFJ104" s="796"/>
      <c r="GFK104" s="796"/>
      <c r="GFL104" s="797"/>
      <c r="GFM104" s="795">
        <f t="shared" ref="GFM104" si="1227">GFL101</f>
        <v>0</v>
      </c>
      <c r="GFN104" s="796"/>
      <c r="GFO104" s="796"/>
      <c r="GFP104" s="797"/>
      <c r="GFQ104" s="795">
        <f t="shared" ref="GFQ104" si="1228">GFP101</f>
        <v>0</v>
      </c>
      <c r="GFR104" s="796"/>
      <c r="GFS104" s="796"/>
      <c r="GFT104" s="797"/>
      <c r="GFU104" s="795">
        <f t="shared" ref="GFU104" si="1229">GFT101</f>
        <v>0</v>
      </c>
      <c r="GFV104" s="796"/>
      <c r="GFW104" s="796"/>
      <c r="GFX104" s="797"/>
      <c r="GFY104" s="795">
        <f t="shared" ref="GFY104" si="1230">GFX101</f>
        <v>0</v>
      </c>
      <c r="GFZ104" s="796"/>
      <c r="GGA104" s="796"/>
      <c r="GGB104" s="797"/>
      <c r="GGC104" s="795">
        <f t="shared" ref="GGC104" si="1231">GGB101</f>
        <v>0</v>
      </c>
      <c r="GGD104" s="796"/>
      <c r="GGE104" s="796"/>
      <c r="GGF104" s="797"/>
      <c r="GGG104" s="795">
        <f t="shared" ref="GGG104" si="1232">GGF101</f>
        <v>0</v>
      </c>
      <c r="GGH104" s="796"/>
      <c r="GGI104" s="796"/>
      <c r="GGJ104" s="797"/>
      <c r="GGK104" s="795">
        <f t="shared" ref="GGK104" si="1233">GGJ101</f>
        <v>0</v>
      </c>
      <c r="GGL104" s="796"/>
      <c r="GGM104" s="796"/>
      <c r="GGN104" s="797"/>
      <c r="GGO104" s="795">
        <f t="shared" ref="GGO104" si="1234">GGN101</f>
        <v>0</v>
      </c>
      <c r="GGP104" s="796"/>
      <c r="GGQ104" s="796"/>
      <c r="GGR104" s="797"/>
      <c r="GGS104" s="795">
        <f t="shared" ref="GGS104" si="1235">GGR101</f>
        <v>0</v>
      </c>
      <c r="GGT104" s="796"/>
      <c r="GGU104" s="796"/>
      <c r="GGV104" s="797"/>
      <c r="GGW104" s="795">
        <f t="shared" ref="GGW104" si="1236">GGV101</f>
        <v>0</v>
      </c>
      <c r="GGX104" s="796"/>
      <c r="GGY104" s="796"/>
      <c r="GGZ104" s="797"/>
      <c r="GHA104" s="795">
        <f t="shared" ref="GHA104" si="1237">GGZ101</f>
        <v>0</v>
      </c>
      <c r="GHB104" s="796"/>
      <c r="GHC104" s="796"/>
      <c r="GHD104" s="797"/>
      <c r="GHE104" s="795">
        <f t="shared" ref="GHE104" si="1238">GHD101</f>
        <v>0</v>
      </c>
      <c r="GHF104" s="796"/>
      <c r="GHG104" s="796"/>
      <c r="GHH104" s="797"/>
      <c r="GHI104" s="795">
        <f t="shared" ref="GHI104" si="1239">GHH101</f>
        <v>0</v>
      </c>
      <c r="GHJ104" s="796"/>
      <c r="GHK104" s="796"/>
      <c r="GHL104" s="797"/>
      <c r="GHM104" s="795">
        <f t="shared" ref="GHM104" si="1240">GHL101</f>
        <v>0</v>
      </c>
      <c r="GHN104" s="796"/>
      <c r="GHO104" s="796"/>
      <c r="GHP104" s="797"/>
      <c r="GHQ104" s="795">
        <f t="shared" ref="GHQ104" si="1241">GHP101</f>
        <v>0</v>
      </c>
      <c r="GHR104" s="796"/>
      <c r="GHS104" s="796"/>
      <c r="GHT104" s="797"/>
      <c r="GHU104" s="795">
        <f t="shared" ref="GHU104" si="1242">GHT101</f>
        <v>0</v>
      </c>
      <c r="GHV104" s="796"/>
      <c r="GHW104" s="796"/>
      <c r="GHX104" s="797"/>
      <c r="GHY104" s="795">
        <f t="shared" ref="GHY104" si="1243">GHX101</f>
        <v>0</v>
      </c>
      <c r="GHZ104" s="796"/>
      <c r="GIA104" s="796"/>
      <c r="GIB104" s="797"/>
      <c r="GIC104" s="795">
        <f t="shared" ref="GIC104" si="1244">GIB101</f>
        <v>0</v>
      </c>
      <c r="GID104" s="796"/>
      <c r="GIE104" s="796"/>
      <c r="GIF104" s="797"/>
      <c r="GIG104" s="795">
        <f t="shared" ref="GIG104" si="1245">GIF101</f>
        <v>0</v>
      </c>
      <c r="GIH104" s="796"/>
      <c r="GII104" s="796"/>
      <c r="GIJ104" s="797"/>
      <c r="GIK104" s="795">
        <f t="shared" ref="GIK104" si="1246">GIJ101</f>
        <v>0</v>
      </c>
      <c r="GIL104" s="796"/>
      <c r="GIM104" s="796"/>
      <c r="GIN104" s="797"/>
      <c r="GIO104" s="795">
        <f t="shared" ref="GIO104" si="1247">GIN101</f>
        <v>0</v>
      </c>
      <c r="GIP104" s="796"/>
      <c r="GIQ104" s="796"/>
      <c r="GIR104" s="797"/>
      <c r="GIS104" s="795">
        <f t="shared" ref="GIS104" si="1248">GIR101</f>
        <v>0</v>
      </c>
      <c r="GIT104" s="796"/>
      <c r="GIU104" s="796"/>
      <c r="GIV104" s="797"/>
      <c r="GIW104" s="795">
        <f t="shared" ref="GIW104" si="1249">GIV101</f>
        <v>0</v>
      </c>
      <c r="GIX104" s="796"/>
      <c r="GIY104" s="796"/>
      <c r="GIZ104" s="797"/>
      <c r="GJA104" s="795">
        <f t="shared" ref="GJA104" si="1250">GIZ101</f>
        <v>0</v>
      </c>
      <c r="GJB104" s="796"/>
      <c r="GJC104" s="796"/>
      <c r="GJD104" s="797"/>
      <c r="GJE104" s="795">
        <f t="shared" ref="GJE104" si="1251">GJD101</f>
        <v>0</v>
      </c>
      <c r="GJF104" s="796"/>
      <c r="GJG104" s="796"/>
      <c r="GJH104" s="797"/>
      <c r="GJI104" s="795">
        <f t="shared" ref="GJI104" si="1252">GJH101</f>
        <v>0</v>
      </c>
      <c r="GJJ104" s="796"/>
      <c r="GJK104" s="796"/>
      <c r="GJL104" s="797"/>
      <c r="GJM104" s="795">
        <f t="shared" ref="GJM104" si="1253">GJL101</f>
        <v>0</v>
      </c>
      <c r="GJN104" s="796"/>
      <c r="GJO104" s="796"/>
      <c r="GJP104" s="797"/>
      <c r="GJQ104" s="795">
        <f t="shared" ref="GJQ104" si="1254">GJP101</f>
        <v>0</v>
      </c>
      <c r="GJR104" s="796"/>
      <c r="GJS104" s="796"/>
      <c r="GJT104" s="797"/>
      <c r="GJU104" s="795">
        <f t="shared" ref="GJU104" si="1255">GJT101</f>
        <v>0</v>
      </c>
      <c r="GJV104" s="796"/>
      <c r="GJW104" s="796"/>
      <c r="GJX104" s="797"/>
      <c r="GJY104" s="795">
        <f t="shared" ref="GJY104" si="1256">GJX101</f>
        <v>0</v>
      </c>
      <c r="GJZ104" s="796"/>
      <c r="GKA104" s="796"/>
      <c r="GKB104" s="797"/>
      <c r="GKC104" s="795">
        <f t="shared" ref="GKC104" si="1257">GKB101</f>
        <v>0</v>
      </c>
      <c r="GKD104" s="796"/>
      <c r="GKE104" s="796"/>
      <c r="GKF104" s="797"/>
      <c r="GKG104" s="795">
        <f t="shared" ref="GKG104" si="1258">GKF101</f>
        <v>0</v>
      </c>
      <c r="GKH104" s="796"/>
      <c r="GKI104" s="796"/>
      <c r="GKJ104" s="797"/>
      <c r="GKK104" s="795">
        <f t="shared" ref="GKK104" si="1259">GKJ101</f>
        <v>0</v>
      </c>
      <c r="GKL104" s="796"/>
      <c r="GKM104" s="796"/>
      <c r="GKN104" s="797"/>
      <c r="GKO104" s="795">
        <f t="shared" ref="GKO104" si="1260">GKN101</f>
        <v>0</v>
      </c>
      <c r="GKP104" s="796"/>
      <c r="GKQ104" s="796"/>
      <c r="GKR104" s="797"/>
      <c r="GKS104" s="795">
        <f t="shared" ref="GKS104" si="1261">GKR101</f>
        <v>0</v>
      </c>
      <c r="GKT104" s="796"/>
      <c r="GKU104" s="796"/>
      <c r="GKV104" s="797"/>
      <c r="GKW104" s="795">
        <f t="shared" ref="GKW104" si="1262">GKV101</f>
        <v>0</v>
      </c>
      <c r="GKX104" s="796"/>
      <c r="GKY104" s="796"/>
      <c r="GKZ104" s="797"/>
      <c r="GLA104" s="795">
        <f t="shared" ref="GLA104" si="1263">GKZ101</f>
        <v>0</v>
      </c>
      <c r="GLB104" s="796"/>
      <c r="GLC104" s="796"/>
      <c r="GLD104" s="797"/>
      <c r="GLE104" s="795">
        <f t="shared" ref="GLE104" si="1264">GLD101</f>
        <v>0</v>
      </c>
      <c r="GLF104" s="796"/>
      <c r="GLG104" s="796"/>
      <c r="GLH104" s="797"/>
      <c r="GLI104" s="795">
        <f t="shared" ref="GLI104" si="1265">GLH101</f>
        <v>0</v>
      </c>
      <c r="GLJ104" s="796"/>
      <c r="GLK104" s="796"/>
      <c r="GLL104" s="797"/>
      <c r="GLM104" s="795">
        <f t="shared" ref="GLM104" si="1266">GLL101</f>
        <v>0</v>
      </c>
      <c r="GLN104" s="796"/>
      <c r="GLO104" s="796"/>
      <c r="GLP104" s="797"/>
      <c r="GLQ104" s="795">
        <f t="shared" ref="GLQ104" si="1267">GLP101</f>
        <v>0</v>
      </c>
      <c r="GLR104" s="796"/>
      <c r="GLS104" s="796"/>
      <c r="GLT104" s="797"/>
      <c r="GLU104" s="795">
        <f t="shared" ref="GLU104" si="1268">GLT101</f>
        <v>0</v>
      </c>
      <c r="GLV104" s="796"/>
      <c r="GLW104" s="796"/>
      <c r="GLX104" s="797"/>
      <c r="GLY104" s="795">
        <f t="shared" ref="GLY104" si="1269">GLX101</f>
        <v>0</v>
      </c>
      <c r="GLZ104" s="796"/>
      <c r="GMA104" s="796"/>
      <c r="GMB104" s="797"/>
      <c r="GMC104" s="795">
        <f t="shared" ref="GMC104" si="1270">GMB101</f>
        <v>0</v>
      </c>
      <c r="GMD104" s="796"/>
      <c r="GME104" s="796"/>
      <c r="GMF104" s="797"/>
      <c r="GMG104" s="795">
        <f t="shared" ref="GMG104" si="1271">GMF101</f>
        <v>0</v>
      </c>
      <c r="GMH104" s="796"/>
      <c r="GMI104" s="796"/>
      <c r="GMJ104" s="797"/>
      <c r="GMK104" s="795">
        <f t="shared" ref="GMK104" si="1272">GMJ101</f>
        <v>0</v>
      </c>
      <c r="GML104" s="796"/>
      <c r="GMM104" s="796"/>
      <c r="GMN104" s="797"/>
      <c r="GMO104" s="795">
        <f t="shared" ref="GMO104" si="1273">GMN101</f>
        <v>0</v>
      </c>
      <c r="GMP104" s="796"/>
      <c r="GMQ104" s="796"/>
      <c r="GMR104" s="797"/>
      <c r="GMS104" s="795">
        <f t="shared" ref="GMS104" si="1274">GMR101</f>
        <v>0</v>
      </c>
      <c r="GMT104" s="796"/>
      <c r="GMU104" s="796"/>
      <c r="GMV104" s="797"/>
      <c r="GMW104" s="795">
        <f t="shared" ref="GMW104" si="1275">GMV101</f>
        <v>0</v>
      </c>
      <c r="GMX104" s="796"/>
      <c r="GMY104" s="796"/>
      <c r="GMZ104" s="797"/>
      <c r="GNA104" s="795">
        <f t="shared" ref="GNA104" si="1276">GMZ101</f>
        <v>0</v>
      </c>
      <c r="GNB104" s="796"/>
      <c r="GNC104" s="796"/>
      <c r="GND104" s="797"/>
      <c r="GNE104" s="795">
        <f t="shared" ref="GNE104" si="1277">GND101</f>
        <v>0</v>
      </c>
      <c r="GNF104" s="796"/>
      <c r="GNG104" s="796"/>
      <c r="GNH104" s="797"/>
      <c r="GNI104" s="795">
        <f t="shared" ref="GNI104" si="1278">GNH101</f>
        <v>0</v>
      </c>
      <c r="GNJ104" s="796"/>
      <c r="GNK104" s="796"/>
      <c r="GNL104" s="797"/>
      <c r="GNM104" s="795">
        <f t="shared" ref="GNM104" si="1279">GNL101</f>
        <v>0</v>
      </c>
      <c r="GNN104" s="796"/>
      <c r="GNO104" s="796"/>
      <c r="GNP104" s="797"/>
      <c r="GNQ104" s="795">
        <f t="shared" ref="GNQ104" si="1280">GNP101</f>
        <v>0</v>
      </c>
      <c r="GNR104" s="796"/>
      <c r="GNS104" s="796"/>
      <c r="GNT104" s="797"/>
      <c r="GNU104" s="795">
        <f t="shared" ref="GNU104" si="1281">GNT101</f>
        <v>0</v>
      </c>
      <c r="GNV104" s="796"/>
      <c r="GNW104" s="796"/>
      <c r="GNX104" s="797"/>
      <c r="GNY104" s="795">
        <f t="shared" ref="GNY104" si="1282">GNX101</f>
        <v>0</v>
      </c>
      <c r="GNZ104" s="796"/>
      <c r="GOA104" s="796"/>
      <c r="GOB104" s="797"/>
      <c r="GOC104" s="795">
        <f t="shared" ref="GOC104" si="1283">GOB101</f>
        <v>0</v>
      </c>
      <c r="GOD104" s="796"/>
      <c r="GOE104" s="796"/>
      <c r="GOF104" s="797"/>
      <c r="GOG104" s="795">
        <f t="shared" ref="GOG104" si="1284">GOF101</f>
        <v>0</v>
      </c>
      <c r="GOH104" s="796"/>
      <c r="GOI104" s="796"/>
      <c r="GOJ104" s="797"/>
      <c r="GOK104" s="795">
        <f t="shared" ref="GOK104" si="1285">GOJ101</f>
        <v>0</v>
      </c>
      <c r="GOL104" s="796"/>
      <c r="GOM104" s="796"/>
      <c r="GON104" s="797"/>
      <c r="GOO104" s="795">
        <f t="shared" ref="GOO104" si="1286">GON101</f>
        <v>0</v>
      </c>
      <c r="GOP104" s="796"/>
      <c r="GOQ104" s="796"/>
      <c r="GOR104" s="797"/>
      <c r="GOS104" s="795">
        <f t="shared" ref="GOS104" si="1287">GOR101</f>
        <v>0</v>
      </c>
      <c r="GOT104" s="796"/>
      <c r="GOU104" s="796"/>
      <c r="GOV104" s="797"/>
      <c r="GOW104" s="795">
        <f t="shared" ref="GOW104" si="1288">GOV101</f>
        <v>0</v>
      </c>
      <c r="GOX104" s="796"/>
      <c r="GOY104" s="796"/>
      <c r="GOZ104" s="797"/>
      <c r="GPA104" s="795">
        <f t="shared" ref="GPA104" si="1289">GOZ101</f>
        <v>0</v>
      </c>
      <c r="GPB104" s="796"/>
      <c r="GPC104" s="796"/>
      <c r="GPD104" s="797"/>
      <c r="GPE104" s="795">
        <f t="shared" ref="GPE104" si="1290">GPD101</f>
        <v>0</v>
      </c>
      <c r="GPF104" s="796"/>
      <c r="GPG104" s="796"/>
      <c r="GPH104" s="797"/>
      <c r="GPI104" s="795">
        <f t="shared" ref="GPI104" si="1291">GPH101</f>
        <v>0</v>
      </c>
      <c r="GPJ104" s="796"/>
      <c r="GPK104" s="796"/>
      <c r="GPL104" s="797"/>
      <c r="GPM104" s="795">
        <f t="shared" ref="GPM104" si="1292">GPL101</f>
        <v>0</v>
      </c>
      <c r="GPN104" s="796"/>
      <c r="GPO104" s="796"/>
      <c r="GPP104" s="797"/>
      <c r="GPQ104" s="795">
        <f t="shared" ref="GPQ104" si="1293">GPP101</f>
        <v>0</v>
      </c>
      <c r="GPR104" s="796"/>
      <c r="GPS104" s="796"/>
      <c r="GPT104" s="797"/>
      <c r="GPU104" s="795">
        <f t="shared" ref="GPU104" si="1294">GPT101</f>
        <v>0</v>
      </c>
      <c r="GPV104" s="796"/>
      <c r="GPW104" s="796"/>
      <c r="GPX104" s="797"/>
      <c r="GPY104" s="795">
        <f t="shared" ref="GPY104" si="1295">GPX101</f>
        <v>0</v>
      </c>
      <c r="GPZ104" s="796"/>
      <c r="GQA104" s="796"/>
      <c r="GQB104" s="797"/>
      <c r="GQC104" s="795">
        <f t="shared" ref="GQC104" si="1296">GQB101</f>
        <v>0</v>
      </c>
      <c r="GQD104" s="796"/>
      <c r="GQE104" s="796"/>
      <c r="GQF104" s="797"/>
      <c r="GQG104" s="795">
        <f t="shared" ref="GQG104" si="1297">GQF101</f>
        <v>0</v>
      </c>
      <c r="GQH104" s="796"/>
      <c r="GQI104" s="796"/>
      <c r="GQJ104" s="797"/>
      <c r="GQK104" s="795">
        <f t="shared" ref="GQK104" si="1298">GQJ101</f>
        <v>0</v>
      </c>
      <c r="GQL104" s="796"/>
      <c r="GQM104" s="796"/>
      <c r="GQN104" s="797"/>
      <c r="GQO104" s="795">
        <f t="shared" ref="GQO104" si="1299">GQN101</f>
        <v>0</v>
      </c>
      <c r="GQP104" s="796"/>
      <c r="GQQ104" s="796"/>
      <c r="GQR104" s="797"/>
      <c r="GQS104" s="795">
        <f t="shared" ref="GQS104" si="1300">GQR101</f>
        <v>0</v>
      </c>
      <c r="GQT104" s="796"/>
      <c r="GQU104" s="796"/>
      <c r="GQV104" s="797"/>
      <c r="GQW104" s="795">
        <f t="shared" ref="GQW104" si="1301">GQV101</f>
        <v>0</v>
      </c>
      <c r="GQX104" s="796"/>
      <c r="GQY104" s="796"/>
      <c r="GQZ104" s="797"/>
      <c r="GRA104" s="795">
        <f t="shared" ref="GRA104" si="1302">GQZ101</f>
        <v>0</v>
      </c>
      <c r="GRB104" s="796"/>
      <c r="GRC104" s="796"/>
      <c r="GRD104" s="797"/>
      <c r="GRE104" s="795">
        <f t="shared" ref="GRE104" si="1303">GRD101</f>
        <v>0</v>
      </c>
      <c r="GRF104" s="796"/>
      <c r="GRG104" s="796"/>
      <c r="GRH104" s="797"/>
      <c r="GRI104" s="795">
        <f t="shared" ref="GRI104" si="1304">GRH101</f>
        <v>0</v>
      </c>
      <c r="GRJ104" s="796"/>
      <c r="GRK104" s="796"/>
      <c r="GRL104" s="797"/>
      <c r="GRM104" s="795">
        <f t="shared" ref="GRM104" si="1305">GRL101</f>
        <v>0</v>
      </c>
      <c r="GRN104" s="796"/>
      <c r="GRO104" s="796"/>
      <c r="GRP104" s="797"/>
      <c r="GRQ104" s="795">
        <f t="shared" ref="GRQ104" si="1306">GRP101</f>
        <v>0</v>
      </c>
      <c r="GRR104" s="796"/>
      <c r="GRS104" s="796"/>
      <c r="GRT104" s="797"/>
      <c r="GRU104" s="795">
        <f t="shared" ref="GRU104" si="1307">GRT101</f>
        <v>0</v>
      </c>
      <c r="GRV104" s="796"/>
      <c r="GRW104" s="796"/>
      <c r="GRX104" s="797"/>
      <c r="GRY104" s="795">
        <f t="shared" ref="GRY104" si="1308">GRX101</f>
        <v>0</v>
      </c>
      <c r="GRZ104" s="796"/>
      <c r="GSA104" s="796"/>
      <c r="GSB104" s="797"/>
      <c r="GSC104" s="795">
        <f t="shared" ref="GSC104" si="1309">GSB101</f>
        <v>0</v>
      </c>
      <c r="GSD104" s="796"/>
      <c r="GSE104" s="796"/>
      <c r="GSF104" s="797"/>
      <c r="GSG104" s="795">
        <f t="shared" ref="GSG104" si="1310">GSF101</f>
        <v>0</v>
      </c>
      <c r="GSH104" s="796"/>
      <c r="GSI104" s="796"/>
      <c r="GSJ104" s="797"/>
      <c r="GSK104" s="795">
        <f t="shared" ref="GSK104" si="1311">GSJ101</f>
        <v>0</v>
      </c>
      <c r="GSL104" s="796"/>
      <c r="GSM104" s="796"/>
      <c r="GSN104" s="797"/>
      <c r="GSO104" s="795">
        <f t="shared" ref="GSO104" si="1312">GSN101</f>
        <v>0</v>
      </c>
      <c r="GSP104" s="796"/>
      <c r="GSQ104" s="796"/>
      <c r="GSR104" s="797"/>
      <c r="GSS104" s="795">
        <f t="shared" ref="GSS104" si="1313">GSR101</f>
        <v>0</v>
      </c>
      <c r="GST104" s="796"/>
      <c r="GSU104" s="796"/>
      <c r="GSV104" s="797"/>
      <c r="GSW104" s="795">
        <f t="shared" ref="GSW104" si="1314">GSV101</f>
        <v>0</v>
      </c>
      <c r="GSX104" s="796"/>
      <c r="GSY104" s="796"/>
      <c r="GSZ104" s="797"/>
      <c r="GTA104" s="795">
        <f t="shared" ref="GTA104" si="1315">GSZ101</f>
        <v>0</v>
      </c>
      <c r="GTB104" s="796"/>
      <c r="GTC104" s="796"/>
      <c r="GTD104" s="797"/>
      <c r="GTE104" s="795">
        <f t="shared" ref="GTE104" si="1316">GTD101</f>
        <v>0</v>
      </c>
      <c r="GTF104" s="796"/>
      <c r="GTG104" s="796"/>
      <c r="GTH104" s="797"/>
      <c r="GTI104" s="795">
        <f t="shared" ref="GTI104" si="1317">GTH101</f>
        <v>0</v>
      </c>
      <c r="GTJ104" s="796"/>
      <c r="GTK104" s="796"/>
      <c r="GTL104" s="797"/>
      <c r="GTM104" s="795">
        <f t="shared" ref="GTM104" si="1318">GTL101</f>
        <v>0</v>
      </c>
      <c r="GTN104" s="796"/>
      <c r="GTO104" s="796"/>
      <c r="GTP104" s="797"/>
      <c r="GTQ104" s="795">
        <f t="shared" ref="GTQ104" si="1319">GTP101</f>
        <v>0</v>
      </c>
      <c r="GTR104" s="796"/>
      <c r="GTS104" s="796"/>
      <c r="GTT104" s="797"/>
      <c r="GTU104" s="795">
        <f t="shared" ref="GTU104" si="1320">GTT101</f>
        <v>0</v>
      </c>
      <c r="GTV104" s="796"/>
      <c r="GTW104" s="796"/>
      <c r="GTX104" s="797"/>
      <c r="GTY104" s="795">
        <f t="shared" ref="GTY104" si="1321">GTX101</f>
        <v>0</v>
      </c>
      <c r="GTZ104" s="796"/>
      <c r="GUA104" s="796"/>
      <c r="GUB104" s="797"/>
      <c r="GUC104" s="795">
        <f t="shared" ref="GUC104" si="1322">GUB101</f>
        <v>0</v>
      </c>
      <c r="GUD104" s="796"/>
      <c r="GUE104" s="796"/>
      <c r="GUF104" s="797"/>
      <c r="GUG104" s="795">
        <f t="shared" ref="GUG104" si="1323">GUF101</f>
        <v>0</v>
      </c>
      <c r="GUH104" s="796"/>
      <c r="GUI104" s="796"/>
      <c r="GUJ104" s="797"/>
      <c r="GUK104" s="795">
        <f t="shared" ref="GUK104" si="1324">GUJ101</f>
        <v>0</v>
      </c>
      <c r="GUL104" s="796"/>
      <c r="GUM104" s="796"/>
      <c r="GUN104" s="797"/>
      <c r="GUO104" s="795">
        <f t="shared" ref="GUO104" si="1325">GUN101</f>
        <v>0</v>
      </c>
      <c r="GUP104" s="796"/>
      <c r="GUQ104" s="796"/>
      <c r="GUR104" s="797"/>
      <c r="GUS104" s="795">
        <f t="shared" ref="GUS104" si="1326">GUR101</f>
        <v>0</v>
      </c>
      <c r="GUT104" s="796"/>
      <c r="GUU104" s="796"/>
      <c r="GUV104" s="797"/>
      <c r="GUW104" s="795">
        <f t="shared" ref="GUW104" si="1327">GUV101</f>
        <v>0</v>
      </c>
      <c r="GUX104" s="796"/>
      <c r="GUY104" s="796"/>
      <c r="GUZ104" s="797"/>
      <c r="GVA104" s="795">
        <f t="shared" ref="GVA104" si="1328">GUZ101</f>
        <v>0</v>
      </c>
      <c r="GVB104" s="796"/>
      <c r="GVC104" s="796"/>
      <c r="GVD104" s="797"/>
      <c r="GVE104" s="795">
        <f t="shared" ref="GVE104" si="1329">GVD101</f>
        <v>0</v>
      </c>
      <c r="GVF104" s="796"/>
      <c r="GVG104" s="796"/>
      <c r="GVH104" s="797"/>
      <c r="GVI104" s="795">
        <f t="shared" ref="GVI104" si="1330">GVH101</f>
        <v>0</v>
      </c>
      <c r="GVJ104" s="796"/>
      <c r="GVK104" s="796"/>
      <c r="GVL104" s="797"/>
      <c r="GVM104" s="795">
        <f t="shared" ref="GVM104" si="1331">GVL101</f>
        <v>0</v>
      </c>
      <c r="GVN104" s="796"/>
      <c r="GVO104" s="796"/>
      <c r="GVP104" s="797"/>
      <c r="GVQ104" s="795">
        <f t="shared" ref="GVQ104" si="1332">GVP101</f>
        <v>0</v>
      </c>
      <c r="GVR104" s="796"/>
      <c r="GVS104" s="796"/>
      <c r="GVT104" s="797"/>
      <c r="GVU104" s="795">
        <f t="shared" ref="GVU104" si="1333">GVT101</f>
        <v>0</v>
      </c>
      <c r="GVV104" s="796"/>
      <c r="GVW104" s="796"/>
      <c r="GVX104" s="797"/>
      <c r="GVY104" s="795">
        <f t="shared" ref="GVY104" si="1334">GVX101</f>
        <v>0</v>
      </c>
      <c r="GVZ104" s="796"/>
      <c r="GWA104" s="796"/>
      <c r="GWB104" s="797"/>
      <c r="GWC104" s="795">
        <f t="shared" ref="GWC104" si="1335">GWB101</f>
        <v>0</v>
      </c>
      <c r="GWD104" s="796"/>
      <c r="GWE104" s="796"/>
      <c r="GWF104" s="797"/>
      <c r="GWG104" s="795">
        <f t="shared" ref="GWG104" si="1336">GWF101</f>
        <v>0</v>
      </c>
      <c r="GWH104" s="796"/>
      <c r="GWI104" s="796"/>
      <c r="GWJ104" s="797"/>
      <c r="GWK104" s="795">
        <f t="shared" ref="GWK104" si="1337">GWJ101</f>
        <v>0</v>
      </c>
      <c r="GWL104" s="796"/>
      <c r="GWM104" s="796"/>
      <c r="GWN104" s="797"/>
      <c r="GWO104" s="795">
        <f t="shared" ref="GWO104" si="1338">GWN101</f>
        <v>0</v>
      </c>
      <c r="GWP104" s="796"/>
      <c r="GWQ104" s="796"/>
      <c r="GWR104" s="797"/>
      <c r="GWS104" s="795">
        <f t="shared" ref="GWS104" si="1339">GWR101</f>
        <v>0</v>
      </c>
      <c r="GWT104" s="796"/>
      <c r="GWU104" s="796"/>
      <c r="GWV104" s="797"/>
      <c r="GWW104" s="795">
        <f t="shared" ref="GWW104" si="1340">GWV101</f>
        <v>0</v>
      </c>
      <c r="GWX104" s="796"/>
      <c r="GWY104" s="796"/>
      <c r="GWZ104" s="797"/>
      <c r="GXA104" s="795">
        <f t="shared" ref="GXA104" si="1341">GWZ101</f>
        <v>0</v>
      </c>
      <c r="GXB104" s="796"/>
      <c r="GXC104" s="796"/>
      <c r="GXD104" s="797"/>
      <c r="GXE104" s="795">
        <f t="shared" ref="GXE104" si="1342">GXD101</f>
        <v>0</v>
      </c>
      <c r="GXF104" s="796"/>
      <c r="GXG104" s="796"/>
      <c r="GXH104" s="797"/>
      <c r="GXI104" s="795">
        <f t="shared" ref="GXI104" si="1343">GXH101</f>
        <v>0</v>
      </c>
      <c r="GXJ104" s="796"/>
      <c r="GXK104" s="796"/>
      <c r="GXL104" s="797"/>
      <c r="GXM104" s="795">
        <f t="shared" ref="GXM104" si="1344">GXL101</f>
        <v>0</v>
      </c>
      <c r="GXN104" s="796"/>
      <c r="GXO104" s="796"/>
      <c r="GXP104" s="797"/>
      <c r="GXQ104" s="795">
        <f t="shared" ref="GXQ104" si="1345">GXP101</f>
        <v>0</v>
      </c>
      <c r="GXR104" s="796"/>
      <c r="GXS104" s="796"/>
      <c r="GXT104" s="797"/>
      <c r="GXU104" s="795">
        <f t="shared" ref="GXU104" si="1346">GXT101</f>
        <v>0</v>
      </c>
      <c r="GXV104" s="796"/>
      <c r="GXW104" s="796"/>
      <c r="GXX104" s="797"/>
      <c r="GXY104" s="795">
        <f t="shared" ref="GXY104" si="1347">GXX101</f>
        <v>0</v>
      </c>
      <c r="GXZ104" s="796"/>
      <c r="GYA104" s="796"/>
      <c r="GYB104" s="797"/>
      <c r="GYC104" s="795">
        <f t="shared" ref="GYC104" si="1348">GYB101</f>
        <v>0</v>
      </c>
      <c r="GYD104" s="796"/>
      <c r="GYE104" s="796"/>
      <c r="GYF104" s="797"/>
      <c r="GYG104" s="795">
        <f t="shared" ref="GYG104" si="1349">GYF101</f>
        <v>0</v>
      </c>
      <c r="GYH104" s="796"/>
      <c r="GYI104" s="796"/>
      <c r="GYJ104" s="797"/>
      <c r="GYK104" s="795">
        <f t="shared" ref="GYK104" si="1350">GYJ101</f>
        <v>0</v>
      </c>
      <c r="GYL104" s="796"/>
      <c r="GYM104" s="796"/>
      <c r="GYN104" s="797"/>
      <c r="GYO104" s="795">
        <f t="shared" ref="GYO104" si="1351">GYN101</f>
        <v>0</v>
      </c>
      <c r="GYP104" s="796"/>
      <c r="GYQ104" s="796"/>
      <c r="GYR104" s="797"/>
      <c r="GYS104" s="795">
        <f t="shared" ref="GYS104" si="1352">GYR101</f>
        <v>0</v>
      </c>
      <c r="GYT104" s="796"/>
      <c r="GYU104" s="796"/>
      <c r="GYV104" s="797"/>
      <c r="GYW104" s="795">
        <f t="shared" ref="GYW104" si="1353">GYV101</f>
        <v>0</v>
      </c>
      <c r="GYX104" s="796"/>
      <c r="GYY104" s="796"/>
      <c r="GYZ104" s="797"/>
      <c r="GZA104" s="795">
        <f t="shared" ref="GZA104" si="1354">GYZ101</f>
        <v>0</v>
      </c>
      <c r="GZB104" s="796"/>
      <c r="GZC104" s="796"/>
      <c r="GZD104" s="797"/>
      <c r="GZE104" s="795">
        <f t="shared" ref="GZE104" si="1355">GZD101</f>
        <v>0</v>
      </c>
      <c r="GZF104" s="796"/>
      <c r="GZG104" s="796"/>
      <c r="GZH104" s="797"/>
      <c r="GZI104" s="795">
        <f t="shared" ref="GZI104" si="1356">GZH101</f>
        <v>0</v>
      </c>
      <c r="GZJ104" s="796"/>
      <c r="GZK104" s="796"/>
      <c r="GZL104" s="797"/>
      <c r="GZM104" s="795">
        <f t="shared" ref="GZM104" si="1357">GZL101</f>
        <v>0</v>
      </c>
      <c r="GZN104" s="796"/>
      <c r="GZO104" s="796"/>
      <c r="GZP104" s="797"/>
      <c r="GZQ104" s="795">
        <f t="shared" ref="GZQ104" si="1358">GZP101</f>
        <v>0</v>
      </c>
      <c r="GZR104" s="796"/>
      <c r="GZS104" s="796"/>
      <c r="GZT104" s="797"/>
      <c r="GZU104" s="795">
        <f t="shared" ref="GZU104" si="1359">GZT101</f>
        <v>0</v>
      </c>
      <c r="GZV104" s="796"/>
      <c r="GZW104" s="796"/>
      <c r="GZX104" s="797"/>
      <c r="GZY104" s="795">
        <f t="shared" ref="GZY104" si="1360">GZX101</f>
        <v>0</v>
      </c>
      <c r="GZZ104" s="796"/>
      <c r="HAA104" s="796"/>
      <c r="HAB104" s="797"/>
      <c r="HAC104" s="795">
        <f t="shared" ref="HAC104" si="1361">HAB101</f>
        <v>0</v>
      </c>
      <c r="HAD104" s="796"/>
      <c r="HAE104" s="796"/>
      <c r="HAF104" s="797"/>
      <c r="HAG104" s="795">
        <f t="shared" ref="HAG104" si="1362">HAF101</f>
        <v>0</v>
      </c>
      <c r="HAH104" s="796"/>
      <c r="HAI104" s="796"/>
      <c r="HAJ104" s="797"/>
      <c r="HAK104" s="795">
        <f t="shared" ref="HAK104" si="1363">HAJ101</f>
        <v>0</v>
      </c>
      <c r="HAL104" s="796"/>
      <c r="HAM104" s="796"/>
      <c r="HAN104" s="797"/>
      <c r="HAO104" s="795">
        <f t="shared" ref="HAO104" si="1364">HAN101</f>
        <v>0</v>
      </c>
      <c r="HAP104" s="796"/>
      <c r="HAQ104" s="796"/>
      <c r="HAR104" s="797"/>
      <c r="HAS104" s="795">
        <f t="shared" ref="HAS104" si="1365">HAR101</f>
        <v>0</v>
      </c>
      <c r="HAT104" s="796"/>
      <c r="HAU104" s="796"/>
      <c r="HAV104" s="797"/>
      <c r="HAW104" s="795">
        <f t="shared" ref="HAW104" si="1366">HAV101</f>
        <v>0</v>
      </c>
      <c r="HAX104" s="796"/>
      <c r="HAY104" s="796"/>
      <c r="HAZ104" s="797"/>
      <c r="HBA104" s="795">
        <f t="shared" ref="HBA104" si="1367">HAZ101</f>
        <v>0</v>
      </c>
      <c r="HBB104" s="796"/>
      <c r="HBC104" s="796"/>
      <c r="HBD104" s="797"/>
      <c r="HBE104" s="795">
        <f t="shared" ref="HBE104" si="1368">HBD101</f>
        <v>0</v>
      </c>
      <c r="HBF104" s="796"/>
      <c r="HBG104" s="796"/>
      <c r="HBH104" s="797"/>
      <c r="HBI104" s="795">
        <f t="shared" ref="HBI104" si="1369">HBH101</f>
        <v>0</v>
      </c>
      <c r="HBJ104" s="796"/>
      <c r="HBK104" s="796"/>
      <c r="HBL104" s="797"/>
      <c r="HBM104" s="795">
        <f t="shared" ref="HBM104" si="1370">HBL101</f>
        <v>0</v>
      </c>
      <c r="HBN104" s="796"/>
      <c r="HBO104" s="796"/>
      <c r="HBP104" s="797"/>
      <c r="HBQ104" s="795">
        <f t="shared" ref="HBQ104" si="1371">HBP101</f>
        <v>0</v>
      </c>
      <c r="HBR104" s="796"/>
      <c r="HBS104" s="796"/>
      <c r="HBT104" s="797"/>
      <c r="HBU104" s="795">
        <f t="shared" ref="HBU104" si="1372">HBT101</f>
        <v>0</v>
      </c>
      <c r="HBV104" s="796"/>
      <c r="HBW104" s="796"/>
      <c r="HBX104" s="797"/>
      <c r="HBY104" s="795">
        <f t="shared" ref="HBY104" si="1373">HBX101</f>
        <v>0</v>
      </c>
      <c r="HBZ104" s="796"/>
      <c r="HCA104" s="796"/>
      <c r="HCB104" s="797"/>
      <c r="HCC104" s="795">
        <f t="shared" ref="HCC104" si="1374">HCB101</f>
        <v>0</v>
      </c>
      <c r="HCD104" s="796"/>
      <c r="HCE104" s="796"/>
      <c r="HCF104" s="797"/>
      <c r="HCG104" s="795">
        <f t="shared" ref="HCG104" si="1375">HCF101</f>
        <v>0</v>
      </c>
      <c r="HCH104" s="796"/>
      <c r="HCI104" s="796"/>
      <c r="HCJ104" s="797"/>
      <c r="HCK104" s="795">
        <f t="shared" ref="HCK104" si="1376">HCJ101</f>
        <v>0</v>
      </c>
      <c r="HCL104" s="796"/>
      <c r="HCM104" s="796"/>
      <c r="HCN104" s="797"/>
      <c r="HCO104" s="795">
        <f t="shared" ref="HCO104" si="1377">HCN101</f>
        <v>0</v>
      </c>
      <c r="HCP104" s="796"/>
      <c r="HCQ104" s="796"/>
      <c r="HCR104" s="797"/>
      <c r="HCS104" s="795">
        <f t="shared" ref="HCS104" si="1378">HCR101</f>
        <v>0</v>
      </c>
      <c r="HCT104" s="796"/>
      <c r="HCU104" s="796"/>
      <c r="HCV104" s="797"/>
      <c r="HCW104" s="795">
        <f t="shared" ref="HCW104" si="1379">HCV101</f>
        <v>0</v>
      </c>
      <c r="HCX104" s="796"/>
      <c r="HCY104" s="796"/>
      <c r="HCZ104" s="797"/>
      <c r="HDA104" s="795">
        <f t="shared" ref="HDA104" si="1380">HCZ101</f>
        <v>0</v>
      </c>
      <c r="HDB104" s="796"/>
      <c r="HDC104" s="796"/>
      <c r="HDD104" s="797"/>
      <c r="HDE104" s="795">
        <f t="shared" ref="HDE104" si="1381">HDD101</f>
        <v>0</v>
      </c>
      <c r="HDF104" s="796"/>
      <c r="HDG104" s="796"/>
      <c r="HDH104" s="797"/>
      <c r="HDI104" s="795">
        <f t="shared" ref="HDI104" si="1382">HDH101</f>
        <v>0</v>
      </c>
      <c r="HDJ104" s="796"/>
      <c r="HDK104" s="796"/>
      <c r="HDL104" s="797"/>
      <c r="HDM104" s="795">
        <f t="shared" ref="HDM104" si="1383">HDL101</f>
        <v>0</v>
      </c>
      <c r="HDN104" s="796"/>
      <c r="HDO104" s="796"/>
      <c r="HDP104" s="797"/>
      <c r="HDQ104" s="795">
        <f t="shared" ref="HDQ104" si="1384">HDP101</f>
        <v>0</v>
      </c>
      <c r="HDR104" s="796"/>
      <c r="HDS104" s="796"/>
      <c r="HDT104" s="797"/>
      <c r="HDU104" s="795">
        <f t="shared" ref="HDU104" si="1385">HDT101</f>
        <v>0</v>
      </c>
      <c r="HDV104" s="796"/>
      <c r="HDW104" s="796"/>
      <c r="HDX104" s="797"/>
      <c r="HDY104" s="795">
        <f t="shared" ref="HDY104" si="1386">HDX101</f>
        <v>0</v>
      </c>
      <c r="HDZ104" s="796"/>
      <c r="HEA104" s="796"/>
      <c r="HEB104" s="797"/>
      <c r="HEC104" s="795">
        <f t="shared" ref="HEC104" si="1387">HEB101</f>
        <v>0</v>
      </c>
      <c r="HED104" s="796"/>
      <c r="HEE104" s="796"/>
      <c r="HEF104" s="797"/>
      <c r="HEG104" s="795">
        <f t="shared" ref="HEG104" si="1388">HEF101</f>
        <v>0</v>
      </c>
      <c r="HEH104" s="796"/>
      <c r="HEI104" s="796"/>
      <c r="HEJ104" s="797"/>
      <c r="HEK104" s="795">
        <f t="shared" ref="HEK104" si="1389">HEJ101</f>
        <v>0</v>
      </c>
      <c r="HEL104" s="796"/>
      <c r="HEM104" s="796"/>
      <c r="HEN104" s="797"/>
      <c r="HEO104" s="795">
        <f t="shared" ref="HEO104" si="1390">HEN101</f>
        <v>0</v>
      </c>
      <c r="HEP104" s="796"/>
      <c r="HEQ104" s="796"/>
      <c r="HER104" s="797"/>
      <c r="HES104" s="795">
        <f t="shared" ref="HES104" si="1391">HER101</f>
        <v>0</v>
      </c>
      <c r="HET104" s="796"/>
      <c r="HEU104" s="796"/>
      <c r="HEV104" s="797"/>
      <c r="HEW104" s="795">
        <f t="shared" ref="HEW104" si="1392">HEV101</f>
        <v>0</v>
      </c>
      <c r="HEX104" s="796"/>
      <c r="HEY104" s="796"/>
      <c r="HEZ104" s="797"/>
      <c r="HFA104" s="795">
        <f t="shared" ref="HFA104" si="1393">HEZ101</f>
        <v>0</v>
      </c>
      <c r="HFB104" s="796"/>
      <c r="HFC104" s="796"/>
      <c r="HFD104" s="797"/>
      <c r="HFE104" s="795">
        <f t="shared" ref="HFE104" si="1394">HFD101</f>
        <v>0</v>
      </c>
      <c r="HFF104" s="796"/>
      <c r="HFG104" s="796"/>
      <c r="HFH104" s="797"/>
      <c r="HFI104" s="795">
        <f t="shared" ref="HFI104" si="1395">HFH101</f>
        <v>0</v>
      </c>
      <c r="HFJ104" s="796"/>
      <c r="HFK104" s="796"/>
      <c r="HFL104" s="797"/>
      <c r="HFM104" s="795">
        <f t="shared" ref="HFM104" si="1396">HFL101</f>
        <v>0</v>
      </c>
      <c r="HFN104" s="796"/>
      <c r="HFO104" s="796"/>
      <c r="HFP104" s="797"/>
      <c r="HFQ104" s="795">
        <f t="shared" ref="HFQ104" si="1397">HFP101</f>
        <v>0</v>
      </c>
      <c r="HFR104" s="796"/>
      <c r="HFS104" s="796"/>
      <c r="HFT104" s="797"/>
      <c r="HFU104" s="795">
        <f t="shared" ref="HFU104" si="1398">HFT101</f>
        <v>0</v>
      </c>
      <c r="HFV104" s="796"/>
      <c r="HFW104" s="796"/>
      <c r="HFX104" s="797"/>
      <c r="HFY104" s="795">
        <f t="shared" ref="HFY104" si="1399">HFX101</f>
        <v>0</v>
      </c>
      <c r="HFZ104" s="796"/>
      <c r="HGA104" s="796"/>
      <c r="HGB104" s="797"/>
      <c r="HGC104" s="795">
        <f t="shared" ref="HGC104" si="1400">HGB101</f>
        <v>0</v>
      </c>
      <c r="HGD104" s="796"/>
      <c r="HGE104" s="796"/>
      <c r="HGF104" s="797"/>
      <c r="HGG104" s="795">
        <f t="shared" ref="HGG104" si="1401">HGF101</f>
        <v>0</v>
      </c>
      <c r="HGH104" s="796"/>
      <c r="HGI104" s="796"/>
      <c r="HGJ104" s="797"/>
      <c r="HGK104" s="795">
        <f t="shared" ref="HGK104" si="1402">HGJ101</f>
        <v>0</v>
      </c>
      <c r="HGL104" s="796"/>
      <c r="HGM104" s="796"/>
      <c r="HGN104" s="797"/>
      <c r="HGO104" s="795">
        <f t="shared" ref="HGO104" si="1403">HGN101</f>
        <v>0</v>
      </c>
      <c r="HGP104" s="796"/>
      <c r="HGQ104" s="796"/>
      <c r="HGR104" s="797"/>
      <c r="HGS104" s="795">
        <f t="shared" ref="HGS104" si="1404">HGR101</f>
        <v>0</v>
      </c>
      <c r="HGT104" s="796"/>
      <c r="HGU104" s="796"/>
      <c r="HGV104" s="797"/>
      <c r="HGW104" s="795">
        <f t="shared" ref="HGW104" si="1405">HGV101</f>
        <v>0</v>
      </c>
      <c r="HGX104" s="796"/>
      <c r="HGY104" s="796"/>
      <c r="HGZ104" s="797"/>
      <c r="HHA104" s="795">
        <f t="shared" ref="HHA104" si="1406">HGZ101</f>
        <v>0</v>
      </c>
      <c r="HHB104" s="796"/>
      <c r="HHC104" s="796"/>
      <c r="HHD104" s="797"/>
      <c r="HHE104" s="795">
        <f t="shared" ref="HHE104" si="1407">HHD101</f>
        <v>0</v>
      </c>
      <c r="HHF104" s="796"/>
      <c r="HHG104" s="796"/>
      <c r="HHH104" s="797"/>
      <c r="HHI104" s="795">
        <f t="shared" ref="HHI104" si="1408">HHH101</f>
        <v>0</v>
      </c>
      <c r="HHJ104" s="796"/>
      <c r="HHK104" s="796"/>
      <c r="HHL104" s="797"/>
      <c r="HHM104" s="795">
        <f t="shared" ref="HHM104" si="1409">HHL101</f>
        <v>0</v>
      </c>
      <c r="HHN104" s="796"/>
      <c r="HHO104" s="796"/>
      <c r="HHP104" s="797"/>
      <c r="HHQ104" s="795">
        <f t="shared" ref="HHQ104" si="1410">HHP101</f>
        <v>0</v>
      </c>
      <c r="HHR104" s="796"/>
      <c r="HHS104" s="796"/>
      <c r="HHT104" s="797"/>
      <c r="HHU104" s="795">
        <f t="shared" ref="HHU104" si="1411">HHT101</f>
        <v>0</v>
      </c>
      <c r="HHV104" s="796"/>
      <c r="HHW104" s="796"/>
      <c r="HHX104" s="797"/>
      <c r="HHY104" s="795">
        <f t="shared" ref="HHY104" si="1412">HHX101</f>
        <v>0</v>
      </c>
      <c r="HHZ104" s="796"/>
      <c r="HIA104" s="796"/>
      <c r="HIB104" s="797"/>
      <c r="HIC104" s="795">
        <f t="shared" ref="HIC104" si="1413">HIB101</f>
        <v>0</v>
      </c>
      <c r="HID104" s="796"/>
      <c r="HIE104" s="796"/>
      <c r="HIF104" s="797"/>
      <c r="HIG104" s="795">
        <f t="shared" ref="HIG104" si="1414">HIF101</f>
        <v>0</v>
      </c>
      <c r="HIH104" s="796"/>
      <c r="HII104" s="796"/>
      <c r="HIJ104" s="797"/>
      <c r="HIK104" s="795">
        <f t="shared" ref="HIK104" si="1415">HIJ101</f>
        <v>0</v>
      </c>
      <c r="HIL104" s="796"/>
      <c r="HIM104" s="796"/>
      <c r="HIN104" s="797"/>
      <c r="HIO104" s="795">
        <f t="shared" ref="HIO104" si="1416">HIN101</f>
        <v>0</v>
      </c>
      <c r="HIP104" s="796"/>
      <c r="HIQ104" s="796"/>
      <c r="HIR104" s="797"/>
      <c r="HIS104" s="795">
        <f t="shared" ref="HIS104" si="1417">HIR101</f>
        <v>0</v>
      </c>
      <c r="HIT104" s="796"/>
      <c r="HIU104" s="796"/>
      <c r="HIV104" s="797"/>
      <c r="HIW104" s="795">
        <f t="shared" ref="HIW104" si="1418">HIV101</f>
        <v>0</v>
      </c>
      <c r="HIX104" s="796"/>
      <c r="HIY104" s="796"/>
      <c r="HIZ104" s="797"/>
      <c r="HJA104" s="795">
        <f t="shared" ref="HJA104" si="1419">HIZ101</f>
        <v>0</v>
      </c>
      <c r="HJB104" s="796"/>
      <c r="HJC104" s="796"/>
      <c r="HJD104" s="797"/>
      <c r="HJE104" s="795">
        <f t="shared" ref="HJE104" si="1420">HJD101</f>
        <v>0</v>
      </c>
      <c r="HJF104" s="796"/>
      <c r="HJG104" s="796"/>
      <c r="HJH104" s="797"/>
      <c r="HJI104" s="795">
        <f t="shared" ref="HJI104" si="1421">HJH101</f>
        <v>0</v>
      </c>
      <c r="HJJ104" s="796"/>
      <c r="HJK104" s="796"/>
      <c r="HJL104" s="797"/>
      <c r="HJM104" s="795">
        <f t="shared" ref="HJM104" si="1422">HJL101</f>
        <v>0</v>
      </c>
      <c r="HJN104" s="796"/>
      <c r="HJO104" s="796"/>
      <c r="HJP104" s="797"/>
      <c r="HJQ104" s="795">
        <f t="shared" ref="HJQ104" si="1423">HJP101</f>
        <v>0</v>
      </c>
      <c r="HJR104" s="796"/>
      <c r="HJS104" s="796"/>
      <c r="HJT104" s="797"/>
      <c r="HJU104" s="795">
        <f t="shared" ref="HJU104" si="1424">HJT101</f>
        <v>0</v>
      </c>
      <c r="HJV104" s="796"/>
      <c r="HJW104" s="796"/>
      <c r="HJX104" s="797"/>
      <c r="HJY104" s="795">
        <f t="shared" ref="HJY104" si="1425">HJX101</f>
        <v>0</v>
      </c>
      <c r="HJZ104" s="796"/>
      <c r="HKA104" s="796"/>
      <c r="HKB104" s="797"/>
      <c r="HKC104" s="795">
        <f t="shared" ref="HKC104" si="1426">HKB101</f>
        <v>0</v>
      </c>
      <c r="HKD104" s="796"/>
      <c r="HKE104" s="796"/>
      <c r="HKF104" s="797"/>
      <c r="HKG104" s="795">
        <f t="shared" ref="HKG104" si="1427">HKF101</f>
        <v>0</v>
      </c>
      <c r="HKH104" s="796"/>
      <c r="HKI104" s="796"/>
      <c r="HKJ104" s="797"/>
      <c r="HKK104" s="795">
        <f t="shared" ref="HKK104" si="1428">HKJ101</f>
        <v>0</v>
      </c>
      <c r="HKL104" s="796"/>
      <c r="HKM104" s="796"/>
      <c r="HKN104" s="797"/>
      <c r="HKO104" s="795">
        <f t="shared" ref="HKO104" si="1429">HKN101</f>
        <v>0</v>
      </c>
      <c r="HKP104" s="796"/>
      <c r="HKQ104" s="796"/>
      <c r="HKR104" s="797"/>
      <c r="HKS104" s="795">
        <f t="shared" ref="HKS104" si="1430">HKR101</f>
        <v>0</v>
      </c>
      <c r="HKT104" s="796"/>
      <c r="HKU104" s="796"/>
      <c r="HKV104" s="797"/>
      <c r="HKW104" s="795">
        <f t="shared" ref="HKW104" si="1431">HKV101</f>
        <v>0</v>
      </c>
      <c r="HKX104" s="796"/>
      <c r="HKY104" s="796"/>
      <c r="HKZ104" s="797"/>
      <c r="HLA104" s="795">
        <f t="shared" ref="HLA104" si="1432">HKZ101</f>
        <v>0</v>
      </c>
      <c r="HLB104" s="796"/>
      <c r="HLC104" s="796"/>
      <c r="HLD104" s="797"/>
      <c r="HLE104" s="795">
        <f t="shared" ref="HLE104" si="1433">HLD101</f>
        <v>0</v>
      </c>
      <c r="HLF104" s="796"/>
      <c r="HLG104" s="796"/>
      <c r="HLH104" s="797"/>
      <c r="HLI104" s="795">
        <f t="shared" ref="HLI104" si="1434">HLH101</f>
        <v>0</v>
      </c>
      <c r="HLJ104" s="796"/>
      <c r="HLK104" s="796"/>
      <c r="HLL104" s="797"/>
      <c r="HLM104" s="795">
        <f t="shared" ref="HLM104" si="1435">HLL101</f>
        <v>0</v>
      </c>
      <c r="HLN104" s="796"/>
      <c r="HLO104" s="796"/>
      <c r="HLP104" s="797"/>
      <c r="HLQ104" s="795">
        <f t="shared" ref="HLQ104" si="1436">HLP101</f>
        <v>0</v>
      </c>
      <c r="HLR104" s="796"/>
      <c r="HLS104" s="796"/>
      <c r="HLT104" s="797"/>
      <c r="HLU104" s="795">
        <f t="shared" ref="HLU104" si="1437">HLT101</f>
        <v>0</v>
      </c>
      <c r="HLV104" s="796"/>
      <c r="HLW104" s="796"/>
      <c r="HLX104" s="797"/>
      <c r="HLY104" s="795">
        <f t="shared" ref="HLY104" si="1438">HLX101</f>
        <v>0</v>
      </c>
      <c r="HLZ104" s="796"/>
      <c r="HMA104" s="796"/>
      <c r="HMB104" s="797"/>
      <c r="HMC104" s="795">
        <f t="shared" ref="HMC104" si="1439">HMB101</f>
        <v>0</v>
      </c>
      <c r="HMD104" s="796"/>
      <c r="HME104" s="796"/>
      <c r="HMF104" s="797"/>
      <c r="HMG104" s="795">
        <f t="shared" ref="HMG104" si="1440">HMF101</f>
        <v>0</v>
      </c>
      <c r="HMH104" s="796"/>
      <c r="HMI104" s="796"/>
      <c r="HMJ104" s="797"/>
      <c r="HMK104" s="795">
        <f t="shared" ref="HMK104" si="1441">HMJ101</f>
        <v>0</v>
      </c>
      <c r="HML104" s="796"/>
      <c r="HMM104" s="796"/>
      <c r="HMN104" s="797"/>
      <c r="HMO104" s="795">
        <f t="shared" ref="HMO104" si="1442">HMN101</f>
        <v>0</v>
      </c>
      <c r="HMP104" s="796"/>
      <c r="HMQ104" s="796"/>
      <c r="HMR104" s="797"/>
      <c r="HMS104" s="795">
        <f t="shared" ref="HMS104" si="1443">HMR101</f>
        <v>0</v>
      </c>
      <c r="HMT104" s="796"/>
      <c r="HMU104" s="796"/>
      <c r="HMV104" s="797"/>
      <c r="HMW104" s="795">
        <f t="shared" ref="HMW104" si="1444">HMV101</f>
        <v>0</v>
      </c>
      <c r="HMX104" s="796"/>
      <c r="HMY104" s="796"/>
      <c r="HMZ104" s="797"/>
      <c r="HNA104" s="795">
        <f t="shared" ref="HNA104" si="1445">HMZ101</f>
        <v>0</v>
      </c>
      <c r="HNB104" s="796"/>
      <c r="HNC104" s="796"/>
      <c r="HND104" s="797"/>
      <c r="HNE104" s="795">
        <f t="shared" ref="HNE104" si="1446">HND101</f>
        <v>0</v>
      </c>
      <c r="HNF104" s="796"/>
      <c r="HNG104" s="796"/>
      <c r="HNH104" s="797"/>
      <c r="HNI104" s="795">
        <f t="shared" ref="HNI104" si="1447">HNH101</f>
        <v>0</v>
      </c>
      <c r="HNJ104" s="796"/>
      <c r="HNK104" s="796"/>
      <c r="HNL104" s="797"/>
      <c r="HNM104" s="795">
        <f t="shared" ref="HNM104" si="1448">HNL101</f>
        <v>0</v>
      </c>
      <c r="HNN104" s="796"/>
      <c r="HNO104" s="796"/>
      <c r="HNP104" s="797"/>
      <c r="HNQ104" s="795">
        <f t="shared" ref="HNQ104" si="1449">HNP101</f>
        <v>0</v>
      </c>
      <c r="HNR104" s="796"/>
      <c r="HNS104" s="796"/>
      <c r="HNT104" s="797"/>
      <c r="HNU104" s="795">
        <f t="shared" ref="HNU104" si="1450">HNT101</f>
        <v>0</v>
      </c>
      <c r="HNV104" s="796"/>
      <c r="HNW104" s="796"/>
      <c r="HNX104" s="797"/>
      <c r="HNY104" s="795">
        <f t="shared" ref="HNY104" si="1451">HNX101</f>
        <v>0</v>
      </c>
      <c r="HNZ104" s="796"/>
      <c r="HOA104" s="796"/>
      <c r="HOB104" s="797"/>
      <c r="HOC104" s="795">
        <f t="shared" ref="HOC104" si="1452">HOB101</f>
        <v>0</v>
      </c>
      <c r="HOD104" s="796"/>
      <c r="HOE104" s="796"/>
      <c r="HOF104" s="797"/>
      <c r="HOG104" s="795">
        <f t="shared" ref="HOG104" si="1453">HOF101</f>
        <v>0</v>
      </c>
      <c r="HOH104" s="796"/>
      <c r="HOI104" s="796"/>
      <c r="HOJ104" s="797"/>
      <c r="HOK104" s="795">
        <f t="shared" ref="HOK104" si="1454">HOJ101</f>
        <v>0</v>
      </c>
      <c r="HOL104" s="796"/>
      <c r="HOM104" s="796"/>
      <c r="HON104" s="797"/>
      <c r="HOO104" s="795">
        <f t="shared" ref="HOO104" si="1455">HON101</f>
        <v>0</v>
      </c>
      <c r="HOP104" s="796"/>
      <c r="HOQ104" s="796"/>
      <c r="HOR104" s="797"/>
      <c r="HOS104" s="795">
        <f t="shared" ref="HOS104" si="1456">HOR101</f>
        <v>0</v>
      </c>
      <c r="HOT104" s="796"/>
      <c r="HOU104" s="796"/>
      <c r="HOV104" s="797"/>
      <c r="HOW104" s="795">
        <f t="shared" ref="HOW104" si="1457">HOV101</f>
        <v>0</v>
      </c>
      <c r="HOX104" s="796"/>
      <c r="HOY104" s="796"/>
      <c r="HOZ104" s="797"/>
      <c r="HPA104" s="795">
        <f t="shared" ref="HPA104" si="1458">HOZ101</f>
        <v>0</v>
      </c>
      <c r="HPB104" s="796"/>
      <c r="HPC104" s="796"/>
      <c r="HPD104" s="797"/>
      <c r="HPE104" s="795">
        <f t="shared" ref="HPE104" si="1459">HPD101</f>
        <v>0</v>
      </c>
      <c r="HPF104" s="796"/>
      <c r="HPG104" s="796"/>
      <c r="HPH104" s="797"/>
      <c r="HPI104" s="795">
        <f t="shared" ref="HPI104" si="1460">HPH101</f>
        <v>0</v>
      </c>
      <c r="HPJ104" s="796"/>
      <c r="HPK104" s="796"/>
      <c r="HPL104" s="797"/>
      <c r="HPM104" s="795">
        <f t="shared" ref="HPM104" si="1461">HPL101</f>
        <v>0</v>
      </c>
      <c r="HPN104" s="796"/>
      <c r="HPO104" s="796"/>
      <c r="HPP104" s="797"/>
      <c r="HPQ104" s="795">
        <f t="shared" ref="HPQ104" si="1462">HPP101</f>
        <v>0</v>
      </c>
      <c r="HPR104" s="796"/>
      <c r="HPS104" s="796"/>
      <c r="HPT104" s="797"/>
      <c r="HPU104" s="795">
        <f t="shared" ref="HPU104" si="1463">HPT101</f>
        <v>0</v>
      </c>
      <c r="HPV104" s="796"/>
      <c r="HPW104" s="796"/>
      <c r="HPX104" s="797"/>
      <c r="HPY104" s="795">
        <f t="shared" ref="HPY104" si="1464">HPX101</f>
        <v>0</v>
      </c>
      <c r="HPZ104" s="796"/>
      <c r="HQA104" s="796"/>
      <c r="HQB104" s="797"/>
      <c r="HQC104" s="795">
        <f t="shared" ref="HQC104" si="1465">HQB101</f>
        <v>0</v>
      </c>
      <c r="HQD104" s="796"/>
      <c r="HQE104" s="796"/>
      <c r="HQF104" s="797"/>
      <c r="HQG104" s="795">
        <f t="shared" ref="HQG104" si="1466">HQF101</f>
        <v>0</v>
      </c>
      <c r="HQH104" s="796"/>
      <c r="HQI104" s="796"/>
      <c r="HQJ104" s="797"/>
      <c r="HQK104" s="795">
        <f t="shared" ref="HQK104" si="1467">HQJ101</f>
        <v>0</v>
      </c>
      <c r="HQL104" s="796"/>
      <c r="HQM104" s="796"/>
      <c r="HQN104" s="797"/>
      <c r="HQO104" s="795">
        <f t="shared" ref="HQO104" si="1468">HQN101</f>
        <v>0</v>
      </c>
      <c r="HQP104" s="796"/>
      <c r="HQQ104" s="796"/>
      <c r="HQR104" s="797"/>
      <c r="HQS104" s="795">
        <f t="shared" ref="HQS104" si="1469">HQR101</f>
        <v>0</v>
      </c>
      <c r="HQT104" s="796"/>
      <c r="HQU104" s="796"/>
      <c r="HQV104" s="797"/>
      <c r="HQW104" s="795">
        <f t="shared" ref="HQW104" si="1470">HQV101</f>
        <v>0</v>
      </c>
      <c r="HQX104" s="796"/>
      <c r="HQY104" s="796"/>
      <c r="HQZ104" s="797"/>
      <c r="HRA104" s="795">
        <f t="shared" ref="HRA104" si="1471">HQZ101</f>
        <v>0</v>
      </c>
      <c r="HRB104" s="796"/>
      <c r="HRC104" s="796"/>
      <c r="HRD104" s="797"/>
      <c r="HRE104" s="795">
        <f t="shared" ref="HRE104" si="1472">HRD101</f>
        <v>0</v>
      </c>
      <c r="HRF104" s="796"/>
      <c r="HRG104" s="796"/>
      <c r="HRH104" s="797"/>
      <c r="HRI104" s="795">
        <f t="shared" ref="HRI104" si="1473">HRH101</f>
        <v>0</v>
      </c>
      <c r="HRJ104" s="796"/>
      <c r="HRK104" s="796"/>
      <c r="HRL104" s="797"/>
      <c r="HRM104" s="795">
        <f t="shared" ref="HRM104" si="1474">HRL101</f>
        <v>0</v>
      </c>
      <c r="HRN104" s="796"/>
      <c r="HRO104" s="796"/>
      <c r="HRP104" s="797"/>
      <c r="HRQ104" s="795">
        <f t="shared" ref="HRQ104" si="1475">HRP101</f>
        <v>0</v>
      </c>
      <c r="HRR104" s="796"/>
      <c r="HRS104" s="796"/>
      <c r="HRT104" s="797"/>
      <c r="HRU104" s="795">
        <f t="shared" ref="HRU104" si="1476">HRT101</f>
        <v>0</v>
      </c>
      <c r="HRV104" s="796"/>
      <c r="HRW104" s="796"/>
      <c r="HRX104" s="797"/>
      <c r="HRY104" s="795">
        <f t="shared" ref="HRY104" si="1477">HRX101</f>
        <v>0</v>
      </c>
      <c r="HRZ104" s="796"/>
      <c r="HSA104" s="796"/>
      <c r="HSB104" s="797"/>
      <c r="HSC104" s="795">
        <f t="shared" ref="HSC104" si="1478">HSB101</f>
        <v>0</v>
      </c>
      <c r="HSD104" s="796"/>
      <c r="HSE104" s="796"/>
      <c r="HSF104" s="797"/>
      <c r="HSG104" s="795">
        <f t="shared" ref="HSG104" si="1479">HSF101</f>
        <v>0</v>
      </c>
      <c r="HSH104" s="796"/>
      <c r="HSI104" s="796"/>
      <c r="HSJ104" s="797"/>
      <c r="HSK104" s="795">
        <f t="shared" ref="HSK104" si="1480">HSJ101</f>
        <v>0</v>
      </c>
      <c r="HSL104" s="796"/>
      <c r="HSM104" s="796"/>
      <c r="HSN104" s="797"/>
      <c r="HSO104" s="795">
        <f t="shared" ref="HSO104" si="1481">HSN101</f>
        <v>0</v>
      </c>
      <c r="HSP104" s="796"/>
      <c r="HSQ104" s="796"/>
      <c r="HSR104" s="797"/>
      <c r="HSS104" s="795">
        <f t="shared" ref="HSS104" si="1482">HSR101</f>
        <v>0</v>
      </c>
      <c r="HST104" s="796"/>
      <c r="HSU104" s="796"/>
      <c r="HSV104" s="797"/>
      <c r="HSW104" s="795">
        <f t="shared" ref="HSW104" si="1483">HSV101</f>
        <v>0</v>
      </c>
      <c r="HSX104" s="796"/>
      <c r="HSY104" s="796"/>
      <c r="HSZ104" s="797"/>
      <c r="HTA104" s="795">
        <f t="shared" ref="HTA104" si="1484">HSZ101</f>
        <v>0</v>
      </c>
      <c r="HTB104" s="796"/>
      <c r="HTC104" s="796"/>
      <c r="HTD104" s="797"/>
      <c r="HTE104" s="795">
        <f t="shared" ref="HTE104" si="1485">HTD101</f>
        <v>0</v>
      </c>
      <c r="HTF104" s="796"/>
      <c r="HTG104" s="796"/>
      <c r="HTH104" s="797"/>
      <c r="HTI104" s="795">
        <f t="shared" ref="HTI104" si="1486">HTH101</f>
        <v>0</v>
      </c>
      <c r="HTJ104" s="796"/>
      <c r="HTK104" s="796"/>
      <c r="HTL104" s="797"/>
      <c r="HTM104" s="795">
        <f t="shared" ref="HTM104" si="1487">HTL101</f>
        <v>0</v>
      </c>
      <c r="HTN104" s="796"/>
      <c r="HTO104" s="796"/>
      <c r="HTP104" s="797"/>
      <c r="HTQ104" s="795">
        <f t="shared" ref="HTQ104" si="1488">HTP101</f>
        <v>0</v>
      </c>
      <c r="HTR104" s="796"/>
      <c r="HTS104" s="796"/>
      <c r="HTT104" s="797"/>
      <c r="HTU104" s="795">
        <f t="shared" ref="HTU104" si="1489">HTT101</f>
        <v>0</v>
      </c>
      <c r="HTV104" s="796"/>
      <c r="HTW104" s="796"/>
      <c r="HTX104" s="797"/>
      <c r="HTY104" s="795">
        <f t="shared" ref="HTY104" si="1490">HTX101</f>
        <v>0</v>
      </c>
      <c r="HTZ104" s="796"/>
      <c r="HUA104" s="796"/>
      <c r="HUB104" s="797"/>
      <c r="HUC104" s="795">
        <f t="shared" ref="HUC104" si="1491">HUB101</f>
        <v>0</v>
      </c>
      <c r="HUD104" s="796"/>
      <c r="HUE104" s="796"/>
      <c r="HUF104" s="797"/>
      <c r="HUG104" s="795">
        <f t="shared" ref="HUG104" si="1492">HUF101</f>
        <v>0</v>
      </c>
      <c r="HUH104" s="796"/>
      <c r="HUI104" s="796"/>
      <c r="HUJ104" s="797"/>
      <c r="HUK104" s="795">
        <f t="shared" ref="HUK104" si="1493">HUJ101</f>
        <v>0</v>
      </c>
      <c r="HUL104" s="796"/>
      <c r="HUM104" s="796"/>
      <c r="HUN104" s="797"/>
      <c r="HUO104" s="795">
        <f t="shared" ref="HUO104" si="1494">HUN101</f>
        <v>0</v>
      </c>
      <c r="HUP104" s="796"/>
      <c r="HUQ104" s="796"/>
      <c r="HUR104" s="797"/>
      <c r="HUS104" s="795">
        <f t="shared" ref="HUS104" si="1495">HUR101</f>
        <v>0</v>
      </c>
      <c r="HUT104" s="796"/>
      <c r="HUU104" s="796"/>
      <c r="HUV104" s="797"/>
      <c r="HUW104" s="795">
        <f t="shared" ref="HUW104" si="1496">HUV101</f>
        <v>0</v>
      </c>
      <c r="HUX104" s="796"/>
      <c r="HUY104" s="796"/>
      <c r="HUZ104" s="797"/>
      <c r="HVA104" s="795">
        <f t="shared" ref="HVA104" si="1497">HUZ101</f>
        <v>0</v>
      </c>
      <c r="HVB104" s="796"/>
      <c r="HVC104" s="796"/>
      <c r="HVD104" s="797"/>
      <c r="HVE104" s="795">
        <f t="shared" ref="HVE104" si="1498">HVD101</f>
        <v>0</v>
      </c>
      <c r="HVF104" s="796"/>
      <c r="HVG104" s="796"/>
      <c r="HVH104" s="797"/>
      <c r="HVI104" s="795">
        <f t="shared" ref="HVI104" si="1499">HVH101</f>
        <v>0</v>
      </c>
      <c r="HVJ104" s="796"/>
      <c r="HVK104" s="796"/>
      <c r="HVL104" s="797"/>
      <c r="HVM104" s="795">
        <f t="shared" ref="HVM104" si="1500">HVL101</f>
        <v>0</v>
      </c>
      <c r="HVN104" s="796"/>
      <c r="HVO104" s="796"/>
      <c r="HVP104" s="797"/>
      <c r="HVQ104" s="795">
        <f t="shared" ref="HVQ104" si="1501">HVP101</f>
        <v>0</v>
      </c>
      <c r="HVR104" s="796"/>
      <c r="HVS104" s="796"/>
      <c r="HVT104" s="797"/>
      <c r="HVU104" s="795">
        <f t="shared" ref="HVU104" si="1502">HVT101</f>
        <v>0</v>
      </c>
      <c r="HVV104" s="796"/>
      <c r="HVW104" s="796"/>
      <c r="HVX104" s="797"/>
      <c r="HVY104" s="795">
        <f t="shared" ref="HVY104" si="1503">HVX101</f>
        <v>0</v>
      </c>
      <c r="HVZ104" s="796"/>
      <c r="HWA104" s="796"/>
      <c r="HWB104" s="797"/>
      <c r="HWC104" s="795">
        <f t="shared" ref="HWC104" si="1504">HWB101</f>
        <v>0</v>
      </c>
      <c r="HWD104" s="796"/>
      <c r="HWE104" s="796"/>
      <c r="HWF104" s="797"/>
      <c r="HWG104" s="795">
        <f t="shared" ref="HWG104" si="1505">HWF101</f>
        <v>0</v>
      </c>
      <c r="HWH104" s="796"/>
      <c r="HWI104" s="796"/>
      <c r="HWJ104" s="797"/>
      <c r="HWK104" s="795">
        <f t="shared" ref="HWK104" si="1506">HWJ101</f>
        <v>0</v>
      </c>
      <c r="HWL104" s="796"/>
      <c r="HWM104" s="796"/>
      <c r="HWN104" s="797"/>
      <c r="HWO104" s="795">
        <f t="shared" ref="HWO104" si="1507">HWN101</f>
        <v>0</v>
      </c>
      <c r="HWP104" s="796"/>
      <c r="HWQ104" s="796"/>
      <c r="HWR104" s="797"/>
      <c r="HWS104" s="795">
        <f t="shared" ref="HWS104" si="1508">HWR101</f>
        <v>0</v>
      </c>
      <c r="HWT104" s="796"/>
      <c r="HWU104" s="796"/>
      <c r="HWV104" s="797"/>
      <c r="HWW104" s="795">
        <f t="shared" ref="HWW104" si="1509">HWV101</f>
        <v>0</v>
      </c>
      <c r="HWX104" s="796"/>
      <c r="HWY104" s="796"/>
      <c r="HWZ104" s="797"/>
      <c r="HXA104" s="795">
        <f t="shared" ref="HXA104" si="1510">HWZ101</f>
        <v>0</v>
      </c>
      <c r="HXB104" s="796"/>
      <c r="HXC104" s="796"/>
      <c r="HXD104" s="797"/>
      <c r="HXE104" s="795">
        <f t="shared" ref="HXE104" si="1511">HXD101</f>
        <v>0</v>
      </c>
      <c r="HXF104" s="796"/>
      <c r="HXG104" s="796"/>
      <c r="HXH104" s="797"/>
      <c r="HXI104" s="795">
        <f t="shared" ref="HXI104" si="1512">HXH101</f>
        <v>0</v>
      </c>
      <c r="HXJ104" s="796"/>
      <c r="HXK104" s="796"/>
      <c r="HXL104" s="797"/>
      <c r="HXM104" s="795">
        <f t="shared" ref="HXM104" si="1513">HXL101</f>
        <v>0</v>
      </c>
      <c r="HXN104" s="796"/>
      <c r="HXO104" s="796"/>
      <c r="HXP104" s="797"/>
      <c r="HXQ104" s="795">
        <f t="shared" ref="HXQ104" si="1514">HXP101</f>
        <v>0</v>
      </c>
      <c r="HXR104" s="796"/>
      <c r="HXS104" s="796"/>
      <c r="HXT104" s="797"/>
      <c r="HXU104" s="795">
        <f t="shared" ref="HXU104" si="1515">HXT101</f>
        <v>0</v>
      </c>
      <c r="HXV104" s="796"/>
      <c r="HXW104" s="796"/>
      <c r="HXX104" s="797"/>
      <c r="HXY104" s="795">
        <f t="shared" ref="HXY104" si="1516">HXX101</f>
        <v>0</v>
      </c>
      <c r="HXZ104" s="796"/>
      <c r="HYA104" s="796"/>
      <c r="HYB104" s="797"/>
      <c r="HYC104" s="795">
        <f t="shared" ref="HYC104" si="1517">HYB101</f>
        <v>0</v>
      </c>
      <c r="HYD104" s="796"/>
      <c r="HYE104" s="796"/>
      <c r="HYF104" s="797"/>
      <c r="HYG104" s="795">
        <f t="shared" ref="HYG104" si="1518">HYF101</f>
        <v>0</v>
      </c>
      <c r="HYH104" s="796"/>
      <c r="HYI104" s="796"/>
      <c r="HYJ104" s="797"/>
      <c r="HYK104" s="795">
        <f t="shared" ref="HYK104" si="1519">HYJ101</f>
        <v>0</v>
      </c>
      <c r="HYL104" s="796"/>
      <c r="HYM104" s="796"/>
      <c r="HYN104" s="797"/>
      <c r="HYO104" s="795">
        <f t="shared" ref="HYO104" si="1520">HYN101</f>
        <v>0</v>
      </c>
      <c r="HYP104" s="796"/>
      <c r="HYQ104" s="796"/>
      <c r="HYR104" s="797"/>
      <c r="HYS104" s="795">
        <f t="shared" ref="HYS104" si="1521">HYR101</f>
        <v>0</v>
      </c>
      <c r="HYT104" s="796"/>
      <c r="HYU104" s="796"/>
      <c r="HYV104" s="797"/>
      <c r="HYW104" s="795">
        <f t="shared" ref="HYW104" si="1522">HYV101</f>
        <v>0</v>
      </c>
      <c r="HYX104" s="796"/>
      <c r="HYY104" s="796"/>
      <c r="HYZ104" s="797"/>
      <c r="HZA104" s="795">
        <f t="shared" ref="HZA104" si="1523">HYZ101</f>
        <v>0</v>
      </c>
      <c r="HZB104" s="796"/>
      <c r="HZC104" s="796"/>
      <c r="HZD104" s="797"/>
      <c r="HZE104" s="795">
        <f t="shared" ref="HZE104" si="1524">HZD101</f>
        <v>0</v>
      </c>
      <c r="HZF104" s="796"/>
      <c r="HZG104" s="796"/>
      <c r="HZH104" s="797"/>
      <c r="HZI104" s="795">
        <f t="shared" ref="HZI104" si="1525">HZH101</f>
        <v>0</v>
      </c>
      <c r="HZJ104" s="796"/>
      <c r="HZK104" s="796"/>
      <c r="HZL104" s="797"/>
      <c r="HZM104" s="795">
        <f t="shared" ref="HZM104" si="1526">HZL101</f>
        <v>0</v>
      </c>
      <c r="HZN104" s="796"/>
      <c r="HZO104" s="796"/>
      <c r="HZP104" s="797"/>
      <c r="HZQ104" s="795">
        <f t="shared" ref="HZQ104" si="1527">HZP101</f>
        <v>0</v>
      </c>
      <c r="HZR104" s="796"/>
      <c r="HZS104" s="796"/>
      <c r="HZT104" s="797"/>
      <c r="HZU104" s="795">
        <f t="shared" ref="HZU104" si="1528">HZT101</f>
        <v>0</v>
      </c>
      <c r="HZV104" s="796"/>
      <c r="HZW104" s="796"/>
      <c r="HZX104" s="797"/>
      <c r="HZY104" s="795">
        <f t="shared" ref="HZY104" si="1529">HZX101</f>
        <v>0</v>
      </c>
      <c r="HZZ104" s="796"/>
      <c r="IAA104" s="796"/>
      <c r="IAB104" s="797"/>
      <c r="IAC104" s="795">
        <f t="shared" ref="IAC104" si="1530">IAB101</f>
        <v>0</v>
      </c>
      <c r="IAD104" s="796"/>
      <c r="IAE104" s="796"/>
      <c r="IAF104" s="797"/>
      <c r="IAG104" s="795">
        <f t="shared" ref="IAG104" si="1531">IAF101</f>
        <v>0</v>
      </c>
      <c r="IAH104" s="796"/>
      <c r="IAI104" s="796"/>
      <c r="IAJ104" s="797"/>
      <c r="IAK104" s="795">
        <f t="shared" ref="IAK104" si="1532">IAJ101</f>
        <v>0</v>
      </c>
      <c r="IAL104" s="796"/>
      <c r="IAM104" s="796"/>
      <c r="IAN104" s="797"/>
      <c r="IAO104" s="795">
        <f t="shared" ref="IAO104" si="1533">IAN101</f>
        <v>0</v>
      </c>
      <c r="IAP104" s="796"/>
      <c r="IAQ104" s="796"/>
      <c r="IAR104" s="797"/>
      <c r="IAS104" s="795">
        <f t="shared" ref="IAS104" si="1534">IAR101</f>
        <v>0</v>
      </c>
      <c r="IAT104" s="796"/>
      <c r="IAU104" s="796"/>
      <c r="IAV104" s="797"/>
      <c r="IAW104" s="795">
        <f t="shared" ref="IAW104" si="1535">IAV101</f>
        <v>0</v>
      </c>
      <c r="IAX104" s="796"/>
      <c r="IAY104" s="796"/>
      <c r="IAZ104" s="797"/>
      <c r="IBA104" s="795">
        <f t="shared" ref="IBA104" si="1536">IAZ101</f>
        <v>0</v>
      </c>
      <c r="IBB104" s="796"/>
      <c r="IBC104" s="796"/>
      <c r="IBD104" s="797"/>
      <c r="IBE104" s="795">
        <f t="shared" ref="IBE104" si="1537">IBD101</f>
        <v>0</v>
      </c>
      <c r="IBF104" s="796"/>
      <c r="IBG104" s="796"/>
      <c r="IBH104" s="797"/>
      <c r="IBI104" s="795">
        <f t="shared" ref="IBI104" si="1538">IBH101</f>
        <v>0</v>
      </c>
      <c r="IBJ104" s="796"/>
      <c r="IBK104" s="796"/>
      <c r="IBL104" s="797"/>
      <c r="IBM104" s="795">
        <f t="shared" ref="IBM104" si="1539">IBL101</f>
        <v>0</v>
      </c>
      <c r="IBN104" s="796"/>
      <c r="IBO104" s="796"/>
      <c r="IBP104" s="797"/>
      <c r="IBQ104" s="795">
        <f t="shared" ref="IBQ104" si="1540">IBP101</f>
        <v>0</v>
      </c>
      <c r="IBR104" s="796"/>
      <c r="IBS104" s="796"/>
      <c r="IBT104" s="797"/>
      <c r="IBU104" s="795">
        <f t="shared" ref="IBU104" si="1541">IBT101</f>
        <v>0</v>
      </c>
      <c r="IBV104" s="796"/>
      <c r="IBW104" s="796"/>
      <c r="IBX104" s="797"/>
      <c r="IBY104" s="795">
        <f t="shared" ref="IBY104" si="1542">IBX101</f>
        <v>0</v>
      </c>
      <c r="IBZ104" s="796"/>
      <c r="ICA104" s="796"/>
      <c r="ICB104" s="797"/>
      <c r="ICC104" s="795">
        <f t="shared" ref="ICC104" si="1543">ICB101</f>
        <v>0</v>
      </c>
      <c r="ICD104" s="796"/>
      <c r="ICE104" s="796"/>
      <c r="ICF104" s="797"/>
      <c r="ICG104" s="795">
        <f t="shared" ref="ICG104" si="1544">ICF101</f>
        <v>0</v>
      </c>
      <c r="ICH104" s="796"/>
      <c r="ICI104" s="796"/>
      <c r="ICJ104" s="797"/>
      <c r="ICK104" s="795">
        <f t="shared" ref="ICK104" si="1545">ICJ101</f>
        <v>0</v>
      </c>
      <c r="ICL104" s="796"/>
      <c r="ICM104" s="796"/>
      <c r="ICN104" s="797"/>
      <c r="ICO104" s="795">
        <f t="shared" ref="ICO104" si="1546">ICN101</f>
        <v>0</v>
      </c>
      <c r="ICP104" s="796"/>
      <c r="ICQ104" s="796"/>
      <c r="ICR104" s="797"/>
      <c r="ICS104" s="795">
        <f t="shared" ref="ICS104" si="1547">ICR101</f>
        <v>0</v>
      </c>
      <c r="ICT104" s="796"/>
      <c r="ICU104" s="796"/>
      <c r="ICV104" s="797"/>
      <c r="ICW104" s="795">
        <f t="shared" ref="ICW104" si="1548">ICV101</f>
        <v>0</v>
      </c>
      <c r="ICX104" s="796"/>
      <c r="ICY104" s="796"/>
      <c r="ICZ104" s="797"/>
      <c r="IDA104" s="795">
        <f t="shared" ref="IDA104" si="1549">ICZ101</f>
        <v>0</v>
      </c>
      <c r="IDB104" s="796"/>
      <c r="IDC104" s="796"/>
      <c r="IDD104" s="797"/>
      <c r="IDE104" s="795">
        <f t="shared" ref="IDE104" si="1550">IDD101</f>
        <v>0</v>
      </c>
      <c r="IDF104" s="796"/>
      <c r="IDG104" s="796"/>
      <c r="IDH104" s="797"/>
      <c r="IDI104" s="795">
        <f t="shared" ref="IDI104" si="1551">IDH101</f>
        <v>0</v>
      </c>
      <c r="IDJ104" s="796"/>
      <c r="IDK104" s="796"/>
      <c r="IDL104" s="797"/>
      <c r="IDM104" s="795">
        <f t="shared" ref="IDM104" si="1552">IDL101</f>
        <v>0</v>
      </c>
      <c r="IDN104" s="796"/>
      <c r="IDO104" s="796"/>
      <c r="IDP104" s="797"/>
      <c r="IDQ104" s="795">
        <f t="shared" ref="IDQ104" si="1553">IDP101</f>
        <v>0</v>
      </c>
      <c r="IDR104" s="796"/>
      <c r="IDS104" s="796"/>
      <c r="IDT104" s="797"/>
      <c r="IDU104" s="795">
        <f t="shared" ref="IDU104" si="1554">IDT101</f>
        <v>0</v>
      </c>
      <c r="IDV104" s="796"/>
      <c r="IDW104" s="796"/>
      <c r="IDX104" s="797"/>
      <c r="IDY104" s="795">
        <f t="shared" ref="IDY104" si="1555">IDX101</f>
        <v>0</v>
      </c>
      <c r="IDZ104" s="796"/>
      <c r="IEA104" s="796"/>
      <c r="IEB104" s="797"/>
      <c r="IEC104" s="795">
        <f t="shared" ref="IEC104" si="1556">IEB101</f>
        <v>0</v>
      </c>
      <c r="IED104" s="796"/>
      <c r="IEE104" s="796"/>
      <c r="IEF104" s="797"/>
      <c r="IEG104" s="795">
        <f t="shared" ref="IEG104" si="1557">IEF101</f>
        <v>0</v>
      </c>
      <c r="IEH104" s="796"/>
      <c r="IEI104" s="796"/>
      <c r="IEJ104" s="797"/>
      <c r="IEK104" s="795">
        <f t="shared" ref="IEK104" si="1558">IEJ101</f>
        <v>0</v>
      </c>
      <c r="IEL104" s="796"/>
      <c r="IEM104" s="796"/>
      <c r="IEN104" s="797"/>
      <c r="IEO104" s="795">
        <f t="shared" ref="IEO104" si="1559">IEN101</f>
        <v>0</v>
      </c>
      <c r="IEP104" s="796"/>
      <c r="IEQ104" s="796"/>
      <c r="IER104" s="797"/>
      <c r="IES104" s="795">
        <f t="shared" ref="IES104" si="1560">IER101</f>
        <v>0</v>
      </c>
      <c r="IET104" s="796"/>
      <c r="IEU104" s="796"/>
      <c r="IEV104" s="797"/>
      <c r="IEW104" s="795">
        <f t="shared" ref="IEW104" si="1561">IEV101</f>
        <v>0</v>
      </c>
      <c r="IEX104" s="796"/>
      <c r="IEY104" s="796"/>
      <c r="IEZ104" s="797"/>
      <c r="IFA104" s="795">
        <f t="shared" ref="IFA104" si="1562">IEZ101</f>
        <v>0</v>
      </c>
      <c r="IFB104" s="796"/>
      <c r="IFC104" s="796"/>
      <c r="IFD104" s="797"/>
      <c r="IFE104" s="795">
        <f t="shared" ref="IFE104" si="1563">IFD101</f>
        <v>0</v>
      </c>
      <c r="IFF104" s="796"/>
      <c r="IFG104" s="796"/>
      <c r="IFH104" s="797"/>
      <c r="IFI104" s="795">
        <f t="shared" ref="IFI104" si="1564">IFH101</f>
        <v>0</v>
      </c>
      <c r="IFJ104" s="796"/>
      <c r="IFK104" s="796"/>
      <c r="IFL104" s="797"/>
      <c r="IFM104" s="795">
        <f t="shared" ref="IFM104" si="1565">IFL101</f>
        <v>0</v>
      </c>
      <c r="IFN104" s="796"/>
      <c r="IFO104" s="796"/>
      <c r="IFP104" s="797"/>
      <c r="IFQ104" s="795">
        <f t="shared" ref="IFQ104" si="1566">IFP101</f>
        <v>0</v>
      </c>
      <c r="IFR104" s="796"/>
      <c r="IFS104" s="796"/>
      <c r="IFT104" s="797"/>
      <c r="IFU104" s="795">
        <f t="shared" ref="IFU104" si="1567">IFT101</f>
        <v>0</v>
      </c>
      <c r="IFV104" s="796"/>
      <c r="IFW104" s="796"/>
      <c r="IFX104" s="797"/>
      <c r="IFY104" s="795">
        <f t="shared" ref="IFY104" si="1568">IFX101</f>
        <v>0</v>
      </c>
      <c r="IFZ104" s="796"/>
      <c r="IGA104" s="796"/>
      <c r="IGB104" s="797"/>
      <c r="IGC104" s="795">
        <f t="shared" ref="IGC104" si="1569">IGB101</f>
        <v>0</v>
      </c>
      <c r="IGD104" s="796"/>
      <c r="IGE104" s="796"/>
      <c r="IGF104" s="797"/>
      <c r="IGG104" s="795">
        <f t="shared" ref="IGG104" si="1570">IGF101</f>
        <v>0</v>
      </c>
      <c r="IGH104" s="796"/>
      <c r="IGI104" s="796"/>
      <c r="IGJ104" s="797"/>
      <c r="IGK104" s="795">
        <f t="shared" ref="IGK104" si="1571">IGJ101</f>
        <v>0</v>
      </c>
      <c r="IGL104" s="796"/>
      <c r="IGM104" s="796"/>
      <c r="IGN104" s="797"/>
      <c r="IGO104" s="795">
        <f t="shared" ref="IGO104" si="1572">IGN101</f>
        <v>0</v>
      </c>
      <c r="IGP104" s="796"/>
      <c r="IGQ104" s="796"/>
      <c r="IGR104" s="797"/>
      <c r="IGS104" s="795">
        <f t="shared" ref="IGS104" si="1573">IGR101</f>
        <v>0</v>
      </c>
      <c r="IGT104" s="796"/>
      <c r="IGU104" s="796"/>
      <c r="IGV104" s="797"/>
      <c r="IGW104" s="795">
        <f t="shared" ref="IGW104" si="1574">IGV101</f>
        <v>0</v>
      </c>
      <c r="IGX104" s="796"/>
      <c r="IGY104" s="796"/>
      <c r="IGZ104" s="797"/>
      <c r="IHA104" s="795">
        <f t="shared" ref="IHA104" si="1575">IGZ101</f>
        <v>0</v>
      </c>
      <c r="IHB104" s="796"/>
      <c r="IHC104" s="796"/>
      <c r="IHD104" s="797"/>
      <c r="IHE104" s="795">
        <f t="shared" ref="IHE104" si="1576">IHD101</f>
        <v>0</v>
      </c>
      <c r="IHF104" s="796"/>
      <c r="IHG104" s="796"/>
      <c r="IHH104" s="797"/>
      <c r="IHI104" s="795">
        <f t="shared" ref="IHI104" si="1577">IHH101</f>
        <v>0</v>
      </c>
      <c r="IHJ104" s="796"/>
      <c r="IHK104" s="796"/>
      <c r="IHL104" s="797"/>
      <c r="IHM104" s="795">
        <f t="shared" ref="IHM104" si="1578">IHL101</f>
        <v>0</v>
      </c>
      <c r="IHN104" s="796"/>
      <c r="IHO104" s="796"/>
      <c r="IHP104" s="797"/>
      <c r="IHQ104" s="795">
        <f t="shared" ref="IHQ104" si="1579">IHP101</f>
        <v>0</v>
      </c>
      <c r="IHR104" s="796"/>
      <c r="IHS104" s="796"/>
      <c r="IHT104" s="797"/>
      <c r="IHU104" s="795">
        <f t="shared" ref="IHU104" si="1580">IHT101</f>
        <v>0</v>
      </c>
      <c r="IHV104" s="796"/>
      <c r="IHW104" s="796"/>
      <c r="IHX104" s="797"/>
      <c r="IHY104" s="795">
        <f t="shared" ref="IHY104" si="1581">IHX101</f>
        <v>0</v>
      </c>
      <c r="IHZ104" s="796"/>
      <c r="IIA104" s="796"/>
      <c r="IIB104" s="797"/>
      <c r="IIC104" s="795">
        <f t="shared" ref="IIC104" si="1582">IIB101</f>
        <v>0</v>
      </c>
      <c r="IID104" s="796"/>
      <c r="IIE104" s="796"/>
      <c r="IIF104" s="797"/>
      <c r="IIG104" s="795">
        <f t="shared" ref="IIG104" si="1583">IIF101</f>
        <v>0</v>
      </c>
      <c r="IIH104" s="796"/>
      <c r="III104" s="796"/>
      <c r="IIJ104" s="797"/>
      <c r="IIK104" s="795">
        <f t="shared" ref="IIK104" si="1584">IIJ101</f>
        <v>0</v>
      </c>
      <c r="IIL104" s="796"/>
      <c r="IIM104" s="796"/>
      <c r="IIN104" s="797"/>
      <c r="IIO104" s="795">
        <f t="shared" ref="IIO104" si="1585">IIN101</f>
        <v>0</v>
      </c>
      <c r="IIP104" s="796"/>
      <c r="IIQ104" s="796"/>
      <c r="IIR104" s="797"/>
      <c r="IIS104" s="795">
        <f t="shared" ref="IIS104" si="1586">IIR101</f>
        <v>0</v>
      </c>
      <c r="IIT104" s="796"/>
      <c r="IIU104" s="796"/>
      <c r="IIV104" s="797"/>
      <c r="IIW104" s="795">
        <f t="shared" ref="IIW104" si="1587">IIV101</f>
        <v>0</v>
      </c>
      <c r="IIX104" s="796"/>
      <c r="IIY104" s="796"/>
      <c r="IIZ104" s="797"/>
      <c r="IJA104" s="795">
        <f t="shared" ref="IJA104" si="1588">IIZ101</f>
        <v>0</v>
      </c>
      <c r="IJB104" s="796"/>
      <c r="IJC104" s="796"/>
      <c r="IJD104" s="797"/>
      <c r="IJE104" s="795">
        <f t="shared" ref="IJE104" si="1589">IJD101</f>
        <v>0</v>
      </c>
      <c r="IJF104" s="796"/>
      <c r="IJG104" s="796"/>
      <c r="IJH104" s="797"/>
      <c r="IJI104" s="795">
        <f t="shared" ref="IJI104" si="1590">IJH101</f>
        <v>0</v>
      </c>
      <c r="IJJ104" s="796"/>
      <c r="IJK104" s="796"/>
      <c r="IJL104" s="797"/>
      <c r="IJM104" s="795">
        <f t="shared" ref="IJM104" si="1591">IJL101</f>
        <v>0</v>
      </c>
      <c r="IJN104" s="796"/>
      <c r="IJO104" s="796"/>
      <c r="IJP104" s="797"/>
      <c r="IJQ104" s="795">
        <f t="shared" ref="IJQ104" si="1592">IJP101</f>
        <v>0</v>
      </c>
      <c r="IJR104" s="796"/>
      <c r="IJS104" s="796"/>
      <c r="IJT104" s="797"/>
      <c r="IJU104" s="795">
        <f t="shared" ref="IJU104" si="1593">IJT101</f>
        <v>0</v>
      </c>
      <c r="IJV104" s="796"/>
      <c r="IJW104" s="796"/>
      <c r="IJX104" s="797"/>
      <c r="IJY104" s="795">
        <f t="shared" ref="IJY104" si="1594">IJX101</f>
        <v>0</v>
      </c>
      <c r="IJZ104" s="796"/>
      <c r="IKA104" s="796"/>
      <c r="IKB104" s="797"/>
      <c r="IKC104" s="795">
        <f t="shared" ref="IKC104" si="1595">IKB101</f>
        <v>0</v>
      </c>
      <c r="IKD104" s="796"/>
      <c r="IKE104" s="796"/>
      <c r="IKF104" s="797"/>
      <c r="IKG104" s="795">
        <f t="shared" ref="IKG104" si="1596">IKF101</f>
        <v>0</v>
      </c>
      <c r="IKH104" s="796"/>
      <c r="IKI104" s="796"/>
      <c r="IKJ104" s="797"/>
      <c r="IKK104" s="795">
        <f t="shared" ref="IKK104" si="1597">IKJ101</f>
        <v>0</v>
      </c>
      <c r="IKL104" s="796"/>
      <c r="IKM104" s="796"/>
      <c r="IKN104" s="797"/>
      <c r="IKO104" s="795">
        <f t="shared" ref="IKO104" si="1598">IKN101</f>
        <v>0</v>
      </c>
      <c r="IKP104" s="796"/>
      <c r="IKQ104" s="796"/>
      <c r="IKR104" s="797"/>
      <c r="IKS104" s="795">
        <f t="shared" ref="IKS104" si="1599">IKR101</f>
        <v>0</v>
      </c>
      <c r="IKT104" s="796"/>
      <c r="IKU104" s="796"/>
      <c r="IKV104" s="797"/>
      <c r="IKW104" s="795">
        <f t="shared" ref="IKW104" si="1600">IKV101</f>
        <v>0</v>
      </c>
      <c r="IKX104" s="796"/>
      <c r="IKY104" s="796"/>
      <c r="IKZ104" s="797"/>
      <c r="ILA104" s="795">
        <f t="shared" ref="ILA104" si="1601">IKZ101</f>
        <v>0</v>
      </c>
      <c r="ILB104" s="796"/>
      <c r="ILC104" s="796"/>
      <c r="ILD104" s="797"/>
      <c r="ILE104" s="795">
        <f t="shared" ref="ILE104" si="1602">ILD101</f>
        <v>0</v>
      </c>
      <c r="ILF104" s="796"/>
      <c r="ILG104" s="796"/>
      <c r="ILH104" s="797"/>
      <c r="ILI104" s="795">
        <f t="shared" ref="ILI104" si="1603">ILH101</f>
        <v>0</v>
      </c>
      <c r="ILJ104" s="796"/>
      <c r="ILK104" s="796"/>
      <c r="ILL104" s="797"/>
      <c r="ILM104" s="795">
        <f t="shared" ref="ILM104" si="1604">ILL101</f>
        <v>0</v>
      </c>
      <c r="ILN104" s="796"/>
      <c r="ILO104" s="796"/>
      <c r="ILP104" s="797"/>
      <c r="ILQ104" s="795">
        <f t="shared" ref="ILQ104" si="1605">ILP101</f>
        <v>0</v>
      </c>
      <c r="ILR104" s="796"/>
      <c r="ILS104" s="796"/>
      <c r="ILT104" s="797"/>
      <c r="ILU104" s="795">
        <f t="shared" ref="ILU104" si="1606">ILT101</f>
        <v>0</v>
      </c>
      <c r="ILV104" s="796"/>
      <c r="ILW104" s="796"/>
      <c r="ILX104" s="797"/>
      <c r="ILY104" s="795">
        <f t="shared" ref="ILY104" si="1607">ILX101</f>
        <v>0</v>
      </c>
      <c r="ILZ104" s="796"/>
      <c r="IMA104" s="796"/>
      <c r="IMB104" s="797"/>
      <c r="IMC104" s="795">
        <f t="shared" ref="IMC104" si="1608">IMB101</f>
        <v>0</v>
      </c>
      <c r="IMD104" s="796"/>
      <c r="IME104" s="796"/>
      <c r="IMF104" s="797"/>
      <c r="IMG104" s="795">
        <f t="shared" ref="IMG104" si="1609">IMF101</f>
        <v>0</v>
      </c>
      <c r="IMH104" s="796"/>
      <c r="IMI104" s="796"/>
      <c r="IMJ104" s="797"/>
      <c r="IMK104" s="795">
        <f t="shared" ref="IMK104" si="1610">IMJ101</f>
        <v>0</v>
      </c>
      <c r="IML104" s="796"/>
      <c r="IMM104" s="796"/>
      <c r="IMN104" s="797"/>
      <c r="IMO104" s="795">
        <f t="shared" ref="IMO104" si="1611">IMN101</f>
        <v>0</v>
      </c>
      <c r="IMP104" s="796"/>
      <c r="IMQ104" s="796"/>
      <c r="IMR104" s="797"/>
      <c r="IMS104" s="795">
        <f t="shared" ref="IMS104" si="1612">IMR101</f>
        <v>0</v>
      </c>
      <c r="IMT104" s="796"/>
      <c r="IMU104" s="796"/>
      <c r="IMV104" s="797"/>
      <c r="IMW104" s="795">
        <f t="shared" ref="IMW104" si="1613">IMV101</f>
        <v>0</v>
      </c>
      <c r="IMX104" s="796"/>
      <c r="IMY104" s="796"/>
      <c r="IMZ104" s="797"/>
      <c r="INA104" s="795">
        <f t="shared" ref="INA104" si="1614">IMZ101</f>
        <v>0</v>
      </c>
      <c r="INB104" s="796"/>
      <c r="INC104" s="796"/>
      <c r="IND104" s="797"/>
      <c r="INE104" s="795">
        <f t="shared" ref="INE104" si="1615">IND101</f>
        <v>0</v>
      </c>
      <c r="INF104" s="796"/>
      <c r="ING104" s="796"/>
      <c r="INH104" s="797"/>
      <c r="INI104" s="795">
        <f t="shared" ref="INI104" si="1616">INH101</f>
        <v>0</v>
      </c>
      <c r="INJ104" s="796"/>
      <c r="INK104" s="796"/>
      <c r="INL104" s="797"/>
      <c r="INM104" s="795">
        <f t="shared" ref="INM104" si="1617">INL101</f>
        <v>0</v>
      </c>
      <c r="INN104" s="796"/>
      <c r="INO104" s="796"/>
      <c r="INP104" s="797"/>
      <c r="INQ104" s="795">
        <f t="shared" ref="INQ104" si="1618">INP101</f>
        <v>0</v>
      </c>
      <c r="INR104" s="796"/>
      <c r="INS104" s="796"/>
      <c r="INT104" s="797"/>
      <c r="INU104" s="795">
        <f t="shared" ref="INU104" si="1619">INT101</f>
        <v>0</v>
      </c>
      <c r="INV104" s="796"/>
      <c r="INW104" s="796"/>
      <c r="INX104" s="797"/>
      <c r="INY104" s="795">
        <f t="shared" ref="INY104" si="1620">INX101</f>
        <v>0</v>
      </c>
      <c r="INZ104" s="796"/>
      <c r="IOA104" s="796"/>
      <c r="IOB104" s="797"/>
      <c r="IOC104" s="795">
        <f t="shared" ref="IOC104" si="1621">IOB101</f>
        <v>0</v>
      </c>
      <c r="IOD104" s="796"/>
      <c r="IOE104" s="796"/>
      <c r="IOF104" s="797"/>
      <c r="IOG104" s="795">
        <f t="shared" ref="IOG104" si="1622">IOF101</f>
        <v>0</v>
      </c>
      <c r="IOH104" s="796"/>
      <c r="IOI104" s="796"/>
      <c r="IOJ104" s="797"/>
      <c r="IOK104" s="795">
        <f t="shared" ref="IOK104" si="1623">IOJ101</f>
        <v>0</v>
      </c>
      <c r="IOL104" s="796"/>
      <c r="IOM104" s="796"/>
      <c r="ION104" s="797"/>
      <c r="IOO104" s="795">
        <f t="shared" ref="IOO104" si="1624">ION101</f>
        <v>0</v>
      </c>
      <c r="IOP104" s="796"/>
      <c r="IOQ104" s="796"/>
      <c r="IOR104" s="797"/>
      <c r="IOS104" s="795">
        <f t="shared" ref="IOS104" si="1625">IOR101</f>
        <v>0</v>
      </c>
      <c r="IOT104" s="796"/>
      <c r="IOU104" s="796"/>
      <c r="IOV104" s="797"/>
      <c r="IOW104" s="795">
        <f t="shared" ref="IOW104" si="1626">IOV101</f>
        <v>0</v>
      </c>
      <c r="IOX104" s="796"/>
      <c r="IOY104" s="796"/>
      <c r="IOZ104" s="797"/>
      <c r="IPA104" s="795">
        <f t="shared" ref="IPA104" si="1627">IOZ101</f>
        <v>0</v>
      </c>
      <c r="IPB104" s="796"/>
      <c r="IPC104" s="796"/>
      <c r="IPD104" s="797"/>
      <c r="IPE104" s="795">
        <f t="shared" ref="IPE104" si="1628">IPD101</f>
        <v>0</v>
      </c>
      <c r="IPF104" s="796"/>
      <c r="IPG104" s="796"/>
      <c r="IPH104" s="797"/>
      <c r="IPI104" s="795">
        <f t="shared" ref="IPI104" si="1629">IPH101</f>
        <v>0</v>
      </c>
      <c r="IPJ104" s="796"/>
      <c r="IPK104" s="796"/>
      <c r="IPL104" s="797"/>
      <c r="IPM104" s="795">
        <f t="shared" ref="IPM104" si="1630">IPL101</f>
        <v>0</v>
      </c>
      <c r="IPN104" s="796"/>
      <c r="IPO104" s="796"/>
      <c r="IPP104" s="797"/>
      <c r="IPQ104" s="795">
        <f t="shared" ref="IPQ104" si="1631">IPP101</f>
        <v>0</v>
      </c>
      <c r="IPR104" s="796"/>
      <c r="IPS104" s="796"/>
      <c r="IPT104" s="797"/>
      <c r="IPU104" s="795">
        <f t="shared" ref="IPU104" si="1632">IPT101</f>
        <v>0</v>
      </c>
      <c r="IPV104" s="796"/>
      <c r="IPW104" s="796"/>
      <c r="IPX104" s="797"/>
      <c r="IPY104" s="795">
        <f t="shared" ref="IPY104" si="1633">IPX101</f>
        <v>0</v>
      </c>
      <c r="IPZ104" s="796"/>
      <c r="IQA104" s="796"/>
      <c r="IQB104" s="797"/>
      <c r="IQC104" s="795">
        <f t="shared" ref="IQC104" si="1634">IQB101</f>
        <v>0</v>
      </c>
      <c r="IQD104" s="796"/>
      <c r="IQE104" s="796"/>
      <c r="IQF104" s="797"/>
      <c r="IQG104" s="795">
        <f t="shared" ref="IQG104" si="1635">IQF101</f>
        <v>0</v>
      </c>
      <c r="IQH104" s="796"/>
      <c r="IQI104" s="796"/>
      <c r="IQJ104" s="797"/>
      <c r="IQK104" s="795">
        <f t="shared" ref="IQK104" si="1636">IQJ101</f>
        <v>0</v>
      </c>
      <c r="IQL104" s="796"/>
      <c r="IQM104" s="796"/>
      <c r="IQN104" s="797"/>
      <c r="IQO104" s="795">
        <f t="shared" ref="IQO104" si="1637">IQN101</f>
        <v>0</v>
      </c>
      <c r="IQP104" s="796"/>
      <c r="IQQ104" s="796"/>
      <c r="IQR104" s="797"/>
      <c r="IQS104" s="795">
        <f t="shared" ref="IQS104" si="1638">IQR101</f>
        <v>0</v>
      </c>
      <c r="IQT104" s="796"/>
      <c r="IQU104" s="796"/>
      <c r="IQV104" s="797"/>
      <c r="IQW104" s="795">
        <f t="shared" ref="IQW104" si="1639">IQV101</f>
        <v>0</v>
      </c>
      <c r="IQX104" s="796"/>
      <c r="IQY104" s="796"/>
      <c r="IQZ104" s="797"/>
      <c r="IRA104" s="795">
        <f t="shared" ref="IRA104" si="1640">IQZ101</f>
        <v>0</v>
      </c>
      <c r="IRB104" s="796"/>
      <c r="IRC104" s="796"/>
      <c r="IRD104" s="797"/>
      <c r="IRE104" s="795">
        <f t="shared" ref="IRE104" si="1641">IRD101</f>
        <v>0</v>
      </c>
      <c r="IRF104" s="796"/>
      <c r="IRG104" s="796"/>
      <c r="IRH104" s="797"/>
      <c r="IRI104" s="795">
        <f t="shared" ref="IRI104" si="1642">IRH101</f>
        <v>0</v>
      </c>
      <c r="IRJ104" s="796"/>
      <c r="IRK104" s="796"/>
      <c r="IRL104" s="797"/>
      <c r="IRM104" s="795">
        <f t="shared" ref="IRM104" si="1643">IRL101</f>
        <v>0</v>
      </c>
      <c r="IRN104" s="796"/>
      <c r="IRO104" s="796"/>
      <c r="IRP104" s="797"/>
      <c r="IRQ104" s="795">
        <f t="shared" ref="IRQ104" si="1644">IRP101</f>
        <v>0</v>
      </c>
      <c r="IRR104" s="796"/>
      <c r="IRS104" s="796"/>
      <c r="IRT104" s="797"/>
      <c r="IRU104" s="795">
        <f t="shared" ref="IRU104" si="1645">IRT101</f>
        <v>0</v>
      </c>
      <c r="IRV104" s="796"/>
      <c r="IRW104" s="796"/>
      <c r="IRX104" s="797"/>
      <c r="IRY104" s="795">
        <f t="shared" ref="IRY104" si="1646">IRX101</f>
        <v>0</v>
      </c>
      <c r="IRZ104" s="796"/>
      <c r="ISA104" s="796"/>
      <c r="ISB104" s="797"/>
      <c r="ISC104" s="795">
        <f t="shared" ref="ISC104" si="1647">ISB101</f>
        <v>0</v>
      </c>
      <c r="ISD104" s="796"/>
      <c r="ISE104" s="796"/>
      <c r="ISF104" s="797"/>
      <c r="ISG104" s="795">
        <f t="shared" ref="ISG104" si="1648">ISF101</f>
        <v>0</v>
      </c>
      <c r="ISH104" s="796"/>
      <c r="ISI104" s="796"/>
      <c r="ISJ104" s="797"/>
      <c r="ISK104" s="795">
        <f t="shared" ref="ISK104" si="1649">ISJ101</f>
        <v>0</v>
      </c>
      <c r="ISL104" s="796"/>
      <c r="ISM104" s="796"/>
      <c r="ISN104" s="797"/>
      <c r="ISO104" s="795">
        <f t="shared" ref="ISO104" si="1650">ISN101</f>
        <v>0</v>
      </c>
      <c r="ISP104" s="796"/>
      <c r="ISQ104" s="796"/>
      <c r="ISR104" s="797"/>
      <c r="ISS104" s="795">
        <f t="shared" ref="ISS104" si="1651">ISR101</f>
        <v>0</v>
      </c>
      <c r="IST104" s="796"/>
      <c r="ISU104" s="796"/>
      <c r="ISV104" s="797"/>
      <c r="ISW104" s="795">
        <f t="shared" ref="ISW104" si="1652">ISV101</f>
        <v>0</v>
      </c>
      <c r="ISX104" s="796"/>
      <c r="ISY104" s="796"/>
      <c r="ISZ104" s="797"/>
      <c r="ITA104" s="795">
        <f t="shared" ref="ITA104" si="1653">ISZ101</f>
        <v>0</v>
      </c>
      <c r="ITB104" s="796"/>
      <c r="ITC104" s="796"/>
      <c r="ITD104" s="797"/>
      <c r="ITE104" s="795">
        <f t="shared" ref="ITE104" si="1654">ITD101</f>
        <v>0</v>
      </c>
      <c r="ITF104" s="796"/>
      <c r="ITG104" s="796"/>
      <c r="ITH104" s="797"/>
      <c r="ITI104" s="795">
        <f t="shared" ref="ITI104" si="1655">ITH101</f>
        <v>0</v>
      </c>
      <c r="ITJ104" s="796"/>
      <c r="ITK104" s="796"/>
      <c r="ITL104" s="797"/>
      <c r="ITM104" s="795">
        <f t="shared" ref="ITM104" si="1656">ITL101</f>
        <v>0</v>
      </c>
      <c r="ITN104" s="796"/>
      <c r="ITO104" s="796"/>
      <c r="ITP104" s="797"/>
      <c r="ITQ104" s="795">
        <f t="shared" ref="ITQ104" si="1657">ITP101</f>
        <v>0</v>
      </c>
      <c r="ITR104" s="796"/>
      <c r="ITS104" s="796"/>
      <c r="ITT104" s="797"/>
      <c r="ITU104" s="795">
        <f t="shared" ref="ITU104" si="1658">ITT101</f>
        <v>0</v>
      </c>
      <c r="ITV104" s="796"/>
      <c r="ITW104" s="796"/>
      <c r="ITX104" s="797"/>
      <c r="ITY104" s="795">
        <f t="shared" ref="ITY104" si="1659">ITX101</f>
        <v>0</v>
      </c>
      <c r="ITZ104" s="796"/>
      <c r="IUA104" s="796"/>
      <c r="IUB104" s="797"/>
      <c r="IUC104" s="795">
        <f t="shared" ref="IUC104" si="1660">IUB101</f>
        <v>0</v>
      </c>
      <c r="IUD104" s="796"/>
      <c r="IUE104" s="796"/>
      <c r="IUF104" s="797"/>
      <c r="IUG104" s="795">
        <f t="shared" ref="IUG104" si="1661">IUF101</f>
        <v>0</v>
      </c>
      <c r="IUH104" s="796"/>
      <c r="IUI104" s="796"/>
      <c r="IUJ104" s="797"/>
      <c r="IUK104" s="795">
        <f t="shared" ref="IUK104" si="1662">IUJ101</f>
        <v>0</v>
      </c>
      <c r="IUL104" s="796"/>
      <c r="IUM104" s="796"/>
      <c r="IUN104" s="797"/>
      <c r="IUO104" s="795">
        <f t="shared" ref="IUO104" si="1663">IUN101</f>
        <v>0</v>
      </c>
      <c r="IUP104" s="796"/>
      <c r="IUQ104" s="796"/>
      <c r="IUR104" s="797"/>
      <c r="IUS104" s="795">
        <f t="shared" ref="IUS104" si="1664">IUR101</f>
        <v>0</v>
      </c>
      <c r="IUT104" s="796"/>
      <c r="IUU104" s="796"/>
      <c r="IUV104" s="797"/>
      <c r="IUW104" s="795">
        <f t="shared" ref="IUW104" si="1665">IUV101</f>
        <v>0</v>
      </c>
      <c r="IUX104" s="796"/>
      <c r="IUY104" s="796"/>
      <c r="IUZ104" s="797"/>
      <c r="IVA104" s="795">
        <f t="shared" ref="IVA104" si="1666">IUZ101</f>
        <v>0</v>
      </c>
      <c r="IVB104" s="796"/>
      <c r="IVC104" s="796"/>
      <c r="IVD104" s="797"/>
      <c r="IVE104" s="795">
        <f t="shared" ref="IVE104" si="1667">IVD101</f>
        <v>0</v>
      </c>
      <c r="IVF104" s="796"/>
      <c r="IVG104" s="796"/>
      <c r="IVH104" s="797"/>
      <c r="IVI104" s="795">
        <f t="shared" ref="IVI104" si="1668">IVH101</f>
        <v>0</v>
      </c>
      <c r="IVJ104" s="796"/>
      <c r="IVK104" s="796"/>
      <c r="IVL104" s="797"/>
      <c r="IVM104" s="795">
        <f t="shared" ref="IVM104" si="1669">IVL101</f>
        <v>0</v>
      </c>
      <c r="IVN104" s="796"/>
      <c r="IVO104" s="796"/>
      <c r="IVP104" s="797"/>
      <c r="IVQ104" s="795">
        <f t="shared" ref="IVQ104" si="1670">IVP101</f>
        <v>0</v>
      </c>
      <c r="IVR104" s="796"/>
      <c r="IVS104" s="796"/>
      <c r="IVT104" s="797"/>
      <c r="IVU104" s="795">
        <f t="shared" ref="IVU104" si="1671">IVT101</f>
        <v>0</v>
      </c>
      <c r="IVV104" s="796"/>
      <c r="IVW104" s="796"/>
      <c r="IVX104" s="797"/>
      <c r="IVY104" s="795">
        <f t="shared" ref="IVY104" si="1672">IVX101</f>
        <v>0</v>
      </c>
      <c r="IVZ104" s="796"/>
      <c r="IWA104" s="796"/>
      <c r="IWB104" s="797"/>
      <c r="IWC104" s="795">
        <f t="shared" ref="IWC104" si="1673">IWB101</f>
        <v>0</v>
      </c>
      <c r="IWD104" s="796"/>
      <c r="IWE104" s="796"/>
      <c r="IWF104" s="797"/>
      <c r="IWG104" s="795">
        <f t="shared" ref="IWG104" si="1674">IWF101</f>
        <v>0</v>
      </c>
      <c r="IWH104" s="796"/>
      <c r="IWI104" s="796"/>
      <c r="IWJ104" s="797"/>
      <c r="IWK104" s="795">
        <f t="shared" ref="IWK104" si="1675">IWJ101</f>
        <v>0</v>
      </c>
      <c r="IWL104" s="796"/>
      <c r="IWM104" s="796"/>
      <c r="IWN104" s="797"/>
      <c r="IWO104" s="795">
        <f t="shared" ref="IWO104" si="1676">IWN101</f>
        <v>0</v>
      </c>
      <c r="IWP104" s="796"/>
      <c r="IWQ104" s="796"/>
      <c r="IWR104" s="797"/>
      <c r="IWS104" s="795">
        <f t="shared" ref="IWS104" si="1677">IWR101</f>
        <v>0</v>
      </c>
      <c r="IWT104" s="796"/>
      <c r="IWU104" s="796"/>
      <c r="IWV104" s="797"/>
      <c r="IWW104" s="795">
        <f t="shared" ref="IWW104" si="1678">IWV101</f>
        <v>0</v>
      </c>
      <c r="IWX104" s="796"/>
      <c r="IWY104" s="796"/>
      <c r="IWZ104" s="797"/>
      <c r="IXA104" s="795">
        <f t="shared" ref="IXA104" si="1679">IWZ101</f>
        <v>0</v>
      </c>
      <c r="IXB104" s="796"/>
      <c r="IXC104" s="796"/>
      <c r="IXD104" s="797"/>
      <c r="IXE104" s="795">
        <f t="shared" ref="IXE104" si="1680">IXD101</f>
        <v>0</v>
      </c>
      <c r="IXF104" s="796"/>
      <c r="IXG104" s="796"/>
      <c r="IXH104" s="797"/>
      <c r="IXI104" s="795">
        <f t="shared" ref="IXI104" si="1681">IXH101</f>
        <v>0</v>
      </c>
      <c r="IXJ104" s="796"/>
      <c r="IXK104" s="796"/>
      <c r="IXL104" s="797"/>
      <c r="IXM104" s="795">
        <f t="shared" ref="IXM104" si="1682">IXL101</f>
        <v>0</v>
      </c>
      <c r="IXN104" s="796"/>
      <c r="IXO104" s="796"/>
      <c r="IXP104" s="797"/>
      <c r="IXQ104" s="795">
        <f t="shared" ref="IXQ104" si="1683">IXP101</f>
        <v>0</v>
      </c>
      <c r="IXR104" s="796"/>
      <c r="IXS104" s="796"/>
      <c r="IXT104" s="797"/>
      <c r="IXU104" s="795">
        <f t="shared" ref="IXU104" si="1684">IXT101</f>
        <v>0</v>
      </c>
      <c r="IXV104" s="796"/>
      <c r="IXW104" s="796"/>
      <c r="IXX104" s="797"/>
      <c r="IXY104" s="795">
        <f t="shared" ref="IXY104" si="1685">IXX101</f>
        <v>0</v>
      </c>
      <c r="IXZ104" s="796"/>
      <c r="IYA104" s="796"/>
      <c r="IYB104" s="797"/>
      <c r="IYC104" s="795">
        <f t="shared" ref="IYC104" si="1686">IYB101</f>
        <v>0</v>
      </c>
      <c r="IYD104" s="796"/>
      <c r="IYE104" s="796"/>
      <c r="IYF104" s="797"/>
      <c r="IYG104" s="795">
        <f t="shared" ref="IYG104" si="1687">IYF101</f>
        <v>0</v>
      </c>
      <c r="IYH104" s="796"/>
      <c r="IYI104" s="796"/>
      <c r="IYJ104" s="797"/>
      <c r="IYK104" s="795">
        <f t="shared" ref="IYK104" si="1688">IYJ101</f>
        <v>0</v>
      </c>
      <c r="IYL104" s="796"/>
      <c r="IYM104" s="796"/>
      <c r="IYN104" s="797"/>
      <c r="IYO104" s="795">
        <f t="shared" ref="IYO104" si="1689">IYN101</f>
        <v>0</v>
      </c>
      <c r="IYP104" s="796"/>
      <c r="IYQ104" s="796"/>
      <c r="IYR104" s="797"/>
      <c r="IYS104" s="795">
        <f t="shared" ref="IYS104" si="1690">IYR101</f>
        <v>0</v>
      </c>
      <c r="IYT104" s="796"/>
      <c r="IYU104" s="796"/>
      <c r="IYV104" s="797"/>
      <c r="IYW104" s="795">
        <f t="shared" ref="IYW104" si="1691">IYV101</f>
        <v>0</v>
      </c>
      <c r="IYX104" s="796"/>
      <c r="IYY104" s="796"/>
      <c r="IYZ104" s="797"/>
      <c r="IZA104" s="795">
        <f t="shared" ref="IZA104" si="1692">IYZ101</f>
        <v>0</v>
      </c>
      <c r="IZB104" s="796"/>
      <c r="IZC104" s="796"/>
      <c r="IZD104" s="797"/>
      <c r="IZE104" s="795">
        <f t="shared" ref="IZE104" si="1693">IZD101</f>
        <v>0</v>
      </c>
      <c r="IZF104" s="796"/>
      <c r="IZG104" s="796"/>
      <c r="IZH104" s="797"/>
      <c r="IZI104" s="795">
        <f t="shared" ref="IZI104" si="1694">IZH101</f>
        <v>0</v>
      </c>
      <c r="IZJ104" s="796"/>
      <c r="IZK104" s="796"/>
      <c r="IZL104" s="797"/>
      <c r="IZM104" s="795">
        <f t="shared" ref="IZM104" si="1695">IZL101</f>
        <v>0</v>
      </c>
      <c r="IZN104" s="796"/>
      <c r="IZO104" s="796"/>
      <c r="IZP104" s="797"/>
      <c r="IZQ104" s="795">
        <f t="shared" ref="IZQ104" si="1696">IZP101</f>
        <v>0</v>
      </c>
      <c r="IZR104" s="796"/>
      <c r="IZS104" s="796"/>
      <c r="IZT104" s="797"/>
      <c r="IZU104" s="795">
        <f t="shared" ref="IZU104" si="1697">IZT101</f>
        <v>0</v>
      </c>
      <c r="IZV104" s="796"/>
      <c r="IZW104" s="796"/>
      <c r="IZX104" s="797"/>
      <c r="IZY104" s="795">
        <f t="shared" ref="IZY104" si="1698">IZX101</f>
        <v>0</v>
      </c>
      <c r="IZZ104" s="796"/>
      <c r="JAA104" s="796"/>
      <c r="JAB104" s="797"/>
      <c r="JAC104" s="795">
        <f t="shared" ref="JAC104" si="1699">JAB101</f>
        <v>0</v>
      </c>
      <c r="JAD104" s="796"/>
      <c r="JAE104" s="796"/>
      <c r="JAF104" s="797"/>
      <c r="JAG104" s="795">
        <f t="shared" ref="JAG104" si="1700">JAF101</f>
        <v>0</v>
      </c>
      <c r="JAH104" s="796"/>
      <c r="JAI104" s="796"/>
      <c r="JAJ104" s="797"/>
      <c r="JAK104" s="795">
        <f t="shared" ref="JAK104" si="1701">JAJ101</f>
        <v>0</v>
      </c>
      <c r="JAL104" s="796"/>
      <c r="JAM104" s="796"/>
      <c r="JAN104" s="797"/>
      <c r="JAO104" s="795">
        <f t="shared" ref="JAO104" si="1702">JAN101</f>
        <v>0</v>
      </c>
      <c r="JAP104" s="796"/>
      <c r="JAQ104" s="796"/>
      <c r="JAR104" s="797"/>
      <c r="JAS104" s="795">
        <f t="shared" ref="JAS104" si="1703">JAR101</f>
        <v>0</v>
      </c>
      <c r="JAT104" s="796"/>
      <c r="JAU104" s="796"/>
      <c r="JAV104" s="797"/>
      <c r="JAW104" s="795">
        <f t="shared" ref="JAW104" si="1704">JAV101</f>
        <v>0</v>
      </c>
      <c r="JAX104" s="796"/>
      <c r="JAY104" s="796"/>
      <c r="JAZ104" s="797"/>
      <c r="JBA104" s="795">
        <f t="shared" ref="JBA104" si="1705">JAZ101</f>
        <v>0</v>
      </c>
      <c r="JBB104" s="796"/>
      <c r="JBC104" s="796"/>
      <c r="JBD104" s="797"/>
      <c r="JBE104" s="795">
        <f t="shared" ref="JBE104" si="1706">JBD101</f>
        <v>0</v>
      </c>
      <c r="JBF104" s="796"/>
      <c r="JBG104" s="796"/>
      <c r="JBH104" s="797"/>
      <c r="JBI104" s="795">
        <f t="shared" ref="JBI104" si="1707">JBH101</f>
        <v>0</v>
      </c>
      <c r="JBJ104" s="796"/>
      <c r="JBK104" s="796"/>
      <c r="JBL104" s="797"/>
      <c r="JBM104" s="795">
        <f t="shared" ref="JBM104" si="1708">JBL101</f>
        <v>0</v>
      </c>
      <c r="JBN104" s="796"/>
      <c r="JBO104" s="796"/>
      <c r="JBP104" s="797"/>
      <c r="JBQ104" s="795">
        <f t="shared" ref="JBQ104" si="1709">JBP101</f>
        <v>0</v>
      </c>
      <c r="JBR104" s="796"/>
      <c r="JBS104" s="796"/>
      <c r="JBT104" s="797"/>
      <c r="JBU104" s="795">
        <f t="shared" ref="JBU104" si="1710">JBT101</f>
        <v>0</v>
      </c>
      <c r="JBV104" s="796"/>
      <c r="JBW104" s="796"/>
      <c r="JBX104" s="797"/>
      <c r="JBY104" s="795">
        <f t="shared" ref="JBY104" si="1711">JBX101</f>
        <v>0</v>
      </c>
      <c r="JBZ104" s="796"/>
      <c r="JCA104" s="796"/>
      <c r="JCB104" s="797"/>
      <c r="JCC104" s="795">
        <f t="shared" ref="JCC104" si="1712">JCB101</f>
        <v>0</v>
      </c>
      <c r="JCD104" s="796"/>
      <c r="JCE104" s="796"/>
      <c r="JCF104" s="797"/>
      <c r="JCG104" s="795">
        <f t="shared" ref="JCG104" si="1713">JCF101</f>
        <v>0</v>
      </c>
      <c r="JCH104" s="796"/>
      <c r="JCI104" s="796"/>
      <c r="JCJ104" s="797"/>
      <c r="JCK104" s="795">
        <f t="shared" ref="JCK104" si="1714">JCJ101</f>
        <v>0</v>
      </c>
      <c r="JCL104" s="796"/>
      <c r="JCM104" s="796"/>
      <c r="JCN104" s="797"/>
      <c r="JCO104" s="795">
        <f t="shared" ref="JCO104" si="1715">JCN101</f>
        <v>0</v>
      </c>
      <c r="JCP104" s="796"/>
      <c r="JCQ104" s="796"/>
      <c r="JCR104" s="797"/>
      <c r="JCS104" s="795">
        <f t="shared" ref="JCS104" si="1716">JCR101</f>
        <v>0</v>
      </c>
      <c r="JCT104" s="796"/>
      <c r="JCU104" s="796"/>
      <c r="JCV104" s="797"/>
      <c r="JCW104" s="795">
        <f t="shared" ref="JCW104" si="1717">JCV101</f>
        <v>0</v>
      </c>
      <c r="JCX104" s="796"/>
      <c r="JCY104" s="796"/>
      <c r="JCZ104" s="797"/>
      <c r="JDA104" s="795">
        <f t="shared" ref="JDA104" si="1718">JCZ101</f>
        <v>0</v>
      </c>
      <c r="JDB104" s="796"/>
      <c r="JDC104" s="796"/>
      <c r="JDD104" s="797"/>
      <c r="JDE104" s="795">
        <f t="shared" ref="JDE104" si="1719">JDD101</f>
        <v>0</v>
      </c>
      <c r="JDF104" s="796"/>
      <c r="JDG104" s="796"/>
      <c r="JDH104" s="797"/>
      <c r="JDI104" s="795">
        <f t="shared" ref="JDI104" si="1720">JDH101</f>
        <v>0</v>
      </c>
      <c r="JDJ104" s="796"/>
      <c r="JDK104" s="796"/>
      <c r="JDL104" s="797"/>
      <c r="JDM104" s="795">
        <f t="shared" ref="JDM104" si="1721">JDL101</f>
        <v>0</v>
      </c>
      <c r="JDN104" s="796"/>
      <c r="JDO104" s="796"/>
      <c r="JDP104" s="797"/>
      <c r="JDQ104" s="795">
        <f t="shared" ref="JDQ104" si="1722">JDP101</f>
        <v>0</v>
      </c>
      <c r="JDR104" s="796"/>
      <c r="JDS104" s="796"/>
      <c r="JDT104" s="797"/>
      <c r="JDU104" s="795">
        <f t="shared" ref="JDU104" si="1723">JDT101</f>
        <v>0</v>
      </c>
      <c r="JDV104" s="796"/>
      <c r="JDW104" s="796"/>
      <c r="JDX104" s="797"/>
      <c r="JDY104" s="795">
        <f t="shared" ref="JDY104" si="1724">JDX101</f>
        <v>0</v>
      </c>
      <c r="JDZ104" s="796"/>
      <c r="JEA104" s="796"/>
      <c r="JEB104" s="797"/>
      <c r="JEC104" s="795">
        <f t="shared" ref="JEC104" si="1725">JEB101</f>
        <v>0</v>
      </c>
      <c r="JED104" s="796"/>
      <c r="JEE104" s="796"/>
      <c r="JEF104" s="797"/>
      <c r="JEG104" s="795">
        <f t="shared" ref="JEG104" si="1726">JEF101</f>
        <v>0</v>
      </c>
      <c r="JEH104" s="796"/>
      <c r="JEI104" s="796"/>
      <c r="JEJ104" s="797"/>
      <c r="JEK104" s="795">
        <f t="shared" ref="JEK104" si="1727">JEJ101</f>
        <v>0</v>
      </c>
      <c r="JEL104" s="796"/>
      <c r="JEM104" s="796"/>
      <c r="JEN104" s="797"/>
      <c r="JEO104" s="795">
        <f t="shared" ref="JEO104" si="1728">JEN101</f>
        <v>0</v>
      </c>
      <c r="JEP104" s="796"/>
      <c r="JEQ104" s="796"/>
      <c r="JER104" s="797"/>
      <c r="JES104" s="795">
        <f t="shared" ref="JES104" si="1729">JER101</f>
        <v>0</v>
      </c>
      <c r="JET104" s="796"/>
      <c r="JEU104" s="796"/>
      <c r="JEV104" s="797"/>
      <c r="JEW104" s="795">
        <f t="shared" ref="JEW104" si="1730">JEV101</f>
        <v>0</v>
      </c>
      <c r="JEX104" s="796"/>
      <c r="JEY104" s="796"/>
      <c r="JEZ104" s="797"/>
      <c r="JFA104" s="795">
        <f t="shared" ref="JFA104" si="1731">JEZ101</f>
        <v>0</v>
      </c>
      <c r="JFB104" s="796"/>
      <c r="JFC104" s="796"/>
      <c r="JFD104" s="797"/>
      <c r="JFE104" s="795">
        <f t="shared" ref="JFE104" si="1732">JFD101</f>
        <v>0</v>
      </c>
      <c r="JFF104" s="796"/>
      <c r="JFG104" s="796"/>
      <c r="JFH104" s="797"/>
      <c r="JFI104" s="795">
        <f t="shared" ref="JFI104" si="1733">JFH101</f>
        <v>0</v>
      </c>
      <c r="JFJ104" s="796"/>
      <c r="JFK104" s="796"/>
      <c r="JFL104" s="797"/>
      <c r="JFM104" s="795">
        <f t="shared" ref="JFM104" si="1734">JFL101</f>
        <v>0</v>
      </c>
      <c r="JFN104" s="796"/>
      <c r="JFO104" s="796"/>
      <c r="JFP104" s="797"/>
      <c r="JFQ104" s="795">
        <f t="shared" ref="JFQ104" si="1735">JFP101</f>
        <v>0</v>
      </c>
      <c r="JFR104" s="796"/>
      <c r="JFS104" s="796"/>
      <c r="JFT104" s="797"/>
      <c r="JFU104" s="795">
        <f t="shared" ref="JFU104" si="1736">JFT101</f>
        <v>0</v>
      </c>
      <c r="JFV104" s="796"/>
      <c r="JFW104" s="796"/>
      <c r="JFX104" s="797"/>
      <c r="JFY104" s="795">
        <f t="shared" ref="JFY104" si="1737">JFX101</f>
        <v>0</v>
      </c>
      <c r="JFZ104" s="796"/>
      <c r="JGA104" s="796"/>
      <c r="JGB104" s="797"/>
      <c r="JGC104" s="795">
        <f t="shared" ref="JGC104" si="1738">JGB101</f>
        <v>0</v>
      </c>
      <c r="JGD104" s="796"/>
      <c r="JGE104" s="796"/>
      <c r="JGF104" s="797"/>
      <c r="JGG104" s="795">
        <f t="shared" ref="JGG104" si="1739">JGF101</f>
        <v>0</v>
      </c>
      <c r="JGH104" s="796"/>
      <c r="JGI104" s="796"/>
      <c r="JGJ104" s="797"/>
      <c r="JGK104" s="795">
        <f t="shared" ref="JGK104" si="1740">JGJ101</f>
        <v>0</v>
      </c>
      <c r="JGL104" s="796"/>
      <c r="JGM104" s="796"/>
      <c r="JGN104" s="797"/>
      <c r="JGO104" s="795">
        <f t="shared" ref="JGO104" si="1741">JGN101</f>
        <v>0</v>
      </c>
      <c r="JGP104" s="796"/>
      <c r="JGQ104" s="796"/>
      <c r="JGR104" s="797"/>
      <c r="JGS104" s="795">
        <f t="shared" ref="JGS104" si="1742">JGR101</f>
        <v>0</v>
      </c>
      <c r="JGT104" s="796"/>
      <c r="JGU104" s="796"/>
      <c r="JGV104" s="797"/>
      <c r="JGW104" s="795">
        <f t="shared" ref="JGW104" si="1743">JGV101</f>
        <v>0</v>
      </c>
      <c r="JGX104" s="796"/>
      <c r="JGY104" s="796"/>
      <c r="JGZ104" s="797"/>
      <c r="JHA104" s="795">
        <f t="shared" ref="JHA104" si="1744">JGZ101</f>
        <v>0</v>
      </c>
      <c r="JHB104" s="796"/>
      <c r="JHC104" s="796"/>
      <c r="JHD104" s="797"/>
      <c r="JHE104" s="795">
        <f t="shared" ref="JHE104" si="1745">JHD101</f>
        <v>0</v>
      </c>
      <c r="JHF104" s="796"/>
      <c r="JHG104" s="796"/>
      <c r="JHH104" s="797"/>
      <c r="JHI104" s="795">
        <f t="shared" ref="JHI104" si="1746">JHH101</f>
        <v>0</v>
      </c>
      <c r="JHJ104" s="796"/>
      <c r="JHK104" s="796"/>
      <c r="JHL104" s="797"/>
      <c r="JHM104" s="795">
        <f t="shared" ref="JHM104" si="1747">JHL101</f>
        <v>0</v>
      </c>
      <c r="JHN104" s="796"/>
      <c r="JHO104" s="796"/>
      <c r="JHP104" s="797"/>
      <c r="JHQ104" s="795">
        <f t="shared" ref="JHQ104" si="1748">JHP101</f>
        <v>0</v>
      </c>
      <c r="JHR104" s="796"/>
      <c r="JHS104" s="796"/>
      <c r="JHT104" s="797"/>
      <c r="JHU104" s="795">
        <f t="shared" ref="JHU104" si="1749">JHT101</f>
        <v>0</v>
      </c>
      <c r="JHV104" s="796"/>
      <c r="JHW104" s="796"/>
      <c r="JHX104" s="797"/>
      <c r="JHY104" s="795">
        <f t="shared" ref="JHY104" si="1750">JHX101</f>
        <v>0</v>
      </c>
      <c r="JHZ104" s="796"/>
      <c r="JIA104" s="796"/>
      <c r="JIB104" s="797"/>
      <c r="JIC104" s="795">
        <f t="shared" ref="JIC104" si="1751">JIB101</f>
        <v>0</v>
      </c>
      <c r="JID104" s="796"/>
      <c r="JIE104" s="796"/>
      <c r="JIF104" s="797"/>
      <c r="JIG104" s="795">
        <f t="shared" ref="JIG104" si="1752">JIF101</f>
        <v>0</v>
      </c>
      <c r="JIH104" s="796"/>
      <c r="JII104" s="796"/>
      <c r="JIJ104" s="797"/>
      <c r="JIK104" s="795">
        <f t="shared" ref="JIK104" si="1753">JIJ101</f>
        <v>0</v>
      </c>
      <c r="JIL104" s="796"/>
      <c r="JIM104" s="796"/>
      <c r="JIN104" s="797"/>
      <c r="JIO104" s="795">
        <f t="shared" ref="JIO104" si="1754">JIN101</f>
        <v>0</v>
      </c>
      <c r="JIP104" s="796"/>
      <c r="JIQ104" s="796"/>
      <c r="JIR104" s="797"/>
      <c r="JIS104" s="795">
        <f t="shared" ref="JIS104" si="1755">JIR101</f>
        <v>0</v>
      </c>
      <c r="JIT104" s="796"/>
      <c r="JIU104" s="796"/>
      <c r="JIV104" s="797"/>
      <c r="JIW104" s="795">
        <f t="shared" ref="JIW104" si="1756">JIV101</f>
        <v>0</v>
      </c>
      <c r="JIX104" s="796"/>
      <c r="JIY104" s="796"/>
      <c r="JIZ104" s="797"/>
      <c r="JJA104" s="795">
        <f t="shared" ref="JJA104" si="1757">JIZ101</f>
        <v>0</v>
      </c>
      <c r="JJB104" s="796"/>
      <c r="JJC104" s="796"/>
      <c r="JJD104" s="797"/>
      <c r="JJE104" s="795">
        <f t="shared" ref="JJE104" si="1758">JJD101</f>
        <v>0</v>
      </c>
      <c r="JJF104" s="796"/>
      <c r="JJG104" s="796"/>
      <c r="JJH104" s="797"/>
      <c r="JJI104" s="795">
        <f t="shared" ref="JJI104" si="1759">JJH101</f>
        <v>0</v>
      </c>
      <c r="JJJ104" s="796"/>
      <c r="JJK104" s="796"/>
      <c r="JJL104" s="797"/>
      <c r="JJM104" s="795">
        <f t="shared" ref="JJM104" si="1760">JJL101</f>
        <v>0</v>
      </c>
      <c r="JJN104" s="796"/>
      <c r="JJO104" s="796"/>
      <c r="JJP104" s="797"/>
      <c r="JJQ104" s="795">
        <f t="shared" ref="JJQ104" si="1761">JJP101</f>
        <v>0</v>
      </c>
      <c r="JJR104" s="796"/>
      <c r="JJS104" s="796"/>
      <c r="JJT104" s="797"/>
      <c r="JJU104" s="795">
        <f t="shared" ref="JJU104" si="1762">JJT101</f>
        <v>0</v>
      </c>
      <c r="JJV104" s="796"/>
      <c r="JJW104" s="796"/>
      <c r="JJX104" s="797"/>
      <c r="JJY104" s="795">
        <f t="shared" ref="JJY104" si="1763">JJX101</f>
        <v>0</v>
      </c>
      <c r="JJZ104" s="796"/>
      <c r="JKA104" s="796"/>
      <c r="JKB104" s="797"/>
      <c r="JKC104" s="795">
        <f t="shared" ref="JKC104" si="1764">JKB101</f>
        <v>0</v>
      </c>
      <c r="JKD104" s="796"/>
      <c r="JKE104" s="796"/>
      <c r="JKF104" s="797"/>
      <c r="JKG104" s="795">
        <f t="shared" ref="JKG104" si="1765">JKF101</f>
        <v>0</v>
      </c>
      <c r="JKH104" s="796"/>
      <c r="JKI104" s="796"/>
      <c r="JKJ104" s="797"/>
      <c r="JKK104" s="795">
        <f t="shared" ref="JKK104" si="1766">JKJ101</f>
        <v>0</v>
      </c>
      <c r="JKL104" s="796"/>
      <c r="JKM104" s="796"/>
      <c r="JKN104" s="797"/>
      <c r="JKO104" s="795">
        <f t="shared" ref="JKO104" si="1767">JKN101</f>
        <v>0</v>
      </c>
      <c r="JKP104" s="796"/>
      <c r="JKQ104" s="796"/>
      <c r="JKR104" s="797"/>
      <c r="JKS104" s="795">
        <f t="shared" ref="JKS104" si="1768">JKR101</f>
        <v>0</v>
      </c>
      <c r="JKT104" s="796"/>
      <c r="JKU104" s="796"/>
      <c r="JKV104" s="797"/>
      <c r="JKW104" s="795">
        <f t="shared" ref="JKW104" si="1769">JKV101</f>
        <v>0</v>
      </c>
      <c r="JKX104" s="796"/>
      <c r="JKY104" s="796"/>
      <c r="JKZ104" s="797"/>
      <c r="JLA104" s="795">
        <f t="shared" ref="JLA104" si="1770">JKZ101</f>
        <v>0</v>
      </c>
      <c r="JLB104" s="796"/>
      <c r="JLC104" s="796"/>
      <c r="JLD104" s="797"/>
      <c r="JLE104" s="795">
        <f t="shared" ref="JLE104" si="1771">JLD101</f>
        <v>0</v>
      </c>
      <c r="JLF104" s="796"/>
      <c r="JLG104" s="796"/>
      <c r="JLH104" s="797"/>
      <c r="JLI104" s="795">
        <f t="shared" ref="JLI104" si="1772">JLH101</f>
        <v>0</v>
      </c>
      <c r="JLJ104" s="796"/>
      <c r="JLK104" s="796"/>
      <c r="JLL104" s="797"/>
      <c r="JLM104" s="795">
        <f t="shared" ref="JLM104" si="1773">JLL101</f>
        <v>0</v>
      </c>
      <c r="JLN104" s="796"/>
      <c r="JLO104" s="796"/>
      <c r="JLP104" s="797"/>
      <c r="JLQ104" s="795">
        <f t="shared" ref="JLQ104" si="1774">JLP101</f>
        <v>0</v>
      </c>
      <c r="JLR104" s="796"/>
      <c r="JLS104" s="796"/>
      <c r="JLT104" s="797"/>
      <c r="JLU104" s="795">
        <f t="shared" ref="JLU104" si="1775">JLT101</f>
        <v>0</v>
      </c>
      <c r="JLV104" s="796"/>
      <c r="JLW104" s="796"/>
      <c r="JLX104" s="797"/>
      <c r="JLY104" s="795">
        <f t="shared" ref="JLY104" si="1776">JLX101</f>
        <v>0</v>
      </c>
      <c r="JLZ104" s="796"/>
      <c r="JMA104" s="796"/>
      <c r="JMB104" s="797"/>
      <c r="JMC104" s="795">
        <f t="shared" ref="JMC104" si="1777">JMB101</f>
        <v>0</v>
      </c>
      <c r="JMD104" s="796"/>
      <c r="JME104" s="796"/>
      <c r="JMF104" s="797"/>
      <c r="JMG104" s="795">
        <f t="shared" ref="JMG104" si="1778">JMF101</f>
        <v>0</v>
      </c>
      <c r="JMH104" s="796"/>
      <c r="JMI104" s="796"/>
      <c r="JMJ104" s="797"/>
      <c r="JMK104" s="795">
        <f t="shared" ref="JMK104" si="1779">JMJ101</f>
        <v>0</v>
      </c>
      <c r="JML104" s="796"/>
      <c r="JMM104" s="796"/>
      <c r="JMN104" s="797"/>
      <c r="JMO104" s="795">
        <f t="shared" ref="JMO104" si="1780">JMN101</f>
        <v>0</v>
      </c>
      <c r="JMP104" s="796"/>
      <c r="JMQ104" s="796"/>
      <c r="JMR104" s="797"/>
      <c r="JMS104" s="795">
        <f t="shared" ref="JMS104" si="1781">JMR101</f>
        <v>0</v>
      </c>
      <c r="JMT104" s="796"/>
      <c r="JMU104" s="796"/>
      <c r="JMV104" s="797"/>
      <c r="JMW104" s="795">
        <f t="shared" ref="JMW104" si="1782">JMV101</f>
        <v>0</v>
      </c>
      <c r="JMX104" s="796"/>
      <c r="JMY104" s="796"/>
      <c r="JMZ104" s="797"/>
      <c r="JNA104" s="795">
        <f t="shared" ref="JNA104" si="1783">JMZ101</f>
        <v>0</v>
      </c>
      <c r="JNB104" s="796"/>
      <c r="JNC104" s="796"/>
      <c r="JND104" s="797"/>
      <c r="JNE104" s="795">
        <f t="shared" ref="JNE104" si="1784">JND101</f>
        <v>0</v>
      </c>
      <c r="JNF104" s="796"/>
      <c r="JNG104" s="796"/>
      <c r="JNH104" s="797"/>
      <c r="JNI104" s="795">
        <f t="shared" ref="JNI104" si="1785">JNH101</f>
        <v>0</v>
      </c>
      <c r="JNJ104" s="796"/>
      <c r="JNK104" s="796"/>
      <c r="JNL104" s="797"/>
      <c r="JNM104" s="795">
        <f t="shared" ref="JNM104" si="1786">JNL101</f>
        <v>0</v>
      </c>
      <c r="JNN104" s="796"/>
      <c r="JNO104" s="796"/>
      <c r="JNP104" s="797"/>
      <c r="JNQ104" s="795">
        <f t="shared" ref="JNQ104" si="1787">JNP101</f>
        <v>0</v>
      </c>
      <c r="JNR104" s="796"/>
      <c r="JNS104" s="796"/>
      <c r="JNT104" s="797"/>
      <c r="JNU104" s="795">
        <f t="shared" ref="JNU104" si="1788">JNT101</f>
        <v>0</v>
      </c>
      <c r="JNV104" s="796"/>
      <c r="JNW104" s="796"/>
      <c r="JNX104" s="797"/>
      <c r="JNY104" s="795">
        <f t="shared" ref="JNY104" si="1789">JNX101</f>
        <v>0</v>
      </c>
      <c r="JNZ104" s="796"/>
      <c r="JOA104" s="796"/>
      <c r="JOB104" s="797"/>
      <c r="JOC104" s="795">
        <f t="shared" ref="JOC104" si="1790">JOB101</f>
        <v>0</v>
      </c>
      <c r="JOD104" s="796"/>
      <c r="JOE104" s="796"/>
      <c r="JOF104" s="797"/>
      <c r="JOG104" s="795">
        <f t="shared" ref="JOG104" si="1791">JOF101</f>
        <v>0</v>
      </c>
      <c r="JOH104" s="796"/>
      <c r="JOI104" s="796"/>
      <c r="JOJ104" s="797"/>
      <c r="JOK104" s="795">
        <f t="shared" ref="JOK104" si="1792">JOJ101</f>
        <v>0</v>
      </c>
      <c r="JOL104" s="796"/>
      <c r="JOM104" s="796"/>
      <c r="JON104" s="797"/>
      <c r="JOO104" s="795">
        <f t="shared" ref="JOO104" si="1793">JON101</f>
        <v>0</v>
      </c>
      <c r="JOP104" s="796"/>
      <c r="JOQ104" s="796"/>
      <c r="JOR104" s="797"/>
      <c r="JOS104" s="795">
        <f t="shared" ref="JOS104" si="1794">JOR101</f>
        <v>0</v>
      </c>
      <c r="JOT104" s="796"/>
      <c r="JOU104" s="796"/>
      <c r="JOV104" s="797"/>
      <c r="JOW104" s="795">
        <f t="shared" ref="JOW104" si="1795">JOV101</f>
        <v>0</v>
      </c>
      <c r="JOX104" s="796"/>
      <c r="JOY104" s="796"/>
      <c r="JOZ104" s="797"/>
      <c r="JPA104" s="795">
        <f t="shared" ref="JPA104" si="1796">JOZ101</f>
        <v>0</v>
      </c>
      <c r="JPB104" s="796"/>
      <c r="JPC104" s="796"/>
      <c r="JPD104" s="797"/>
      <c r="JPE104" s="795">
        <f t="shared" ref="JPE104" si="1797">JPD101</f>
        <v>0</v>
      </c>
      <c r="JPF104" s="796"/>
      <c r="JPG104" s="796"/>
      <c r="JPH104" s="797"/>
      <c r="JPI104" s="795">
        <f t="shared" ref="JPI104" si="1798">JPH101</f>
        <v>0</v>
      </c>
      <c r="JPJ104" s="796"/>
      <c r="JPK104" s="796"/>
      <c r="JPL104" s="797"/>
      <c r="JPM104" s="795">
        <f t="shared" ref="JPM104" si="1799">JPL101</f>
        <v>0</v>
      </c>
      <c r="JPN104" s="796"/>
      <c r="JPO104" s="796"/>
      <c r="JPP104" s="797"/>
      <c r="JPQ104" s="795">
        <f t="shared" ref="JPQ104" si="1800">JPP101</f>
        <v>0</v>
      </c>
      <c r="JPR104" s="796"/>
      <c r="JPS104" s="796"/>
      <c r="JPT104" s="797"/>
      <c r="JPU104" s="795">
        <f t="shared" ref="JPU104" si="1801">JPT101</f>
        <v>0</v>
      </c>
      <c r="JPV104" s="796"/>
      <c r="JPW104" s="796"/>
      <c r="JPX104" s="797"/>
      <c r="JPY104" s="795">
        <f t="shared" ref="JPY104" si="1802">JPX101</f>
        <v>0</v>
      </c>
      <c r="JPZ104" s="796"/>
      <c r="JQA104" s="796"/>
      <c r="JQB104" s="797"/>
      <c r="JQC104" s="795">
        <f t="shared" ref="JQC104" si="1803">JQB101</f>
        <v>0</v>
      </c>
      <c r="JQD104" s="796"/>
      <c r="JQE104" s="796"/>
      <c r="JQF104" s="797"/>
      <c r="JQG104" s="795">
        <f t="shared" ref="JQG104" si="1804">JQF101</f>
        <v>0</v>
      </c>
      <c r="JQH104" s="796"/>
      <c r="JQI104" s="796"/>
      <c r="JQJ104" s="797"/>
      <c r="JQK104" s="795">
        <f t="shared" ref="JQK104" si="1805">JQJ101</f>
        <v>0</v>
      </c>
      <c r="JQL104" s="796"/>
      <c r="JQM104" s="796"/>
      <c r="JQN104" s="797"/>
      <c r="JQO104" s="795">
        <f t="shared" ref="JQO104" si="1806">JQN101</f>
        <v>0</v>
      </c>
      <c r="JQP104" s="796"/>
      <c r="JQQ104" s="796"/>
      <c r="JQR104" s="797"/>
      <c r="JQS104" s="795">
        <f t="shared" ref="JQS104" si="1807">JQR101</f>
        <v>0</v>
      </c>
      <c r="JQT104" s="796"/>
      <c r="JQU104" s="796"/>
      <c r="JQV104" s="797"/>
      <c r="JQW104" s="795">
        <f t="shared" ref="JQW104" si="1808">JQV101</f>
        <v>0</v>
      </c>
      <c r="JQX104" s="796"/>
      <c r="JQY104" s="796"/>
      <c r="JQZ104" s="797"/>
      <c r="JRA104" s="795">
        <f t="shared" ref="JRA104" si="1809">JQZ101</f>
        <v>0</v>
      </c>
      <c r="JRB104" s="796"/>
      <c r="JRC104" s="796"/>
      <c r="JRD104" s="797"/>
      <c r="JRE104" s="795">
        <f t="shared" ref="JRE104" si="1810">JRD101</f>
        <v>0</v>
      </c>
      <c r="JRF104" s="796"/>
      <c r="JRG104" s="796"/>
      <c r="JRH104" s="797"/>
      <c r="JRI104" s="795">
        <f t="shared" ref="JRI104" si="1811">JRH101</f>
        <v>0</v>
      </c>
      <c r="JRJ104" s="796"/>
      <c r="JRK104" s="796"/>
      <c r="JRL104" s="797"/>
      <c r="JRM104" s="795">
        <f t="shared" ref="JRM104" si="1812">JRL101</f>
        <v>0</v>
      </c>
      <c r="JRN104" s="796"/>
      <c r="JRO104" s="796"/>
      <c r="JRP104" s="797"/>
      <c r="JRQ104" s="795">
        <f t="shared" ref="JRQ104" si="1813">JRP101</f>
        <v>0</v>
      </c>
      <c r="JRR104" s="796"/>
      <c r="JRS104" s="796"/>
      <c r="JRT104" s="797"/>
      <c r="JRU104" s="795">
        <f t="shared" ref="JRU104" si="1814">JRT101</f>
        <v>0</v>
      </c>
      <c r="JRV104" s="796"/>
      <c r="JRW104" s="796"/>
      <c r="JRX104" s="797"/>
      <c r="JRY104" s="795">
        <f t="shared" ref="JRY104" si="1815">JRX101</f>
        <v>0</v>
      </c>
      <c r="JRZ104" s="796"/>
      <c r="JSA104" s="796"/>
      <c r="JSB104" s="797"/>
      <c r="JSC104" s="795">
        <f t="shared" ref="JSC104" si="1816">JSB101</f>
        <v>0</v>
      </c>
      <c r="JSD104" s="796"/>
      <c r="JSE104" s="796"/>
      <c r="JSF104" s="797"/>
      <c r="JSG104" s="795">
        <f t="shared" ref="JSG104" si="1817">JSF101</f>
        <v>0</v>
      </c>
      <c r="JSH104" s="796"/>
      <c r="JSI104" s="796"/>
      <c r="JSJ104" s="797"/>
      <c r="JSK104" s="795">
        <f t="shared" ref="JSK104" si="1818">JSJ101</f>
        <v>0</v>
      </c>
      <c r="JSL104" s="796"/>
      <c r="JSM104" s="796"/>
      <c r="JSN104" s="797"/>
      <c r="JSO104" s="795">
        <f t="shared" ref="JSO104" si="1819">JSN101</f>
        <v>0</v>
      </c>
      <c r="JSP104" s="796"/>
      <c r="JSQ104" s="796"/>
      <c r="JSR104" s="797"/>
      <c r="JSS104" s="795">
        <f t="shared" ref="JSS104" si="1820">JSR101</f>
        <v>0</v>
      </c>
      <c r="JST104" s="796"/>
      <c r="JSU104" s="796"/>
      <c r="JSV104" s="797"/>
      <c r="JSW104" s="795">
        <f t="shared" ref="JSW104" si="1821">JSV101</f>
        <v>0</v>
      </c>
      <c r="JSX104" s="796"/>
      <c r="JSY104" s="796"/>
      <c r="JSZ104" s="797"/>
      <c r="JTA104" s="795">
        <f t="shared" ref="JTA104" si="1822">JSZ101</f>
        <v>0</v>
      </c>
      <c r="JTB104" s="796"/>
      <c r="JTC104" s="796"/>
      <c r="JTD104" s="797"/>
      <c r="JTE104" s="795">
        <f t="shared" ref="JTE104" si="1823">JTD101</f>
        <v>0</v>
      </c>
      <c r="JTF104" s="796"/>
      <c r="JTG104" s="796"/>
      <c r="JTH104" s="797"/>
      <c r="JTI104" s="795">
        <f t="shared" ref="JTI104" si="1824">JTH101</f>
        <v>0</v>
      </c>
      <c r="JTJ104" s="796"/>
      <c r="JTK104" s="796"/>
      <c r="JTL104" s="797"/>
      <c r="JTM104" s="795">
        <f t="shared" ref="JTM104" si="1825">JTL101</f>
        <v>0</v>
      </c>
      <c r="JTN104" s="796"/>
      <c r="JTO104" s="796"/>
      <c r="JTP104" s="797"/>
      <c r="JTQ104" s="795">
        <f t="shared" ref="JTQ104" si="1826">JTP101</f>
        <v>0</v>
      </c>
      <c r="JTR104" s="796"/>
      <c r="JTS104" s="796"/>
      <c r="JTT104" s="797"/>
      <c r="JTU104" s="795">
        <f t="shared" ref="JTU104" si="1827">JTT101</f>
        <v>0</v>
      </c>
      <c r="JTV104" s="796"/>
      <c r="JTW104" s="796"/>
      <c r="JTX104" s="797"/>
      <c r="JTY104" s="795">
        <f t="shared" ref="JTY104" si="1828">JTX101</f>
        <v>0</v>
      </c>
      <c r="JTZ104" s="796"/>
      <c r="JUA104" s="796"/>
      <c r="JUB104" s="797"/>
      <c r="JUC104" s="795">
        <f t="shared" ref="JUC104" si="1829">JUB101</f>
        <v>0</v>
      </c>
      <c r="JUD104" s="796"/>
      <c r="JUE104" s="796"/>
      <c r="JUF104" s="797"/>
      <c r="JUG104" s="795">
        <f t="shared" ref="JUG104" si="1830">JUF101</f>
        <v>0</v>
      </c>
      <c r="JUH104" s="796"/>
      <c r="JUI104" s="796"/>
      <c r="JUJ104" s="797"/>
      <c r="JUK104" s="795">
        <f t="shared" ref="JUK104" si="1831">JUJ101</f>
        <v>0</v>
      </c>
      <c r="JUL104" s="796"/>
      <c r="JUM104" s="796"/>
      <c r="JUN104" s="797"/>
      <c r="JUO104" s="795">
        <f t="shared" ref="JUO104" si="1832">JUN101</f>
        <v>0</v>
      </c>
      <c r="JUP104" s="796"/>
      <c r="JUQ104" s="796"/>
      <c r="JUR104" s="797"/>
      <c r="JUS104" s="795">
        <f t="shared" ref="JUS104" si="1833">JUR101</f>
        <v>0</v>
      </c>
      <c r="JUT104" s="796"/>
      <c r="JUU104" s="796"/>
      <c r="JUV104" s="797"/>
      <c r="JUW104" s="795">
        <f t="shared" ref="JUW104" si="1834">JUV101</f>
        <v>0</v>
      </c>
      <c r="JUX104" s="796"/>
      <c r="JUY104" s="796"/>
      <c r="JUZ104" s="797"/>
      <c r="JVA104" s="795">
        <f t="shared" ref="JVA104" si="1835">JUZ101</f>
        <v>0</v>
      </c>
      <c r="JVB104" s="796"/>
      <c r="JVC104" s="796"/>
      <c r="JVD104" s="797"/>
      <c r="JVE104" s="795">
        <f t="shared" ref="JVE104" si="1836">JVD101</f>
        <v>0</v>
      </c>
      <c r="JVF104" s="796"/>
      <c r="JVG104" s="796"/>
      <c r="JVH104" s="797"/>
      <c r="JVI104" s="795">
        <f t="shared" ref="JVI104" si="1837">JVH101</f>
        <v>0</v>
      </c>
      <c r="JVJ104" s="796"/>
      <c r="JVK104" s="796"/>
      <c r="JVL104" s="797"/>
      <c r="JVM104" s="795">
        <f t="shared" ref="JVM104" si="1838">JVL101</f>
        <v>0</v>
      </c>
      <c r="JVN104" s="796"/>
      <c r="JVO104" s="796"/>
      <c r="JVP104" s="797"/>
      <c r="JVQ104" s="795">
        <f t="shared" ref="JVQ104" si="1839">JVP101</f>
        <v>0</v>
      </c>
      <c r="JVR104" s="796"/>
      <c r="JVS104" s="796"/>
      <c r="JVT104" s="797"/>
      <c r="JVU104" s="795">
        <f t="shared" ref="JVU104" si="1840">JVT101</f>
        <v>0</v>
      </c>
      <c r="JVV104" s="796"/>
      <c r="JVW104" s="796"/>
      <c r="JVX104" s="797"/>
      <c r="JVY104" s="795">
        <f t="shared" ref="JVY104" si="1841">JVX101</f>
        <v>0</v>
      </c>
      <c r="JVZ104" s="796"/>
      <c r="JWA104" s="796"/>
      <c r="JWB104" s="797"/>
      <c r="JWC104" s="795">
        <f t="shared" ref="JWC104" si="1842">JWB101</f>
        <v>0</v>
      </c>
      <c r="JWD104" s="796"/>
      <c r="JWE104" s="796"/>
      <c r="JWF104" s="797"/>
      <c r="JWG104" s="795">
        <f t="shared" ref="JWG104" si="1843">JWF101</f>
        <v>0</v>
      </c>
      <c r="JWH104" s="796"/>
      <c r="JWI104" s="796"/>
      <c r="JWJ104" s="797"/>
      <c r="JWK104" s="795">
        <f t="shared" ref="JWK104" si="1844">JWJ101</f>
        <v>0</v>
      </c>
      <c r="JWL104" s="796"/>
      <c r="JWM104" s="796"/>
      <c r="JWN104" s="797"/>
      <c r="JWO104" s="795">
        <f t="shared" ref="JWO104" si="1845">JWN101</f>
        <v>0</v>
      </c>
      <c r="JWP104" s="796"/>
      <c r="JWQ104" s="796"/>
      <c r="JWR104" s="797"/>
      <c r="JWS104" s="795">
        <f t="shared" ref="JWS104" si="1846">JWR101</f>
        <v>0</v>
      </c>
      <c r="JWT104" s="796"/>
      <c r="JWU104" s="796"/>
      <c r="JWV104" s="797"/>
      <c r="JWW104" s="795">
        <f t="shared" ref="JWW104" si="1847">JWV101</f>
        <v>0</v>
      </c>
      <c r="JWX104" s="796"/>
      <c r="JWY104" s="796"/>
      <c r="JWZ104" s="797"/>
      <c r="JXA104" s="795">
        <f t="shared" ref="JXA104" si="1848">JWZ101</f>
        <v>0</v>
      </c>
      <c r="JXB104" s="796"/>
      <c r="JXC104" s="796"/>
      <c r="JXD104" s="797"/>
      <c r="JXE104" s="795">
        <f t="shared" ref="JXE104" si="1849">JXD101</f>
        <v>0</v>
      </c>
      <c r="JXF104" s="796"/>
      <c r="JXG104" s="796"/>
      <c r="JXH104" s="797"/>
      <c r="JXI104" s="795">
        <f t="shared" ref="JXI104" si="1850">JXH101</f>
        <v>0</v>
      </c>
      <c r="JXJ104" s="796"/>
      <c r="JXK104" s="796"/>
      <c r="JXL104" s="797"/>
      <c r="JXM104" s="795">
        <f t="shared" ref="JXM104" si="1851">JXL101</f>
        <v>0</v>
      </c>
      <c r="JXN104" s="796"/>
      <c r="JXO104" s="796"/>
      <c r="JXP104" s="797"/>
      <c r="JXQ104" s="795">
        <f t="shared" ref="JXQ104" si="1852">JXP101</f>
        <v>0</v>
      </c>
      <c r="JXR104" s="796"/>
      <c r="JXS104" s="796"/>
      <c r="JXT104" s="797"/>
      <c r="JXU104" s="795">
        <f t="shared" ref="JXU104" si="1853">JXT101</f>
        <v>0</v>
      </c>
      <c r="JXV104" s="796"/>
      <c r="JXW104" s="796"/>
      <c r="JXX104" s="797"/>
      <c r="JXY104" s="795">
        <f t="shared" ref="JXY104" si="1854">JXX101</f>
        <v>0</v>
      </c>
      <c r="JXZ104" s="796"/>
      <c r="JYA104" s="796"/>
      <c r="JYB104" s="797"/>
      <c r="JYC104" s="795">
        <f t="shared" ref="JYC104" si="1855">JYB101</f>
        <v>0</v>
      </c>
      <c r="JYD104" s="796"/>
      <c r="JYE104" s="796"/>
      <c r="JYF104" s="797"/>
      <c r="JYG104" s="795">
        <f t="shared" ref="JYG104" si="1856">JYF101</f>
        <v>0</v>
      </c>
      <c r="JYH104" s="796"/>
      <c r="JYI104" s="796"/>
      <c r="JYJ104" s="797"/>
      <c r="JYK104" s="795">
        <f t="shared" ref="JYK104" si="1857">JYJ101</f>
        <v>0</v>
      </c>
      <c r="JYL104" s="796"/>
      <c r="JYM104" s="796"/>
      <c r="JYN104" s="797"/>
      <c r="JYO104" s="795">
        <f t="shared" ref="JYO104" si="1858">JYN101</f>
        <v>0</v>
      </c>
      <c r="JYP104" s="796"/>
      <c r="JYQ104" s="796"/>
      <c r="JYR104" s="797"/>
      <c r="JYS104" s="795">
        <f t="shared" ref="JYS104" si="1859">JYR101</f>
        <v>0</v>
      </c>
      <c r="JYT104" s="796"/>
      <c r="JYU104" s="796"/>
      <c r="JYV104" s="797"/>
      <c r="JYW104" s="795">
        <f t="shared" ref="JYW104" si="1860">JYV101</f>
        <v>0</v>
      </c>
      <c r="JYX104" s="796"/>
      <c r="JYY104" s="796"/>
      <c r="JYZ104" s="797"/>
      <c r="JZA104" s="795">
        <f t="shared" ref="JZA104" si="1861">JYZ101</f>
        <v>0</v>
      </c>
      <c r="JZB104" s="796"/>
      <c r="JZC104" s="796"/>
      <c r="JZD104" s="797"/>
      <c r="JZE104" s="795">
        <f t="shared" ref="JZE104" si="1862">JZD101</f>
        <v>0</v>
      </c>
      <c r="JZF104" s="796"/>
      <c r="JZG104" s="796"/>
      <c r="JZH104" s="797"/>
      <c r="JZI104" s="795">
        <f t="shared" ref="JZI104" si="1863">JZH101</f>
        <v>0</v>
      </c>
      <c r="JZJ104" s="796"/>
      <c r="JZK104" s="796"/>
      <c r="JZL104" s="797"/>
      <c r="JZM104" s="795">
        <f t="shared" ref="JZM104" si="1864">JZL101</f>
        <v>0</v>
      </c>
      <c r="JZN104" s="796"/>
      <c r="JZO104" s="796"/>
      <c r="JZP104" s="797"/>
      <c r="JZQ104" s="795">
        <f t="shared" ref="JZQ104" si="1865">JZP101</f>
        <v>0</v>
      </c>
      <c r="JZR104" s="796"/>
      <c r="JZS104" s="796"/>
      <c r="JZT104" s="797"/>
      <c r="JZU104" s="795">
        <f t="shared" ref="JZU104" si="1866">JZT101</f>
        <v>0</v>
      </c>
      <c r="JZV104" s="796"/>
      <c r="JZW104" s="796"/>
      <c r="JZX104" s="797"/>
      <c r="JZY104" s="795">
        <f t="shared" ref="JZY104" si="1867">JZX101</f>
        <v>0</v>
      </c>
      <c r="JZZ104" s="796"/>
      <c r="KAA104" s="796"/>
      <c r="KAB104" s="797"/>
      <c r="KAC104" s="795">
        <f t="shared" ref="KAC104" si="1868">KAB101</f>
        <v>0</v>
      </c>
      <c r="KAD104" s="796"/>
      <c r="KAE104" s="796"/>
      <c r="KAF104" s="797"/>
      <c r="KAG104" s="795">
        <f t="shared" ref="KAG104" si="1869">KAF101</f>
        <v>0</v>
      </c>
      <c r="KAH104" s="796"/>
      <c r="KAI104" s="796"/>
      <c r="KAJ104" s="797"/>
      <c r="KAK104" s="795">
        <f t="shared" ref="KAK104" si="1870">KAJ101</f>
        <v>0</v>
      </c>
      <c r="KAL104" s="796"/>
      <c r="KAM104" s="796"/>
      <c r="KAN104" s="797"/>
      <c r="KAO104" s="795">
        <f t="shared" ref="KAO104" si="1871">KAN101</f>
        <v>0</v>
      </c>
      <c r="KAP104" s="796"/>
      <c r="KAQ104" s="796"/>
      <c r="KAR104" s="797"/>
      <c r="KAS104" s="795">
        <f t="shared" ref="KAS104" si="1872">KAR101</f>
        <v>0</v>
      </c>
      <c r="KAT104" s="796"/>
      <c r="KAU104" s="796"/>
      <c r="KAV104" s="797"/>
      <c r="KAW104" s="795">
        <f t="shared" ref="KAW104" si="1873">KAV101</f>
        <v>0</v>
      </c>
      <c r="KAX104" s="796"/>
      <c r="KAY104" s="796"/>
      <c r="KAZ104" s="797"/>
      <c r="KBA104" s="795">
        <f t="shared" ref="KBA104" si="1874">KAZ101</f>
        <v>0</v>
      </c>
      <c r="KBB104" s="796"/>
      <c r="KBC104" s="796"/>
      <c r="KBD104" s="797"/>
      <c r="KBE104" s="795">
        <f t="shared" ref="KBE104" si="1875">KBD101</f>
        <v>0</v>
      </c>
      <c r="KBF104" s="796"/>
      <c r="KBG104" s="796"/>
      <c r="KBH104" s="797"/>
      <c r="KBI104" s="795">
        <f t="shared" ref="KBI104" si="1876">KBH101</f>
        <v>0</v>
      </c>
      <c r="KBJ104" s="796"/>
      <c r="KBK104" s="796"/>
      <c r="KBL104" s="797"/>
      <c r="KBM104" s="795">
        <f t="shared" ref="KBM104" si="1877">KBL101</f>
        <v>0</v>
      </c>
      <c r="KBN104" s="796"/>
      <c r="KBO104" s="796"/>
      <c r="KBP104" s="797"/>
      <c r="KBQ104" s="795">
        <f t="shared" ref="KBQ104" si="1878">KBP101</f>
        <v>0</v>
      </c>
      <c r="KBR104" s="796"/>
      <c r="KBS104" s="796"/>
      <c r="KBT104" s="797"/>
      <c r="KBU104" s="795">
        <f t="shared" ref="KBU104" si="1879">KBT101</f>
        <v>0</v>
      </c>
      <c r="KBV104" s="796"/>
      <c r="KBW104" s="796"/>
      <c r="KBX104" s="797"/>
      <c r="KBY104" s="795">
        <f t="shared" ref="KBY104" si="1880">KBX101</f>
        <v>0</v>
      </c>
      <c r="KBZ104" s="796"/>
      <c r="KCA104" s="796"/>
      <c r="KCB104" s="797"/>
      <c r="KCC104" s="795">
        <f t="shared" ref="KCC104" si="1881">KCB101</f>
        <v>0</v>
      </c>
      <c r="KCD104" s="796"/>
      <c r="KCE104" s="796"/>
      <c r="KCF104" s="797"/>
      <c r="KCG104" s="795">
        <f t="shared" ref="KCG104" si="1882">KCF101</f>
        <v>0</v>
      </c>
      <c r="KCH104" s="796"/>
      <c r="KCI104" s="796"/>
      <c r="KCJ104" s="797"/>
      <c r="KCK104" s="795">
        <f t="shared" ref="KCK104" si="1883">KCJ101</f>
        <v>0</v>
      </c>
      <c r="KCL104" s="796"/>
      <c r="KCM104" s="796"/>
      <c r="KCN104" s="797"/>
      <c r="KCO104" s="795">
        <f t="shared" ref="KCO104" si="1884">KCN101</f>
        <v>0</v>
      </c>
      <c r="KCP104" s="796"/>
      <c r="KCQ104" s="796"/>
      <c r="KCR104" s="797"/>
      <c r="KCS104" s="795">
        <f t="shared" ref="KCS104" si="1885">KCR101</f>
        <v>0</v>
      </c>
      <c r="KCT104" s="796"/>
      <c r="KCU104" s="796"/>
      <c r="KCV104" s="797"/>
      <c r="KCW104" s="795">
        <f t="shared" ref="KCW104" si="1886">KCV101</f>
        <v>0</v>
      </c>
      <c r="KCX104" s="796"/>
      <c r="KCY104" s="796"/>
      <c r="KCZ104" s="797"/>
      <c r="KDA104" s="795">
        <f t="shared" ref="KDA104" si="1887">KCZ101</f>
        <v>0</v>
      </c>
      <c r="KDB104" s="796"/>
      <c r="KDC104" s="796"/>
      <c r="KDD104" s="797"/>
      <c r="KDE104" s="795">
        <f t="shared" ref="KDE104" si="1888">KDD101</f>
        <v>0</v>
      </c>
      <c r="KDF104" s="796"/>
      <c r="KDG104" s="796"/>
      <c r="KDH104" s="797"/>
      <c r="KDI104" s="795">
        <f t="shared" ref="KDI104" si="1889">KDH101</f>
        <v>0</v>
      </c>
      <c r="KDJ104" s="796"/>
      <c r="KDK104" s="796"/>
      <c r="KDL104" s="797"/>
      <c r="KDM104" s="795">
        <f t="shared" ref="KDM104" si="1890">KDL101</f>
        <v>0</v>
      </c>
      <c r="KDN104" s="796"/>
      <c r="KDO104" s="796"/>
      <c r="KDP104" s="797"/>
      <c r="KDQ104" s="795">
        <f t="shared" ref="KDQ104" si="1891">KDP101</f>
        <v>0</v>
      </c>
      <c r="KDR104" s="796"/>
      <c r="KDS104" s="796"/>
      <c r="KDT104" s="797"/>
      <c r="KDU104" s="795">
        <f t="shared" ref="KDU104" si="1892">KDT101</f>
        <v>0</v>
      </c>
      <c r="KDV104" s="796"/>
      <c r="KDW104" s="796"/>
      <c r="KDX104" s="797"/>
      <c r="KDY104" s="795">
        <f t="shared" ref="KDY104" si="1893">KDX101</f>
        <v>0</v>
      </c>
      <c r="KDZ104" s="796"/>
      <c r="KEA104" s="796"/>
      <c r="KEB104" s="797"/>
      <c r="KEC104" s="795">
        <f t="shared" ref="KEC104" si="1894">KEB101</f>
        <v>0</v>
      </c>
      <c r="KED104" s="796"/>
      <c r="KEE104" s="796"/>
      <c r="KEF104" s="797"/>
      <c r="KEG104" s="795">
        <f t="shared" ref="KEG104" si="1895">KEF101</f>
        <v>0</v>
      </c>
      <c r="KEH104" s="796"/>
      <c r="KEI104" s="796"/>
      <c r="KEJ104" s="797"/>
      <c r="KEK104" s="795">
        <f t="shared" ref="KEK104" si="1896">KEJ101</f>
        <v>0</v>
      </c>
      <c r="KEL104" s="796"/>
      <c r="KEM104" s="796"/>
      <c r="KEN104" s="797"/>
      <c r="KEO104" s="795">
        <f t="shared" ref="KEO104" si="1897">KEN101</f>
        <v>0</v>
      </c>
      <c r="KEP104" s="796"/>
      <c r="KEQ104" s="796"/>
      <c r="KER104" s="797"/>
      <c r="KES104" s="795">
        <f t="shared" ref="KES104" si="1898">KER101</f>
        <v>0</v>
      </c>
      <c r="KET104" s="796"/>
      <c r="KEU104" s="796"/>
      <c r="KEV104" s="797"/>
      <c r="KEW104" s="795">
        <f t="shared" ref="KEW104" si="1899">KEV101</f>
        <v>0</v>
      </c>
      <c r="KEX104" s="796"/>
      <c r="KEY104" s="796"/>
      <c r="KEZ104" s="797"/>
      <c r="KFA104" s="795">
        <f t="shared" ref="KFA104" si="1900">KEZ101</f>
        <v>0</v>
      </c>
      <c r="KFB104" s="796"/>
      <c r="KFC104" s="796"/>
      <c r="KFD104" s="797"/>
      <c r="KFE104" s="795">
        <f t="shared" ref="KFE104" si="1901">KFD101</f>
        <v>0</v>
      </c>
      <c r="KFF104" s="796"/>
      <c r="KFG104" s="796"/>
      <c r="KFH104" s="797"/>
      <c r="KFI104" s="795">
        <f t="shared" ref="KFI104" si="1902">KFH101</f>
        <v>0</v>
      </c>
      <c r="KFJ104" s="796"/>
      <c r="KFK104" s="796"/>
      <c r="KFL104" s="797"/>
      <c r="KFM104" s="795">
        <f t="shared" ref="KFM104" si="1903">KFL101</f>
        <v>0</v>
      </c>
      <c r="KFN104" s="796"/>
      <c r="KFO104" s="796"/>
      <c r="KFP104" s="797"/>
      <c r="KFQ104" s="795">
        <f t="shared" ref="KFQ104" si="1904">KFP101</f>
        <v>0</v>
      </c>
      <c r="KFR104" s="796"/>
      <c r="KFS104" s="796"/>
      <c r="KFT104" s="797"/>
      <c r="KFU104" s="795">
        <f t="shared" ref="KFU104" si="1905">KFT101</f>
        <v>0</v>
      </c>
      <c r="KFV104" s="796"/>
      <c r="KFW104" s="796"/>
      <c r="KFX104" s="797"/>
      <c r="KFY104" s="795">
        <f t="shared" ref="KFY104" si="1906">KFX101</f>
        <v>0</v>
      </c>
      <c r="KFZ104" s="796"/>
      <c r="KGA104" s="796"/>
      <c r="KGB104" s="797"/>
      <c r="KGC104" s="795">
        <f t="shared" ref="KGC104" si="1907">KGB101</f>
        <v>0</v>
      </c>
      <c r="KGD104" s="796"/>
      <c r="KGE104" s="796"/>
      <c r="KGF104" s="797"/>
      <c r="KGG104" s="795">
        <f t="shared" ref="KGG104" si="1908">KGF101</f>
        <v>0</v>
      </c>
      <c r="KGH104" s="796"/>
      <c r="KGI104" s="796"/>
      <c r="KGJ104" s="797"/>
      <c r="KGK104" s="795">
        <f t="shared" ref="KGK104" si="1909">KGJ101</f>
        <v>0</v>
      </c>
      <c r="KGL104" s="796"/>
      <c r="KGM104" s="796"/>
      <c r="KGN104" s="797"/>
      <c r="KGO104" s="795">
        <f t="shared" ref="KGO104" si="1910">KGN101</f>
        <v>0</v>
      </c>
      <c r="KGP104" s="796"/>
      <c r="KGQ104" s="796"/>
      <c r="KGR104" s="797"/>
      <c r="KGS104" s="795">
        <f t="shared" ref="KGS104" si="1911">KGR101</f>
        <v>0</v>
      </c>
      <c r="KGT104" s="796"/>
      <c r="KGU104" s="796"/>
      <c r="KGV104" s="797"/>
      <c r="KGW104" s="795">
        <f t="shared" ref="KGW104" si="1912">KGV101</f>
        <v>0</v>
      </c>
      <c r="KGX104" s="796"/>
      <c r="KGY104" s="796"/>
      <c r="KGZ104" s="797"/>
      <c r="KHA104" s="795">
        <f t="shared" ref="KHA104" si="1913">KGZ101</f>
        <v>0</v>
      </c>
      <c r="KHB104" s="796"/>
      <c r="KHC104" s="796"/>
      <c r="KHD104" s="797"/>
      <c r="KHE104" s="795">
        <f t="shared" ref="KHE104" si="1914">KHD101</f>
        <v>0</v>
      </c>
      <c r="KHF104" s="796"/>
      <c r="KHG104" s="796"/>
      <c r="KHH104" s="797"/>
      <c r="KHI104" s="795">
        <f t="shared" ref="KHI104" si="1915">KHH101</f>
        <v>0</v>
      </c>
      <c r="KHJ104" s="796"/>
      <c r="KHK104" s="796"/>
      <c r="KHL104" s="797"/>
      <c r="KHM104" s="795">
        <f t="shared" ref="KHM104" si="1916">KHL101</f>
        <v>0</v>
      </c>
      <c r="KHN104" s="796"/>
      <c r="KHO104" s="796"/>
      <c r="KHP104" s="797"/>
      <c r="KHQ104" s="795">
        <f t="shared" ref="KHQ104" si="1917">KHP101</f>
        <v>0</v>
      </c>
      <c r="KHR104" s="796"/>
      <c r="KHS104" s="796"/>
      <c r="KHT104" s="797"/>
      <c r="KHU104" s="795">
        <f t="shared" ref="KHU104" si="1918">KHT101</f>
        <v>0</v>
      </c>
      <c r="KHV104" s="796"/>
      <c r="KHW104" s="796"/>
      <c r="KHX104" s="797"/>
      <c r="KHY104" s="795">
        <f t="shared" ref="KHY104" si="1919">KHX101</f>
        <v>0</v>
      </c>
      <c r="KHZ104" s="796"/>
      <c r="KIA104" s="796"/>
      <c r="KIB104" s="797"/>
      <c r="KIC104" s="795">
        <f t="shared" ref="KIC104" si="1920">KIB101</f>
        <v>0</v>
      </c>
      <c r="KID104" s="796"/>
      <c r="KIE104" s="796"/>
      <c r="KIF104" s="797"/>
      <c r="KIG104" s="795">
        <f t="shared" ref="KIG104" si="1921">KIF101</f>
        <v>0</v>
      </c>
      <c r="KIH104" s="796"/>
      <c r="KII104" s="796"/>
      <c r="KIJ104" s="797"/>
      <c r="KIK104" s="795">
        <f t="shared" ref="KIK104" si="1922">KIJ101</f>
        <v>0</v>
      </c>
      <c r="KIL104" s="796"/>
      <c r="KIM104" s="796"/>
      <c r="KIN104" s="797"/>
      <c r="KIO104" s="795">
        <f t="shared" ref="KIO104" si="1923">KIN101</f>
        <v>0</v>
      </c>
      <c r="KIP104" s="796"/>
      <c r="KIQ104" s="796"/>
      <c r="KIR104" s="797"/>
      <c r="KIS104" s="795">
        <f t="shared" ref="KIS104" si="1924">KIR101</f>
        <v>0</v>
      </c>
      <c r="KIT104" s="796"/>
      <c r="KIU104" s="796"/>
      <c r="KIV104" s="797"/>
      <c r="KIW104" s="795">
        <f t="shared" ref="KIW104" si="1925">KIV101</f>
        <v>0</v>
      </c>
      <c r="KIX104" s="796"/>
      <c r="KIY104" s="796"/>
      <c r="KIZ104" s="797"/>
      <c r="KJA104" s="795">
        <f t="shared" ref="KJA104" si="1926">KIZ101</f>
        <v>0</v>
      </c>
      <c r="KJB104" s="796"/>
      <c r="KJC104" s="796"/>
      <c r="KJD104" s="797"/>
      <c r="KJE104" s="795">
        <f t="shared" ref="KJE104" si="1927">KJD101</f>
        <v>0</v>
      </c>
      <c r="KJF104" s="796"/>
      <c r="KJG104" s="796"/>
      <c r="KJH104" s="797"/>
      <c r="KJI104" s="795">
        <f t="shared" ref="KJI104" si="1928">KJH101</f>
        <v>0</v>
      </c>
      <c r="KJJ104" s="796"/>
      <c r="KJK104" s="796"/>
      <c r="KJL104" s="797"/>
      <c r="KJM104" s="795">
        <f t="shared" ref="KJM104" si="1929">KJL101</f>
        <v>0</v>
      </c>
      <c r="KJN104" s="796"/>
      <c r="KJO104" s="796"/>
      <c r="KJP104" s="797"/>
      <c r="KJQ104" s="795">
        <f t="shared" ref="KJQ104" si="1930">KJP101</f>
        <v>0</v>
      </c>
      <c r="KJR104" s="796"/>
      <c r="KJS104" s="796"/>
      <c r="KJT104" s="797"/>
      <c r="KJU104" s="795">
        <f t="shared" ref="KJU104" si="1931">KJT101</f>
        <v>0</v>
      </c>
      <c r="KJV104" s="796"/>
      <c r="KJW104" s="796"/>
      <c r="KJX104" s="797"/>
      <c r="KJY104" s="795">
        <f t="shared" ref="KJY104" si="1932">KJX101</f>
        <v>0</v>
      </c>
      <c r="KJZ104" s="796"/>
      <c r="KKA104" s="796"/>
      <c r="KKB104" s="797"/>
      <c r="KKC104" s="795">
        <f t="shared" ref="KKC104" si="1933">KKB101</f>
        <v>0</v>
      </c>
      <c r="KKD104" s="796"/>
      <c r="KKE104" s="796"/>
      <c r="KKF104" s="797"/>
      <c r="KKG104" s="795">
        <f t="shared" ref="KKG104" si="1934">KKF101</f>
        <v>0</v>
      </c>
      <c r="KKH104" s="796"/>
      <c r="KKI104" s="796"/>
      <c r="KKJ104" s="797"/>
      <c r="KKK104" s="795">
        <f t="shared" ref="KKK104" si="1935">KKJ101</f>
        <v>0</v>
      </c>
      <c r="KKL104" s="796"/>
      <c r="KKM104" s="796"/>
      <c r="KKN104" s="797"/>
      <c r="KKO104" s="795">
        <f t="shared" ref="KKO104" si="1936">KKN101</f>
        <v>0</v>
      </c>
      <c r="KKP104" s="796"/>
      <c r="KKQ104" s="796"/>
      <c r="KKR104" s="797"/>
      <c r="KKS104" s="795">
        <f t="shared" ref="KKS104" si="1937">KKR101</f>
        <v>0</v>
      </c>
      <c r="KKT104" s="796"/>
      <c r="KKU104" s="796"/>
      <c r="KKV104" s="797"/>
      <c r="KKW104" s="795">
        <f t="shared" ref="KKW104" si="1938">KKV101</f>
        <v>0</v>
      </c>
      <c r="KKX104" s="796"/>
      <c r="KKY104" s="796"/>
      <c r="KKZ104" s="797"/>
      <c r="KLA104" s="795">
        <f t="shared" ref="KLA104" si="1939">KKZ101</f>
        <v>0</v>
      </c>
      <c r="KLB104" s="796"/>
      <c r="KLC104" s="796"/>
      <c r="KLD104" s="797"/>
      <c r="KLE104" s="795">
        <f t="shared" ref="KLE104" si="1940">KLD101</f>
        <v>0</v>
      </c>
      <c r="KLF104" s="796"/>
      <c r="KLG104" s="796"/>
      <c r="KLH104" s="797"/>
      <c r="KLI104" s="795">
        <f t="shared" ref="KLI104" si="1941">KLH101</f>
        <v>0</v>
      </c>
      <c r="KLJ104" s="796"/>
      <c r="KLK104" s="796"/>
      <c r="KLL104" s="797"/>
      <c r="KLM104" s="795">
        <f t="shared" ref="KLM104" si="1942">KLL101</f>
        <v>0</v>
      </c>
      <c r="KLN104" s="796"/>
      <c r="KLO104" s="796"/>
      <c r="KLP104" s="797"/>
      <c r="KLQ104" s="795">
        <f t="shared" ref="KLQ104" si="1943">KLP101</f>
        <v>0</v>
      </c>
      <c r="KLR104" s="796"/>
      <c r="KLS104" s="796"/>
      <c r="KLT104" s="797"/>
      <c r="KLU104" s="795">
        <f t="shared" ref="KLU104" si="1944">KLT101</f>
        <v>0</v>
      </c>
      <c r="KLV104" s="796"/>
      <c r="KLW104" s="796"/>
      <c r="KLX104" s="797"/>
      <c r="KLY104" s="795">
        <f t="shared" ref="KLY104" si="1945">KLX101</f>
        <v>0</v>
      </c>
      <c r="KLZ104" s="796"/>
      <c r="KMA104" s="796"/>
      <c r="KMB104" s="797"/>
      <c r="KMC104" s="795">
        <f t="shared" ref="KMC104" si="1946">KMB101</f>
        <v>0</v>
      </c>
      <c r="KMD104" s="796"/>
      <c r="KME104" s="796"/>
      <c r="KMF104" s="797"/>
      <c r="KMG104" s="795">
        <f t="shared" ref="KMG104" si="1947">KMF101</f>
        <v>0</v>
      </c>
      <c r="KMH104" s="796"/>
      <c r="KMI104" s="796"/>
      <c r="KMJ104" s="797"/>
      <c r="KMK104" s="795">
        <f t="shared" ref="KMK104" si="1948">KMJ101</f>
        <v>0</v>
      </c>
      <c r="KML104" s="796"/>
      <c r="KMM104" s="796"/>
      <c r="KMN104" s="797"/>
      <c r="KMO104" s="795">
        <f t="shared" ref="KMO104" si="1949">KMN101</f>
        <v>0</v>
      </c>
      <c r="KMP104" s="796"/>
      <c r="KMQ104" s="796"/>
      <c r="KMR104" s="797"/>
      <c r="KMS104" s="795">
        <f t="shared" ref="KMS104" si="1950">KMR101</f>
        <v>0</v>
      </c>
      <c r="KMT104" s="796"/>
      <c r="KMU104" s="796"/>
      <c r="KMV104" s="797"/>
      <c r="KMW104" s="795">
        <f t="shared" ref="KMW104" si="1951">KMV101</f>
        <v>0</v>
      </c>
      <c r="KMX104" s="796"/>
      <c r="KMY104" s="796"/>
      <c r="KMZ104" s="797"/>
      <c r="KNA104" s="795">
        <f t="shared" ref="KNA104" si="1952">KMZ101</f>
        <v>0</v>
      </c>
      <c r="KNB104" s="796"/>
      <c r="KNC104" s="796"/>
      <c r="KND104" s="797"/>
      <c r="KNE104" s="795">
        <f t="shared" ref="KNE104" si="1953">KND101</f>
        <v>0</v>
      </c>
      <c r="KNF104" s="796"/>
      <c r="KNG104" s="796"/>
      <c r="KNH104" s="797"/>
      <c r="KNI104" s="795">
        <f t="shared" ref="KNI104" si="1954">KNH101</f>
        <v>0</v>
      </c>
      <c r="KNJ104" s="796"/>
      <c r="KNK104" s="796"/>
      <c r="KNL104" s="797"/>
      <c r="KNM104" s="795">
        <f t="shared" ref="KNM104" si="1955">KNL101</f>
        <v>0</v>
      </c>
      <c r="KNN104" s="796"/>
      <c r="KNO104" s="796"/>
      <c r="KNP104" s="797"/>
      <c r="KNQ104" s="795">
        <f t="shared" ref="KNQ104" si="1956">KNP101</f>
        <v>0</v>
      </c>
      <c r="KNR104" s="796"/>
      <c r="KNS104" s="796"/>
      <c r="KNT104" s="797"/>
      <c r="KNU104" s="795">
        <f t="shared" ref="KNU104" si="1957">KNT101</f>
        <v>0</v>
      </c>
      <c r="KNV104" s="796"/>
      <c r="KNW104" s="796"/>
      <c r="KNX104" s="797"/>
      <c r="KNY104" s="795">
        <f t="shared" ref="KNY104" si="1958">KNX101</f>
        <v>0</v>
      </c>
      <c r="KNZ104" s="796"/>
      <c r="KOA104" s="796"/>
      <c r="KOB104" s="797"/>
      <c r="KOC104" s="795">
        <f t="shared" ref="KOC104" si="1959">KOB101</f>
        <v>0</v>
      </c>
      <c r="KOD104" s="796"/>
      <c r="KOE104" s="796"/>
      <c r="KOF104" s="797"/>
      <c r="KOG104" s="795">
        <f t="shared" ref="KOG104" si="1960">KOF101</f>
        <v>0</v>
      </c>
      <c r="KOH104" s="796"/>
      <c r="KOI104" s="796"/>
      <c r="KOJ104" s="797"/>
      <c r="KOK104" s="795">
        <f t="shared" ref="KOK104" si="1961">KOJ101</f>
        <v>0</v>
      </c>
      <c r="KOL104" s="796"/>
      <c r="KOM104" s="796"/>
      <c r="KON104" s="797"/>
      <c r="KOO104" s="795">
        <f t="shared" ref="KOO104" si="1962">KON101</f>
        <v>0</v>
      </c>
      <c r="KOP104" s="796"/>
      <c r="KOQ104" s="796"/>
      <c r="KOR104" s="797"/>
      <c r="KOS104" s="795">
        <f t="shared" ref="KOS104" si="1963">KOR101</f>
        <v>0</v>
      </c>
      <c r="KOT104" s="796"/>
      <c r="KOU104" s="796"/>
      <c r="KOV104" s="797"/>
      <c r="KOW104" s="795">
        <f t="shared" ref="KOW104" si="1964">KOV101</f>
        <v>0</v>
      </c>
      <c r="KOX104" s="796"/>
      <c r="KOY104" s="796"/>
      <c r="KOZ104" s="797"/>
      <c r="KPA104" s="795">
        <f t="shared" ref="KPA104" si="1965">KOZ101</f>
        <v>0</v>
      </c>
      <c r="KPB104" s="796"/>
      <c r="KPC104" s="796"/>
      <c r="KPD104" s="797"/>
      <c r="KPE104" s="795">
        <f t="shared" ref="KPE104" si="1966">KPD101</f>
        <v>0</v>
      </c>
      <c r="KPF104" s="796"/>
      <c r="KPG104" s="796"/>
      <c r="KPH104" s="797"/>
      <c r="KPI104" s="795">
        <f t="shared" ref="KPI104" si="1967">KPH101</f>
        <v>0</v>
      </c>
      <c r="KPJ104" s="796"/>
      <c r="KPK104" s="796"/>
      <c r="KPL104" s="797"/>
      <c r="KPM104" s="795">
        <f t="shared" ref="KPM104" si="1968">KPL101</f>
        <v>0</v>
      </c>
      <c r="KPN104" s="796"/>
      <c r="KPO104" s="796"/>
      <c r="KPP104" s="797"/>
      <c r="KPQ104" s="795">
        <f t="shared" ref="KPQ104" si="1969">KPP101</f>
        <v>0</v>
      </c>
      <c r="KPR104" s="796"/>
      <c r="KPS104" s="796"/>
      <c r="KPT104" s="797"/>
      <c r="KPU104" s="795">
        <f t="shared" ref="KPU104" si="1970">KPT101</f>
        <v>0</v>
      </c>
      <c r="KPV104" s="796"/>
      <c r="KPW104" s="796"/>
      <c r="KPX104" s="797"/>
      <c r="KPY104" s="795">
        <f t="shared" ref="KPY104" si="1971">KPX101</f>
        <v>0</v>
      </c>
      <c r="KPZ104" s="796"/>
      <c r="KQA104" s="796"/>
      <c r="KQB104" s="797"/>
      <c r="KQC104" s="795">
        <f t="shared" ref="KQC104" si="1972">KQB101</f>
        <v>0</v>
      </c>
      <c r="KQD104" s="796"/>
      <c r="KQE104" s="796"/>
      <c r="KQF104" s="797"/>
      <c r="KQG104" s="795">
        <f t="shared" ref="KQG104" si="1973">KQF101</f>
        <v>0</v>
      </c>
      <c r="KQH104" s="796"/>
      <c r="KQI104" s="796"/>
      <c r="KQJ104" s="797"/>
      <c r="KQK104" s="795">
        <f t="shared" ref="KQK104" si="1974">KQJ101</f>
        <v>0</v>
      </c>
      <c r="KQL104" s="796"/>
      <c r="KQM104" s="796"/>
      <c r="KQN104" s="797"/>
      <c r="KQO104" s="795">
        <f t="shared" ref="KQO104" si="1975">KQN101</f>
        <v>0</v>
      </c>
      <c r="KQP104" s="796"/>
      <c r="KQQ104" s="796"/>
      <c r="KQR104" s="797"/>
      <c r="KQS104" s="795">
        <f t="shared" ref="KQS104" si="1976">KQR101</f>
        <v>0</v>
      </c>
      <c r="KQT104" s="796"/>
      <c r="KQU104" s="796"/>
      <c r="KQV104" s="797"/>
      <c r="KQW104" s="795">
        <f t="shared" ref="KQW104" si="1977">KQV101</f>
        <v>0</v>
      </c>
      <c r="KQX104" s="796"/>
      <c r="KQY104" s="796"/>
      <c r="KQZ104" s="797"/>
      <c r="KRA104" s="795">
        <f t="shared" ref="KRA104" si="1978">KQZ101</f>
        <v>0</v>
      </c>
      <c r="KRB104" s="796"/>
      <c r="KRC104" s="796"/>
      <c r="KRD104" s="797"/>
      <c r="KRE104" s="795">
        <f t="shared" ref="KRE104" si="1979">KRD101</f>
        <v>0</v>
      </c>
      <c r="KRF104" s="796"/>
      <c r="KRG104" s="796"/>
      <c r="KRH104" s="797"/>
      <c r="KRI104" s="795">
        <f t="shared" ref="KRI104" si="1980">KRH101</f>
        <v>0</v>
      </c>
      <c r="KRJ104" s="796"/>
      <c r="KRK104" s="796"/>
      <c r="KRL104" s="797"/>
      <c r="KRM104" s="795">
        <f t="shared" ref="KRM104" si="1981">KRL101</f>
        <v>0</v>
      </c>
      <c r="KRN104" s="796"/>
      <c r="KRO104" s="796"/>
      <c r="KRP104" s="797"/>
      <c r="KRQ104" s="795">
        <f t="shared" ref="KRQ104" si="1982">KRP101</f>
        <v>0</v>
      </c>
      <c r="KRR104" s="796"/>
      <c r="KRS104" s="796"/>
      <c r="KRT104" s="797"/>
      <c r="KRU104" s="795">
        <f t="shared" ref="KRU104" si="1983">KRT101</f>
        <v>0</v>
      </c>
      <c r="KRV104" s="796"/>
      <c r="KRW104" s="796"/>
      <c r="KRX104" s="797"/>
      <c r="KRY104" s="795">
        <f t="shared" ref="KRY104" si="1984">KRX101</f>
        <v>0</v>
      </c>
      <c r="KRZ104" s="796"/>
      <c r="KSA104" s="796"/>
      <c r="KSB104" s="797"/>
      <c r="KSC104" s="795">
        <f t="shared" ref="KSC104" si="1985">KSB101</f>
        <v>0</v>
      </c>
      <c r="KSD104" s="796"/>
      <c r="KSE104" s="796"/>
      <c r="KSF104" s="797"/>
      <c r="KSG104" s="795">
        <f t="shared" ref="KSG104" si="1986">KSF101</f>
        <v>0</v>
      </c>
      <c r="KSH104" s="796"/>
      <c r="KSI104" s="796"/>
      <c r="KSJ104" s="797"/>
      <c r="KSK104" s="795">
        <f t="shared" ref="KSK104" si="1987">KSJ101</f>
        <v>0</v>
      </c>
      <c r="KSL104" s="796"/>
      <c r="KSM104" s="796"/>
      <c r="KSN104" s="797"/>
      <c r="KSO104" s="795">
        <f t="shared" ref="KSO104" si="1988">KSN101</f>
        <v>0</v>
      </c>
      <c r="KSP104" s="796"/>
      <c r="KSQ104" s="796"/>
      <c r="KSR104" s="797"/>
      <c r="KSS104" s="795">
        <f t="shared" ref="KSS104" si="1989">KSR101</f>
        <v>0</v>
      </c>
      <c r="KST104" s="796"/>
      <c r="KSU104" s="796"/>
      <c r="KSV104" s="797"/>
      <c r="KSW104" s="795">
        <f t="shared" ref="KSW104" si="1990">KSV101</f>
        <v>0</v>
      </c>
      <c r="KSX104" s="796"/>
      <c r="KSY104" s="796"/>
      <c r="KSZ104" s="797"/>
      <c r="KTA104" s="795">
        <f t="shared" ref="KTA104" si="1991">KSZ101</f>
        <v>0</v>
      </c>
      <c r="KTB104" s="796"/>
      <c r="KTC104" s="796"/>
      <c r="KTD104" s="797"/>
      <c r="KTE104" s="795">
        <f t="shared" ref="KTE104" si="1992">KTD101</f>
        <v>0</v>
      </c>
      <c r="KTF104" s="796"/>
      <c r="KTG104" s="796"/>
      <c r="KTH104" s="797"/>
      <c r="KTI104" s="795">
        <f t="shared" ref="KTI104" si="1993">KTH101</f>
        <v>0</v>
      </c>
      <c r="KTJ104" s="796"/>
      <c r="KTK104" s="796"/>
      <c r="KTL104" s="797"/>
      <c r="KTM104" s="795">
        <f t="shared" ref="KTM104" si="1994">KTL101</f>
        <v>0</v>
      </c>
      <c r="KTN104" s="796"/>
      <c r="KTO104" s="796"/>
      <c r="KTP104" s="797"/>
      <c r="KTQ104" s="795">
        <f t="shared" ref="KTQ104" si="1995">KTP101</f>
        <v>0</v>
      </c>
      <c r="KTR104" s="796"/>
      <c r="KTS104" s="796"/>
      <c r="KTT104" s="797"/>
      <c r="KTU104" s="795">
        <f t="shared" ref="KTU104" si="1996">KTT101</f>
        <v>0</v>
      </c>
      <c r="KTV104" s="796"/>
      <c r="KTW104" s="796"/>
      <c r="KTX104" s="797"/>
      <c r="KTY104" s="795">
        <f t="shared" ref="KTY104" si="1997">KTX101</f>
        <v>0</v>
      </c>
      <c r="KTZ104" s="796"/>
      <c r="KUA104" s="796"/>
      <c r="KUB104" s="797"/>
      <c r="KUC104" s="795">
        <f t="shared" ref="KUC104" si="1998">KUB101</f>
        <v>0</v>
      </c>
      <c r="KUD104" s="796"/>
      <c r="KUE104" s="796"/>
      <c r="KUF104" s="797"/>
      <c r="KUG104" s="795">
        <f t="shared" ref="KUG104" si="1999">KUF101</f>
        <v>0</v>
      </c>
      <c r="KUH104" s="796"/>
      <c r="KUI104" s="796"/>
      <c r="KUJ104" s="797"/>
      <c r="KUK104" s="795">
        <f t="shared" ref="KUK104" si="2000">KUJ101</f>
        <v>0</v>
      </c>
      <c r="KUL104" s="796"/>
      <c r="KUM104" s="796"/>
      <c r="KUN104" s="797"/>
      <c r="KUO104" s="795">
        <f t="shared" ref="KUO104" si="2001">KUN101</f>
        <v>0</v>
      </c>
      <c r="KUP104" s="796"/>
      <c r="KUQ104" s="796"/>
      <c r="KUR104" s="797"/>
      <c r="KUS104" s="795">
        <f t="shared" ref="KUS104" si="2002">KUR101</f>
        <v>0</v>
      </c>
      <c r="KUT104" s="796"/>
      <c r="KUU104" s="796"/>
      <c r="KUV104" s="797"/>
      <c r="KUW104" s="795">
        <f t="shared" ref="KUW104" si="2003">KUV101</f>
        <v>0</v>
      </c>
      <c r="KUX104" s="796"/>
      <c r="KUY104" s="796"/>
      <c r="KUZ104" s="797"/>
      <c r="KVA104" s="795">
        <f t="shared" ref="KVA104" si="2004">KUZ101</f>
        <v>0</v>
      </c>
      <c r="KVB104" s="796"/>
      <c r="KVC104" s="796"/>
      <c r="KVD104" s="797"/>
      <c r="KVE104" s="795">
        <f t="shared" ref="KVE104" si="2005">KVD101</f>
        <v>0</v>
      </c>
      <c r="KVF104" s="796"/>
      <c r="KVG104" s="796"/>
      <c r="KVH104" s="797"/>
      <c r="KVI104" s="795">
        <f t="shared" ref="KVI104" si="2006">KVH101</f>
        <v>0</v>
      </c>
      <c r="KVJ104" s="796"/>
      <c r="KVK104" s="796"/>
      <c r="KVL104" s="797"/>
      <c r="KVM104" s="795">
        <f t="shared" ref="KVM104" si="2007">KVL101</f>
        <v>0</v>
      </c>
      <c r="KVN104" s="796"/>
      <c r="KVO104" s="796"/>
      <c r="KVP104" s="797"/>
      <c r="KVQ104" s="795">
        <f t="shared" ref="KVQ104" si="2008">KVP101</f>
        <v>0</v>
      </c>
      <c r="KVR104" s="796"/>
      <c r="KVS104" s="796"/>
      <c r="KVT104" s="797"/>
      <c r="KVU104" s="795">
        <f t="shared" ref="KVU104" si="2009">KVT101</f>
        <v>0</v>
      </c>
      <c r="KVV104" s="796"/>
      <c r="KVW104" s="796"/>
      <c r="KVX104" s="797"/>
      <c r="KVY104" s="795">
        <f t="shared" ref="KVY104" si="2010">KVX101</f>
        <v>0</v>
      </c>
      <c r="KVZ104" s="796"/>
      <c r="KWA104" s="796"/>
      <c r="KWB104" s="797"/>
      <c r="KWC104" s="795">
        <f t="shared" ref="KWC104" si="2011">KWB101</f>
        <v>0</v>
      </c>
      <c r="KWD104" s="796"/>
      <c r="KWE104" s="796"/>
      <c r="KWF104" s="797"/>
      <c r="KWG104" s="795">
        <f t="shared" ref="KWG104" si="2012">KWF101</f>
        <v>0</v>
      </c>
      <c r="KWH104" s="796"/>
      <c r="KWI104" s="796"/>
      <c r="KWJ104" s="797"/>
      <c r="KWK104" s="795">
        <f t="shared" ref="KWK104" si="2013">KWJ101</f>
        <v>0</v>
      </c>
      <c r="KWL104" s="796"/>
      <c r="KWM104" s="796"/>
      <c r="KWN104" s="797"/>
      <c r="KWO104" s="795">
        <f t="shared" ref="KWO104" si="2014">KWN101</f>
        <v>0</v>
      </c>
      <c r="KWP104" s="796"/>
      <c r="KWQ104" s="796"/>
      <c r="KWR104" s="797"/>
      <c r="KWS104" s="795">
        <f t="shared" ref="KWS104" si="2015">KWR101</f>
        <v>0</v>
      </c>
      <c r="KWT104" s="796"/>
      <c r="KWU104" s="796"/>
      <c r="KWV104" s="797"/>
      <c r="KWW104" s="795">
        <f t="shared" ref="KWW104" si="2016">KWV101</f>
        <v>0</v>
      </c>
      <c r="KWX104" s="796"/>
      <c r="KWY104" s="796"/>
      <c r="KWZ104" s="797"/>
      <c r="KXA104" s="795">
        <f t="shared" ref="KXA104" si="2017">KWZ101</f>
        <v>0</v>
      </c>
      <c r="KXB104" s="796"/>
      <c r="KXC104" s="796"/>
      <c r="KXD104" s="797"/>
      <c r="KXE104" s="795">
        <f t="shared" ref="KXE104" si="2018">KXD101</f>
        <v>0</v>
      </c>
      <c r="KXF104" s="796"/>
      <c r="KXG104" s="796"/>
      <c r="KXH104" s="797"/>
      <c r="KXI104" s="795">
        <f t="shared" ref="KXI104" si="2019">KXH101</f>
        <v>0</v>
      </c>
      <c r="KXJ104" s="796"/>
      <c r="KXK104" s="796"/>
      <c r="KXL104" s="797"/>
      <c r="KXM104" s="795">
        <f t="shared" ref="KXM104" si="2020">KXL101</f>
        <v>0</v>
      </c>
      <c r="KXN104" s="796"/>
      <c r="KXO104" s="796"/>
      <c r="KXP104" s="797"/>
      <c r="KXQ104" s="795">
        <f t="shared" ref="KXQ104" si="2021">KXP101</f>
        <v>0</v>
      </c>
      <c r="KXR104" s="796"/>
      <c r="KXS104" s="796"/>
      <c r="KXT104" s="797"/>
      <c r="KXU104" s="795">
        <f t="shared" ref="KXU104" si="2022">KXT101</f>
        <v>0</v>
      </c>
      <c r="KXV104" s="796"/>
      <c r="KXW104" s="796"/>
      <c r="KXX104" s="797"/>
      <c r="KXY104" s="795">
        <f t="shared" ref="KXY104" si="2023">KXX101</f>
        <v>0</v>
      </c>
      <c r="KXZ104" s="796"/>
      <c r="KYA104" s="796"/>
      <c r="KYB104" s="797"/>
      <c r="KYC104" s="795">
        <f t="shared" ref="KYC104" si="2024">KYB101</f>
        <v>0</v>
      </c>
      <c r="KYD104" s="796"/>
      <c r="KYE104" s="796"/>
      <c r="KYF104" s="797"/>
      <c r="KYG104" s="795">
        <f t="shared" ref="KYG104" si="2025">KYF101</f>
        <v>0</v>
      </c>
      <c r="KYH104" s="796"/>
      <c r="KYI104" s="796"/>
      <c r="KYJ104" s="797"/>
      <c r="KYK104" s="795">
        <f t="shared" ref="KYK104" si="2026">KYJ101</f>
        <v>0</v>
      </c>
      <c r="KYL104" s="796"/>
      <c r="KYM104" s="796"/>
      <c r="KYN104" s="797"/>
      <c r="KYO104" s="795">
        <f t="shared" ref="KYO104" si="2027">KYN101</f>
        <v>0</v>
      </c>
      <c r="KYP104" s="796"/>
      <c r="KYQ104" s="796"/>
      <c r="KYR104" s="797"/>
      <c r="KYS104" s="795">
        <f t="shared" ref="KYS104" si="2028">KYR101</f>
        <v>0</v>
      </c>
      <c r="KYT104" s="796"/>
      <c r="KYU104" s="796"/>
      <c r="KYV104" s="797"/>
      <c r="KYW104" s="795">
        <f t="shared" ref="KYW104" si="2029">KYV101</f>
        <v>0</v>
      </c>
      <c r="KYX104" s="796"/>
      <c r="KYY104" s="796"/>
      <c r="KYZ104" s="797"/>
      <c r="KZA104" s="795">
        <f t="shared" ref="KZA104" si="2030">KYZ101</f>
        <v>0</v>
      </c>
      <c r="KZB104" s="796"/>
      <c r="KZC104" s="796"/>
      <c r="KZD104" s="797"/>
      <c r="KZE104" s="795">
        <f t="shared" ref="KZE104" si="2031">KZD101</f>
        <v>0</v>
      </c>
      <c r="KZF104" s="796"/>
      <c r="KZG104" s="796"/>
      <c r="KZH104" s="797"/>
      <c r="KZI104" s="795">
        <f t="shared" ref="KZI104" si="2032">KZH101</f>
        <v>0</v>
      </c>
      <c r="KZJ104" s="796"/>
      <c r="KZK104" s="796"/>
      <c r="KZL104" s="797"/>
      <c r="KZM104" s="795">
        <f t="shared" ref="KZM104" si="2033">KZL101</f>
        <v>0</v>
      </c>
      <c r="KZN104" s="796"/>
      <c r="KZO104" s="796"/>
      <c r="KZP104" s="797"/>
      <c r="KZQ104" s="795">
        <f t="shared" ref="KZQ104" si="2034">KZP101</f>
        <v>0</v>
      </c>
      <c r="KZR104" s="796"/>
      <c r="KZS104" s="796"/>
      <c r="KZT104" s="797"/>
      <c r="KZU104" s="795">
        <f t="shared" ref="KZU104" si="2035">KZT101</f>
        <v>0</v>
      </c>
      <c r="KZV104" s="796"/>
      <c r="KZW104" s="796"/>
      <c r="KZX104" s="797"/>
      <c r="KZY104" s="795">
        <f t="shared" ref="KZY104" si="2036">KZX101</f>
        <v>0</v>
      </c>
      <c r="KZZ104" s="796"/>
      <c r="LAA104" s="796"/>
      <c r="LAB104" s="797"/>
      <c r="LAC104" s="795">
        <f t="shared" ref="LAC104" si="2037">LAB101</f>
        <v>0</v>
      </c>
      <c r="LAD104" s="796"/>
      <c r="LAE104" s="796"/>
      <c r="LAF104" s="797"/>
      <c r="LAG104" s="795">
        <f t="shared" ref="LAG104" si="2038">LAF101</f>
        <v>0</v>
      </c>
      <c r="LAH104" s="796"/>
      <c r="LAI104" s="796"/>
      <c r="LAJ104" s="797"/>
      <c r="LAK104" s="795">
        <f t="shared" ref="LAK104" si="2039">LAJ101</f>
        <v>0</v>
      </c>
      <c r="LAL104" s="796"/>
      <c r="LAM104" s="796"/>
      <c r="LAN104" s="797"/>
      <c r="LAO104" s="795">
        <f t="shared" ref="LAO104" si="2040">LAN101</f>
        <v>0</v>
      </c>
      <c r="LAP104" s="796"/>
      <c r="LAQ104" s="796"/>
      <c r="LAR104" s="797"/>
      <c r="LAS104" s="795">
        <f t="shared" ref="LAS104" si="2041">LAR101</f>
        <v>0</v>
      </c>
      <c r="LAT104" s="796"/>
      <c r="LAU104" s="796"/>
      <c r="LAV104" s="797"/>
      <c r="LAW104" s="795">
        <f t="shared" ref="LAW104" si="2042">LAV101</f>
        <v>0</v>
      </c>
      <c r="LAX104" s="796"/>
      <c r="LAY104" s="796"/>
      <c r="LAZ104" s="797"/>
      <c r="LBA104" s="795">
        <f t="shared" ref="LBA104" si="2043">LAZ101</f>
        <v>0</v>
      </c>
      <c r="LBB104" s="796"/>
      <c r="LBC104" s="796"/>
      <c r="LBD104" s="797"/>
      <c r="LBE104" s="795">
        <f t="shared" ref="LBE104" si="2044">LBD101</f>
        <v>0</v>
      </c>
      <c r="LBF104" s="796"/>
      <c r="LBG104" s="796"/>
      <c r="LBH104" s="797"/>
      <c r="LBI104" s="795">
        <f t="shared" ref="LBI104" si="2045">LBH101</f>
        <v>0</v>
      </c>
      <c r="LBJ104" s="796"/>
      <c r="LBK104" s="796"/>
      <c r="LBL104" s="797"/>
      <c r="LBM104" s="795">
        <f t="shared" ref="LBM104" si="2046">LBL101</f>
        <v>0</v>
      </c>
      <c r="LBN104" s="796"/>
      <c r="LBO104" s="796"/>
      <c r="LBP104" s="797"/>
      <c r="LBQ104" s="795">
        <f t="shared" ref="LBQ104" si="2047">LBP101</f>
        <v>0</v>
      </c>
      <c r="LBR104" s="796"/>
      <c r="LBS104" s="796"/>
      <c r="LBT104" s="797"/>
      <c r="LBU104" s="795">
        <f t="shared" ref="LBU104" si="2048">LBT101</f>
        <v>0</v>
      </c>
      <c r="LBV104" s="796"/>
      <c r="LBW104" s="796"/>
      <c r="LBX104" s="797"/>
      <c r="LBY104" s="795">
        <f t="shared" ref="LBY104" si="2049">LBX101</f>
        <v>0</v>
      </c>
      <c r="LBZ104" s="796"/>
      <c r="LCA104" s="796"/>
      <c r="LCB104" s="797"/>
      <c r="LCC104" s="795">
        <f t="shared" ref="LCC104" si="2050">LCB101</f>
        <v>0</v>
      </c>
      <c r="LCD104" s="796"/>
      <c r="LCE104" s="796"/>
      <c r="LCF104" s="797"/>
      <c r="LCG104" s="795">
        <f t="shared" ref="LCG104" si="2051">LCF101</f>
        <v>0</v>
      </c>
      <c r="LCH104" s="796"/>
      <c r="LCI104" s="796"/>
      <c r="LCJ104" s="797"/>
      <c r="LCK104" s="795">
        <f t="shared" ref="LCK104" si="2052">LCJ101</f>
        <v>0</v>
      </c>
      <c r="LCL104" s="796"/>
      <c r="LCM104" s="796"/>
      <c r="LCN104" s="797"/>
      <c r="LCO104" s="795">
        <f t="shared" ref="LCO104" si="2053">LCN101</f>
        <v>0</v>
      </c>
      <c r="LCP104" s="796"/>
      <c r="LCQ104" s="796"/>
      <c r="LCR104" s="797"/>
      <c r="LCS104" s="795">
        <f t="shared" ref="LCS104" si="2054">LCR101</f>
        <v>0</v>
      </c>
      <c r="LCT104" s="796"/>
      <c r="LCU104" s="796"/>
      <c r="LCV104" s="797"/>
      <c r="LCW104" s="795">
        <f t="shared" ref="LCW104" si="2055">LCV101</f>
        <v>0</v>
      </c>
      <c r="LCX104" s="796"/>
      <c r="LCY104" s="796"/>
      <c r="LCZ104" s="797"/>
      <c r="LDA104" s="795">
        <f t="shared" ref="LDA104" si="2056">LCZ101</f>
        <v>0</v>
      </c>
      <c r="LDB104" s="796"/>
      <c r="LDC104" s="796"/>
      <c r="LDD104" s="797"/>
      <c r="LDE104" s="795">
        <f t="shared" ref="LDE104" si="2057">LDD101</f>
        <v>0</v>
      </c>
      <c r="LDF104" s="796"/>
      <c r="LDG104" s="796"/>
      <c r="LDH104" s="797"/>
      <c r="LDI104" s="795">
        <f t="shared" ref="LDI104" si="2058">LDH101</f>
        <v>0</v>
      </c>
      <c r="LDJ104" s="796"/>
      <c r="LDK104" s="796"/>
      <c r="LDL104" s="797"/>
      <c r="LDM104" s="795">
        <f t="shared" ref="LDM104" si="2059">LDL101</f>
        <v>0</v>
      </c>
      <c r="LDN104" s="796"/>
      <c r="LDO104" s="796"/>
      <c r="LDP104" s="797"/>
      <c r="LDQ104" s="795">
        <f t="shared" ref="LDQ104" si="2060">LDP101</f>
        <v>0</v>
      </c>
      <c r="LDR104" s="796"/>
      <c r="LDS104" s="796"/>
      <c r="LDT104" s="797"/>
      <c r="LDU104" s="795">
        <f t="shared" ref="LDU104" si="2061">LDT101</f>
        <v>0</v>
      </c>
      <c r="LDV104" s="796"/>
      <c r="LDW104" s="796"/>
      <c r="LDX104" s="797"/>
      <c r="LDY104" s="795">
        <f t="shared" ref="LDY104" si="2062">LDX101</f>
        <v>0</v>
      </c>
      <c r="LDZ104" s="796"/>
      <c r="LEA104" s="796"/>
      <c r="LEB104" s="797"/>
      <c r="LEC104" s="795">
        <f t="shared" ref="LEC104" si="2063">LEB101</f>
        <v>0</v>
      </c>
      <c r="LED104" s="796"/>
      <c r="LEE104" s="796"/>
      <c r="LEF104" s="797"/>
      <c r="LEG104" s="795">
        <f t="shared" ref="LEG104" si="2064">LEF101</f>
        <v>0</v>
      </c>
      <c r="LEH104" s="796"/>
      <c r="LEI104" s="796"/>
      <c r="LEJ104" s="797"/>
      <c r="LEK104" s="795">
        <f t="shared" ref="LEK104" si="2065">LEJ101</f>
        <v>0</v>
      </c>
      <c r="LEL104" s="796"/>
      <c r="LEM104" s="796"/>
      <c r="LEN104" s="797"/>
      <c r="LEO104" s="795">
        <f t="shared" ref="LEO104" si="2066">LEN101</f>
        <v>0</v>
      </c>
      <c r="LEP104" s="796"/>
      <c r="LEQ104" s="796"/>
      <c r="LER104" s="797"/>
      <c r="LES104" s="795">
        <f t="shared" ref="LES104" si="2067">LER101</f>
        <v>0</v>
      </c>
      <c r="LET104" s="796"/>
      <c r="LEU104" s="796"/>
      <c r="LEV104" s="797"/>
      <c r="LEW104" s="795">
        <f t="shared" ref="LEW104" si="2068">LEV101</f>
        <v>0</v>
      </c>
      <c r="LEX104" s="796"/>
      <c r="LEY104" s="796"/>
      <c r="LEZ104" s="797"/>
      <c r="LFA104" s="795">
        <f t="shared" ref="LFA104" si="2069">LEZ101</f>
        <v>0</v>
      </c>
      <c r="LFB104" s="796"/>
      <c r="LFC104" s="796"/>
      <c r="LFD104" s="797"/>
      <c r="LFE104" s="795">
        <f t="shared" ref="LFE104" si="2070">LFD101</f>
        <v>0</v>
      </c>
      <c r="LFF104" s="796"/>
      <c r="LFG104" s="796"/>
      <c r="LFH104" s="797"/>
      <c r="LFI104" s="795">
        <f t="shared" ref="LFI104" si="2071">LFH101</f>
        <v>0</v>
      </c>
      <c r="LFJ104" s="796"/>
      <c r="LFK104" s="796"/>
      <c r="LFL104" s="797"/>
      <c r="LFM104" s="795">
        <f t="shared" ref="LFM104" si="2072">LFL101</f>
        <v>0</v>
      </c>
      <c r="LFN104" s="796"/>
      <c r="LFO104" s="796"/>
      <c r="LFP104" s="797"/>
      <c r="LFQ104" s="795">
        <f t="shared" ref="LFQ104" si="2073">LFP101</f>
        <v>0</v>
      </c>
      <c r="LFR104" s="796"/>
      <c r="LFS104" s="796"/>
      <c r="LFT104" s="797"/>
      <c r="LFU104" s="795">
        <f t="shared" ref="LFU104" si="2074">LFT101</f>
        <v>0</v>
      </c>
      <c r="LFV104" s="796"/>
      <c r="LFW104" s="796"/>
      <c r="LFX104" s="797"/>
      <c r="LFY104" s="795">
        <f t="shared" ref="LFY104" si="2075">LFX101</f>
        <v>0</v>
      </c>
      <c r="LFZ104" s="796"/>
      <c r="LGA104" s="796"/>
      <c r="LGB104" s="797"/>
      <c r="LGC104" s="795">
        <f t="shared" ref="LGC104" si="2076">LGB101</f>
        <v>0</v>
      </c>
      <c r="LGD104" s="796"/>
      <c r="LGE104" s="796"/>
      <c r="LGF104" s="797"/>
      <c r="LGG104" s="795">
        <f t="shared" ref="LGG104" si="2077">LGF101</f>
        <v>0</v>
      </c>
      <c r="LGH104" s="796"/>
      <c r="LGI104" s="796"/>
      <c r="LGJ104" s="797"/>
      <c r="LGK104" s="795">
        <f t="shared" ref="LGK104" si="2078">LGJ101</f>
        <v>0</v>
      </c>
      <c r="LGL104" s="796"/>
      <c r="LGM104" s="796"/>
      <c r="LGN104" s="797"/>
      <c r="LGO104" s="795">
        <f t="shared" ref="LGO104" si="2079">LGN101</f>
        <v>0</v>
      </c>
      <c r="LGP104" s="796"/>
      <c r="LGQ104" s="796"/>
      <c r="LGR104" s="797"/>
      <c r="LGS104" s="795">
        <f t="shared" ref="LGS104" si="2080">LGR101</f>
        <v>0</v>
      </c>
      <c r="LGT104" s="796"/>
      <c r="LGU104" s="796"/>
      <c r="LGV104" s="797"/>
      <c r="LGW104" s="795">
        <f t="shared" ref="LGW104" si="2081">LGV101</f>
        <v>0</v>
      </c>
      <c r="LGX104" s="796"/>
      <c r="LGY104" s="796"/>
      <c r="LGZ104" s="797"/>
      <c r="LHA104" s="795">
        <f t="shared" ref="LHA104" si="2082">LGZ101</f>
        <v>0</v>
      </c>
      <c r="LHB104" s="796"/>
      <c r="LHC104" s="796"/>
      <c r="LHD104" s="797"/>
      <c r="LHE104" s="795">
        <f t="shared" ref="LHE104" si="2083">LHD101</f>
        <v>0</v>
      </c>
      <c r="LHF104" s="796"/>
      <c r="LHG104" s="796"/>
      <c r="LHH104" s="797"/>
      <c r="LHI104" s="795">
        <f t="shared" ref="LHI104" si="2084">LHH101</f>
        <v>0</v>
      </c>
      <c r="LHJ104" s="796"/>
      <c r="LHK104" s="796"/>
      <c r="LHL104" s="797"/>
      <c r="LHM104" s="795">
        <f t="shared" ref="LHM104" si="2085">LHL101</f>
        <v>0</v>
      </c>
      <c r="LHN104" s="796"/>
      <c r="LHO104" s="796"/>
      <c r="LHP104" s="797"/>
      <c r="LHQ104" s="795">
        <f t="shared" ref="LHQ104" si="2086">LHP101</f>
        <v>0</v>
      </c>
      <c r="LHR104" s="796"/>
      <c r="LHS104" s="796"/>
      <c r="LHT104" s="797"/>
      <c r="LHU104" s="795">
        <f t="shared" ref="LHU104" si="2087">LHT101</f>
        <v>0</v>
      </c>
      <c r="LHV104" s="796"/>
      <c r="LHW104" s="796"/>
      <c r="LHX104" s="797"/>
      <c r="LHY104" s="795">
        <f t="shared" ref="LHY104" si="2088">LHX101</f>
        <v>0</v>
      </c>
      <c r="LHZ104" s="796"/>
      <c r="LIA104" s="796"/>
      <c r="LIB104" s="797"/>
      <c r="LIC104" s="795">
        <f t="shared" ref="LIC104" si="2089">LIB101</f>
        <v>0</v>
      </c>
      <c r="LID104" s="796"/>
      <c r="LIE104" s="796"/>
      <c r="LIF104" s="797"/>
      <c r="LIG104" s="795">
        <f t="shared" ref="LIG104" si="2090">LIF101</f>
        <v>0</v>
      </c>
      <c r="LIH104" s="796"/>
      <c r="LII104" s="796"/>
      <c r="LIJ104" s="797"/>
      <c r="LIK104" s="795">
        <f t="shared" ref="LIK104" si="2091">LIJ101</f>
        <v>0</v>
      </c>
      <c r="LIL104" s="796"/>
      <c r="LIM104" s="796"/>
      <c r="LIN104" s="797"/>
      <c r="LIO104" s="795">
        <f t="shared" ref="LIO104" si="2092">LIN101</f>
        <v>0</v>
      </c>
      <c r="LIP104" s="796"/>
      <c r="LIQ104" s="796"/>
      <c r="LIR104" s="797"/>
      <c r="LIS104" s="795">
        <f t="shared" ref="LIS104" si="2093">LIR101</f>
        <v>0</v>
      </c>
      <c r="LIT104" s="796"/>
      <c r="LIU104" s="796"/>
      <c r="LIV104" s="797"/>
      <c r="LIW104" s="795">
        <f t="shared" ref="LIW104" si="2094">LIV101</f>
        <v>0</v>
      </c>
      <c r="LIX104" s="796"/>
      <c r="LIY104" s="796"/>
      <c r="LIZ104" s="797"/>
      <c r="LJA104" s="795">
        <f t="shared" ref="LJA104" si="2095">LIZ101</f>
        <v>0</v>
      </c>
      <c r="LJB104" s="796"/>
      <c r="LJC104" s="796"/>
      <c r="LJD104" s="797"/>
      <c r="LJE104" s="795">
        <f t="shared" ref="LJE104" si="2096">LJD101</f>
        <v>0</v>
      </c>
      <c r="LJF104" s="796"/>
      <c r="LJG104" s="796"/>
      <c r="LJH104" s="797"/>
      <c r="LJI104" s="795">
        <f t="shared" ref="LJI104" si="2097">LJH101</f>
        <v>0</v>
      </c>
      <c r="LJJ104" s="796"/>
      <c r="LJK104" s="796"/>
      <c r="LJL104" s="797"/>
      <c r="LJM104" s="795">
        <f t="shared" ref="LJM104" si="2098">LJL101</f>
        <v>0</v>
      </c>
      <c r="LJN104" s="796"/>
      <c r="LJO104" s="796"/>
      <c r="LJP104" s="797"/>
      <c r="LJQ104" s="795">
        <f t="shared" ref="LJQ104" si="2099">LJP101</f>
        <v>0</v>
      </c>
      <c r="LJR104" s="796"/>
      <c r="LJS104" s="796"/>
      <c r="LJT104" s="797"/>
      <c r="LJU104" s="795">
        <f t="shared" ref="LJU104" si="2100">LJT101</f>
        <v>0</v>
      </c>
      <c r="LJV104" s="796"/>
      <c r="LJW104" s="796"/>
      <c r="LJX104" s="797"/>
      <c r="LJY104" s="795">
        <f t="shared" ref="LJY104" si="2101">LJX101</f>
        <v>0</v>
      </c>
      <c r="LJZ104" s="796"/>
      <c r="LKA104" s="796"/>
      <c r="LKB104" s="797"/>
      <c r="LKC104" s="795">
        <f t="shared" ref="LKC104" si="2102">LKB101</f>
        <v>0</v>
      </c>
      <c r="LKD104" s="796"/>
      <c r="LKE104" s="796"/>
      <c r="LKF104" s="797"/>
      <c r="LKG104" s="795">
        <f t="shared" ref="LKG104" si="2103">LKF101</f>
        <v>0</v>
      </c>
      <c r="LKH104" s="796"/>
      <c r="LKI104" s="796"/>
      <c r="LKJ104" s="797"/>
      <c r="LKK104" s="795">
        <f t="shared" ref="LKK104" si="2104">LKJ101</f>
        <v>0</v>
      </c>
      <c r="LKL104" s="796"/>
      <c r="LKM104" s="796"/>
      <c r="LKN104" s="797"/>
      <c r="LKO104" s="795">
        <f t="shared" ref="LKO104" si="2105">LKN101</f>
        <v>0</v>
      </c>
      <c r="LKP104" s="796"/>
      <c r="LKQ104" s="796"/>
      <c r="LKR104" s="797"/>
      <c r="LKS104" s="795">
        <f t="shared" ref="LKS104" si="2106">LKR101</f>
        <v>0</v>
      </c>
      <c r="LKT104" s="796"/>
      <c r="LKU104" s="796"/>
      <c r="LKV104" s="797"/>
      <c r="LKW104" s="795">
        <f t="shared" ref="LKW104" si="2107">LKV101</f>
        <v>0</v>
      </c>
      <c r="LKX104" s="796"/>
      <c r="LKY104" s="796"/>
      <c r="LKZ104" s="797"/>
      <c r="LLA104" s="795">
        <f t="shared" ref="LLA104" si="2108">LKZ101</f>
        <v>0</v>
      </c>
      <c r="LLB104" s="796"/>
      <c r="LLC104" s="796"/>
      <c r="LLD104" s="797"/>
      <c r="LLE104" s="795">
        <f t="shared" ref="LLE104" si="2109">LLD101</f>
        <v>0</v>
      </c>
      <c r="LLF104" s="796"/>
      <c r="LLG104" s="796"/>
      <c r="LLH104" s="797"/>
      <c r="LLI104" s="795">
        <f t="shared" ref="LLI104" si="2110">LLH101</f>
        <v>0</v>
      </c>
      <c r="LLJ104" s="796"/>
      <c r="LLK104" s="796"/>
      <c r="LLL104" s="797"/>
      <c r="LLM104" s="795">
        <f t="shared" ref="LLM104" si="2111">LLL101</f>
        <v>0</v>
      </c>
      <c r="LLN104" s="796"/>
      <c r="LLO104" s="796"/>
      <c r="LLP104" s="797"/>
      <c r="LLQ104" s="795">
        <f t="shared" ref="LLQ104" si="2112">LLP101</f>
        <v>0</v>
      </c>
      <c r="LLR104" s="796"/>
      <c r="LLS104" s="796"/>
      <c r="LLT104" s="797"/>
      <c r="LLU104" s="795">
        <f t="shared" ref="LLU104" si="2113">LLT101</f>
        <v>0</v>
      </c>
      <c r="LLV104" s="796"/>
      <c r="LLW104" s="796"/>
      <c r="LLX104" s="797"/>
      <c r="LLY104" s="795">
        <f t="shared" ref="LLY104" si="2114">LLX101</f>
        <v>0</v>
      </c>
      <c r="LLZ104" s="796"/>
      <c r="LMA104" s="796"/>
      <c r="LMB104" s="797"/>
      <c r="LMC104" s="795">
        <f t="shared" ref="LMC104" si="2115">LMB101</f>
        <v>0</v>
      </c>
      <c r="LMD104" s="796"/>
      <c r="LME104" s="796"/>
      <c r="LMF104" s="797"/>
      <c r="LMG104" s="795">
        <f t="shared" ref="LMG104" si="2116">LMF101</f>
        <v>0</v>
      </c>
      <c r="LMH104" s="796"/>
      <c r="LMI104" s="796"/>
      <c r="LMJ104" s="797"/>
      <c r="LMK104" s="795">
        <f t="shared" ref="LMK104" si="2117">LMJ101</f>
        <v>0</v>
      </c>
      <c r="LML104" s="796"/>
      <c r="LMM104" s="796"/>
      <c r="LMN104" s="797"/>
      <c r="LMO104" s="795">
        <f t="shared" ref="LMO104" si="2118">LMN101</f>
        <v>0</v>
      </c>
      <c r="LMP104" s="796"/>
      <c r="LMQ104" s="796"/>
      <c r="LMR104" s="797"/>
      <c r="LMS104" s="795">
        <f t="shared" ref="LMS104" si="2119">LMR101</f>
        <v>0</v>
      </c>
      <c r="LMT104" s="796"/>
      <c r="LMU104" s="796"/>
      <c r="LMV104" s="797"/>
      <c r="LMW104" s="795">
        <f t="shared" ref="LMW104" si="2120">LMV101</f>
        <v>0</v>
      </c>
      <c r="LMX104" s="796"/>
      <c r="LMY104" s="796"/>
      <c r="LMZ104" s="797"/>
      <c r="LNA104" s="795">
        <f t="shared" ref="LNA104" si="2121">LMZ101</f>
        <v>0</v>
      </c>
      <c r="LNB104" s="796"/>
      <c r="LNC104" s="796"/>
      <c r="LND104" s="797"/>
      <c r="LNE104" s="795">
        <f t="shared" ref="LNE104" si="2122">LND101</f>
        <v>0</v>
      </c>
      <c r="LNF104" s="796"/>
      <c r="LNG104" s="796"/>
      <c r="LNH104" s="797"/>
      <c r="LNI104" s="795">
        <f t="shared" ref="LNI104" si="2123">LNH101</f>
        <v>0</v>
      </c>
      <c r="LNJ104" s="796"/>
      <c r="LNK104" s="796"/>
      <c r="LNL104" s="797"/>
      <c r="LNM104" s="795">
        <f t="shared" ref="LNM104" si="2124">LNL101</f>
        <v>0</v>
      </c>
      <c r="LNN104" s="796"/>
      <c r="LNO104" s="796"/>
      <c r="LNP104" s="797"/>
      <c r="LNQ104" s="795">
        <f t="shared" ref="LNQ104" si="2125">LNP101</f>
        <v>0</v>
      </c>
      <c r="LNR104" s="796"/>
      <c r="LNS104" s="796"/>
      <c r="LNT104" s="797"/>
      <c r="LNU104" s="795">
        <f t="shared" ref="LNU104" si="2126">LNT101</f>
        <v>0</v>
      </c>
      <c r="LNV104" s="796"/>
      <c r="LNW104" s="796"/>
      <c r="LNX104" s="797"/>
      <c r="LNY104" s="795">
        <f t="shared" ref="LNY104" si="2127">LNX101</f>
        <v>0</v>
      </c>
      <c r="LNZ104" s="796"/>
      <c r="LOA104" s="796"/>
      <c r="LOB104" s="797"/>
      <c r="LOC104" s="795">
        <f t="shared" ref="LOC104" si="2128">LOB101</f>
        <v>0</v>
      </c>
      <c r="LOD104" s="796"/>
      <c r="LOE104" s="796"/>
      <c r="LOF104" s="797"/>
      <c r="LOG104" s="795">
        <f t="shared" ref="LOG104" si="2129">LOF101</f>
        <v>0</v>
      </c>
      <c r="LOH104" s="796"/>
      <c r="LOI104" s="796"/>
      <c r="LOJ104" s="797"/>
      <c r="LOK104" s="795">
        <f t="shared" ref="LOK104" si="2130">LOJ101</f>
        <v>0</v>
      </c>
      <c r="LOL104" s="796"/>
      <c r="LOM104" s="796"/>
      <c r="LON104" s="797"/>
      <c r="LOO104" s="795">
        <f t="shared" ref="LOO104" si="2131">LON101</f>
        <v>0</v>
      </c>
      <c r="LOP104" s="796"/>
      <c r="LOQ104" s="796"/>
      <c r="LOR104" s="797"/>
      <c r="LOS104" s="795">
        <f t="shared" ref="LOS104" si="2132">LOR101</f>
        <v>0</v>
      </c>
      <c r="LOT104" s="796"/>
      <c r="LOU104" s="796"/>
      <c r="LOV104" s="797"/>
      <c r="LOW104" s="795">
        <f t="shared" ref="LOW104" si="2133">LOV101</f>
        <v>0</v>
      </c>
      <c r="LOX104" s="796"/>
      <c r="LOY104" s="796"/>
      <c r="LOZ104" s="797"/>
      <c r="LPA104" s="795">
        <f t="shared" ref="LPA104" si="2134">LOZ101</f>
        <v>0</v>
      </c>
      <c r="LPB104" s="796"/>
      <c r="LPC104" s="796"/>
      <c r="LPD104" s="797"/>
      <c r="LPE104" s="795">
        <f t="shared" ref="LPE104" si="2135">LPD101</f>
        <v>0</v>
      </c>
      <c r="LPF104" s="796"/>
      <c r="LPG104" s="796"/>
      <c r="LPH104" s="797"/>
      <c r="LPI104" s="795">
        <f t="shared" ref="LPI104" si="2136">LPH101</f>
        <v>0</v>
      </c>
      <c r="LPJ104" s="796"/>
      <c r="LPK104" s="796"/>
      <c r="LPL104" s="797"/>
      <c r="LPM104" s="795">
        <f t="shared" ref="LPM104" si="2137">LPL101</f>
        <v>0</v>
      </c>
      <c r="LPN104" s="796"/>
      <c r="LPO104" s="796"/>
      <c r="LPP104" s="797"/>
      <c r="LPQ104" s="795">
        <f t="shared" ref="LPQ104" si="2138">LPP101</f>
        <v>0</v>
      </c>
      <c r="LPR104" s="796"/>
      <c r="LPS104" s="796"/>
      <c r="LPT104" s="797"/>
      <c r="LPU104" s="795">
        <f t="shared" ref="LPU104" si="2139">LPT101</f>
        <v>0</v>
      </c>
      <c r="LPV104" s="796"/>
      <c r="LPW104" s="796"/>
      <c r="LPX104" s="797"/>
      <c r="LPY104" s="795">
        <f t="shared" ref="LPY104" si="2140">LPX101</f>
        <v>0</v>
      </c>
      <c r="LPZ104" s="796"/>
      <c r="LQA104" s="796"/>
      <c r="LQB104" s="797"/>
      <c r="LQC104" s="795">
        <f t="shared" ref="LQC104" si="2141">LQB101</f>
        <v>0</v>
      </c>
      <c r="LQD104" s="796"/>
      <c r="LQE104" s="796"/>
      <c r="LQF104" s="797"/>
      <c r="LQG104" s="795">
        <f t="shared" ref="LQG104" si="2142">LQF101</f>
        <v>0</v>
      </c>
      <c r="LQH104" s="796"/>
      <c r="LQI104" s="796"/>
      <c r="LQJ104" s="797"/>
      <c r="LQK104" s="795">
        <f t="shared" ref="LQK104" si="2143">LQJ101</f>
        <v>0</v>
      </c>
      <c r="LQL104" s="796"/>
      <c r="LQM104" s="796"/>
      <c r="LQN104" s="797"/>
      <c r="LQO104" s="795">
        <f t="shared" ref="LQO104" si="2144">LQN101</f>
        <v>0</v>
      </c>
      <c r="LQP104" s="796"/>
      <c r="LQQ104" s="796"/>
      <c r="LQR104" s="797"/>
      <c r="LQS104" s="795">
        <f t="shared" ref="LQS104" si="2145">LQR101</f>
        <v>0</v>
      </c>
      <c r="LQT104" s="796"/>
      <c r="LQU104" s="796"/>
      <c r="LQV104" s="797"/>
      <c r="LQW104" s="795">
        <f t="shared" ref="LQW104" si="2146">LQV101</f>
        <v>0</v>
      </c>
      <c r="LQX104" s="796"/>
      <c r="LQY104" s="796"/>
      <c r="LQZ104" s="797"/>
      <c r="LRA104" s="795">
        <f t="shared" ref="LRA104" si="2147">LQZ101</f>
        <v>0</v>
      </c>
      <c r="LRB104" s="796"/>
      <c r="LRC104" s="796"/>
      <c r="LRD104" s="797"/>
      <c r="LRE104" s="795">
        <f t="shared" ref="LRE104" si="2148">LRD101</f>
        <v>0</v>
      </c>
      <c r="LRF104" s="796"/>
      <c r="LRG104" s="796"/>
      <c r="LRH104" s="797"/>
      <c r="LRI104" s="795">
        <f t="shared" ref="LRI104" si="2149">LRH101</f>
        <v>0</v>
      </c>
      <c r="LRJ104" s="796"/>
      <c r="LRK104" s="796"/>
      <c r="LRL104" s="797"/>
      <c r="LRM104" s="795">
        <f t="shared" ref="LRM104" si="2150">LRL101</f>
        <v>0</v>
      </c>
      <c r="LRN104" s="796"/>
      <c r="LRO104" s="796"/>
      <c r="LRP104" s="797"/>
      <c r="LRQ104" s="795">
        <f t="shared" ref="LRQ104" si="2151">LRP101</f>
        <v>0</v>
      </c>
      <c r="LRR104" s="796"/>
      <c r="LRS104" s="796"/>
      <c r="LRT104" s="797"/>
      <c r="LRU104" s="795">
        <f t="shared" ref="LRU104" si="2152">LRT101</f>
        <v>0</v>
      </c>
      <c r="LRV104" s="796"/>
      <c r="LRW104" s="796"/>
      <c r="LRX104" s="797"/>
      <c r="LRY104" s="795">
        <f t="shared" ref="LRY104" si="2153">LRX101</f>
        <v>0</v>
      </c>
      <c r="LRZ104" s="796"/>
      <c r="LSA104" s="796"/>
      <c r="LSB104" s="797"/>
      <c r="LSC104" s="795">
        <f t="shared" ref="LSC104" si="2154">LSB101</f>
        <v>0</v>
      </c>
      <c r="LSD104" s="796"/>
      <c r="LSE104" s="796"/>
      <c r="LSF104" s="797"/>
      <c r="LSG104" s="795">
        <f t="shared" ref="LSG104" si="2155">LSF101</f>
        <v>0</v>
      </c>
      <c r="LSH104" s="796"/>
      <c r="LSI104" s="796"/>
      <c r="LSJ104" s="797"/>
      <c r="LSK104" s="795">
        <f t="shared" ref="LSK104" si="2156">LSJ101</f>
        <v>0</v>
      </c>
      <c r="LSL104" s="796"/>
      <c r="LSM104" s="796"/>
      <c r="LSN104" s="797"/>
      <c r="LSO104" s="795">
        <f t="shared" ref="LSO104" si="2157">LSN101</f>
        <v>0</v>
      </c>
      <c r="LSP104" s="796"/>
      <c r="LSQ104" s="796"/>
      <c r="LSR104" s="797"/>
      <c r="LSS104" s="795">
        <f t="shared" ref="LSS104" si="2158">LSR101</f>
        <v>0</v>
      </c>
      <c r="LST104" s="796"/>
      <c r="LSU104" s="796"/>
      <c r="LSV104" s="797"/>
      <c r="LSW104" s="795">
        <f t="shared" ref="LSW104" si="2159">LSV101</f>
        <v>0</v>
      </c>
      <c r="LSX104" s="796"/>
      <c r="LSY104" s="796"/>
      <c r="LSZ104" s="797"/>
      <c r="LTA104" s="795">
        <f t="shared" ref="LTA104" si="2160">LSZ101</f>
        <v>0</v>
      </c>
      <c r="LTB104" s="796"/>
      <c r="LTC104" s="796"/>
      <c r="LTD104" s="797"/>
      <c r="LTE104" s="795">
        <f t="shared" ref="LTE104" si="2161">LTD101</f>
        <v>0</v>
      </c>
      <c r="LTF104" s="796"/>
      <c r="LTG104" s="796"/>
      <c r="LTH104" s="797"/>
      <c r="LTI104" s="795">
        <f t="shared" ref="LTI104" si="2162">LTH101</f>
        <v>0</v>
      </c>
      <c r="LTJ104" s="796"/>
      <c r="LTK104" s="796"/>
      <c r="LTL104" s="797"/>
      <c r="LTM104" s="795">
        <f t="shared" ref="LTM104" si="2163">LTL101</f>
        <v>0</v>
      </c>
      <c r="LTN104" s="796"/>
      <c r="LTO104" s="796"/>
      <c r="LTP104" s="797"/>
      <c r="LTQ104" s="795">
        <f t="shared" ref="LTQ104" si="2164">LTP101</f>
        <v>0</v>
      </c>
      <c r="LTR104" s="796"/>
      <c r="LTS104" s="796"/>
      <c r="LTT104" s="797"/>
      <c r="LTU104" s="795">
        <f t="shared" ref="LTU104" si="2165">LTT101</f>
        <v>0</v>
      </c>
      <c r="LTV104" s="796"/>
      <c r="LTW104" s="796"/>
      <c r="LTX104" s="797"/>
      <c r="LTY104" s="795">
        <f t="shared" ref="LTY104" si="2166">LTX101</f>
        <v>0</v>
      </c>
      <c r="LTZ104" s="796"/>
      <c r="LUA104" s="796"/>
      <c r="LUB104" s="797"/>
      <c r="LUC104" s="795">
        <f t="shared" ref="LUC104" si="2167">LUB101</f>
        <v>0</v>
      </c>
      <c r="LUD104" s="796"/>
      <c r="LUE104" s="796"/>
      <c r="LUF104" s="797"/>
      <c r="LUG104" s="795">
        <f t="shared" ref="LUG104" si="2168">LUF101</f>
        <v>0</v>
      </c>
      <c r="LUH104" s="796"/>
      <c r="LUI104" s="796"/>
      <c r="LUJ104" s="797"/>
      <c r="LUK104" s="795">
        <f t="shared" ref="LUK104" si="2169">LUJ101</f>
        <v>0</v>
      </c>
      <c r="LUL104" s="796"/>
      <c r="LUM104" s="796"/>
      <c r="LUN104" s="797"/>
      <c r="LUO104" s="795">
        <f t="shared" ref="LUO104" si="2170">LUN101</f>
        <v>0</v>
      </c>
      <c r="LUP104" s="796"/>
      <c r="LUQ104" s="796"/>
      <c r="LUR104" s="797"/>
      <c r="LUS104" s="795">
        <f t="shared" ref="LUS104" si="2171">LUR101</f>
        <v>0</v>
      </c>
      <c r="LUT104" s="796"/>
      <c r="LUU104" s="796"/>
      <c r="LUV104" s="797"/>
      <c r="LUW104" s="795">
        <f t="shared" ref="LUW104" si="2172">LUV101</f>
        <v>0</v>
      </c>
      <c r="LUX104" s="796"/>
      <c r="LUY104" s="796"/>
      <c r="LUZ104" s="797"/>
      <c r="LVA104" s="795">
        <f t="shared" ref="LVA104" si="2173">LUZ101</f>
        <v>0</v>
      </c>
      <c r="LVB104" s="796"/>
      <c r="LVC104" s="796"/>
      <c r="LVD104" s="797"/>
      <c r="LVE104" s="795">
        <f t="shared" ref="LVE104" si="2174">LVD101</f>
        <v>0</v>
      </c>
      <c r="LVF104" s="796"/>
      <c r="LVG104" s="796"/>
      <c r="LVH104" s="797"/>
      <c r="LVI104" s="795">
        <f t="shared" ref="LVI104" si="2175">LVH101</f>
        <v>0</v>
      </c>
      <c r="LVJ104" s="796"/>
      <c r="LVK104" s="796"/>
      <c r="LVL104" s="797"/>
      <c r="LVM104" s="795">
        <f t="shared" ref="LVM104" si="2176">LVL101</f>
        <v>0</v>
      </c>
      <c r="LVN104" s="796"/>
      <c r="LVO104" s="796"/>
      <c r="LVP104" s="797"/>
      <c r="LVQ104" s="795">
        <f t="shared" ref="LVQ104" si="2177">LVP101</f>
        <v>0</v>
      </c>
      <c r="LVR104" s="796"/>
      <c r="LVS104" s="796"/>
      <c r="LVT104" s="797"/>
      <c r="LVU104" s="795">
        <f t="shared" ref="LVU104" si="2178">LVT101</f>
        <v>0</v>
      </c>
      <c r="LVV104" s="796"/>
      <c r="LVW104" s="796"/>
      <c r="LVX104" s="797"/>
      <c r="LVY104" s="795">
        <f t="shared" ref="LVY104" si="2179">LVX101</f>
        <v>0</v>
      </c>
      <c r="LVZ104" s="796"/>
      <c r="LWA104" s="796"/>
      <c r="LWB104" s="797"/>
      <c r="LWC104" s="795">
        <f t="shared" ref="LWC104" si="2180">LWB101</f>
        <v>0</v>
      </c>
      <c r="LWD104" s="796"/>
      <c r="LWE104" s="796"/>
      <c r="LWF104" s="797"/>
      <c r="LWG104" s="795">
        <f t="shared" ref="LWG104" si="2181">LWF101</f>
        <v>0</v>
      </c>
      <c r="LWH104" s="796"/>
      <c r="LWI104" s="796"/>
      <c r="LWJ104" s="797"/>
      <c r="LWK104" s="795">
        <f t="shared" ref="LWK104" si="2182">LWJ101</f>
        <v>0</v>
      </c>
      <c r="LWL104" s="796"/>
      <c r="LWM104" s="796"/>
      <c r="LWN104" s="797"/>
      <c r="LWO104" s="795">
        <f t="shared" ref="LWO104" si="2183">LWN101</f>
        <v>0</v>
      </c>
      <c r="LWP104" s="796"/>
      <c r="LWQ104" s="796"/>
      <c r="LWR104" s="797"/>
      <c r="LWS104" s="795">
        <f t="shared" ref="LWS104" si="2184">LWR101</f>
        <v>0</v>
      </c>
      <c r="LWT104" s="796"/>
      <c r="LWU104" s="796"/>
      <c r="LWV104" s="797"/>
      <c r="LWW104" s="795">
        <f t="shared" ref="LWW104" si="2185">LWV101</f>
        <v>0</v>
      </c>
      <c r="LWX104" s="796"/>
      <c r="LWY104" s="796"/>
      <c r="LWZ104" s="797"/>
      <c r="LXA104" s="795">
        <f t="shared" ref="LXA104" si="2186">LWZ101</f>
        <v>0</v>
      </c>
      <c r="LXB104" s="796"/>
      <c r="LXC104" s="796"/>
      <c r="LXD104" s="797"/>
      <c r="LXE104" s="795">
        <f t="shared" ref="LXE104" si="2187">LXD101</f>
        <v>0</v>
      </c>
      <c r="LXF104" s="796"/>
      <c r="LXG104" s="796"/>
      <c r="LXH104" s="797"/>
      <c r="LXI104" s="795">
        <f t="shared" ref="LXI104" si="2188">LXH101</f>
        <v>0</v>
      </c>
      <c r="LXJ104" s="796"/>
      <c r="LXK104" s="796"/>
      <c r="LXL104" s="797"/>
      <c r="LXM104" s="795">
        <f t="shared" ref="LXM104" si="2189">LXL101</f>
        <v>0</v>
      </c>
      <c r="LXN104" s="796"/>
      <c r="LXO104" s="796"/>
      <c r="LXP104" s="797"/>
      <c r="LXQ104" s="795">
        <f t="shared" ref="LXQ104" si="2190">LXP101</f>
        <v>0</v>
      </c>
      <c r="LXR104" s="796"/>
      <c r="LXS104" s="796"/>
      <c r="LXT104" s="797"/>
      <c r="LXU104" s="795">
        <f t="shared" ref="LXU104" si="2191">LXT101</f>
        <v>0</v>
      </c>
      <c r="LXV104" s="796"/>
      <c r="LXW104" s="796"/>
      <c r="LXX104" s="797"/>
      <c r="LXY104" s="795">
        <f t="shared" ref="LXY104" si="2192">LXX101</f>
        <v>0</v>
      </c>
      <c r="LXZ104" s="796"/>
      <c r="LYA104" s="796"/>
      <c r="LYB104" s="797"/>
      <c r="LYC104" s="795">
        <f t="shared" ref="LYC104" si="2193">LYB101</f>
        <v>0</v>
      </c>
      <c r="LYD104" s="796"/>
      <c r="LYE104" s="796"/>
      <c r="LYF104" s="797"/>
      <c r="LYG104" s="795">
        <f t="shared" ref="LYG104" si="2194">LYF101</f>
        <v>0</v>
      </c>
      <c r="LYH104" s="796"/>
      <c r="LYI104" s="796"/>
      <c r="LYJ104" s="797"/>
      <c r="LYK104" s="795">
        <f t="shared" ref="LYK104" si="2195">LYJ101</f>
        <v>0</v>
      </c>
      <c r="LYL104" s="796"/>
      <c r="LYM104" s="796"/>
      <c r="LYN104" s="797"/>
      <c r="LYO104" s="795">
        <f t="shared" ref="LYO104" si="2196">LYN101</f>
        <v>0</v>
      </c>
      <c r="LYP104" s="796"/>
      <c r="LYQ104" s="796"/>
      <c r="LYR104" s="797"/>
      <c r="LYS104" s="795">
        <f t="shared" ref="LYS104" si="2197">LYR101</f>
        <v>0</v>
      </c>
      <c r="LYT104" s="796"/>
      <c r="LYU104" s="796"/>
      <c r="LYV104" s="797"/>
      <c r="LYW104" s="795">
        <f t="shared" ref="LYW104" si="2198">LYV101</f>
        <v>0</v>
      </c>
      <c r="LYX104" s="796"/>
      <c r="LYY104" s="796"/>
      <c r="LYZ104" s="797"/>
      <c r="LZA104" s="795">
        <f t="shared" ref="LZA104" si="2199">LYZ101</f>
        <v>0</v>
      </c>
      <c r="LZB104" s="796"/>
      <c r="LZC104" s="796"/>
      <c r="LZD104" s="797"/>
      <c r="LZE104" s="795">
        <f t="shared" ref="LZE104" si="2200">LZD101</f>
        <v>0</v>
      </c>
      <c r="LZF104" s="796"/>
      <c r="LZG104" s="796"/>
      <c r="LZH104" s="797"/>
      <c r="LZI104" s="795">
        <f t="shared" ref="LZI104" si="2201">LZH101</f>
        <v>0</v>
      </c>
      <c r="LZJ104" s="796"/>
      <c r="LZK104" s="796"/>
      <c r="LZL104" s="797"/>
      <c r="LZM104" s="795">
        <f t="shared" ref="LZM104" si="2202">LZL101</f>
        <v>0</v>
      </c>
      <c r="LZN104" s="796"/>
      <c r="LZO104" s="796"/>
      <c r="LZP104" s="797"/>
      <c r="LZQ104" s="795">
        <f t="shared" ref="LZQ104" si="2203">LZP101</f>
        <v>0</v>
      </c>
      <c r="LZR104" s="796"/>
      <c r="LZS104" s="796"/>
      <c r="LZT104" s="797"/>
      <c r="LZU104" s="795">
        <f t="shared" ref="LZU104" si="2204">LZT101</f>
        <v>0</v>
      </c>
      <c r="LZV104" s="796"/>
      <c r="LZW104" s="796"/>
      <c r="LZX104" s="797"/>
      <c r="LZY104" s="795">
        <f t="shared" ref="LZY104" si="2205">LZX101</f>
        <v>0</v>
      </c>
      <c r="LZZ104" s="796"/>
      <c r="MAA104" s="796"/>
      <c r="MAB104" s="797"/>
      <c r="MAC104" s="795">
        <f t="shared" ref="MAC104" si="2206">MAB101</f>
        <v>0</v>
      </c>
      <c r="MAD104" s="796"/>
      <c r="MAE104" s="796"/>
      <c r="MAF104" s="797"/>
      <c r="MAG104" s="795">
        <f t="shared" ref="MAG104" si="2207">MAF101</f>
        <v>0</v>
      </c>
      <c r="MAH104" s="796"/>
      <c r="MAI104" s="796"/>
      <c r="MAJ104" s="797"/>
      <c r="MAK104" s="795">
        <f t="shared" ref="MAK104" si="2208">MAJ101</f>
        <v>0</v>
      </c>
      <c r="MAL104" s="796"/>
      <c r="MAM104" s="796"/>
      <c r="MAN104" s="797"/>
      <c r="MAO104" s="795">
        <f t="shared" ref="MAO104" si="2209">MAN101</f>
        <v>0</v>
      </c>
      <c r="MAP104" s="796"/>
      <c r="MAQ104" s="796"/>
      <c r="MAR104" s="797"/>
      <c r="MAS104" s="795">
        <f t="shared" ref="MAS104" si="2210">MAR101</f>
        <v>0</v>
      </c>
      <c r="MAT104" s="796"/>
      <c r="MAU104" s="796"/>
      <c r="MAV104" s="797"/>
      <c r="MAW104" s="795">
        <f t="shared" ref="MAW104" si="2211">MAV101</f>
        <v>0</v>
      </c>
      <c r="MAX104" s="796"/>
      <c r="MAY104" s="796"/>
      <c r="MAZ104" s="797"/>
      <c r="MBA104" s="795">
        <f t="shared" ref="MBA104" si="2212">MAZ101</f>
        <v>0</v>
      </c>
      <c r="MBB104" s="796"/>
      <c r="MBC104" s="796"/>
      <c r="MBD104" s="797"/>
      <c r="MBE104" s="795">
        <f t="shared" ref="MBE104" si="2213">MBD101</f>
        <v>0</v>
      </c>
      <c r="MBF104" s="796"/>
      <c r="MBG104" s="796"/>
      <c r="MBH104" s="797"/>
      <c r="MBI104" s="795">
        <f t="shared" ref="MBI104" si="2214">MBH101</f>
        <v>0</v>
      </c>
      <c r="MBJ104" s="796"/>
      <c r="MBK104" s="796"/>
      <c r="MBL104" s="797"/>
      <c r="MBM104" s="795">
        <f t="shared" ref="MBM104" si="2215">MBL101</f>
        <v>0</v>
      </c>
      <c r="MBN104" s="796"/>
      <c r="MBO104" s="796"/>
      <c r="MBP104" s="797"/>
      <c r="MBQ104" s="795">
        <f t="shared" ref="MBQ104" si="2216">MBP101</f>
        <v>0</v>
      </c>
      <c r="MBR104" s="796"/>
      <c r="MBS104" s="796"/>
      <c r="MBT104" s="797"/>
      <c r="MBU104" s="795">
        <f t="shared" ref="MBU104" si="2217">MBT101</f>
        <v>0</v>
      </c>
      <c r="MBV104" s="796"/>
      <c r="MBW104" s="796"/>
      <c r="MBX104" s="797"/>
      <c r="MBY104" s="795">
        <f t="shared" ref="MBY104" si="2218">MBX101</f>
        <v>0</v>
      </c>
      <c r="MBZ104" s="796"/>
      <c r="MCA104" s="796"/>
      <c r="MCB104" s="797"/>
      <c r="MCC104" s="795">
        <f t="shared" ref="MCC104" si="2219">MCB101</f>
        <v>0</v>
      </c>
      <c r="MCD104" s="796"/>
      <c r="MCE104" s="796"/>
      <c r="MCF104" s="797"/>
      <c r="MCG104" s="795">
        <f t="shared" ref="MCG104" si="2220">MCF101</f>
        <v>0</v>
      </c>
      <c r="MCH104" s="796"/>
      <c r="MCI104" s="796"/>
      <c r="MCJ104" s="797"/>
      <c r="MCK104" s="795">
        <f t="shared" ref="MCK104" si="2221">MCJ101</f>
        <v>0</v>
      </c>
      <c r="MCL104" s="796"/>
      <c r="MCM104" s="796"/>
      <c r="MCN104" s="797"/>
      <c r="MCO104" s="795">
        <f t="shared" ref="MCO104" si="2222">MCN101</f>
        <v>0</v>
      </c>
      <c r="MCP104" s="796"/>
      <c r="MCQ104" s="796"/>
      <c r="MCR104" s="797"/>
      <c r="MCS104" s="795">
        <f t="shared" ref="MCS104" si="2223">MCR101</f>
        <v>0</v>
      </c>
      <c r="MCT104" s="796"/>
      <c r="MCU104" s="796"/>
      <c r="MCV104" s="797"/>
      <c r="MCW104" s="795">
        <f t="shared" ref="MCW104" si="2224">MCV101</f>
        <v>0</v>
      </c>
      <c r="MCX104" s="796"/>
      <c r="MCY104" s="796"/>
      <c r="MCZ104" s="797"/>
      <c r="MDA104" s="795">
        <f t="shared" ref="MDA104" si="2225">MCZ101</f>
        <v>0</v>
      </c>
      <c r="MDB104" s="796"/>
      <c r="MDC104" s="796"/>
      <c r="MDD104" s="797"/>
      <c r="MDE104" s="795">
        <f t="shared" ref="MDE104" si="2226">MDD101</f>
        <v>0</v>
      </c>
      <c r="MDF104" s="796"/>
      <c r="MDG104" s="796"/>
      <c r="MDH104" s="797"/>
      <c r="MDI104" s="795">
        <f t="shared" ref="MDI104" si="2227">MDH101</f>
        <v>0</v>
      </c>
      <c r="MDJ104" s="796"/>
      <c r="MDK104" s="796"/>
      <c r="MDL104" s="797"/>
      <c r="MDM104" s="795">
        <f t="shared" ref="MDM104" si="2228">MDL101</f>
        <v>0</v>
      </c>
      <c r="MDN104" s="796"/>
      <c r="MDO104" s="796"/>
      <c r="MDP104" s="797"/>
      <c r="MDQ104" s="795">
        <f t="shared" ref="MDQ104" si="2229">MDP101</f>
        <v>0</v>
      </c>
      <c r="MDR104" s="796"/>
      <c r="MDS104" s="796"/>
      <c r="MDT104" s="797"/>
      <c r="MDU104" s="795">
        <f t="shared" ref="MDU104" si="2230">MDT101</f>
        <v>0</v>
      </c>
      <c r="MDV104" s="796"/>
      <c r="MDW104" s="796"/>
      <c r="MDX104" s="797"/>
      <c r="MDY104" s="795">
        <f t="shared" ref="MDY104" si="2231">MDX101</f>
        <v>0</v>
      </c>
      <c r="MDZ104" s="796"/>
      <c r="MEA104" s="796"/>
      <c r="MEB104" s="797"/>
      <c r="MEC104" s="795">
        <f t="shared" ref="MEC104" si="2232">MEB101</f>
        <v>0</v>
      </c>
      <c r="MED104" s="796"/>
      <c r="MEE104" s="796"/>
      <c r="MEF104" s="797"/>
      <c r="MEG104" s="795">
        <f t="shared" ref="MEG104" si="2233">MEF101</f>
        <v>0</v>
      </c>
      <c r="MEH104" s="796"/>
      <c r="MEI104" s="796"/>
      <c r="MEJ104" s="797"/>
      <c r="MEK104" s="795">
        <f t="shared" ref="MEK104" si="2234">MEJ101</f>
        <v>0</v>
      </c>
      <c r="MEL104" s="796"/>
      <c r="MEM104" s="796"/>
      <c r="MEN104" s="797"/>
      <c r="MEO104" s="795">
        <f t="shared" ref="MEO104" si="2235">MEN101</f>
        <v>0</v>
      </c>
      <c r="MEP104" s="796"/>
      <c r="MEQ104" s="796"/>
      <c r="MER104" s="797"/>
      <c r="MES104" s="795">
        <f t="shared" ref="MES104" si="2236">MER101</f>
        <v>0</v>
      </c>
      <c r="MET104" s="796"/>
      <c r="MEU104" s="796"/>
      <c r="MEV104" s="797"/>
      <c r="MEW104" s="795">
        <f t="shared" ref="MEW104" si="2237">MEV101</f>
        <v>0</v>
      </c>
      <c r="MEX104" s="796"/>
      <c r="MEY104" s="796"/>
      <c r="MEZ104" s="797"/>
      <c r="MFA104" s="795">
        <f t="shared" ref="MFA104" si="2238">MEZ101</f>
        <v>0</v>
      </c>
      <c r="MFB104" s="796"/>
      <c r="MFC104" s="796"/>
      <c r="MFD104" s="797"/>
      <c r="MFE104" s="795">
        <f t="shared" ref="MFE104" si="2239">MFD101</f>
        <v>0</v>
      </c>
      <c r="MFF104" s="796"/>
      <c r="MFG104" s="796"/>
      <c r="MFH104" s="797"/>
      <c r="MFI104" s="795">
        <f t="shared" ref="MFI104" si="2240">MFH101</f>
        <v>0</v>
      </c>
      <c r="MFJ104" s="796"/>
      <c r="MFK104" s="796"/>
      <c r="MFL104" s="797"/>
      <c r="MFM104" s="795">
        <f t="shared" ref="MFM104" si="2241">MFL101</f>
        <v>0</v>
      </c>
      <c r="MFN104" s="796"/>
      <c r="MFO104" s="796"/>
      <c r="MFP104" s="797"/>
      <c r="MFQ104" s="795">
        <f t="shared" ref="MFQ104" si="2242">MFP101</f>
        <v>0</v>
      </c>
      <c r="MFR104" s="796"/>
      <c r="MFS104" s="796"/>
      <c r="MFT104" s="797"/>
      <c r="MFU104" s="795">
        <f t="shared" ref="MFU104" si="2243">MFT101</f>
        <v>0</v>
      </c>
      <c r="MFV104" s="796"/>
      <c r="MFW104" s="796"/>
      <c r="MFX104" s="797"/>
      <c r="MFY104" s="795">
        <f t="shared" ref="MFY104" si="2244">MFX101</f>
        <v>0</v>
      </c>
      <c r="MFZ104" s="796"/>
      <c r="MGA104" s="796"/>
      <c r="MGB104" s="797"/>
      <c r="MGC104" s="795">
        <f t="shared" ref="MGC104" si="2245">MGB101</f>
        <v>0</v>
      </c>
      <c r="MGD104" s="796"/>
      <c r="MGE104" s="796"/>
      <c r="MGF104" s="797"/>
      <c r="MGG104" s="795">
        <f t="shared" ref="MGG104" si="2246">MGF101</f>
        <v>0</v>
      </c>
      <c r="MGH104" s="796"/>
      <c r="MGI104" s="796"/>
      <c r="MGJ104" s="797"/>
      <c r="MGK104" s="795">
        <f t="shared" ref="MGK104" si="2247">MGJ101</f>
        <v>0</v>
      </c>
      <c r="MGL104" s="796"/>
      <c r="MGM104" s="796"/>
      <c r="MGN104" s="797"/>
      <c r="MGO104" s="795">
        <f t="shared" ref="MGO104" si="2248">MGN101</f>
        <v>0</v>
      </c>
      <c r="MGP104" s="796"/>
      <c r="MGQ104" s="796"/>
      <c r="MGR104" s="797"/>
      <c r="MGS104" s="795">
        <f t="shared" ref="MGS104" si="2249">MGR101</f>
        <v>0</v>
      </c>
      <c r="MGT104" s="796"/>
      <c r="MGU104" s="796"/>
      <c r="MGV104" s="797"/>
      <c r="MGW104" s="795">
        <f t="shared" ref="MGW104" si="2250">MGV101</f>
        <v>0</v>
      </c>
      <c r="MGX104" s="796"/>
      <c r="MGY104" s="796"/>
      <c r="MGZ104" s="797"/>
      <c r="MHA104" s="795">
        <f t="shared" ref="MHA104" si="2251">MGZ101</f>
        <v>0</v>
      </c>
      <c r="MHB104" s="796"/>
      <c r="MHC104" s="796"/>
      <c r="MHD104" s="797"/>
      <c r="MHE104" s="795">
        <f t="shared" ref="MHE104" si="2252">MHD101</f>
        <v>0</v>
      </c>
      <c r="MHF104" s="796"/>
      <c r="MHG104" s="796"/>
      <c r="MHH104" s="797"/>
      <c r="MHI104" s="795">
        <f t="shared" ref="MHI104" si="2253">MHH101</f>
        <v>0</v>
      </c>
      <c r="MHJ104" s="796"/>
      <c r="MHK104" s="796"/>
      <c r="MHL104" s="797"/>
      <c r="MHM104" s="795">
        <f t="shared" ref="MHM104" si="2254">MHL101</f>
        <v>0</v>
      </c>
      <c r="MHN104" s="796"/>
      <c r="MHO104" s="796"/>
      <c r="MHP104" s="797"/>
      <c r="MHQ104" s="795">
        <f t="shared" ref="MHQ104" si="2255">MHP101</f>
        <v>0</v>
      </c>
      <c r="MHR104" s="796"/>
      <c r="MHS104" s="796"/>
      <c r="MHT104" s="797"/>
      <c r="MHU104" s="795">
        <f t="shared" ref="MHU104" si="2256">MHT101</f>
        <v>0</v>
      </c>
      <c r="MHV104" s="796"/>
      <c r="MHW104" s="796"/>
      <c r="MHX104" s="797"/>
      <c r="MHY104" s="795">
        <f t="shared" ref="MHY104" si="2257">MHX101</f>
        <v>0</v>
      </c>
      <c r="MHZ104" s="796"/>
      <c r="MIA104" s="796"/>
      <c r="MIB104" s="797"/>
      <c r="MIC104" s="795">
        <f t="shared" ref="MIC104" si="2258">MIB101</f>
        <v>0</v>
      </c>
      <c r="MID104" s="796"/>
      <c r="MIE104" s="796"/>
      <c r="MIF104" s="797"/>
      <c r="MIG104" s="795">
        <f t="shared" ref="MIG104" si="2259">MIF101</f>
        <v>0</v>
      </c>
      <c r="MIH104" s="796"/>
      <c r="MII104" s="796"/>
      <c r="MIJ104" s="797"/>
      <c r="MIK104" s="795">
        <f t="shared" ref="MIK104" si="2260">MIJ101</f>
        <v>0</v>
      </c>
      <c r="MIL104" s="796"/>
      <c r="MIM104" s="796"/>
      <c r="MIN104" s="797"/>
      <c r="MIO104" s="795">
        <f t="shared" ref="MIO104" si="2261">MIN101</f>
        <v>0</v>
      </c>
      <c r="MIP104" s="796"/>
      <c r="MIQ104" s="796"/>
      <c r="MIR104" s="797"/>
      <c r="MIS104" s="795">
        <f t="shared" ref="MIS104" si="2262">MIR101</f>
        <v>0</v>
      </c>
      <c r="MIT104" s="796"/>
      <c r="MIU104" s="796"/>
      <c r="MIV104" s="797"/>
      <c r="MIW104" s="795">
        <f t="shared" ref="MIW104" si="2263">MIV101</f>
        <v>0</v>
      </c>
      <c r="MIX104" s="796"/>
      <c r="MIY104" s="796"/>
      <c r="MIZ104" s="797"/>
      <c r="MJA104" s="795">
        <f t="shared" ref="MJA104" si="2264">MIZ101</f>
        <v>0</v>
      </c>
      <c r="MJB104" s="796"/>
      <c r="MJC104" s="796"/>
      <c r="MJD104" s="797"/>
      <c r="MJE104" s="795">
        <f t="shared" ref="MJE104" si="2265">MJD101</f>
        <v>0</v>
      </c>
      <c r="MJF104" s="796"/>
      <c r="MJG104" s="796"/>
      <c r="MJH104" s="797"/>
      <c r="MJI104" s="795">
        <f t="shared" ref="MJI104" si="2266">MJH101</f>
        <v>0</v>
      </c>
      <c r="MJJ104" s="796"/>
      <c r="MJK104" s="796"/>
      <c r="MJL104" s="797"/>
      <c r="MJM104" s="795">
        <f t="shared" ref="MJM104" si="2267">MJL101</f>
        <v>0</v>
      </c>
      <c r="MJN104" s="796"/>
      <c r="MJO104" s="796"/>
      <c r="MJP104" s="797"/>
      <c r="MJQ104" s="795">
        <f t="shared" ref="MJQ104" si="2268">MJP101</f>
        <v>0</v>
      </c>
      <c r="MJR104" s="796"/>
      <c r="MJS104" s="796"/>
      <c r="MJT104" s="797"/>
      <c r="MJU104" s="795">
        <f t="shared" ref="MJU104" si="2269">MJT101</f>
        <v>0</v>
      </c>
      <c r="MJV104" s="796"/>
      <c r="MJW104" s="796"/>
      <c r="MJX104" s="797"/>
      <c r="MJY104" s="795">
        <f t="shared" ref="MJY104" si="2270">MJX101</f>
        <v>0</v>
      </c>
      <c r="MJZ104" s="796"/>
      <c r="MKA104" s="796"/>
      <c r="MKB104" s="797"/>
      <c r="MKC104" s="795">
        <f t="shared" ref="MKC104" si="2271">MKB101</f>
        <v>0</v>
      </c>
      <c r="MKD104" s="796"/>
      <c r="MKE104" s="796"/>
      <c r="MKF104" s="797"/>
      <c r="MKG104" s="795">
        <f t="shared" ref="MKG104" si="2272">MKF101</f>
        <v>0</v>
      </c>
      <c r="MKH104" s="796"/>
      <c r="MKI104" s="796"/>
      <c r="MKJ104" s="797"/>
      <c r="MKK104" s="795">
        <f t="shared" ref="MKK104" si="2273">MKJ101</f>
        <v>0</v>
      </c>
      <c r="MKL104" s="796"/>
      <c r="MKM104" s="796"/>
      <c r="MKN104" s="797"/>
      <c r="MKO104" s="795">
        <f t="shared" ref="MKO104" si="2274">MKN101</f>
        <v>0</v>
      </c>
      <c r="MKP104" s="796"/>
      <c r="MKQ104" s="796"/>
      <c r="MKR104" s="797"/>
      <c r="MKS104" s="795">
        <f t="shared" ref="MKS104" si="2275">MKR101</f>
        <v>0</v>
      </c>
      <c r="MKT104" s="796"/>
      <c r="MKU104" s="796"/>
      <c r="MKV104" s="797"/>
      <c r="MKW104" s="795">
        <f t="shared" ref="MKW104" si="2276">MKV101</f>
        <v>0</v>
      </c>
      <c r="MKX104" s="796"/>
      <c r="MKY104" s="796"/>
      <c r="MKZ104" s="797"/>
      <c r="MLA104" s="795">
        <f t="shared" ref="MLA104" si="2277">MKZ101</f>
        <v>0</v>
      </c>
      <c r="MLB104" s="796"/>
      <c r="MLC104" s="796"/>
      <c r="MLD104" s="797"/>
      <c r="MLE104" s="795">
        <f t="shared" ref="MLE104" si="2278">MLD101</f>
        <v>0</v>
      </c>
      <c r="MLF104" s="796"/>
      <c r="MLG104" s="796"/>
      <c r="MLH104" s="797"/>
      <c r="MLI104" s="795">
        <f t="shared" ref="MLI104" si="2279">MLH101</f>
        <v>0</v>
      </c>
      <c r="MLJ104" s="796"/>
      <c r="MLK104" s="796"/>
      <c r="MLL104" s="797"/>
      <c r="MLM104" s="795">
        <f t="shared" ref="MLM104" si="2280">MLL101</f>
        <v>0</v>
      </c>
      <c r="MLN104" s="796"/>
      <c r="MLO104" s="796"/>
      <c r="MLP104" s="797"/>
      <c r="MLQ104" s="795">
        <f t="shared" ref="MLQ104" si="2281">MLP101</f>
        <v>0</v>
      </c>
      <c r="MLR104" s="796"/>
      <c r="MLS104" s="796"/>
      <c r="MLT104" s="797"/>
      <c r="MLU104" s="795">
        <f t="shared" ref="MLU104" si="2282">MLT101</f>
        <v>0</v>
      </c>
      <c r="MLV104" s="796"/>
      <c r="MLW104" s="796"/>
      <c r="MLX104" s="797"/>
      <c r="MLY104" s="795">
        <f t="shared" ref="MLY104" si="2283">MLX101</f>
        <v>0</v>
      </c>
      <c r="MLZ104" s="796"/>
      <c r="MMA104" s="796"/>
      <c r="MMB104" s="797"/>
      <c r="MMC104" s="795">
        <f t="shared" ref="MMC104" si="2284">MMB101</f>
        <v>0</v>
      </c>
      <c r="MMD104" s="796"/>
      <c r="MME104" s="796"/>
      <c r="MMF104" s="797"/>
      <c r="MMG104" s="795">
        <f t="shared" ref="MMG104" si="2285">MMF101</f>
        <v>0</v>
      </c>
      <c r="MMH104" s="796"/>
      <c r="MMI104" s="796"/>
      <c r="MMJ104" s="797"/>
      <c r="MMK104" s="795">
        <f t="shared" ref="MMK104" si="2286">MMJ101</f>
        <v>0</v>
      </c>
      <c r="MML104" s="796"/>
      <c r="MMM104" s="796"/>
      <c r="MMN104" s="797"/>
      <c r="MMO104" s="795">
        <f t="shared" ref="MMO104" si="2287">MMN101</f>
        <v>0</v>
      </c>
      <c r="MMP104" s="796"/>
      <c r="MMQ104" s="796"/>
      <c r="MMR104" s="797"/>
      <c r="MMS104" s="795">
        <f t="shared" ref="MMS104" si="2288">MMR101</f>
        <v>0</v>
      </c>
      <c r="MMT104" s="796"/>
      <c r="MMU104" s="796"/>
      <c r="MMV104" s="797"/>
      <c r="MMW104" s="795">
        <f t="shared" ref="MMW104" si="2289">MMV101</f>
        <v>0</v>
      </c>
      <c r="MMX104" s="796"/>
      <c r="MMY104" s="796"/>
      <c r="MMZ104" s="797"/>
      <c r="MNA104" s="795">
        <f t="shared" ref="MNA104" si="2290">MMZ101</f>
        <v>0</v>
      </c>
      <c r="MNB104" s="796"/>
      <c r="MNC104" s="796"/>
      <c r="MND104" s="797"/>
      <c r="MNE104" s="795">
        <f t="shared" ref="MNE104" si="2291">MND101</f>
        <v>0</v>
      </c>
      <c r="MNF104" s="796"/>
      <c r="MNG104" s="796"/>
      <c r="MNH104" s="797"/>
      <c r="MNI104" s="795">
        <f t="shared" ref="MNI104" si="2292">MNH101</f>
        <v>0</v>
      </c>
      <c r="MNJ104" s="796"/>
      <c r="MNK104" s="796"/>
      <c r="MNL104" s="797"/>
      <c r="MNM104" s="795">
        <f t="shared" ref="MNM104" si="2293">MNL101</f>
        <v>0</v>
      </c>
      <c r="MNN104" s="796"/>
      <c r="MNO104" s="796"/>
      <c r="MNP104" s="797"/>
      <c r="MNQ104" s="795">
        <f t="shared" ref="MNQ104" si="2294">MNP101</f>
        <v>0</v>
      </c>
      <c r="MNR104" s="796"/>
      <c r="MNS104" s="796"/>
      <c r="MNT104" s="797"/>
      <c r="MNU104" s="795">
        <f t="shared" ref="MNU104" si="2295">MNT101</f>
        <v>0</v>
      </c>
      <c r="MNV104" s="796"/>
      <c r="MNW104" s="796"/>
      <c r="MNX104" s="797"/>
      <c r="MNY104" s="795">
        <f t="shared" ref="MNY104" si="2296">MNX101</f>
        <v>0</v>
      </c>
      <c r="MNZ104" s="796"/>
      <c r="MOA104" s="796"/>
      <c r="MOB104" s="797"/>
      <c r="MOC104" s="795">
        <f t="shared" ref="MOC104" si="2297">MOB101</f>
        <v>0</v>
      </c>
      <c r="MOD104" s="796"/>
      <c r="MOE104" s="796"/>
      <c r="MOF104" s="797"/>
      <c r="MOG104" s="795">
        <f t="shared" ref="MOG104" si="2298">MOF101</f>
        <v>0</v>
      </c>
      <c r="MOH104" s="796"/>
      <c r="MOI104" s="796"/>
      <c r="MOJ104" s="797"/>
      <c r="MOK104" s="795">
        <f t="shared" ref="MOK104" si="2299">MOJ101</f>
        <v>0</v>
      </c>
      <c r="MOL104" s="796"/>
      <c r="MOM104" s="796"/>
      <c r="MON104" s="797"/>
      <c r="MOO104" s="795">
        <f t="shared" ref="MOO104" si="2300">MON101</f>
        <v>0</v>
      </c>
      <c r="MOP104" s="796"/>
      <c r="MOQ104" s="796"/>
      <c r="MOR104" s="797"/>
      <c r="MOS104" s="795">
        <f t="shared" ref="MOS104" si="2301">MOR101</f>
        <v>0</v>
      </c>
      <c r="MOT104" s="796"/>
      <c r="MOU104" s="796"/>
      <c r="MOV104" s="797"/>
      <c r="MOW104" s="795">
        <f t="shared" ref="MOW104" si="2302">MOV101</f>
        <v>0</v>
      </c>
      <c r="MOX104" s="796"/>
      <c r="MOY104" s="796"/>
      <c r="MOZ104" s="797"/>
      <c r="MPA104" s="795">
        <f t="shared" ref="MPA104" si="2303">MOZ101</f>
        <v>0</v>
      </c>
      <c r="MPB104" s="796"/>
      <c r="MPC104" s="796"/>
      <c r="MPD104" s="797"/>
      <c r="MPE104" s="795">
        <f t="shared" ref="MPE104" si="2304">MPD101</f>
        <v>0</v>
      </c>
      <c r="MPF104" s="796"/>
      <c r="MPG104" s="796"/>
      <c r="MPH104" s="797"/>
      <c r="MPI104" s="795">
        <f t="shared" ref="MPI104" si="2305">MPH101</f>
        <v>0</v>
      </c>
      <c r="MPJ104" s="796"/>
      <c r="MPK104" s="796"/>
      <c r="MPL104" s="797"/>
      <c r="MPM104" s="795">
        <f t="shared" ref="MPM104" si="2306">MPL101</f>
        <v>0</v>
      </c>
      <c r="MPN104" s="796"/>
      <c r="MPO104" s="796"/>
      <c r="MPP104" s="797"/>
      <c r="MPQ104" s="795">
        <f t="shared" ref="MPQ104" si="2307">MPP101</f>
        <v>0</v>
      </c>
      <c r="MPR104" s="796"/>
      <c r="MPS104" s="796"/>
      <c r="MPT104" s="797"/>
      <c r="MPU104" s="795">
        <f t="shared" ref="MPU104" si="2308">MPT101</f>
        <v>0</v>
      </c>
      <c r="MPV104" s="796"/>
      <c r="MPW104" s="796"/>
      <c r="MPX104" s="797"/>
      <c r="MPY104" s="795">
        <f t="shared" ref="MPY104" si="2309">MPX101</f>
        <v>0</v>
      </c>
      <c r="MPZ104" s="796"/>
      <c r="MQA104" s="796"/>
      <c r="MQB104" s="797"/>
      <c r="MQC104" s="795">
        <f t="shared" ref="MQC104" si="2310">MQB101</f>
        <v>0</v>
      </c>
      <c r="MQD104" s="796"/>
      <c r="MQE104" s="796"/>
      <c r="MQF104" s="797"/>
      <c r="MQG104" s="795">
        <f t="shared" ref="MQG104" si="2311">MQF101</f>
        <v>0</v>
      </c>
      <c r="MQH104" s="796"/>
      <c r="MQI104" s="796"/>
      <c r="MQJ104" s="797"/>
      <c r="MQK104" s="795">
        <f t="shared" ref="MQK104" si="2312">MQJ101</f>
        <v>0</v>
      </c>
      <c r="MQL104" s="796"/>
      <c r="MQM104" s="796"/>
      <c r="MQN104" s="797"/>
      <c r="MQO104" s="795">
        <f t="shared" ref="MQO104" si="2313">MQN101</f>
        <v>0</v>
      </c>
      <c r="MQP104" s="796"/>
      <c r="MQQ104" s="796"/>
      <c r="MQR104" s="797"/>
      <c r="MQS104" s="795">
        <f t="shared" ref="MQS104" si="2314">MQR101</f>
        <v>0</v>
      </c>
      <c r="MQT104" s="796"/>
      <c r="MQU104" s="796"/>
      <c r="MQV104" s="797"/>
      <c r="MQW104" s="795">
        <f t="shared" ref="MQW104" si="2315">MQV101</f>
        <v>0</v>
      </c>
      <c r="MQX104" s="796"/>
      <c r="MQY104" s="796"/>
      <c r="MQZ104" s="797"/>
      <c r="MRA104" s="795">
        <f t="shared" ref="MRA104" si="2316">MQZ101</f>
        <v>0</v>
      </c>
      <c r="MRB104" s="796"/>
      <c r="MRC104" s="796"/>
      <c r="MRD104" s="797"/>
      <c r="MRE104" s="795">
        <f t="shared" ref="MRE104" si="2317">MRD101</f>
        <v>0</v>
      </c>
      <c r="MRF104" s="796"/>
      <c r="MRG104" s="796"/>
      <c r="MRH104" s="797"/>
      <c r="MRI104" s="795">
        <f t="shared" ref="MRI104" si="2318">MRH101</f>
        <v>0</v>
      </c>
      <c r="MRJ104" s="796"/>
      <c r="MRK104" s="796"/>
      <c r="MRL104" s="797"/>
      <c r="MRM104" s="795">
        <f t="shared" ref="MRM104" si="2319">MRL101</f>
        <v>0</v>
      </c>
      <c r="MRN104" s="796"/>
      <c r="MRO104" s="796"/>
      <c r="MRP104" s="797"/>
      <c r="MRQ104" s="795">
        <f t="shared" ref="MRQ104" si="2320">MRP101</f>
        <v>0</v>
      </c>
      <c r="MRR104" s="796"/>
      <c r="MRS104" s="796"/>
      <c r="MRT104" s="797"/>
      <c r="MRU104" s="795">
        <f t="shared" ref="MRU104" si="2321">MRT101</f>
        <v>0</v>
      </c>
      <c r="MRV104" s="796"/>
      <c r="MRW104" s="796"/>
      <c r="MRX104" s="797"/>
      <c r="MRY104" s="795">
        <f t="shared" ref="MRY104" si="2322">MRX101</f>
        <v>0</v>
      </c>
      <c r="MRZ104" s="796"/>
      <c r="MSA104" s="796"/>
      <c r="MSB104" s="797"/>
      <c r="MSC104" s="795">
        <f t="shared" ref="MSC104" si="2323">MSB101</f>
        <v>0</v>
      </c>
      <c r="MSD104" s="796"/>
      <c r="MSE104" s="796"/>
      <c r="MSF104" s="797"/>
      <c r="MSG104" s="795">
        <f t="shared" ref="MSG104" si="2324">MSF101</f>
        <v>0</v>
      </c>
      <c r="MSH104" s="796"/>
      <c r="MSI104" s="796"/>
      <c r="MSJ104" s="797"/>
      <c r="MSK104" s="795">
        <f t="shared" ref="MSK104" si="2325">MSJ101</f>
        <v>0</v>
      </c>
      <c r="MSL104" s="796"/>
      <c r="MSM104" s="796"/>
      <c r="MSN104" s="797"/>
      <c r="MSO104" s="795">
        <f t="shared" ref="MSO104" si="2326">MSN101</f>
        <v>0</v>
      </c>
      <c r="MSP104" s="796"/>
      <c r="MSQ104" s="796"/>
      <c r="MSR104" s="797"/>
      <c r="MSS104" s="795">
        <f t="shared" ref="MSS104" si="2327">MSR101</f>
        <v>0</v>
      </c>
      <c r="MST104" s="796"/>
      <c r="MSU104" s="796"/>
      <c r="MSV104" s="797"/>
      <c r="MSW104" s="795">
        <f t="shared" ref="MSW104" si="2328">MSV101</f>
        <v>0</v>
      </c>
      <c r="MSX104" s="796"/>
      <c r="MSY104" s="796"/>
      <c r="MSZ104" s="797"/>
      <c r="MTA104" s="795">
        <f t="shared" ref="MTA104" si="2329">MSZ101</f>
        <v>0</v>
      </c>
      <c r="MTB104" s="796"/>
      <c r="MTC104" s="796"/>
      <c r="MTD104" s="797"/>
      <c r="MTE104" s="795">
        <f t="shared" ref="MTE104" si="2330">MTD101</f>
        <v>0</v>
      </c>
      <c r="MTF104" s="796"/>
      <c r="MTG104" s="796"/>
      <c r="MTH104" s="797"/>
      <c r="MTI104" s="795">
        <f t="shared" ref="MTI104" si="2331">MTH101</f>
        <v>0</v>
      </c>
      <c r="MTJ104" s="796"/>
      <c r="MTK104" s="796"/>
      <c r="MTL104" s="797"/>
      <c r="MTM104" s="795">
        <f t="shared" ref="MTM104" si="2332">MTL101</f>
        <v>0</v>
      </c>
      <c r="MTN104" s="796"/>
      <c r="MTO104" s="796"/>
      <c r="MTP104" s="797"/>
      <c r="MTQ104" s="795">
        <f t="shared" ref="MTQ104" si="2333">MTP101</f>
        <v>0</v>
      </c>
      <c r="MTR104" s="796"/>
      <c r="MTS104" s="796"/>
      <c r="MTT104" s="797"/>
      <c r="MTU104" s="795">
        <f t="shared" ref="MTU104" si="2334">MTT101</f>
        <v>0</v>
      </c>
      <c r="MTV104" s="796"/>
      <c r="MTW104" s="796"/>
      <c r="MTX104" s="797"/>
      <c r="MTY104" s="795">
        <f t="shared" ref="MTY104" si="2335">MTX101</f>
        <v>0</v>
      </c>
      <c r="MTZ104" s="796"/>
      <c r="MUA104" s="796"/>
      <c r="MUB104" s="797"/>
      <c r="MUC104" s="795">
        <f t="shared" ref="MUC104" si="2336">MUB101</f>
        <v>0</v>
      </c>
      <c r="MUD104" s="796"/>
      <c r="MUE104" s="796"/>
      <c r="MUF104" s="797"/>
      <c r="MUG104" s="795">
        <f t="shared" ref="MUG104" si="2337">MUF101</f>
        <v>0</v>
      </c>
      <c r="MUH104" s="796"/>
      <c r="MUI104" s="796"/>
      <c r="MUJ104" s="797"/>
      <c r="MUK104" s="795">
        <f t="shared" ref="MUK104" si="2338">MUJ101</f>
        <v>0</v>
      </c>
      <c r="MUL104" s="796"/>
      <c r="MUM104" s="796"/>
      <c r="MUN104" s="797"/>
      <c r="MUO104" s="795">
        <f t="shared" ref="MUO104" si="2339">MUN101</f>
        <v>0</v>
      </c>
      <c r="MUP104" s="796"/>
      <c r="MUQ104" s="796"/>
      <c r="MUR104" s="797"/>
      <c r="MUS104" s="795">
        <f t="shared" ref="MUS104" si="2340">MUR101</f>
        <v>0</v>
      </c>
      <c r="MUT104" s="796"/>
      <c r="MUU104" s="796"/>
      <c r="MUV104" s="797"/>
      <c r="MUW104" s="795">
        <f t="shared" ref="MUW104" si="2341">MUV101</f>
        <v>0</v>
      </c>
      <c r="MUX104" s="796"/>
      <c r="MUY104" s="796"/>
      <c r="MUZ104" s="797"/>
      <c r="MVA104" s="795">
        <f t="shared" ref="MVA104" si="2342">MUZ101</f>
        <v>0</v>
      </c>
      <c r="MVB104" s="796"/>
      <c r="MVC104" s="796"/>
      <c r="MVD104" s="797"/>
      <c r="MVE104" s="795">
        <f t="shared" ref="MVE104" si="2343">MVD101</f>
        <v>0</v>
      </c>
      <c r="MVF104" s="796"/>
      <c r="MVG104" s="796"/>
      <c r="MVH104" s="797"/>
      <c r="MVI104" s="795">
        <f t="shared" ref="MVI104" si="2344">MVH101</f>
        <v>0</v>
      </c>
      <c r="MVJ104" s="796"/>
      <c r="MVK104" s="796"/>
      <c r="MVL104" s="797"/>
      <c r="MVM104" s="795">
        <f t="shared" ref="MVM104" si="2345">MVL101</f>
        <v>0</v>
      </c>
      <c r="MVN104" s="796"/>
      <c r="MVO104" s="796"/>
      <c r="MVP104" s="797"/>
      <c r="MVQ104" s="795">
        <f t="shared" ref="MVQ104" si="2346">MVP101</f>
        <v>0</v>
      </c>
      <c r="MVR104" s="796"/>
      <c r="MVS104" s="796"/>
      <c r="MVT104" s="797"/>
      <c r="MVU104" s="795">
        <f t="shared" ref="MVU104" si="2347">MVT101</f>
        <v>0</v>
      </c>
      <c r="MVV104" s="796"/>
      <c r="MVW104" s="796"/>
      <c r="MVX104" s="797"/>
      <c r="MVY104" s="795">
        <f t="shared" ref="MVY104" si="2348">MVX101</f>
        <v>0</v>
      </c>
      <c r="MVZ104" s="796"/>
      <c r="MWA104" s="796"/>
      <c r="MWB104" s="797"/>
      <c r="MWC104" s="795">
        <f t="shared" ref="MWC104" si="2349">MWB101</f>
        <v>0</v>
      </c>
      <c r="MWD104" s="796"/>
      <c r="MWE104" s="796"/>
      <c r="MWF104" s="797"/>
      <c r="MWG104" s="795">
        <f t="shared" ref="MWG104" si="2350">MWF101</f>
        <v>0</v>
      </c>
      <c r="MWH104" s="796"/>
      <c r="MWI104" s="796"/>
      <c r="MWJ104" s="797"/>
      <c r="MWK104" s="795">
        <f t="shared" ref="MWK104" si="2351">MWJ101</f>
        <v>0</v>
      </c>
      <c r="MWL104" s="796"/>
      <c r="MWM104" s="796"/>
      <c r="MWN104" s="797"/>
      <c r="MWO104" s="795">
        <f t="shared" ref="MWO104" si="2352">MWN101</f>
        <v>0</v>
      </c>
      <c r="MWP104" s="796"/>
      <c r="MWQ104" s="796"/>
      <c r="MWR104" s="797"/>
      <c r="MWS104" s="795">
        <f t="shared" ref="MWS104" si="2353">MWR101</f>
        <v>0</v>
      </c>
      <c r="MWT104" s="796"/>
      <c r="MWU104" s="796"/>
      <c r="MWV104" s="797"/>
      <c r="MWW104" s="795">
        <f t="shared" ref="MWW104" si="2354">MWV101</f>
        <v>0</v>
      </c>
      <c r="MWX104" s="796"/>
      <c r="MWY104" s="796"/>
      <c r="MWZ104" s="797"/>
      <c r="MXA104" s="795">
        <f t="shared" ref="MXA104" si="2355">MWZ101</f>
        <v>0</v>
      </c>
      <c r="MXB104" s="796"/>
      <c r="MXC104" s="796"/>
      <c r="MXD104" s="797"/>
      <c r="MXE104" s="795">
        <f t="shared" ref="MXE104" si="2356">MXD101</f>
        <v>0</v>
      </c>
      <c r="MXF104" s="796"/>
      <c r="MXG104" s="796"/>
      <c r="MXH104" s="797"/>
      <c r="MXI104" s="795">
        <f t="shared" ref="MXI104" si="2357">MXH101</f>
        <v>0</v>
      </c>
      <c r="MXJ104" s="796"/>
      <c r="MXK104" s="796"/>
      <c r="MXL104" s="797"/>
      <c r="MXM104" s="795">
        <f t="shared" ref="MXM104" si="2358">MXL101</f>
        <v>0</v>
      </c>
      <c r="MXN104" s="796"/>
      <c r="MXO104" s="796"/>
      <c r="MXP104" s="797"/>
      <c r="MXQ104" s="795">
        <f t="shared" ref="MXQ104" si="2359">MXP101</f>
        <v>0</v>
      </c>
      <c r="MXR104" s="796"/>
      <c r="MXS104" s="796"/>
      <c r="MXT104" s="797"/>
      <c r="MXU104" s="795">
        <f t="shared" ref="MXU104" si="2360">MXT101</f>
        <v>0</v>
      </c>
      <c r="MXV104" s="796"/>
      <c r="MXW104" s="796"/>
      <c r="MXX104" s="797"/>
      <c r="MXY104" s="795">
        <f t="shared" ref="MXY104" si="2361">MXX101</f>
        <v>0</v>
      </c>
      <c r="MXZ104" s="796"/>
      <c r="MYA104" s="796"/>
      <c r="MYB104" s="797"/>
      <c r="MYC104" s="795">
        <f t="shared" ref="MYC104" si="2362">MYB101</f>
        <v>0</v>
      </c>
      <c r="MYD104" s="796"/>
      <c r="MYE104" s="796"/>
      <c r="MYF104" s="797"/>
      <c r="MYG104" s="795">
        <f t="shared" ref="MYG104" si="2363">MYF101</f>
        <v>0</v>
      </c>
      <c r="MYH104" s="796"/>
      <c r="MYI104" s="796"/>
      <c r="MYJ104" s="797"/>
      <c r="MYK104" s="795">
        <f t="shared" ref="MYK104" si="2364">MYJ101</f>
        <v>0</v>
      </c>
      <c r="MYL104" s="796"/>
      <c r="MYM104" s="796"/>
      <c r="MYN104" s="797"/>
      <c r="MYO104" s="795">
        <f t="shared" ref="MYO104" si="2365">MYN101</f>
        <v>0</v>
      </c>
      <c r="MYP104" s="796"/>
      <c r="MYQ104" s="796"/>
      <c r="MYR104" s="797"/>
      <c r="MYS104" s="795">
        <f t="shared" ref="MYS104" si="2366">MYR101</f>
        <v>0</v>
      </c>
      <c r="MYT104" s="796"/>
      <c r="MYU104" s="796"/>
      <c r="MYV104" s="797"/>
      <c r="MYW104" s="795">
        <f t="shared" ref="MYW104" si="2367">MYV101</f>
        <v>0</v>
      </c>
      <c r="MYX104" s="796"/>
      <c r="MYY104" s="796"/>
      <c r="MYZ104" s="797"/>
      <c r="MZA104" s="795">
        <f t="shared" ref="MZA104" si="2368">MYZ101</f>
        <v>0</v>
      </c>
      <c r="MZB104" s="796"/>
      <c r="MZC104" s="796"/>
      <c r="MZD104" s="797"/>
      <c r="MZE104" s="795">
        <f t="shared" ref="MZE104" si="2369">MZD101</f>
        <v>0</v>
      </c>
      <c r="MZF104" s="796"/>
      <c r="MZG104" s="796"/>
      <c r="MZH104" s="797"/>
      <c r="MZI104" s="795">
        <f t="shared" ref="MZI104" si="2370">MZH101</f>
        <v>0</v>
      </c>
      <c r="MZJ104" s="796"/>
      <c r="MZK104" s="796"/>
      <c r="MZL104" s="797"/>
      <c r="MZM104" s="795">
        <f t="shared" ref="MZM104" si="2371">MZL101</f>
        <v>0</v>
      </c>
      <c r="MZN104" s="796"/>
      <c r="MZO104" s="796"/>
      <c r="MZP104" s="797"/>
      <c r="MZQ104" s="795">
        <f t="shared" ref="MZQ104" si="2372">MZP101</f>
        <v>0</v>
      </c>
      <c r="MZR104" s="796"/>
      <c r="MZS104" s="796"/>
      <c r="MZT104" s="797"/>
      <c r="MZU104" s="795">
        <f t="shared" ref="MZU104" si="2373">MZT101</f>
        <v>0</v>
      </c>
      <c r="MZV104" s="796"/>
      <c r="MZW104" s="796"/>
      <c r="MZX104" s="797"/>
      <c r="MZY104" s="795">
        <f t="shared" ref="MZY104" si="2374">MZX101</f>
        <v>0</v>
      </c>
      <c r="MZZ104" s="796"/>
      <c r="NAA104" s="796"/>
      <c r="NAB104" s="797"/>
      <c r="NAC104" s="795">
        <f t="shared" ref="NAC104" si="2375">NAB101</f>
        <v>0</v>
      </c>
      <c r="NAD104" s="796"/>
      <c r="NAE104" s="796"/>
      <c r="NAF104" s="797"/>
      <c r="NAG104" s="795">
        <f t="shared" ref="NAG104" si="2376">NAF101</f>
        <v>0</v>
      </c>
      <c r="NAH104" s="796"/>
      <c r="NAI104" s="796"/>
      <c r="NAJ104" s="797"/>
      <c r="NAK104" s="795">
        <f t="shared" ref="NAK104" si="2377">NAJ101</f>
        <v>0</v>
      </c>
      <c r="NAL104" s="796"/>
      <c r="NAM104" s="796"/>
      <c r="NAN104" s="797"/>
      <c r="NAO104" s="795">
        <f t="shared" ref="NAO104" si="2378">NAN101</f>
        <v>0</v>
      </c>
      <c r="NAP104" s="796"/>
      <c r="NAQ104" s="796"/>
      <c r="NAR104" s="797"/>
      <c r="NAS104" s="795">
        <f t="shared" ref="NAS104" si="2379">NAR101</f>
        <v>0</v>
      </c>
      <c r="NAT104" s="796"/>
      <c r="NAU104" s="796"/>
      <c r="NAV104" s="797"/>
      <c r="NAW104" s="795">
        <f t="shared" ref="NAW104" si="2380">NAV101</f>
        <v>0</v>
      </c>
      <c r="NAX104" s="796"/>
      <c r="NAY104" s="796"/>
      <c r="NAZ104" s="797"/>
      <c r="NBA104" s="795">
        <f t="shared" ref="NBA104" si="2381">NAZ101</f>
        <v>0</v>
      </c>
      <c r="NBB104" s="796"/>
      <c r="NBC104" s="796"/>
      <c r="NBD104" s="797"/>
      <c r="NBE104" s="795">
        <f t="shared" ref="NBE104" si="2382">NBD101</f>
        <v>0</v>
      </c>
      <c r="NBF104" s="796"/>
      <c r="NBG104" s="796"/>
      <c r="NBH104" s="797"/>
      <c r="NBI104" s="795">
        <f t="shared" ref="NBI104" si="2383">NBH101</f>
        <v>0</v>
      </c>
      <c r="NBJ104" s="796"/>
      <c r="NBK104" s="796"/>
      <c r="NBL104" s="797"/>
      <c r="NBM104" s="795">
        <f t="shared" ref="NBM104" si="2384">NBL101</f>
        <v>0</v>
      </c>
      <c r="NBN104" s="796"/>
      <c r="NBO104" s="796"/>
      <c r="NBP104" s="797"/>
      <c r="NBQ104" s="795">
        <f t="shared" ref="NBQ104" si="2385">NBP101</f>
        <v>0</v>
      </c>
      <c r="NBR104" s="796"/>
      <c r="NBS104" s="796"/>
      <c r="NBT104" s="797"/>
      <c r="NBU104" s="795">
        <f t="shared" ref="NBU104" si="2386">NBT101</f>
        <v>0</v>
      </c>
      <c r="NBV104" s="796"/>
      <c r="NBW104" s="796"/>
      <c r="NBX104" s="797"/>
      <c r="NBY104" s="795">
        <f t="shared" ref="NBY104" si="2387">NBX101</f>
        <v>0</v>
      </c>
      <c r="NBZ104" s="796"/>
      <c r="NCA104" s="796"/>
      <c r="NCB104" s="797"/>
      <c r="NCC104" s="795">
        <f t="shared" ref="NCC104" si="2388">NCB101</f>
        <v>0</v>
      </c>
      <c r="NCD104" s="796"/>
      <c r="NCE104" s="796"/>
      <c r="NCF104" s="797"/>
      <c r="NCG104" s="795">
        <f t="shared" ref="NCG104" si="2389">NCF101</f>
        <v>0</v>
      </c>
      <c r="NCH104" s="796"/>
      <c r="NCI104" s="796"/>
      <c r="NCJ104" s="797"/>
      <c r="NCK104" s="795">
        <f t="shared" ref="NCK104" si="2390">NCJ101</f>
        <v>0</v>
      </c>
      <c r="NCL104" s="796"/>
      <c r="NCM104" s="796"/>
      <c r="NCN104" s="797"/>
      <c r="NCO104" s="795">
        <f t="shared" ref="NCO104" si="2391">NCN101</f>
        <v>0</v>
      </c>
      <c r="NCP104" s="796"/>
      <c r="NCQ104" s="796"/>
      <c r="NCR104" s="797"/>
      <c r="NCS104" s="795">
        <f t="shared" ref="NCS104" si="2392">NCR101</f>
        <v>0</v>
      </c>
      <c r="NCT104" s="796"/>
      <c r="NCU104" s="796"/>
      <c r="NCV104" s="797"/>
      <c r="NCW104" s="795">
        <f t="shared" ref="NCW104" si="2393">NCV101</f>
        <v>0</v>
      </c>
      <c r="NCX104" s="796"/>
      <c r="NCY104" s="796"/>
      <c r="NCZ104" s="797"/>
      <c r="NDA104" s="795">
        <f t="shared" ref="NDA104" si="2394">NCZ101</f>
        <v>0</v>
      </c>
      <c r="NDB104" s="796"/>
      <c r="NDC104" s="796"/>
      <c r="NDD104" s="797"/>
      <c r="NDE104" s="795">
        <f t="shared" ref="NDE104" si="2395">NDD101</f>
        <v>0</v>
      </c>
      <c r="NDF104" s="796"/>
      <c r="NDG104" s="796"/>
      <c r="NDH104" s="797"/>
      <c r="NDI104" s="795">
        <f t="shared" ref="NDI104" si="2396">NDH101</f>
        <v>0</v>
      </c>
      <c r="NDJ104" s="796"/>
      <c r="NDK104" s="796"/>
      <c r="NDL104" s="797"/>
      <c r="NDM104" s="795">
        <f t="shared" ref="NDM104" si="2397">NDL101</f>
        <v>0</v>
      </c>
      <c r="NDN104" s="796"/>
      <c r="NDO104" s="796"/>
      <c r="NDP104" s="797"/>
      <c r="NDQ104" s="795">
        <f t="shared" ref="NDQ104" si="2398">NDP101</f>
        <v>0</v>
      </c>
      <c r="NDR104" s="796"/>
      <c r="NDS104" s="796"/>
      <c r="NDT104" s="797"/>
      <c r="NDU104" s="795">
        <f t="shared" ref="NDU104" si="2399">NDT101</f>
        <v>0</v>
      </c>
      <c r="NDV104" s="796"/>
      <c r="NDW104" s="796"/>
      <c r="NDX104" s="797"/>
      <c r="NDY104" s="795">
        <f t="shared" ref="NDY104" si="2400">NDX101</f>
        <v>0</v>
      </c>
      <c r="NDZ104" s="796"/>
      <c r="NEA104" s="796"/>
      <c r="NEB104" s="797"/>
      <c r="NEC104" s="795">
        <f t="shared" ref="NEC104" si="2401">NEB101</f>
        <v>0</v>
      </c>
      <c r="NED104" s="796"/>
      <c r="NEE104" s="796"/>
      <c r="NEF104" s="797"/>
      <c r="NEG104" s="795">
        <f t="shared" ref="NEG104" si="2402">NEF101</f>
        <v>0</v>
      </c>
      <c r="NEH104" s="796"/>
      <c r="NEI104" s="796"/>
      <c r="NEJ104" s="797"/>
      <c r="NEK104" s="795">
        <f t="shared" ref="NEK104" si="2403">NEJ101</f>
        <v>0</v>
      </c>
      <c r="NEL104" s="796"/>
      <c r="NEM104" s="796"/>
      <c r="NEN104" s="797"/>
      <c r="NEO104" s="795">
        <f t="shared" ref="NEO104" si="2404">NEN101</f>
        <v>0</v>
      </c>
      <c r="NEP104" s="796"/>
      <c r="NEQ104" s="796"/>
      <c r="NER104" s="797"/>
      <c r="NES104" s="795">
        <f t="shared" ref="NES104" si="2405">NER101</f>
        <v>0</v>
      </c>
      <c r="NET104" s="796"/>
      <c r="NEU104" s="796"/>
      <c r="NEV104" s="797"/>
      <c r="NEW104" s="795">
        <f t="shared" ref="NEW104" si="2406">NEV101</f>
        <v>0</v>
      </c>
      <c r="NEX104" s="796"/>
      <c r="NEY104" s="796"/>
      <c r="NEZ104" s="797"/>
      <c r="NFA104" s="795">
        <f t="shared" ref="NFA104" si="2407">NEZ101</f>
        <v>0</v>
      </c>
      <c r="NFB104" s="796"/>
      <c r="NFC104" s="796"/>
      <c r="NFD104" s="797"/>
      <c r="NFE104" s="795">
        <f t="shared" ref="NFE104" si="2408">NFD101</f>
        <v>0</v>
      </c>
      <c r="NFF104" s="796"/>
      <c r="NFG104" s="796"/>
      <c r="NFH104" s="797"/>
      <c r="NFI104" s="795">
        <f t="shared" ref="NFI104" si="2409">NFH101</f>
        <v>0</v>
      </c>
      <c r="NFJ104" s="796"/>
      <c r="NFK104" s="796"/>
      <c r="NFL104" s="797"/>
      <c r="NFM104" s="795">
        <f t="shared" ref="NFM104" si="2410">NFL101</f>
        <v>0</v>
      </c>
      <c r="NFN104" s="796"/>
      <c r="NFO104" s="796"/>
      <c r="NFP104" s="797"/>
      <c r="NFQ104" s="795">
        <f t="shared" ref="NFQ104" si="2411">NFP101</f>
        <v>0</v>
      </c>
      <c r="NFR104" s="796"/>
      <c r="NFS104" s="796"/>
      <c r="NFT104" s="797"/>
      <c r="NFU104" s="795">
        <f t="shared" ref="NFU104" si="2412">NFT101</f>
        <v>0</v>
      </c>
      <c r="NFV104" s="796"/>
      <c r="NFW104" s="796"/>
      <c r="NFX104" s="797"/>
      <c r="NFY104" s="795">
        <f t="shared" ref="NFY104" si="2413">NFX101</f>
        <v>0</v>
      </c>
      <c r="NFZ104" s="796"/>
      <c r="NGA104" s="796"/>
      <c r="NGB104" s="797"/>
      <c r="NGC104" s="795">
        <f t="shared" ref="NGC104" si="2414">NGB101</f>
        <v>0</v>
      </c>
      <c r="NGD104" s="796"/>
      <c r="NGE104" s="796"/>
      <c r="NGF104" s="797"/>
      <c r="NGG104" s="795">
        <f t="shared" ref="NGG104" si="2415">NGF101</f>
        <v>0</v>
      </c>
      <c r="NGH104" s="796"/>
      <c r="NGI104" s="796"/>
      <c r="NGJ104" s="797"/>
      <c r="NGK104" s="795">
        <f t="shared" ref="NGK104" si="2416">NGJ101</f>
        <v>0</v>
      </c>
      <c r="NGL104" s="796"/>
      <c r="NGM104" s="796"/>
      <c r="NGN104" s="797"/>
      <c r="NGO104" s="795">
        <f t="shared" ref="NGO104" si="2417">NGN101</f>
        <v>0</v>
      </c>
      <c r="NGP104" s="796"/>
      <c r="NGQ104" s="796"/>
      <c r="NGR104" s="797"/>
      <c r="NGS104" s="795">
        <f t="shared" ref="NGS104" si="2418">NGR101</f>
        <v>0</v>
      </c>
      <c r="NGT104" s="796"/>
      <c r="NGU104" s="796"/>
      <c r="NGV104" s="797"/>
      <c r="NGW104" s="795">
        <f t="shared" ref="NGW104" si="2419">NGV101</f>
        <v>0</v>
      </c>
      <c r="NGX104" s="796"/>
      <c r="NGY104" s="796"/>
      <c r="NGZ104" s="797"/>
      <c r="NHA104" s="795">
        <f t="shared" ref="NHA104" si="2420">NGZ101</f>
        <v>0</v>
      </c>
      <c r="NHB104" s="796"/>
      <c r="NHC104" s="796"/>
      <c r="NHD104" s="797"/>
      <c r="NHE104" s="795">
        <f t="shared" ref="NHE104" si="2421">NHD101</f>
        <v>0</v>
      </c>
      <c r="NHF104" s="796"/>
      <c r="NHG104" s="796"/>
      <c r="NHH104" s="797"/>
      <c r="NHI104" s="795">
        <f t="shared" ref="NHI104" si="2422">NHH101</f>
        <v>0</v>
      </c>
      <c r="NHJ104" s="796"/>
      <c r="NHK104" s="796"/>
      <c r="NHL104" s="797"/>
      <c r="NHM104" s="795">
        <f t="shared" ref="NHM104" si="2423">NHL101</f>
        <v>0</v>
      </c>
      <c r="NHN104" s="796"/>
      <c r="NHO104" s="796"/>
      <c r="NHP104" s="797"/>
      <c r="NHQ104" s="795">
        <f t="shared" ref="NHQ104" si="2424">NHP101</f>
        <v>0</v>
      </c>
      <c r="NHR104" s="796"/>
      <c r="NHS104" s="796"/>
      <c r="NHT104" s="797"/>
      <c r="NHU104" s="795">
        <f t="shared" ref="NHU104" si="2425">NHT101</f>
        <v>0</v>
      </c>
      <c r="NHV104" s="796"/>
      <c r="NHW104" s="796"/>
      <c r="NHX104" s="797"/>
      <c r="NHY104" s="795">
        <f t="shared" ref="NHY104" si="2426">NHX101</f>
        <v>0</v>
      </c>
      <c r="NHZ104" s="796"/>
      <c r="NIA104" s="796"/>
      <c r="NIB104" s="797"/>
      <c r="NIC104" s="795">
        <f t="shared" ref="NIC104" si="2427">NIB101</f>
        <v>0</v>
      </c>
      <c r="NID104" s="796"/>
      <c r="NIE104" s="796"/>
      <c r="NIF104" s="797"/>
      <c r="NIG104" s="795">
        <f t="shared" ref="NIG104" si="2428">NIF101</f>
        <v>0</v>
      </c>
      <c r="NIH104" s="796"/>
      <c r="NII104" s="796"/>
      <c r="NIJ104" s="797"/>
      <c r="NIK104" s="795">
        <f t="shared" ref="NIK104" si="2429">NIJ101</f>
        <v>0</v>
      </c>
      <c r="NIL104" s="796"/>
      <c r="NIM104" s="796"/>
      <c r="NIN104" s="797"/>
      <c r="NIO104" s="795">
        <f t="shared" ref="NIO104" si="2430">NIN101</f>
        <v>0</v>
      </c>
      <c r="NIP104" s="796"/>
      <c r="NIQ104" s="796"/>
      <c r="NIR104" s="797"/>
      <c r="NIS104" s="795">
        <f t="shared" ref="NIS104" si="2431">NIR101</f>
        <v>0</v>
      </c>
      <c r="NIT104" s="796"/>
      <c r="NIU104" s="796"/>
      <c r="NIV104" s="797"/>
      <c r="NIW104" s="795">
        <f t="shared" ref="NIW104" si="2432">NIV101</f>
        <v>0</v>
      </c>
      <c r="NIX104" s="796"/>
      <c r="NIY104" s="796"/>
      <c r="NIZ104" s="797"/>
      <c r="NJA104" s="795">
        <f t="shared" ref="NJA104" si="2433">NIZ101</f>
        <v>0</v>
      </c>
      <c r="NJB104" s="796"/>
      <c r="NJC104" s="796"/>
      <c r="NJD104" s="797"/>
      <c r="NJE104" s="795">
        <f t="shared" ref="NJE104" si="2434">NJD101</f>
        <v>0</v>
      </c>
      <c r="NJF104" s="796"/>
      <c r="NJG104" s="796"/>
      <c r="NJH104" s="797"/>
      <c r="NJI104" s="795">
        <f t="shared" ref="NJI104" si="2435">NJH101</f>
        <v>0</v>
      </c>
      <c r="NJJ104" s="796"/>
      <c r="NJK104" s="796"/>
      <c r="NJL104" s="797"/>
      <c r="NJM104" s="795">
        <f t="shared" ref="NJM104" si="2436">NJL101</f>
        <v>0</v>
      </c>
      <c r="NJN104" s="796"/>
      <c r="NJO104" s="796"/>
      <c r="NJP104" s="797"/>
      <c r="NJQ104" s="795">
        <f t="shared" ref="NJQ104" si="2437">NJP101</f>
        <v>0</v>
      </c>
      <c r="NJR104" s="796"/>
      <c r="NJS104" s="796"/>
      <c r="NJT104" s="797"/>
      <c r="NJU104" s="795">
        <f t="shared" ref="NJU104" si="2438">NJT101</f>
        <v>0</v>
      </c>
      <c r="NJV104" s="796"/>
      <c r="NJW104" s="796"/>
      <c r="NJX104" s="797"/>
      <c r="NJY104" s="795">
        <f t="shared" ref="NJY104" si="2439">NJX101</f>
        <v>0</v>
      </c>
      <c r="NJZ104" s="796"/>
      <c r="NKA104" s="796"/>
      <c r="NKB104" s="797"/>
      <c r="NKC104" s="795">
        <f t="shared" ref="NKC104" si="2440">NKB101</f>
        <v>0</v>
      </c>
      <c r="NKD104" s="796"/>
      <c r="NKE104" s="796"/>
      <c r="NKF104" s="797"/>
      <c r="NKG104" s="795">
        <f t="shared" ref="NKG104" si="2441">NKF101</f>
        <v>0</v>
      </c>
      <c r="NKH104" s="796"/>
      <c r="NKI104" s="796"/>
      <c r="NKJ104" s="797"/>
      <c r="NKK104" s="795">
        <f t="shared" ref="NKK104" si="2442">NKJ101</f>
        <v>0</v>
      </c>
      <c r="NKL104" s="796"/>
      <c r="NKM104" s="796"/>
      <c r="NKN104" s="797"/>
      <c r="NKO104" s="795">
        <f t="shared" ref="NKO104" si="2443">NKN101</f>
        <v>0</v>
      </c>
      <c r="NKP104" s="796"/>
      <c r="NKQ104" s="796"/>
      <c r="NKR104" s="797"/>
      <c r="NKS104" s="795">
        <f t="shared" ref="NKS104" si="2444">NKR101</f>
        <v>0</v>
      </c>
      <c r="NKT104" s="796"/>
      <c r="NKU104" s="796"/>
      <c r="NKV104" s="797"/>
      <c r="NKW104" s="795">
        <f t="shared" ref="NKW104" si="2445">NKV101</f>
        <v>0</v>
      </c>
      <c r="NKX104" s="796"/>
      <c r="NKY104" s="796"/>
      <c r="NKZ104" s="797"/>
      <c r="NLA104" s="795">
        <f t="shared" ref="NLA104" si="2446">NKZ101</f>
        <v>0</v>
      </c>
      <c r="NLB104" s="796"/>
      <c r="NLC104" s="796"/>
      <c r="NLD104" s="797"/>
      <c r="NLE104" s="795">
        <f t="shared" ref="NLE104" si="2447">NLD101</f>
        <v>0</v>
      </c>
      <c r="NLF104" s="796"/>
      <c r="NLG104" s="796"/>
      <c r="NLH104" s="797"/>
      <c r="NLI104" s="795">
        <f t="shared" ref="NLI104" si="2448">NLH101</f>
        <v>0</v>
      </c>
      <c r="NLJ104" s="796"/>
      <c r="NLK104" s="796"/>
      <c r="NLL104" s="797"/>
      <c r="NLM104" s="795">
        <f t="shared" ref="NLM104" si="2449">NLL101</f>
        <v>0</v>
      </c>
      <c r="NLN104" s="796"/>
      <c r="NLO104" s="796"/>
      <c r="NLP104" s="797"/>
      <c r="NLQ104" s="795">
        <f t="shared" ref="NLQ104" si="2450">NLP101</f>
        <v>0</v>
      </c>
      <c r="NLR104" s="796"/>
      <c r="NLS104" s="796"/>
      <c r="NLT104" s="797"/>
      <c r="NLU104" s="795">
        <f t="shared" ref="NLU104" si="2451">NLT101</f>
        <v>0</v>
      </c>
      <c r="NLV104" s="796"/>
      <c r="NLW104" s="796"/>
      <c r="NLX104" s="797"/>
      <c r="NLY104" s="795">
        <f t="shared" ref="NLY104" si="2452">NLX101</f>
        <v>0</v>
      </c>
      <c r="NLZ104" s="796"/>
      <c r="NMA104" s="796"/>
      <c r="NMB104" s="797"/>
      <c r="NMC104" s="795">
        <f t="shared" ref="NMC104" si="2453">NMB101</f>
        <v>0</v>
      </c>
      <c r="NMD104" s="796"/>
      <c r="NME104" s="796"/>
      <c r="NMF104" s="797"/>
      <c r="NMG104" s="795">
        <f t="shared" ref="NMG104" si="2454">NMF101</f>
        <v>0</v>
      </c>
      <c r="NMH104" s="796"/>
      <c r="NMI104" s="796"/>
      <c r="NMJ104" s="797"/>
      <c r="NMK104" s="795">
        <f t="shared" ref="NMK104" si="2455">NMJ101</f>
        <v>0</v>
      </c>
      <c r="NML104" s="796"/>
      <c r="NMM104" s="796"/>
      <c r="NMN104" s="797"/>
      <c r="NMO104" s="795">
        <f t="shared" ref="NMO104" si="2456">NMN101</f>
        <v>0</v>
      </c>
      <c r="NMP104" s="796"/>
      <c r="NMQ104" s="796"/>
      <c r="NMR104" s="797"/>
      <c r="NMS104" s="795">
        <f t="shared" ref="NMS104" si="2457">NMR101</f>
        <v>0</v>
      </c>
      <c r="NMT104" s="796"/>
      <c r="NMU104" s="796"/>
      <c r="NMV104" s="797"/>
      <c r="NMW104" s="795">
        <f t="shared" ref="NMW104" si="2458">NMV101</f>
        <v>0</v>
      </c>
      <c r="NMX104" s="796"/>
      <c r="NMY104" s="796"/>
      <c r="NMZ104" s="797"/>
      <c r="NNA104" s="795">
        <f t="shared" ref="NNA104" si="2459">NMZ101</f>
        <v>0</v>
      </c>
      <c r="NNB104" s="796"/>
      <c r="NNC104" s="796"/>
      <c r="NND104" s="797"/>
      <c r="NNE104" s="795">
        <f t="shared" ref="NNE104" si="2460">NND101</f>
        <v>0</v>
      </c>
      <c r="NNF104" s="796"/>
      <c r="NNG104" s="796"/>
      <c r="NNH104" s="797"/>
      <c r="NNI104" s="795">
        <f t="shared" ref="NNI104" si="2461">NNH101</f>
        <v>0</v>
      </c>
      <c r="NNJ104" s="796"/>
      <c r="NNK104" s="796"/>
      <c r="NNL104" s="797"/>
      <c r="NNM104" s="795">
        <f t="shared" ref="NNM104" si="2462">NNL101</f>
        <v>0</v>
      </c>
      <c r="NNN104" s="796"/>
      <c r="NNO104" s="796"/>
      <c r="NNP104" s="797"/>
      <c r="NNQ104" s="795">
        <f t="shared" ref="NNQ104" si="2463">NNP101</f>
        <v>0</v>
      </c>
      <c r="NNR104" s="796"/>
      <c r="NNS104" s="796"/>
      <c r="NNT104" s="797"/>
      <c r="NNU104" s="795">
        <f t="shared" ref="NNU104" si="2464">NNT101</f>
        <v>0</v>
      </c>
      <c r="NNV104" s="796"/>
      <c r="NNW104" s="796"/>
      <c r="NNX104" s="797"/>
      <c r="NNY104" s="795">
        <f t="shared" ref="NNY104" si="2465">NNX101</f>
        <v>0</v>
      </c>
      <c r="NNZ104" s="796"/>
      <c r="NOA104" s="796"/>
      <c r="NOB104" s="797"/>
      <c r="NOC104" s="795">
        <f t="shared" ref="NOC104" si="2466">NOB101</f>
        <v>0</v>
      </c>
      <c r="NOD104" s="796"/>
      <c r="NOE104" s="796"/>
      <c r="NOF104" s="797"/>
      <c r="NOG104" s="795">
        <f t="shared" ref="NOG104" si="2467">NOF101</f>
        <v>0</v>
      </c>
      <c r="NOH104" s="796"/>
      <c r="NOI104" s="796"/>
      <c r="NOJ104" s="797"/>
      <c r="NOK104" s="795">
        <f t="shared" ref="NOK104" si="2468">NOJ101</f>
        <v>0</v>
      </c>
      <c r="NOL104" s="796"/>
      <c r="NOM104" s="796"/>
      <c r="NON104" s="797"/>
      <c r="NOO104" s="795">
        <f t="shared" ref="NOO104" si="2469">NON101</f>
        <v>0</v>
      </c>
      <c r="NOP104" s="796"/>
      <c r="NOQ104" s="796"/>
      <c r="NOR104" s="797"/>
      <c r="NOS104" s="795">
        <f t="shared" ref="NOS104" si="2470">NOR101</f>
        <v>0</v>
      </c>
      <c r="NOT104" s="796"/>
      <c r="NOU104" s="796"/>
      <c r="NOV104" s="797"/>
      <c r="NOW104" s="795">
        <f t="shared" ref="NOW104" si="2471">NOV101</f>
        <v>0</v>
      </c>
      <c r="NOX104" s="796"/>
      <c r="NOY104" s="796"/>
      <c r="NOZ104" s="797"/>
      <c r="NPA104" s="795">
        <f t="shared" ref="NPA104" si="2472">NOZ101</f>
        <v>0</v>
      </c>
      <c r="NPB104" s="796"/>
      <c r="NPC104" s="796"/>
      <c r="NPD104" s="797"/>
      <c r="NPE104" s="795">
        <f t="shared" ref="NPE104" si="2473">NPD101</f>
        <v>0</v>
      </c>
      <c r="NPF104" s="796"/>
      <c r="NPG104" s="796"/>
      <c r="NPH104" s="797"/>
      <c r="NPI104" s="795">
        <f t="shared" ref="NPI104" si="2474">NPH101</f>
        <v>0</v>
      </c>
      <c r="NPJ104" s="796"/>
      <c r="NPK104" s="796"/>
      <c r="NPL104" s="797"/>
      <c r="NPM104" s="795">
        <f t="shared" ref="NPM104" si="2475">NPL101</f>
        <v>0</v>
      </c>
      <c r="NPN104" s="796"/>
      <c r="NPO104" s="796"/>
      <c r="NPP104" s="797"/>
      <c r="NPQ104" s="795">
        <f t="shared" ref="NPQ104" si="2476">NPP101</f>
        <v>0</v>
      </c>
      <c r="NPR104" s="796"/>
      <c r="NPS104" s="796"/>
      <c r="NPT104" s="797"/>
      <c r="NPU104" s="795">
        <f t="shared" ref="NPU104" si="2477">NPT101</f>
        <v>0</v>
      </c>
      <c r="NPV104" s="796"/>
      <c r="NPW104" s="796"/>
      <c r="NPX104" s="797"/>
      <c r="NPY104" s="795">
        <f t="shared" ref="NPY104" si="2478">NPX101</f>
        <v>0</v>
      </c>
      <c r="NPZ104" s="796"/>
      <c r="NQA104" s="796"/>
      <c r="NQB104" s="797"/>
      <c r="NQC104" s="795">
        <f t="shared" ref="NQC104" si="2479">NQB101</f>
        <v>0</v>
      </c>
      <c r="NQD104" s="796"/>
      <c r="NQE104" s="796"/>
      <c r="NQF104" s="797"/>
      <c r="NQG104" s="795">
        <f t="shared" ref="NQG104" si="2480">NQF101</f>
        <v>0</v>
      </c>
      <c r="NQH104" s="796"/>
      <c r="NQI104" s="796"/>
      <c r="NQJ104" s="797"/>
      <c r="NQK104" s="795">
        <f t="shared" ref="NQK104" si="2481">NQJ101</f>
        <v>0</v>
      </c>
      <c r="NQL104" s="796"/>
      <c r="NQM104" s="796"/>
      <c r="NQN104" s="797"/>
      <c r="NQO104" s="795">
        <f t="shared" ref="NQO104" si="2482">NQN101</f>
        <v>0</v>
      </c>
      <c r="NQP104" s="796"/>
      <c r="NQQ104" s="796"/>
      <c r="NQR104" s="797"/>
      <c r="NQS104" s="795">
        <f t="shared" ref="NQS104" si="2483">NQR101</f>
        <v>0</v>
      </c>
      <c r="NQT104" s="796"/>
      <c r="NQU104" s="796"/>
      <c r="NQV104" s="797"/>
      <c r="NQW104" s="795">
        <f t="shared" ref="NQW104" si="2484">NQV101</f>
        <v>0</v>
      </c>
      <c r="NQX104" s="796"/>
      <c r="NQY104" s="796"/>
      <c r="NQZ104" s="797"/>
      <c r="NRA104" s="795">
        <f t="shared" ref="NRA104" si="2485">NQZ101</f>
        <v>0</v>
      </c>
      <c r="NRB104" s="796"/>
      <c r="NRC104" s="796"/>
      <c r="NRD104" s="797"/>
      <c r="NRE104" s="795">
        <f t="shared" ref="NRE104" si="2486">NRD101</f>
        <v>0</v>
      </c>
      <c r="NRF104" s="796"/>
      <c r="NRG104" s="796"/>
      <c r="NRH104" s="797"/>
      <c r="NRI104" s="795">
        <f t="shared" ref="NRI104" si="2487">NRH101</f>
        <v>0</v>
      </c>
      <c r="NRJ104" s="796"/>
      <c r="NRK104" s="796"/>
      <c r="NRL104" s="797"/>
      <c r="NRM104" s="795">
        <f t="shared" ref="NRM104" si="2488">NRL101</f>
        <v>0</v>
      </c>
      <c r="NRN104" s="796"/>
      <c r="NRO104" s="796"/>
      <c r="NRP104" s="797"/>
      <c r="NRQ104" s="795">
        <f t="shared" ref="NRQ104" si="2489">NRP101</f>
        <v>0</v>
      </c>
      <c r="NRR104" s="796"/>
      <c r="NRS104" s="796"/>
      <c r="NRT104" s="797"/>
      <c r="NRU104" s="795">
        <f t="shared" ref="NRU104" si="2490">NRT101</f>
        <v>0</v>
      </c>
      <c r="NRV104" s="796"/>
      <c r="NRW104" s="796"/>
      <c r="NRX104" s="797"/>
      <c r="NRY104" s="795">
        <f t="shared" ref="NRY104" si="2491">NRX101</f>
        <v>0</v>
      </c>
      <c r="NRZ104" s="796"/>
      <c r="NSA104" s="796"/>
      <c r="NSB104" s="797"/>
      <c r="NSC104" s="795">
        <f t="shared" ref="NSC104" si="2492">NSB101</f>
        <v>0</v>
      </c>
      <c r="NSD104" s="796"/>
      <c r="NSE104" s="796"/>
      <c r="NSF104" s="797"/>
      <c r="NSG104" s="795">
        <f t="shared" ref="NSG104" si="2493">NSF101</f>
        <v>0</v>
      </c>
      <c r="NSH104" s="796"/>
      <c r="NSI104" s="796"/>
      <c r="NSJ104" s="797"/>
      <c r="NSK104" s="795">
        <f t="shared" ref="NSK104" si="2494">NSJ101</f>
        <v>0</v>
      </c>
      <c r="NSL104" s="796"/>
      <c r="NSM104" s="796"/>
      <c r="NSN104" s="797"/>
      <c r="NSO104" s="795">
        <f t="shared" ref="NSO104" si="2495">NSN101</f>
        <v>0</v>
      </c>
      <c r="NSP104" s="796"/>
      <c r="NSQ104" s="796"/>
      <c r="NSR104" s="797"/>
      <c r="NSS104" s="795">
        <f t="shared" ref="NSS104" si="2496">NSR101</f>
        <v>0</v>
      </c>
      <c r="NST104" s="796"/>
      <c r="NSU104" s="796"/>
      <c r="NSV104" s="797"/>
      <c r="NSW104" s="795">
        <f t="shared" ref="NSW104" si="2497">NSV101</f>
        <v>0</v>
      </c>
      <c r="NSX104" s="796"/>
      <c r="NSY104" s="796"/>
      <c r="NSZ104" s="797"/>
      <c r="NTA104" s="795">
        <f t="shared" ref="NTA104" si="2498">NSZ101</f>
        <v>0</v>
      </c>
      <c r="NTB104" s="796"/>
      <c r="NTC104" s="796"/>
      <c r="NTD104" s="797"/>
      <c r="NTE104" s="795">
        <f t="shared" ref="NTE104" si="2499">NTD101</f>
        <v>0</v>
      </c>
      <c r="NTF104" s="796"/>
      <c r="NTG104" s="796"/>
      <c r="NTH104" s="797"/>
      <c r="NTI104" s="795">
        <f t="shared" ref="NTI104" si="2500">NTH101</f>
        <v>0</v>
      </c>
      <c r="NTJ104" s="796"/>
      <c r="NTK104" s="796"/>
      <c r="NTL104" s="797"/>
      <c r="NTM104" s="795">
        <f t="shared" ref="NTM104" si="2501">NTL101</f>
        <v>0</v>
      </c>
      <c r="NTN104" s="796"/>
      <c r="NTO104" s="796"/>
      <c r="NTP104" s="797"/>
      <c r="NTQ104" s="795">
        <f t="shared" ref="NTQ104" si="2502">NTP101</f>
        <v>0</v>
      </c>
      <c r="NTR104" s="796"/>
      <c r="NTS104" s="796"/>
      <c r="NTT104" s="797"/>
      <c r="NTU104" s="795">
        <f t="shared" ref="NTU104" si="2503">NTT101</f>
        <v>0</v>
      </c>
      <c r="NTV104" s="796"/>
      <c r="NTW104" s="796"/>
      <c r="NTX104" s="797"/>
      <c r="NTY104" s="795">
        <f t="shared" ref="NTY104" si="2504">NTX101</f>
        <v>0</v>
      </c>
      <c r="NTZ104" s="796"/>
      <c r="NUA104" s="796"/>
      <c r="NUB104" s="797"/>
      <c r="NUC104" s="795">
        <f t="shared" ref="NUC104" si="2505">NUB101</f>
        <v>0</v>
      </c>
      <c r="NUD104" s="796"/>
      <c r="NUE104" s="796"/>
      <c r="NUF104" s="797"/>
      <c r="NUG104" s="795">
        <f t="shared" ref="NUG104" si="2506">NUF101</f>
        <v>0</v>
      </c>
      <c r="NUH104" s="796"/>
      <c r="NUI104" s="796"/>
      <c r="NUJ104" s="797"/>
      <c r="NUK104" s="795">
        <f t="shared" ref="NUK104" si="2507">NUJ101</f>
        <v>0</v>
      </c>
      <c r="NUL104" s="796"/>
      <c r="NUM104" s="796"/>
      <c r="NUN104" s="797"/>
      <c r="NUO104" s="795">
        <f t="shared" ref="NUO104" si="2508">NUN101</f>
        <v>0</v>
      </c>
      <c r="NUP104" s="796"/>
      <c r="NUQ104" s="796"/>
      <c r="NUR104" s="797"/>
      <c r="NUS104" s="795">
        <f t="shared" ref="NUS104" si="2509">NUR101</f>
        <v>0</v>
      </c>
      <c r="NUT104" s="796"/>
      <c r="NUU104" s="796"/>
      <c r="NUV104" s="797"/>
      <c r="NUW104" s="795">
        <f t="shared" ref="NUW104" si="2510">NUV101</f>
        <v>0</v>
      </c>
      <c r="NUX104" s="796"/>
      <c r="NUY104" s="796"/>
      <c r="NUZ104" s="797"/>
      <c r="NVA104" s="795">
        <f t="shared" ref="NVA104" si="2511">NUZ101</f>
        <v>0</v>
      </c>
      <c r="NVB104" s="796"/>
      <c r="NVC104" s="796"/>
      <c r="NVD104" s="797"/>
      <c r="NVE104" s="795">
        <f t="shared" ref="NVE104" si="2512">NVD101</f>
        <v>0</v>
      </c>
      <c r="NVF104" s="796"/>
      <c r="NVG104" s="796"/>
      <c r="NVH104" s="797"/>
      <c r="NVI104" s="795">
        <f t="shared" ref="NVI104" si="2513">NVH101</f>
        <v>0</v>
      </c>
      <c r="NVJ104" s="796"/>
      <c r="NVK104" s="796"/>
      <c r="NVL104" s="797"/>
      <c r="NVM104" s="795">
        <f t="shared" ref="NVM104" si="2514">NVL101</f>
        <v>0</v>
      </c>
      <c r="NVN104" s="796"/>
      <c r="NVO104" s="796"/>
      <c r="NVP104" s="797"/>
      <c r="NVQ104" s="795">
        <f t="shared" ref="NVQ104" si="2515">NVP101</f>
        <v>0</v>
      </c>
      <c r="NVR104" s="796"/>
      <c r="NVS104" s="796"/>
      <c r="NVT104" s="797"/>
      <c r="NVU104" s="795">
        <f t="shared" ref="NVU104" si="2516">NVT101</f>
        <v>0</v>
      </c>
      <c r="NVV104" s="796"/>
      <c r="NVW104" s="796"/>
      <c r="NVX104" s="797"/>
      <c r="NVY104" s="795">
        <f t="shared" ref="NVY104" si="2517">NVX101</f>
        <v>0</v>
      </c>
      <c r="NVZ104" s="796"/>
      <c r="NWA104" s="796"/>
      <c r="NWB104" s="797"/>
      <c r="NWC104" s="795">
        <f t="shared" ref="NWC104" si="2518">NWB101</f>
        <v>0</v>
      </c>
      <c r="NWD104" s="796"/>
      <c r="NWE104" s="796"/>
      <c r="NWF104" s="797"/>
      <c r="NWG104" s="795">
        <f t="shared" ref="NWG104" si="2519">NWF101</f>
        <v>0</v>
      </c>
      <c r="NWH104" s="796"/>
      <c r="NWI104" s="796"/>
      <c r="NWJ104" s="797"/>
      <c r="NWK104" s="795">
        <f t="shared" ref="NWK104" si="2520">NWJ101</f>
        <v>0</v>
      </c>
      <c r="NWL104" s="796"/>
      <c r="NWM104" s="796"/>
      <c r="NWN104" s="797"/>
      <c r="NWO104" s="795">
        <f t="shared" ref="NWO104" si="2521">NWN101</f>
        <v>0</v>
      </c>
      <c r="NWP104" s="796"/>
      <c r="NWQ104" s="796"/>
      <c r="NWR104" s="797"/>
      <c r="NWS104" s="795">
        <f t="shared" ref="NWS104" si="2522">NWR101</f>
        <v>0</v>
      </c>
      <c r="NWT104" s="796"/>
      <c r="NWU104" s="796"/>
      <c r="NWV104" s="797"/>
      <c r="NWW104" s="795">
        <f t="shared" ref="NWW104" si="2523">NWV101</f>
        <v>0</v>
      </c>
      <c r="NWX104" s="796"/>
      <c r="NWY104" s="796"/>
      <c r="NWZ104" s="797"/>
      <c r="NXA104" s="795">
        <f t="shared" ref="NXA104" si="2524">NWZ101</f>
        <v>0</v>
      </c>
      <c r="NXB104" s="796"/>
      <c r="NXC104" s="796"/>
      <c r="NXD104" s="797"/>
      <c r="NXE104" s="795">
        <f t="shared" ref="NXE104" si="2525">NXD101</f>
        <v>0</v>
      </c>
      <c r="NXF104" s="796"/>
      <c r="NXG104" s="796"/>
      <c r="NXH104" s="797"/>
      <c r="NXI104" s="795">
        <f t="shared" ref="NXI104" si="2526">NXH101</f>
        <v>0</v>
      </c>
      <c r="NXJ104" s="796"/>
      <c r="NXK104" s="796"/>
      <c r="NXL104" s="797"/>
      <c r="NXM104" s="795">
        <f t="shared" ref="NXM104" si="2527">NXL101</f>
        <v>0</v>
      </c>
      <c r="NXN104" s="796"/>
      <c r="NXO104" s="796"/>
      <c r="NXP104" s="797"/>
      <c r="NXQ104" s="795">
        <f t="shared" ref="NXQ104" si="2528">NXP101</f>
        <v>0</v>
      </c>
      <c r="NXR104" s="796"/>
      <c r="NXS104" s="796"/>
      <c r="NXT104" s="797"/>
      <c r="NXU104" s="795">
        <f t="shared" ref="NXU104" si="2529">NXT101</f>
        <v>0</v>
      </c>
      <c r="NXV104" s="796"/>
      <c r="NXW104" s="796"/>
      <c r="NXX104" s="797"/>
      <c r="NXY104" s="795">
        <f t="shared" ref="NXY104" si="2530">NXX101</f>
        <v>0</v>
      </c>
      <c r="NXZ104" s="796"/>
      <c r="NYA104" s="796"/>
      <c r="NYB104" s="797"/>
      <c r="NYC104" s="795">
        <f t="shared" ref="NYC104" si="2531">NYB101</f>
        <v>0</v>
      </c>
      <c r="NYD104" s="796"/>
      <c r="NYE104" s="796"/>
      <c r="NYF104" s="797"/>
      <c r="NYG104" s="795">
        <f t="shared" ref="NYG104" si="2532">NYF101</f>
        <v>0</v>
      </c>
      <c r="NYH104" s="796"/>
      <c r="NYI104" s="796"/>
      <c r="NYJ104" s="797"/>
      <c r="NYK104" s="795">
        <f t="shared" ref="NYK104" si="2533">NYJ101</f>
        <v>0</v>
      </c>
      <c r="NYL104" s="796"/>
      <c r="NYM104" s="796"/>
      <c r="NYN104" s="797"/>
      <c r="NYO104" s="795">
        <f t="shared" ref="NYO104" si="2534">NYN101</f>
        <v>0</v>
      </c>
      <c r="NYP104" s="796"/>
      <c r="NYQ104" s="796"/>
      <c r="NYR104" s="797"/>
      <c r="NYS104" s="795">
        <f t="shared" ref="NYS104" si="2535">NYR101</f>
        <v>0</v>
      </c>
      <c r="NYT104" s="796"/>
      <c r="NYU104" s="796"/>
      <c r="NYV104" s="797"/>
      <c r="NYW104" s="795">
        <f t="shared" ref="NYW104" si="2536">NYV101</f>
        <v>0</v>
      </c>
      <c r="NYX104" s="796"/>
      <c r="NYY104" s="796"/>
      <c r="NYZ104" s="797"/>
      <c r="NZA104" s="795">
        <f t="shared" ref="NZA104" si="2537">NYZ101</f>
        <v>0</v>
      </c>
      <c r="NZB104" s="796"/>
      <c r="NZC104" s="796"/>
      <c r="NZD104" s="797"/>
      <c r="NZE104" s="795">
        <f t="shared" ref="NZE104" si="2538">NZD101</f>
        <v>0</v>
      </c>
      <c r="NZF104" s="796"/>
      <c r="NZG104" s="796"/>
      <c r="NZH104" s="797"/>
      <c r="NZI104" s="795">
        <f t="shared" ref="NZI104" si="2539">NZH101</f>
        <v>0</v>
      </c>
      <c r="NZJ104" s="796"/>
      <c r="NZK104" s="796"/>
      <c r="NZL104" s="797"/>
      <c r="NZM104" s="795">
        <f t="shared" ref="NZM104" si="2540">NZL101</f>
        <v>0</v>
      </c>
      <c r="NZN104" s="796"/>
      <c r="NZO104" s="796"/>
      <c r="NZP104" s="797"/>
      <c r="NZQ104" s="795">
        <f t="shared" ref="NZQ104" si="2541">NZP101</f>
        <v>0</v>
      </c>
      <c r="NZR104" s="796"/>
      <c r="NZS104" s="796"/>
      <c r="NZT104" s="797"/>
      <c r="NZU104" s="795">
        <f t="shared" ref="NZU104" si="2542">NZT101</f>
        <v>0</v>
      </c>
      <c r="NZV104" s="796"/>
      <c r="NZW104" s="796"/>
      <c r="NZX104" s="797"/>
      <c r="NZY104" s="795">
        <f t="shared" ref="NZY104" si="2543">NZX101</f>
        <v>0</v>
      </c>
      <c r="NZZ104" s="796"/>
      <c r="OAA104" s="796"/>
      <c r="OAB104" s="797"/>
      <c r="OAC104" s="795">
        <f t="shared" ref="OAC104" si="2544">OAB101</f>
        <v>0</v>
      </c>
      <c r="OAD104" s="796"/>
      <c r="OAE104" s="796"/>
      <c r="OAF104" s="797"/>
      <c r="OAG104" s="795">
        <f t="shared" ref="OAG104" si="2545">OAF101</f>
        <v>0</v>
      </c>
      <c r="OAH104" s="796"/>
      <c r="OAI104" s="796"/>
      <c r="OAJ104" s="797"/>
      <c r="OAK104" s="795">
        <f t="shared" ref="OAK104" si="2546">OAJ101</f>
        <v>0</v>
      </c>
      <c r="OAL104" s="796"/>
      <c r="OAM104" s="796"/>
      <c r="OAN104" s="797"/>
      <c r="OAO104" s="795">
        <f t="shared" ref="OAO104" si="2547">OAN101</f>
        <v>0</v>
      </c>
      <c r="OAP104" s="796"/>
      <c r="OAQ104" s="796"/>
      <c r="OAR104" s="797"/>
      <c r="OAS104" s="795">
        <f t="shared" ref="OAS104" si="2548">OAR101</f>
        <v>0</v>
      </c>
      <c r="OAT104" s="796"/>
      <c r="OAU104" s="796"/>
      <c r="OAV104" s="797"/>
      <c r="OAW104" s="795">
        <f t="shared" ref="OAW104" si="2549">OAV101</f>
        <v>0</v>
      </c>
      <c r="OAX104" s="796"/>
      <c r="OAY104" s="796"/>
      <c r="OAZ104" s="797"/>
      <c r="OBA104" s="795">
        <f t="shared" ref="OBA104" si="2550">OAZ101</f>
        <v>0</v>
      </c>
      <c r="OBB104" s="796"/>
      <c r="OBC104" s="796"/>
      <c r="OBD104" s="797"/>
      <c r="OBE104" s="795">
        <f t="shared" ref="OBE104" si="2551">OBD101</f>
        <v>0</v>
      </c>
      <c r="OBF104" s="796"/>
      <c r="OBG104" s="796"/>
      <c r="OBH104" s="797"/>
      <c r="OBI104" s="795">
        <f t="shared" ref="OBI104" si="2552">OBH101</f>
        <v>0</v>
      </c>
      <c r="OBJ104" s="796"/>
      <c r="OBK104" s="796"/>
      <c r="OBL104" s="797"/>
      <c r="OBM104" s="795">
        <f t="shared" ref="OBM104" si="2553">OBL101</f>
        <v>0</v>
      </c>
      <c r="OBN104" s="796"/>
      <c r="OBO104" s="796"/>
      <c r="OBP104" s="797"/>
      <c r="OBQ104" s="795">
        <f t="shared" ref="OBQ104" si="2554">OBP101</f>
        <v>0</v>
      </c>
      <c r="OBR104" s="796"/>
      <c r="OBS104" s="796"/>
      <c r="OBT104" s="797"/>
      <c r="OBU104" s="795">
        <f t="shared" ref="OBU104" si="2555">OBT101</f>
        <v>0</v>
      </c>
      <c r="OBV104" s="796"/>
      <c r="OBW104" s="796"/>
      <c r="OBX104" s="797"/>
      <c r="OBY104" s="795">
        <f t="shared" ref="OBY104" si="2556">OBX101</f>
        <v>0</v>
      </c>
      <c r="OBZ104" s="796"/>
      <c r="OCA104" s="796"/>
      <c r="OCB104" s="797"/>
      <c r="OCC104" s="795">
        <f t="shared" ref="OCC104" si="2557">OCB101</f>
        <v>0</v>
      </c>
      <c r="OCD104" s="796"/>
      <c r="OCE104" s="796"/>
      <c r="OCF104" s="797"/>
      <c r="OCG104" s="795">
        <f t="shared" ref="OCG104" si="2558">OCF101</f>
        <v>0</v>
      </c>
      <c r="OCH104" s="796"/>
      <c r="OCI104" s="796"/>
      <c r="OCJ104" s="797"/>
      <c r="OCK104" s="795">
        <f t="shared" ref="OCK104" si="2559">OCJ101</f>
        <v>0</v>
      </c>
      <c r="OCL104" s="796"/>
      <c r="OCM104" s="796"/>
      <c r="OCN104" s="797"/>
      <c r="OCO104" s="795">
        <f t="shared" ref="OCO104" si="2560">OCN101</f>
        <v>0</v>
      </c>
      <c r="OCP104" s="796"/>
      <c r="OCQ104" s="796"/>
      <c r="OCR104" s="797"/>
      <c r="OCS104" s="795">
        <f t="shared" ref="OCS104" si="2561">OCR101</f>
        <v>0</v>
      </c>
      <c r="OCT104" s="796"/>
      <c r="OCU104" s="796"/>
      <c r="OCV104" s="797"/>
      <c r="OCW104" s="795">
        <f t="shared" ref="OCW104" si="2562">OCV101</f>
        <v>0</v>
      </c>
      <c r="OCX104" s="796"/>
      <c r="OCY104" s="796"/>
      <c r="OCZ104" s="797"/>
      <c r="ODA104" s="795">
        <f t="shared" ref="ODA104" si="2563">OCZ101</f>
        <v>0</v>
      </c>
      <c r="ODB104" s="796"/>
      <c r="ODC104" s="796"/>
      <c r="ODD104" s="797"/>
      <c r="ODE104" s="795">
        <f t="shared" ref="ODE104" si="2564">ODD101</f>
        <v>0</v>
      </c>
      <c r="ODF104" s="796"/>
      <c r="ODG104" s="796"/>
      <c r="ODH104" s="797"/>
      <c r="ODI104" s="795">
        <f t="shared" ref="ODI104" si="2565">ODH101</f>
        <v>0</v>
      </c>
      <c r="ODJ104" s="796"/>
      <c r="ODK104" s="796"/>
      <c r="ODL104" s="797"/>
      <c r="ODM104" s="795">
        <f t="shared" ref="ODM104" si="2566">ODL101</f>
        <v>0</v>
      </c>
      <c r="ODN104" s="796"/>
      <c r="ODO104" s="796"/>
      <c r="ODP104" s="797"/>
      <c r="ODQ104" s="795">
        <f t="shared" ref="ODQ104" si="2567">ODP101</f>
        <v>0</v>
      </c>
      <c r="ODR104" s="796"/>
      <c r="ODS104" s="796"/>
      <c r="ODT104" s="797"/>
      <c r="ODU104" s="795">
        <f t="shared" ref="ODU104" si="2568">ODT101</f>
        <v>0</v>
      </c>
      <c r="ODV104" s="796"/>
      <c r="ODW104" s="796"/>
      <c r="ODX104" s="797"/>
      <c r="ODY104" s="795">
        <f t="shared" ref="ODY104" si="2569">ODX101</f>
        <v>0</v>
      </c>
      <c r="ODZ104" s="796"/>
      <c r="OEA104" s="796"/>
      <c r="OEB104" s="797"/>
      <c r="OEC104" s="795">
        <f t="shared" ref="OEC104" si="2570">OEB101</f>
        <v>0</v>
      </c>
      <c r="OED104" s="796"/>
      <c r="OEE104" s="796"/>
      <c r="OEF104" s="797"/>
      <c r="OEG104" s="795">
        <f t="shared" ref="OEG104" si="2571">OEF101</f>
        <v>0</v>
      </c>
      <c r="OEH104" s="796"/>
      <c r="OEI104" s="796"/>
      <c r="OEJ104" s="797"/>
      <c r="OEK104" s="795">
        <f t="shared" ref="OEK104" si="2572">OEJ101</f>
        <v>0</v>
      </c>
      <c r="OEL104" s="796"/>
      <c r="OEM104" s="796"/>
      <c r="OEN104" s="797"/>
      <c r="OEO104" s="795">
        <f t="shared" ref="OEO104" si="2573">OEN101</f>
        <v>0</v>
      </c>
      <c r="OEP104" s="796"/>
      <c r="OEQ104" s="796"/>
      <c r="OER104" s="797"/>
      <c r="OES104" s="795">
        <f t="shared" ref="OES104" si="2574">OER101</f>
        <v>0</v>
      </c>
      <c r="OET104" s="796"/>
      <c r="OEU104" s="796"/>
      <c r="OEV104" s="797"/>
      <c r="OEW104" s="795">
        <f t="shared" ref="OEW104" si="2575">OEV101</f>
        <v>0</v>
      </c>
      <c r="OEX104" s="796"/>
      <c r="OEY104" s="796"/>
      <c r="OEZ104" s="797"/>
      <c r="OFA104" s="795">
        <f t="shared" ref="OFA104" si="2576">OEZ101</f>
        <v>0</v>
      </c>
      <c r="OFB104" s="796"/>
      <c r="OFC104" s="796"/>
      <c r="OFD104" s="797"/>
      <c r="OFE104" s="795">
        <f t="shared" ref="OFE104" si="2577">OFD101</f>
        <v>0</v>
      </c>
      <c r="OFF104" s="796"/>
      <c r="OFG104" s="796"/>
      <c r="OFH104" s="797"/>
      <c r="OFI104" s="795">
        <f t="shared" ref="OFI104" si="2578">OFH101</f>
        <v>0</v>
      </c>
      <c r="OFJ104" s="796"/>
      <c r="OFK104" s="796"/>
      <c r="OFL104" s="797"/>
      <c r="OFM104" s="795">
        <f t="shared" ref="OFM104" si="2579">OFL101</f>
        <v>0</v>
      </c>
      <c r="OFN104" s="796"/>
      <c r="OFO104" s="796"/>
      <c r="OFP104" s="797"/>
      <c r="OFQ104" s="795">
        <f t="shared" ref="OFQ104" si="2580">OFP101</f>
        <v>0</v>
      </c>
      <c r="OFR104" s="796"/>
      <c r="OFS104" s="796"/>
      <c r="OFT104" s="797"/>
      <c r="OFU104" s="795">
        <f t="shared" ref="OFU104" si="2581">OFT101</f>
        <v>0</v>
      </c>
      <c r="OFV104" s="796"/>
      <c r="OFW104" s="796"/>
      <c r="OFX104" s="797"/>
      <c r="OFY104" s="795">
        <f t="shared" ref="OFY104" si="2582">OFX101</f>
        <v>0</v>
      </c>
      <c r="OFZ104" s="796"/>
      <c r="OGA104" s="796"/>
      <c r="OGB104" s="797"/>
      <c r="OGC104" s="795">
        <f t="shared" ref="OGC104" si="2583">OGB101</f>
        <v>0</v>
      </c>
      <c r="OGD104" s="796"/>
      <c r="OGE104" s="796"/>
      <c r="OGF104" s="797"/>
      <c r="OGG104" s="795">
        <f t="shared" ref="OGG104" si="2584">OGF101</f>
        <v>0</v>
      </c>
      <c r="OGH104" s="796"/>
      <c r="OGI104" s="796"/>
      <c r="OGJ104" s="797"/>
      <c r="OGK104" s="795">
        <f t="shared" ref="OGK104" si="2585">OGJ101</f>
        <v>0</v>
      </c>
      <c r="OGL104" s="796"/>
      <c r="OGM104" s="796"/>
      <c r="OGN104" s="797"/>
      <c r="OGO104" s="795">
        <f t="shared" ref="OGO104" si="2586">OGN101</f>
        <v>0</v>
      </c>
      <c r="OGP104" s="796"/>
      <c r="OGQ104" s="796"/>
      <c r="OGR104" s="797"/>
      <c r="OGS104" s="795">
        <f t="shared" ref="OGS104" si="2587">OGR101</f>
        <v>0</v>
      </c>
      <c r="OGT104" s="796"/>
      <c r="OGU104" s="796"/>
      <c r="OGV104" s="797"/>
      <c r="OGW104" s="795">
        <f t="shared" ref="OGW104" si="2588">OGV101</f>
        <v>0</v>
      </c>
      <c r="OGX104" s="796"/>
      <c r="OGY104" s="796"/>
      <c r="OGZ104" s="797"/>
      <c r="OHA104" s="795">
        <f t="shared" ref="OHA104" si="2589">OGZ101</f>
        <v>0</v>
      </c>
      <c r="OHB104" s="796"/>
      <c r="OHC104" s="796"/>
      <c r="OHD104" s="797"/>
      <c r="OHE104" s="795">
        <f t="shared" ref="OHE104" si="2590">OHD101</f>
        <v>0</v>
      </c>
      <c r="OHF104" s="796"/>
      <c r="OHG104" s="796"/>
      <c r="OHH104" s="797"/>
      <c r="OHI104" s="795">
        <f t="shared" ref="OHI104" si="2591">OHH101</f>
        <v>0</v>
      </c>
      <c r="OHJ104" s="796"/>
      <c r="OHK104" s="796"/>
      <c r="OHL104" s="797"/>
      <c r="OHM104" s="795">
        <f t="shared" ref="OHM104" si="2592">OHL101</f>
        <v>0</v>
      </c>
      <c r="OHN104" s="796"/>
      <c r="OHO104" s="796"/>
      <c r="OHP104" s="797"/>
      <c r="OHQ104" s="795">
        <f t="shared" ref="OHQ104" si="2593">OHP101</f>
        <v>0</v>
      </c>
      <c r="OHR104" s="796"/>
      <c r="OHS104" s="796"/>
      <c r="OHT104" s="797"/>
      <c r="OHU104" s="795">
        <f t="shared" ref="OHU104" si="2594">OHT101</f>
        <v>0</v>
      </c>
      <c r="OHV104" s="796"/>
      <c r="OHW104" s="796"/>
      <c r="OHX104" s="797"/>
      <c r="OHY104" s="795">
        <f t="shared" ref="OHY104" si="2595">OHX101</f>
        <v>0</v>
      </c>
      <c r="OHZ104" s="796"/>
      <c r="OIA104" s="796"/>
      <c r="OIB104" s="797"/>
      <c r="OIC104" s="795">
        <f t="shared" ref="OIC104" si="2596">OIB101</f>
        <v>0</v>
      </c>
      <c r="OID104" s="796"/>
      <c r="OIE104" s="796"/>
      <c r="OIF104" s="797"/>
      <c r="OIG104" s="795">
        <f t="shared" ref="OIG104" si="2597">OIF101</f>
        <v>0</v>
      </c>
      <c r="OIH104" s="796"/>
      <c r="OII104" s="796"/>
      <c r="OIJ104" s="797"/>
      <c r="OIK104" s="795">
        <f t="shared" ref="OIK104" si="2598">OIJ101</f>
        <v>0</v>
      </c>
      <c r="OIL104" s="796"/>
      <c r="OIM104" s="796"/>
      <c r="OIN104" s="797"/>
      <c r="OIO104" s="795">
        <f t="shared" ref="OIO104" si="2599">OIN101</f>
        <v>0</v>
      </c>
      <c r="OIP104" s="796"/>
      <c r="OIQ104" s="796"/>
      <c r="OIR104" s="797"/>
      <c r="OIS104" s="795">
        <f t="shared" ref="OIS104" si="2600">OIR101</f>
        <v>0</v>
      </c>
      <c r="OIT104" s="796"/>
      <c r="OIU104" s="796"/>
      <c r="OIV104" s="797"/>
      <c r="OIW104" s="795">
        <f t="shared" ref="OIW104" si="2601">OIV101</f>
        <v>0</v>
      </c>
      <c r="OIX104" s="796"/>
      <c r="OIY104" s="796"/>
      <c r="OIZ104" s="797"/>
      <c r="OJA104" s="795">
        <f t="shared" ref="OJA104" si="2602">OIZ101</f>
        <v>0</v>
      </c>
      <c r="OJB104" s="796"/>
      <c r="OJC104" s="796"/>
      <c r="OJD104" s="797"/>
      <c r="OJE104" s="795">
        <f t="shared" ref="OJE104" si="2603">OJD101</f>
        <v>0</v>
      </c>
      <c r="OJF104" s="796"/>
      <c r="OJG104" s="796"/>
      <c r="OJH104" s="797"/>
      <c r="OJI104" s="795">
        <f t="shared" ref="OJI104" si="2604">OJH101</f>
        <v>0</v>
      </c>
      <c r="OJJ104" s="796"/>
      <c r="OJK104" s="796"/>
      <c r="OJL104" s="797"/>
      <c r="OJM104" s="795">
        <f t="shared" ref="OJM104" si="2605">OJL101</f>
        <v>0</v>
      </c>
      <c r="OJN104" s="796"/>
      <c r="OJO104" s="796"/>
      <c r="OJP104" s="797"/>
      <c r="OJQ104" s="795">
        <f t="shared" ref="OJQ104" si="2606">OJP101</f>
        <v>0</v>
      </c>
      <c r="OJR104" s="796"/>
      <c r="OJS104" s="796"/>
      <c r="OJT104" s="797"/>
      <c r="OJU104" s="795">
        <f t="shared" ref="OJU104" si="2607">OJT101</f>
        <v>0</v>
      </c>
      <c r="OJV104" s="796"/>
      <c r="OJW104" s="796"/>
      <c r="OJX104" s="797"/>
      <c r="OJY104" s="795">
        <f t="shared" ref="OJY104" si="2608">OJX101</f>
        <v>0</v>
      </c>
      <c r="OJZ104" s="796"/>
      <c r="OKA104" s="796"/>
      <c r="OKB104" s="797"/>
      <c r="OKC104" s="795">
        <f t="shared" ref="OKC104" si="2609">OKB101</f>
        <v>0</v>
      </c>
      <c r="OKD104" s="796"/>
      <c r="OKE104" s="796"/>
      <c r="OKF104" s="797"/>
      <c r="OKG104" s="795">
        <f t="shared" ref="OKG104" si="2610">OKF101</f>
        <v>0</v>
      </c>
      <c r="OKH104" s="796"/>
      <c r="OKI104" s="796"/>
      <c r="OKJ104" s="797"/>
      <c r="OKK104" s="795">
        <f t="shared" ref="OKK104" si="2611">OKJ101</f>
        <v>0</v>
      </c>
      <c r="OKL104" s="796"/>
      <c r="OKM104" s="796"/>
      <c r="OKN104" s="797"/>
      <c r="OKO104" s="795">
        <f t="shared" ref="OKO104" si="2612">OKN101</f>
        <v>0</v>
      </c>
      <c r="OKP104" s="796"/>
      <c r="OKQ104" s="796"/>
      <c r="OKR104" s="797"/>
      <c r="OKS104" s="795">
        <f t="shared" ref="OKS104" si="2613">OKR101</f>
        <v>0</v>
      </c>
      <c r="OKT104" s="796"/>
      <c r="OKU104" s="796"/>
      <c r="OKV104" s="797"/>
      <c r="OKW104" s="795">
        <f t="shared" ref="OKW104" si="2614">OKV101</f>
        <v>0</v>
      </c>
      <c r="OKX104" s="796"/>
      <c r="OKY104" s="796"/>
      <c r="OKZ104" s="797"/>
      <c r="OLA104" s="795">
        <f t="shared" ref="OLA104" si="2615">OKZ101</f>
        <v>0</v>
      </c>
      <c r="OLB104" s="796"/>
      <c r="OLC104" s="796"/>
      <c r="OLD104" s="797"/>
      <c r="OLE104" s="795">
        <f t="shared" ref="OLE104" si="2616">OLD101</f>
        <v>0</v>
      </c>
      <c r="OLF104" s="796"/>
      <c r="OLG104" s="796"/>
      <c r="OLH104" s="797"/>
      <c r="OLI104" s="795">
        <f t="shared" ref="OLI104" si="2617">OLH101</f>
        <v>0</v>
      </c>
      <c r="OLJ104" s="796"/>
      <c r="OLK104" s="796"/>
      <c r="OLL104" s="797"/>
      <c r="OLM104" s="795">
        <f t="shared" ref="OLM104" si="2618">OLL101</f>
        <v>0</v>
      </c>
      <c r="OLN104" s="796"/>
      <c r="OLO104" s="796"/>
      <c r="OLP104" s="797"/>
      <c r="OLQ104" s="795">
        <f t="shared" ref="OLQ104" si="2619">OLP101</f>
        <v>0</v>
      </c>
      <c r="OLR104" s="796"/>
      <c r="OLS104" s="796"/>
      <c r="OLT104" s="797"/>
      <c r="OLU104" s="795">
        <f t="shared" ref="OLU104" si="2620">OLT101</f>
        <v>0</v>
      </c>
      <c r="OLV104" s="796"/>
      <c r="OLW104" s="796"/>
      <c r="OLX104" s="797"/>
      <c r="OLY104" s="795">
        <f t="shared" ref="OLY104" si="2621">OLX101</f>
        <v>0</v>
      </c>
      <c r="OLZ104" s="796"/>
      <c r="OMA104" s="796"/>
      <c r="OMB104" s="797"/>
      <c r="OMC104" s="795">
        <f t="shared" ref="OMC104" si="2622">OMB101</f>
        <v>0</v>
      </c>
      <c r="OMD104" s="796"/>
      <c r="OME104" s="796"/>
      <c r="OMF104" s="797"/>
      <c r="OMG104" s="795">
        <f t="shared" ref="OMG104" si="2623">OMF101</f>
        <v>0</v>
      </c>
      <c r="OMH104" s="796"/>
      <c r="OMI104" s="796"/>
      <c r="OMJ104" s="797"/>
      <c r="OMK104" s="795">
        <f t="shared" ref="OMK104" si="2624">OMJ101</f>
        <v>0</v>
      </c>
      <c r="OML104" s="796"/>
      <c r="OMM104" s="796"/>
      <c r="OMN104" s="797"/>
      <c r="OMO104" s="795">
        <f t="shared" ref="OMO104" si="2625">OMN101</f>
        <v>0</v>
      </c>
      <c r="OMP104" s="796"/>
      <c r="OMQ104" s="796"/>
      <c r="OMR104" s="797"/>
      <c r="OMS104" s="795">
        <f t="shared" ref="OMS104" si="2626">OMR101</f>
        <v>0</v>
      </c>
      <c r="OMT104" s="796"/>
      <c r="OMU104" s="796"/>
      <c r="OMV104" s="797"/>
      <c r="OMW104" s="795">
        <f t="shared" ref="OMW104" si="2627">OMV101</f>
        <v>0</v>
      </c>
      <c r="OMX104" s="796"/>
      <c r="OMY104" s="796"/>
      <c r="OMZ104" s="797"/>
      <c r="ONA104" s="795">
        <f t="shared" ref="ONA104" si="2628">OMZ101</f>
        <v>0</v>
      </c>
      <c r="ONB104" s="796"/>
      <c r="ONC104" s="796"/>
      <c r="OND104" s="797"/>
      <c r="ONE104" s="795">
        <f t="shared" ref="ONE104" si="2629">OND101</f>
        <v>0</v>
      </c>
      <c r="ONF104" s="796"/>
      <c r="ONG104" s="796"/>
      <c r="ONH104" s="797"/>
      <c r="ONI104" s="795">
        <f t="shared" ref="ONI104" si="2630">ONH101</f>
        <v>0</v>
      </c>
      <c r="ONJ104" s="796"/>
      <c r="ONK104" s="796"/>
      <c r="ONL104" s="797"/>
      <c r="ONM104" s="795">
        <f t="shared" ref="ONM104" si="2631">ONL101</f>
        <v>0</v>
      </c>
      <c r="ONN104" s="796"/>
      <c r="ONO104" s="796"/>
      <c r="ONP104" s="797"/>
      <c r="ONQ104" s="795">
        <f t="shared" ref="ONQ104" si="2632">ONP101</f>
        <v>0</v>
      </c>
      <c r="ONR104" s="796"/>
      <c r="ONS104" s="796"/>
      <c r="ONT104" s="797"/>
      <c r="ONU104" s="795">
        <f t="shared" ref="ONU104" si="2633">ONT101</f>
        <v>0</v>
      </c>
      <c r="ONV104" s="796"/>
      <c r="ONW104" s="796"/>
      <c r="ONX104" s="797"/>
      <c r="ONY104" s="795">
        <f t="shared" ref="ONY104" si="2634">ONX101</f>
        <v>0</v>
      </c>
      <c r="ONZ104" s="796"/>
      <c r="OOA104" s="796"/>
      <c r="OOB104" s="797"/>
      <c r="OOC104" s="795">
        <f t="shared" ref="OOC104" si="2635">OOB101</f>
        <v>0</v>
      </c>
      <c r="OOD104" s="796"/>
      <c r="OOE104" s="796"/>
      <c r="OOF104" s="797"/>
      <c r="OOG104" s="795">
        <f t="shared" ref="OOG104" si="2636">OOF101</f>
        <v>0</v>
      </c>
      <c r="OOH104" s="796"/>
      <c r="OOI104" s="796"/>
      <c r="OOJ104" s="797"/>
      <c r="OOK104" s="795">
        <f t="shared" ref="OOK104" si="2637">OOJ101</f>
        <v>0</v>
      </c>
      <c r="OOL104" s="796"/>
      <c r="OOM104" s="796"/>
      <c r="OON104" s="797"/>
      <c r="OOO104" s="795">
        <f t="shared" ref="OOO104" si="2638">OON101</f>
        <v>0</v>
      </c>
      <c r="OOP104" s="796"/>
      <c r="OOQ104" s="796"/>
      <c r="OOR104" s="797"/>
      <c r="OOS104" s="795">
        <f t="shared" ref="OOS104" si="2639">OOR101</f>
        <v>0</v>
      </c>
      <c r="OOT104" s="796"/>
      <c r="OOU104" s="796"/>
      <c r="OOV104" s="797"/>
      <c r="OOW104" s="795">
        <f t="shared" ref="OOW104" si="2640">OOV101</f>
        <v>0</v>
      </c>
      <c r="OOX104" s="796"/>
      <c r="OOY104" s="796"/>
      <c r="OOZ104" s="797"/>
      <c r="OPA104" s="795">
        <f t="shared" ref="OPA104" si="2641">OOZ101</f>
        <v>0</v>
      </c>
      <c r="OPB104" s="796"/>
      <c r="OPC104" s="796"/>
      <c r="OPD104" s="797"/>
      <c r="OPE104" s="795">
        <f t="shared" ref="OPE104" si="2642">OPD101</f>
        <v>0</v>
      </c>
      <c r="OPF104" s="796"/>
      <c r="OPG104" s="796"/>
      <c r="OPH104" s="797"/>
      <c r="OPI104" s="795">
        <f t="shared" ref="OPI104" si="2643">OPH101</f>
        <v>0</v>
      </c>
      <c r="OPJ104" s="796"/>
      <c r="OPK104" s="796"/>
      <c r="OPL104" s="797"/>
      <c r="OPM104" s="795">
        <f t="shared" ref="OPM104" si="2644">OPL101</f>
        <v>0</v>
      </c>
      <c r="OPN104" s="796"/>
      <c r="OPO104" s="796"/>
      <c r="OPP104" s="797"/>
      <c r="OPQ104" s="795">
        <f t="shared" ref="OPQ104" si="2645">OPP101</f>
        <v>0</v>
      </c>
      <c r="OPR104" s="796"/>
      <c r="OPS104" s="796"/>
      <c r="OPT104" s="797"/>
      <c r="OPU104" s="795">
        <f t="shared" ref="OPU104" si="2646">OPT101</f>
        <v>0</v>
      </c>
      <c r="OPV104" s="796"/>
      <c r="OPW104" s="796"/>
      <c r="OPX104" s="797"/>
      <c r="OPY104" s="795">
        <f t="shared" ref="OPY104" si="2647">OPX101</f>
        <v>0</v>
      </c>
      <c r="OPZ104" s="796"/>
      <c r="OQA104" s="796"/>
      <c r="OQB104" s="797"/>
      <c r="OQC104" s="795">
        <f t="shared" ref="OQC104" si="2648">OQB101</f>
        <v>0</v>
      </c>
      <c r="OQD104" s="796"/>
      <c r="OQE104" s="796"/>
      <c r="OQF104" s="797"/>
      <c r="OQG104" s="795">
        <f t="shared" ref="OQG104" si="2649">OQF101</f>
        <v>0</v>
      </c>
      <c r="OQH104" s="796"/>
      <c r="OQI104" s="796"/>
      <c r="OQJ104" s="797"/>
      <c r="OQK104" s="795">
        <f t="shared" ref="OQK104" si="2650">OQJ101</f>
        <v>0</v>
      </c>
      <c r="OQL104" s="796"/>
      <c r="OQM104" s="796"/>
      <c r="OQN104" s="797"/>
      <c r="OQO104" s="795">
        <f t="shared" ref="OQO104" si="2651">OQN101</f>
        <v>0</v>
      </c>
      <c r="OQP104" s="796"/>
      <c r="OQQ104" s="796"/>
      <c r="OQR104" s="797"/>
      <c r="OQS104" s="795">
        <f t="shared" ref="OQS104" si="2652">OQR101</f>
        <v>0</v>
      </c>
      <c r="OQT104" s="796"/>
      <c r="OQU104" s="796"/>
      <c r="OQV104" s="797"/>
      <c r="OQW104" s="795">
        <f t="shared" ref="OQW104" si="2653">OQV101</f>
        <v>0</v>
      </c>
      <c r="OQX104" s="796"/>
      <c r="OQY104" s="796"/>
      <c r="OQZ104" s="797"/>
      <c r="ORA104" s="795">
        <f t="shared" ref="ORA104" si="2654">OQZ101</f>
        <v>0</v>
      </c>
      <c r="ORB104" s="796"/>
      <c r="ORC104" s="796"/>
      <c r="ORD104" s="797"/>
      <c r="ORE104" s="795">
        <f t="shared" ref="ORE104" si="2655">ORD101</f>
        <v>0</v>
      </c>
      <c r="ORF104" s="796"/>
      <c r="ORG104" s="796"/>
      <c r="ORH104" s="797"/>
      <c r="ORI104" s="795">
        <f t="shared" ref="ORI104" si="2656">ORH101</f>
        <v>0</v>
      </c>
      <c r="ORJ104" s="796"/>
      <c r="ORK104" s="796"/>
      <c r="ORL104" s="797"/>
      <c r="ORM104" s="795">
        <f t="shared" ref="ORM104" si="2657">ORL101</f>
        <v>0</v>
      </c>
      <c r="ORN104" s="796"/>
      <c r="ORO104" s="796"/>
      <c r="ORP104" s="797"/>
      <c r="ORQ104" s="795">
        <f t="shared" ref="ORQ104" si="2658">ORP101</f>
        <v>0</v>
      </c>
      <c r="ORR104" s="796"/>
      <c r="ORS104" s="796"/>
      <c r="ORT104" s="797"/>
      <c r="ORU104" s="795">
        <f t="shared" ref="ORU104" si="2659">ORT101</f>
        <v>0</v>
      </c>
      <c r="ORV104" s="796"/>
      <c r="ORW104" s="796"/>
      <c r="ORX104" s="797"/>
      <c r="ORY104" s="795">
        <f t="shared" ref="ORY104" si="2660">ORX101</f>
        <v>0</v>
      </c>
      <c r="ORZ104" s="796"/>
      <c r="OSA104" s="796"/>
      <c r="OSB104" s="797"/>
      <c r="OSC104" s="795">
        <f t="shared" ref="OSC104" si="2661">OSB101</f>
        <v>0</v>
      </c>
      <c r="OSD104" s="796"/>
      <c r="OSE104" s="796"/>
      <c r="OSF104" s="797"/>
      <c r="OSG104" s="795">
        <f t="shared" ref="OSG104" si="2662">OSF101</f>
        <v>0</v>
      </c>
      <c r="OSH104" s="796"/>
      <c r="OSI104" s="796"/>
      <c r="OSJ104" s="797"/>
      <c r="OSK104" s="795">
        <f t="shared" ref="OSK104" si="2663">OSJ101</f>
        <v>0</v>
      </c>
      <c r="OSL104" s="796"/>
      <c r="OSM104" s="796"/>
      <c r="OSN104" s="797"/>
      <c r="OSO104" s="795">
        <f t="shared" ref="OSO104" si="2664">OSN101</f>
        <v>0</v>
      </c>
      <c r="OSP104" s="796"/>
      <c r="OSQ104" s="796"/>
      <c r="OSR104" s="797"/>
      <c r="OSS104" s="795">
        <f t="shared" ref="OSS104" si="2665">OSR101</f>
        <v>0</v>
      </c>
      <c r="OST104" s="796"/>
      <c r="OSU104" s="796"/>
      <c r="OSV104" s="797"/>
      <c r="OSW104" s="795">
        <f t="shared" ref="OSW104" si="2666">OSV101</f>
        <v>0</v>
      </c>
      <c r="OSX104" s="796"/>
      <c r="OSY104" s="796"/>
      <c r="OSZ104" s="797"/>
      <c r="OTA104" s="795">
        <f t="shared" ref="OTA104" si="2667">OSZ101</f>
        <v>0</v>
      </c>
      <c r="OTB104" s="796"/>
      <c r="OTC104" s="796"/>
      <c r="OTD104" s="797"/>
      <c r="OTE104" s="795">
        <f t="shared" ref="OTE104" si="2668">OTD101</f>
        <v>0</v>
      </c>
      <c r="OTF104" s="796"/>
      <c r="OTG104" s="796"/>
      <c r="OTH104" s="797"/>
      <c r="OTI104" s="795">
        <f t="shared" ref="OTI104" si="2669">OTH101</f>
        <v>0</v>
      </c>
      <c r="OTJ104" s="796"/>
      <c r="OTK104" s="796"/>
      <c r="OTL104" s="797"/>
      <c r="OTM104" s="795">
        <f t="shared" ref="OTM104" si="2670">OTL101</f>
        <v>0</v>
      </c>
      <c r="OTN104" s="796"/>
      <c r="OTO104" s="796"/>
      <c r="OTP104" s="797"/>
      <c r="OTQ104" s="795">
        <f t="shared" ref="OTQ104" si="2671">OTP101</f>
        <v>0</v>
      </c>
      <c r="OTR104" s="796"/>
      <c r="OTS104" s="796"/>
      <c r="OTT104" s="797"/>
      <c r="OTU104" s="795">
        <f t="shared" ref="OTU104" si="2672">OTT101</f>
        <v>0</v>
      </c>
      <c r="OTV104" s="796"/>
      <c r="OTW104" s="796"/>
      <c r="OTX104" s="797"/>
      <c r="OTY104" s="795">
        <f t="shared" ref="OTY104" si="2673">OTX101</f>
        <v>0</v>
      </c>
      <c r="OTZ104" s="796"/>
      <c r="OUA104" s="796"/>
      <c r="OUB104" s="797"/>
      <c r="OUC104" s="795">
        <f t="shared" ref="OUC104" si="2674">OUB101</f>
        <v>0</v>
      </c>
      <c r="OUD104" s="796"/>
      <c r="OUE104" s="796"/>
      <c r="OUF104" s="797"/>
      <c r="OUG104" s="795">
        <f t="shared" ref="OUG104" si="2675">OUF101</f>
        <v>0</v>
      </c>
      <c r="OUH104" s="796"/>
      <c r="OUI104" s="796"/>
      <c r="OUJ104" s="797"/>
      <c r="OUK104" s="795">
        <f t="shared" ref="OUK104" si="2676">OUJ101</f>
        <v>0</v>
      </c>
      <c r="OUL104" s="796"/>
      <c r="OUM104" s="796"/>
      <c r="OUN104" s="797"/>
      <c r="OUO104" s="795">
        <f t="shared" ref="OUO104" si="2677">OUN101</f>
        <v>0</v>
      </c>
      <c r="OUP104" s="796"/>
      <c r="OUQ104" s="796"/>
      <c r="OUR104" s="797"/>
      <c r="OUS104" s="795">
        <f t="shared" ref="OUS104" si="2678">OUR101</f>
        <v>0</v>
      </c>
      <c r="OUT104" s="796"/>
      <c r="OUU104" s="796"/>
      <c r="OUV104" s="797"/>
      <c r="OUW104" s="795">
        <f t="shared" ref="OUW104" si="2679">OUV101</f>
        <v>0</v>
      </c>
      <c r="OUX104" s="796"/>
      <c r="OUY104" s="796"/>
      <c r="OUZ104" s="797"/>
      <c r="OVA104" s="795">
        <f t="shared" ref="OVA104" si="2680">OUZ101</f>
        <v>0</v>
      </c>
      <c r="OVB104" s="796"/>
      <c r="OVC104" s="796"/>
      <c r="OVD104" s="797"/>
      <c r="OVE104" s="795">
        <f t="shared" ref="OVE104" si="2681">OVD101</f>
        <v>0</v>
      </c>
      <c r="OVF104" s="796"/>
      <c r="OVG104" s="796"/>
      <c r="OVH104" s="797"/>
      <c r="OVI104" s="795">
        <f t="shared" ref="OVI104" si="2682">OVH101</f>
        <v>0</v>
      </c>
      <c r="OVJ104" s="796"/>
      <c r="OVK104" s="796"/>
      <c r="OVL104" s="797"/>
      <c r="OVM104" s="795">
        <f t="shared" ref="OVM104" si="2683">OVL101</f>
        <v>0</v>
      </c>
      <c r="OVN104" s="796"/>
      <c r="OVO104" s="796"/>
      <c r="OVP104" s="797"/>
      <c r="OVQ104" s="795">
        <f t="shared" ref="OVQ104" si="2684">OVP101</f>
        <v>0</v>
      </c>
      <c r="OVR104" s="796"/>
      <c r="OVS104" s="796"/>
      <c r="OVT104" s="797"/>
      <c r="OVU104" s="795">
        <f t="shared" ref="OVU104" si="2685">OVT101</f>
        <v>0</v>
      </c>
      <c r="OVV104" s="796"/>
      <c r="OVW104" s="796"/>
      <c r="OVX104" s="797"/>
      <c r="OVY104" s="795">
        <f t="shared" ref="OVY104" si="2686">OVX101</f>
        <v>0</v>
      </c>
      <c r="OVZ104" s="796"/>
      <c r="OWA104" s="796"/>
      <c r="OWB104" s="797"/>
      <c r="OWC104" s="795">
        <f t="shared" ref="OWC104" si="2687">OWB101</f>
        <v>0</v>
      </c>
      <c r="OWD104" s="796"/>
      <c r="OWE104" s="796"/>
      <c r="OWF104" s="797"/>
      <c r="OWG104" s="795">
        <f t="shared" ref="OWG104" si="2688">OWF101</f>
        <v>0</v>
      </c>
      <c r="OWH104" s="796"/>
      <c r="OWI104" s="796"/>
      <c r="OWJ104" s="797"/>
      <c r="OWK104" s="795">
        <f t="shared" ref="OWK104" si="2689">OWJ101</f>
        <v>0</v>
      </c>
      <c r="OWL104" s="796"/>
      <c r="OWM104" s="796"/>
      <c r="OWN104" s="797"/>
      <c r="OWO104" s="795">
        <f t="shared" ref="OWO104" si="2690">OWN101</f>
        <v>0</v>
      </c>
      <c r="OWP104" s="796"/>
      <c r="OWQ104" s="796"/>
      <c r="OWR104" s="797"/>
      <c r="OWS104" s="795">
        <f t="shared" ref="OWS104" si="2691">OWR101</f>
        <v>0</v>
      </c>
      <c r="OWT104" s="796"/>
      <c r="OWU104" s="796"/>
      <c r="OWV104" s="797"/>
      <c r="OWW104" s="795">
        <f t="shared" ref="OWW104" si="2692">OWV101</f>
        <v>0</v>
      </c>
      <c r="OWX104" s="796"/>
      <c r="OWY104" s="796"/>
      <c r="OWZ104" s="797"/>
      <c r="OXA104" s="795">
        <f t="shared" ref="OXA104" si="2693">OWZ101</f>
        <v>0</v>
      </c>
      <c r="OXB104" s="796"/>
      <c r="OXC104" s="796"/>
      <c r="OXD104" s="797"/>
      <c r="OXE104" s="795">
        <f t="shared" ref="OXE104" si="2694">OXD101</f>
        <v>0</v>
      </c>
      <c r="OXF104" s="796"/>
      <c r="OXG104" s="796"/>
      <c r="OXH104" s="797"/>
      <c r="OXI104" s="795">
        <f t="shared" ref="OXI104" si="2695">OXH101</f>
        <v>0</v>
      </c>
      <c r="OXJ104" s="796"/>
      <c r="OXK104" s="796"/>
      <c r="OXL104" s="797"/>
      <c r="OXM104" s="795">
        <f t="shared" ref="OXM104" si="2696">OXL101</f>
        <v>0</v>
      </c>
      <c r="OXN104" s="796"/>
      <c r="OXO104" s="796"/>
      <c r="OXP104" s="797"/>
      <c r="OXQ104" s="795">
        <f t="shared" ref="OXQ104" si="2697">OXP101</f>
        <v>0</v>
      </c>
      <c r="OXR104" s="796"/>
      <c r="OXS104" s="796"/>
      <c r="OXT104" s="797"/>
      <c r="OXU104" s="795">
        <f t="shared" ref="OXU104" si="2698">OXT101</f>
        <v>0</v>
      </c>
      <c r="OXV104" s="796"/>
      <c r="OXW104" s="796"/>
      <c r="OXX104" s="797"/>
      <c r="OXY104" s="795">
        <f t="shared" ref="OXY104" si="2699">OXX101</f>
        <v>0</v>
      </c>
      <c r="OXZ104" s="796"/>
      <c r="OYA104" s="796"/>
      <c r="OYB104" s="797"/>
      <c r="OYC104" s="795">
        <f t="shared" ref="OYC104" si="2700">OYB101</f>
        <v>0</v>
      </c>
      <c r="OYD104" s="796"/>
      <c r="OYE104" s="796"/>
      <c r="OYF104" s="797"/>
      <c r="OYG104" s="795">
        <f t="shared" ref="OYG104" si="2701">OYF101</f>
        <v>0</v>
      </c>
      <c r="OYH104" s="796"/>
      <c r="OYI104" s="796"/>
      <c r="OYJ104" s="797"/>
      <c r="OYK104" s="795">
        <f t="shared" ref="OYK104" si="2702">OYJ101</f>
        <v>0</v>
      </c>
      <c r="OYL104" s="796"/>
      <c r="OYM104" s="796"/>
      <c r="OYN104" s="797"/>
      <c r="OYO104" s="795">
        <f t="shared" ref="OYO104" si="2703">OYN101</f>
        <v>0</v>
      </c>
      <c r="OYP104" s="796"/>
      <c r="OYQ104" s="796"/>
      <c r="OYR104" s="797"/>
      <c r="OYS104" s="795">
        <f t="shared" ref="OYS104" si="2704">OYR101</f>
        <v>0</v>
      </c>
      <c r="OYT104" s="796"/>
      <c r="OYU104" s="796"/>
      <c r="OYV104" s="797"/>
      <c r="OYW104" s="795">
        <f t="shared" ref="OYW104" si="2705">OYV101</f>
        <v>0</v>
      </c>
      <c r="OYX104" s="796"/>
      <c r="OYY104" s="796"/>
      <c r="OYZ104" s="797"/>
      <c r="OZA104" s="795">
        <f t="shared" ref="OZA104" si="2706">OYZ101</f>
        <v>0</v>
      </c>
      <c r="OZB104" s="796"/>
      <c r="OZC104" s="796"/>
      <c r="OZD104" s="797"/>
      <c r="OZE104" s="795">
        <f t="shared" ref="OZE104" si="2707">OZD101</f>
        <v>0</v>
      </c>
      <c r="OZF104" s="796"/>
      <c r="OZG104" s="796"/>
      <c r="OZH104" s="797"/>
      <c r="OZI104" s="795">
        <f t="shared" ref="OZI104" si="2708">OZH101</f>
        <v>0</v>
      </c>
      <c r="OZJ104" s="796"/>
      <c r="OZK104" s="796"/>
      <c r="OZL104" s="797"/>
      <c r="OZM104" s="795">
        <f t="shared" ref="OZM104" si="2709">OZL101</f>
        <v>0</v>
      </c>
      <c r="OZN104" s="796"/>
      <c r="OZO104" s="796"/>
      <c r="OZP104" s="797"/>
      <c r="OZQ104" s="795">
        <f t="shared" ref="OZQ104" si="2710">OZP101</f>
        <v>0</v>
      </c>
      <c r="OZR104" s="796"/>
      <c r="OZS104" s="796"/>
      <c r="OZT104" s="797"/>
      <c r="OZU104" s="795">
        <f t="shared" ref="OZU104" si="2711">OZT101</f>
        <v>0</v>
      </c>
      <c r="OZV104" s="796"/>
      <c r="OZW104" s="796"/>
      <c r="OZX104" s="797"/>
      <c r="OZY104" s="795">
        <f t="shared" ref="OZY104" si="2712">OZX101</f>
        <v>0</v>
      </c>
      <c r="OZZ104" s="796"/>
      <c r="PAA104" s="796"/>
      <c r="PAB104" s="797"/>
      <c r="PAC104" s="795">
        <f t="shared" ref="PAC104" si="2713">PAB101</f>
        <v>0</v>
      </c>
      <c r="PAD104" s="796"/>
      <c r="PAE104" s="796"/>
      <c r="PAF104" s="797"/>
      <c r="PAG104" s="795">
        <f t="shared" ref="PAG104" si="2714">PAF101</f>
        <v>0</v>
      </c>
      <c r="PAH104" s="796"/>
      <c r="PAI104" s="796"/>
      <c r="PAJ104" s="797"/>
      <c r="PAK104" s="795">
        <f t="shared" ref="PAK104" si="2715">PAJ101</f>
        <v>0</v>
      </c>
      <c r="PAL104" s="796"/>
      <c r="PAM104" s="796"/>
      <c r="PAN104" s="797"/>
      <c r="PAO104" s="795">
        <f t="shared" ref="PAO104" si="2716">PAN101</f>
        <v>0</v>
      </c>
      <c r="PAP104" s="796"/>
      <c r="PAQ104" s="796"/>
      <c r="PAR104" s="797"/>
      <c r="PAS104" s="795">
        <f t="shared" ref="PAS104" si="2717">PAR101</f>
        <v>0</v>
      </c>
      <c r="PAT104" s="796"/>
      <c r="PAU104" s="796"/>
      <c r="PAV104" s="797"/>
      <c r="PAW104" s="795">
        <f t="shared" ref="PAW104" si="2718">PAV101</f>
        <v>0</v>
      </c>
      <c r="PAX104" s="796"/>
      <c r="PAY104" s="796"/>
      <c r="PAZ104" s="797"/>
      <c r="PBA104" s="795">
        <f t="shared" ref="PBA104" si="2719">PAZ101</f>
        <v>0</v>
      </c>
      <c r="PBB104" s="796"/>
      <c r="PBC104" s="796"/>
      <c r="PBD104" s="797"/>
      <c r="PBE104" s="795">
        <f t="shared" ref="PBE104" si="2720">PBD101</f>
        <v>0</v>
      </c>
      <c r="PBF104" s="796"/>
      <c r="PBG104" s="796"/>
      <c r="PBH104" s="797"/>
      <c r="PBI104" s="795">
        <f t="shared" ref="PBI104" si="2721">PBH101</f>
        <v>0</v>
      </c>
      <c r="PBJ104" s="796"/>
      <c r="PBK104" s="796"/>
      <c r="PBL104" s="797"/>
      <c r="PBM104" s="795">
        <f t="shared" ref="PBM104" si="2722">PBL101</f>
        <v>0</v>
      </c>
      <c r="PBN104" s="796"/>
      <c r="PBO104" s="796"/>
      <c r="PBP104" s="797"/>
      <c r="PBQ104" s="795">
        <f t="shared" ref="PBQ104" si="2723">PBP101</f>
        <v>0</v>
      </c>
      <c r="PBR104" s="796"/>
      <c r="PBS104" s="796"/>
      <c r="PBT104" s="797"/>
      <c r="PBU104" s="795">
        <f t="shared" ref="PBU104" si="2724">PBT101</f>
        <v>0</v>
      </c>
      <c r="PBV104" s="796"/>
      <c r="PBW104" s="796"/>
      <c r="PBX104" s="797"/>
      <c r="PBY104" s="795">
        <f t="shared" ref="PBY104" si="2725">PBX101</f>
        <v>0</v>
      </c>
      <c r="PBZ104" s="796"/>
      <c r="PCA104" s="796"/>
      <c r="PCB104" s="797"/>
      <c r="PCC104" s="795">
        <f t="shared" ref="PCC104" si="2726">PCB101</f>
        <v>0</v>
      </c>
      <c r="PCD104" s="796"/>
      <c r="PCE104" s="796"/>
      <c r="PCF104" s="797"/>
      <c r="PCG104" s="795">
        <f t="shared" ref="PCG104" si="2727">PCF101</f>
        <v>0</v>
      </c>
      <c r="PCH104" s="796"/>
      <c r="PCI104" s="796"/>
      <c r="PCJ104" s="797"/>
      <c r="PCK104" s="795">
        <f t="shared" ref="PCK104" si="2728">PCJ101</f>
        <v>0</v>
      </c>
      <c r="PCL104" s="796"/>
      <c r="PCM104" s="796"/>
      <c r="PCN104" s="797"/>
      <c r="PCO104" s="795">
        <f t="shared" ref="PCO104" si="2729">PCN101</f>
        <v>0</v>
      </c>
      <c r="PCP104" s="796"/>
      <c r="PCQ104" s="796"/>
      <c r="PCR104" s="797"/>
      <c r="PCS104" s="795">
        <f t="shared" ref="PCS104" si="2730">PCR101</f>
        <v>0</v>
      </c>
      <c r="PCT104" s="796"/>
      <c r="PCU104" s="796"/>
      <c r="PCV104" s="797"/>
      <c r="PCW104" s="795">
        <f t="shared" ref="PCW104" si="2731">PCV101</f>
        <v>0</v>
      </c>
      <c r="PCX104" s="796"/>
      <c r="PCY104" s="796"/>
      <c r="PCZ104" s="797"/>
      <c r="PDA104" s="795">
        <f t="shared" ref="PDA104" si="2732">PCZ101</f>
        <v>0</v>
      </c>
      <c r="PDB104" s="796"/>
      <c r="PDC104" s="796"/>
      <c r="PDD104" s="797"/>
      <c r="PDE104" s="795">
        <f t="shared" ref="PDE104" si="2733">PDD101</f>
        <v>0</v>
      </c>
      <c r="PDF104" s="796"/>
      <c r="PDG104" s="796"/>
      <c r="PDH104" s="797"/>
      <c r="PDI104" s="795">
        <f t="shared" ref="PDI104" si="2734">PDH101</f>
        <v>0</v>
      </c>
      <c r="PDJ104" s="796"/>
      <c r="PDK104" s="796"/>
      <c r="PDL104" s="797"/>
      <c r="PDM104" s="795">
        <f t="shared" ref="PDM104" si="2735">PDL101</f>
        <v>0</v>
      </c>
      <c r="PDN104" s="796"/>
      <c r="PDO104" s="796"/>
      <c r="PDP104" s="797"/>
      <c r="PDQ104" s="795">
        <f t="shared" ref="PDQ104" si="2736">PDP101</f>
        <v>0</v>
      </c>
      <c r="PDR104" s="796"/>
      <c r="PDS104" s="796"/>
      <c r="PDT104" s="797"/>
      <c r="PDU104" s="795">
        <f t="shared" ref="PDU104" si="2737">PDT101</f>
        <v>0</v>
      </c>
      <c r="PDV104" s="796"/>
      <c r="PDW104" s="796"/>
      <c r="PDX104" s="797"/>
      <c r="PDY104" s="795">
        <f t="shared" ref="PDY104" si="2738">PDX101</f>
        <v>0</v>
      </c>
      <c r="PDZ104" s="796"/>
      <c r="PEA104" s="796"/>
      <c r="PEB104" s="797"/>
      <c r="PEC104" s="795">
        <f t="shared" ref="PEC104" si="2739">PEB101</f>
        <v>0</v>
      </c>
      <c r="PED104" s="796"/>
      <c r="PEE104" s="796"/>
      <c r="PEF104" s="797"/>
      <c r="PEG104" s="795">
        <f t="shared" ref="PEG104" si="2740">PEF101</f>
        <v>0</v>
      </c>
      <c r="PEH104" s="796"/>
      <c r="PEI104" s="796"/>
      <c r="PEJ104" s="797"/>
      <c r="PEK104" s="795">
        <f t="shared" ref="PEK104" si="2741">PEJ101</f>
        <v>0</v>
      </c>
      <c r="PEL104" s="796"/>
      <c r="PEM104" s="796"/>
      <c r="PEN104" s="797"/>
      <c r="PEO104" s="795">
        <f t="shared" ref="PEO104" si="2742">PEN101</f>
        <v>0</v>
      </c>
      <c r="PEP104" s="796"/>
      <c r="PEQ104" s="796"/>
      <c r="PER104" s="797"/>
      <c r="PES104" s="795">
        <f t="shared" ref="PES104" si="2743">PER101</f>
        <v>0</v>
      </c>
      <c r="PET104" s="796"/>
      <c r="PEU104" s="796"/>
      <c r="PEV104" s="797"/>
      <c r="PEW104" s="795">
        <f t="shared" ref="PEW104" si="2744">PEV101</f>
        <v>0</v>
      </c>
      <c r="PEX104" s="796"/>
      <c r="PEY104" s="796"/>
      <c r="PEZ104" s="797"/>
      <c r="PFA104" s="795">
        <f t="shared" ref="PFA104" si="2745">PEZ101</f>
        <v>0</v>
      </c>
      <c r="PFB104" s="796"/>
      <c r="PFC104" s="796"/>
      <c r="PFD104" s="797"/>
      <c r="PFE104" s="795">
        <f t="shared" ref="PFE104" si="2746">PFD101</f>
        <v>0</v>
      </c>
      <c r="PFF104" s="796"/>
      <c r="PFG104" s="796"/>
      <c r="PFH104" s="797"/>
      <c r="PFI104" s="795">
        <f t="shared" ref="PFI104" si="2747">PFH101</f>
        <v>0</v>
      </c>
      <c r="PFJ104" s="796"/>
      <c r="PFK104" s="796"/>
      <c r="PFL104" s="797"/>
      <c r="PFM104" s="795">
        <f t="shared" ref="PFM104" si="2748">PFL101</f>
        <v>0</v>
      </c>
      <c r="PFN104" s="796"/>
      <c r="PFO104" s="796"/>
      <c r="PFP104" s="797"/>
      <c r="PFQ104" s="795">
        <f t="shared" ref="PFQ104" si="2749">PFP101</f>
        <v>0</v>
      </c>
      <c r="PFR104" s="796"/>
      <c r="PFS104" s="796"/>
      <c r="PFT104" s="797"/>
      <c r="PFU104" s="795">
        <f t="shared" ref="PFU104" si="2750">PFT101</f>
        <v>0</v>
      </c>
      <c r="PFV104" s="796"/>
      <c r="PFW104" s="796"/>
      <c r="PFX104" s="797"/>
      <c r="PFY104" s="795">
        <f t="shared" ref="PFY104" si="2751">PFX101</f>
        <v>0</v>
      </c>
      <c r="PFZ104" s="796"/>
      <c r="PGA104" s="796"/>
      <c r="PGB104" s="797"/>
      <c r="PGC104" s="795">
        <f t="shared" ref="PGC104" si="2752">PGB101</f>
        <v>0</v>
      </c>
      <c r="PGD104" s="796"/>
      <c r="PGE104" s="796"/>
      <c r="PGF104" s="797"/>
      <c r="PGG104" s="795">
        <f t="shared" ref="PGG104" si="2753">PGF101</f>
        <v>0</v>
      </c>
      <c r="PGH104" s="796"/>
      <c r="PGI104" s="796"/>
      <c r="PGJ104" s="797"/>
      <c r="PGK104" s="795">
        <f t="shared" ref="PGK104" si="2754">PGJ101</f>
        <v>0</v>
      </c>
      <c r="PGL104" s="796"/>
      <c r="PGM104" s="796"/>
      <c r="PGN104" s="797"/>
      <c r="PGO104" s="795">
        <f t="shared" ref="PGO104" si="2755">PGN101</f>
        <v>0</v>
      </c>
      <c r="PGP104" s="796"/>
      <c r="PGQ104" s="796"/>
      <c r="PGR104" s="797"/>
      <c r="PGS104" s="795">
        <f t="shared" ref="PGS104" si="2756">PGR101</f>
        <v>0</v>
      </c>
      <c r="PGT104" s="796"/>
      <c r="PGU104" s="796"/>
      <c r="PGV104" s="797"/>
      <c r="PGW104" s="795">
        <f t="shared" ref="PGW104" si="2757">PGV101</f>
        <v>0</v>
      </c>
      <c r="PGX104" s="796"/>
      <c r="PGY104" s="796"/>
      <c r="PGZ104" s="797"/>
      <c r="PHA104" s="795">
        <f t="shared" ref="PHA104" si="2758">PGZ101</f>
        <v>0</v>
      </c>
      <c r="PHB104" s="796"/>
      <c r="PHC104" s="796"/>
      <c r="PHD104" s="797"/>
      <c r="PHE104" s="795">
        <f t="shared" ref="PHE104" si="2759">PHD101</f>
        <v>0</v>
      </c>
      <c r="PHF104" s="796"/>
      <c r="PHG104" s="796"/>
      <c r="PHH104" s="797"/>
      <c r="PHI104" s="795">
        <f t="shared" ref="PHI104" si="2760">PHH101</f>
        <v>0</v>
      </c>
      <c r="PHJ104" s="796"/>
      <c r="PHK104" s="796"/>
      <c r="PHL104" s="797"/>
      <c r="PHM104" s="795">
        <f t="shared" ref="PHM104" si="2761">PHL101</f>
        <v>0</v>
      </c>
      <c r="PHN104" s="796"/>
      <c r="PHO104" s="796"/>
      <c r="PHP104" s="797"/>
      <c r="PHQ104" s="795">
        <f t="shared" ref="PHQ104" si="2762">PHP101</f>
        <v>0</v>
      </c>
      <c r="PHR104" s="796"/>
      <c r="PHS104" s="796"/>
      <c r="PHT104" s="797"/>
      <c r="PHU104" s="795">
        <f t="shared" ref="PHU104" si="2763">PHT101</f>
        <v>0</v>
      </c>
      <c r="PHV104" s="796"/>
      <c r="PHW104" s="796"/>
      <c r="PHX104" s="797"/>
      <c r="PHY104" s="795">
        <f t="shared" ref="PHY104" si="2764">PHX101</f>
        <v>0</v>
      </c>
      <c r="PHZ104" s="796"/>
      <c r="PIA104" s="796"/>
      <c r="PIB104" s="797"/>
      <c r="PIC104" s="795">
        <f t="shared" ref="PIC104" si="2765">PIB101</f>
        <v>0</v>
      </c>
      <c r="PID104" s="796"/>
      <c r="PIE104" s="796"/>
      <c r="PIF104" s="797"/>
      <c r="PIG104" s="795">
        <f t="shared" ref="PIG104" si="2766">PIF101</f>
        <v>0</v>
      </c>
      <c r="PIH104" s="796"/>
      <c r="PII104" s="796"/>
      <c r="PIJ104" s="797"/>
      <c r="PIK104" s="795">
        <f t="shared" ref="PIK104" si="2767">PIJ101</f>
        <v>0</v>
      </c>
      <c r="PIL104" s="796"/>
      <c r="PIM104" s="796"/>
      <c r="PIN104" s="797"/>
      <c r="PIO104" s="795">
        <f t="shared" ref="PIO104" si="2768">PIN101</f>
        <v>0</v>
      </c>
      <c r="PIP104" s="796"/>
      <c r="PIQ104" s="796"/>
      <c r="PIR104" s="797"/>
      <c r="PIS104" s="795">
        <f t="shared" ref="PIS104" si="2769">PIR101</f>
        <v>0</v>
      </c>
      <c r="PIT104" s="796"/>
      <c r="PIU104" s="796"/>
      <c r="PIV104" s="797"/>
      <c r="PIW104" s="795">
        <f t="shared" ref="PIW104" si="2770">PIV101</f>
        <v>0</v>
      </c>
      <c r="PIX104" s="796"/>
      <c r="PIY104" s="796"/>
      <c r="PIZ104" s="797"/>
      <c r="PJA104" s="795">
        <f t="shared" ref="PJA104" si="2771">PIZ101</f>
        <v>0</v>
      </c>
      <c r="PJB104" s="796"/>
      <c r="PJC104" s="796"/>
      <c r="PJD104" s="797"/>
      <c r="PJE104" s="795">
        <f t="shared" ref="PJE104" si="2772">PJD101</f>
        <v>0</v>
      </c>
      <c r="PJF104" s="796"/>
      <c r="PJG104" s="796"/>
      <c r="PJH104" s="797"/>
      <c r="PJI104" s="795">
        <f t="shared" ref="PJI104" si="2773">PJH101</f>
        <v>0</v>
      </c>
      <c r="PJJ104" s="796"/>
      <c r="PJK104" s="796"/>
      <c r="PJL104" s="797"/>
      <c r="PJM104" s="795">
        <f t="shared" ref="PJM104" si="2774">PJL101</f>
        <v>0</v>
      </c>
      <c r="PJN104" s="796"/>
      <c r="PJO104" s="796"/>
      <c r="PJP104" s="797"/>
      <c r="PJQ104" s="795">
        <f t="shared" ref="PJQ104" si="2775">PJP101</f>
        <v>0</v>
      </c>
      <c r="PJR104" s="796"/>
      <c r="PJS104" s="796"/>
      <c r="PJT104" s="797"/>
      <c r="PJU104" s="795">
        <f t="shared" ref="PJU104" si="2776">PJT101</f>
        <v>0</v>
      </c>
      <c r="PJV104" s="796"/>
      <c r="PJW104" s="796"/>
      <c r="PJX104" s="797"/>
      <c r="PJY104" s="795">
        <f t="shared" ref="PJY104" si="2777">PJX101</f>
        <v>0</v>
      </c>
      <c r="PJZ104" s="796"/>
      <c r="PKA104" s="796"/>
      <c r="PKB104" s="797"/>
      <c r="PKC104" s="795">
        <f t="shared" ref="PKC104" si="2778">PKB101</f>
        <v>0</v>
      </c>
      <c r="PKD104" s="796"/>
      <c r="PKE104" s="796"/>
      <c r="PKF104" s="797"/>
      <c r="PKG104" s="795">
        <f t="shared" ref="PKG104" si="2779">PKF101</f>
        <v>0</v>
      </c>
      <c r="PKH104" s="796"/>
      <c r="PKI104" s="796"/>
      <c r="PKJ104" s="797"/>
      <c r="PKK104" s="795">
        <f t="shared" ref="PKK104" si="2780">PKJ101</f>
        <v>0</v>
      </c>
      <c r="PKL104" s="796"/>
      <c r="PKM104" s="796"/>
      <c r="PKN104" s="797"/>
      <c r="PKO104" s="795">
        <f t="shared" ref="PKO104" si="2781">PKN101</f>
        <v>0</v>
      </c>
      <c r="PKP104" s="796"/>
      <c r="PKQ104" s="796"/>
      <c r="PKR104" s="797"/>
      <c r="PKS104" s="795">
        <f t="shared" ref="PKS104" si="2782">PKR101</f>
        <v>0</v>
      </c>
      <c r="PKT104" s="796"/>
      <c r="PKU104" s="796"/>
      <c r="PKV104" s="797"/>
      <c r="PKW104" s="795">
        <f t="shared" ref="PKW104" si="2783">PKV101</f>
        <v>0</v>
      </c>
      <c r="PKX104" s="796"/>
      <c r="PKY104" s="796"/>
      <c r="PKZ104" s="797"/>
      <c r="PLA104" s="795">
        <f t="shared" ref="PLA104" si="2784">PKZ101</f>
        <v>0</v>
      </c>
      <c r="PLB104" s="796"/>
      <c r="PLC104" s="796"/>
      <c r="PLD104" s="797"/>
      <c r="PLE104" s="795">
        <f t="shared" ref="PLE104" si="2785">PLD101</f>
        <v>0</v>
      </c>
      <c r="PLF104" s="796"/>
      <c r="PLG104" s="796"/>
      <c r="PLH104" s="797"/>
      <c r="PLI104" s="795">
        <f t="shared" ref="PLI104" si="2786">PLH101</f>
        <v>0</v>
      </c>
      <c r="PLJ104" s="796"/>
      <c r="PLK104" s="796"/>
      <c r="PLL104" s="797"/>
      <c r="PLM104" s="795">
        <f t="shared" ref="PLM104" si="2787">PLL101</f>
        <v>0</v>
      </c>
      <c r="PLN104" s="796"/>
      <c r="PLO104" s="796"/>
      <c r="PLP104" s="797"/>
      <c r="PLQ104" s="795">
        <f t="shared" ref="PLQ104" si="2788">PLP101</f>
        <v>0</v>
      </c>
      <c r="PLR104" s="796"/>
      <c r="PLS104" s="796"/>
      <c r="PLT104" s="797"/>
      <c r="PLU104" s="795">
        <f t="shared" ref="PLU104" si="2789">PLT101</f>
        <v>0</v>
      </c>
      <c r="PLV104" s="796"/>
      <c r="PLW104" s="796"/>
      <c r="PLX104" s="797"/>
      <c r="PLY104" s="795">
        <f t="shared" ref="PLY104" si="2790">PLX101</f>
        <v>0</v>
      </c>
      <c r="PLZ104" s="796"/>
      <c r="PMA104" s="796"/>
      <c r="PMB104" s="797"/>
      <c r="PMC104" s="795">
        <f t="shared" ref="PMC104" si="2791">PMB101</f>
        <v>0</v>
      </c>
      <c r="PMD104" s="796"/>
      <c r="PME104" s="796"/>
      <c r="PMF104" s="797"/>
      <c r="PMG104" s="795">
        <f t="shared" ref="PMG104" si="2792">PMF101</f>
        <v>0</v>
      </c>
      <c r="PMH104" s="796"/>
      <c r="PMI104" s="796"/>
      <c r="PMJ104" s="797"/>
      <c r="PMK104" s="795">
        <f t="shared" ref="PMK104" si="2793">PMJ101</f>
        <v>0</v>
      </c>
      <c r="PML104" s="796"/>
      <c r="PMM104" s="796"/>
      <c r="PMN104" s="797"/>
      <c r="PMO104" s="795">
        <f t="shared" ref="PMO104" si="2794">PMN101</f>
        <v>0</v>
      </c>
      <c r="PMP104" s="796"/>
      <c r="PMQ104" s="796"/>
      <c r="PMR104" s="797"/>
      <c r="PMS104" s="795">
        <f t="shared" ref="PMS104" si="2795">PMR101</f>
        <v>0</v>
      </c>
      <c r="PMT104" s="796"/>
      <c r="PMU104" s="796"/>
      <c r="PMV104" s="797"/>
      <c r="PMW104" s="795">
        <f t="shared" ref="PMW104" si="2796">PMV101</f>
        <v>0</v>
      </c>
      <c r="PMX104" s="796"/>
      <c r="PMY104" s="796"/>
      <c r="PMZ104" s="797"/>
      <c r="PNA104" s="795">
        <f t="shared" ref="PNA104" si="2797">PMZ101</f>
        <v>0</v>
      </c>
      <c r="PNB104" s="796"/>
      <c r="PNC104" s="796"/>
      <c r="PND104" s="797"/>
      <c r="PNE104" s="795">
        <f t="shared" ref="PNE104" si="2798">PND101</f>
        <v>0</v>
      </c>
      <c r="PNF104" s="796"/>
      <c r="PNG104" s="796"/>
      <c r="PNH104" s="797"/>
      <c r="PNI104" s="795">
        <f t="shared" ref="PNI104" si="2799">PNH101</f>
        <v>0</v>
      </c>
      <c r="PNJ104" s="796"/>
      <c r="PNK104" s="796"/>
      <c r="PNL104" s="797"/>
      <c r="PNM104" s="795">
        <f t="shared" ref="PNM104" si="2800">PNL101</f>
        <v>0</v>
      </c>
      <c r="PNN104" s="796"/>
      <c r="PNO104" s="796"/>
      <c r="PNP104" s="797"/>
      <c r="PNQ104" s="795">
        <f t="shared" ref="PNQ104" si="2801">PNP101</f>
        <v>0</v>
      </c>
      <c r="PNR104" s="796"/>
      <c r="PNS104" s="796"/>
      <c r="PNT104" s="797"/>
      <c r="PNU104" s="795">
        <f t="shared" ref="PNU104" si="2802">PNT101</f>
        <v>0</v>
      </c>
      <c r="PNV104" s="796"/>
      <c r="PNW104" s="796"/>
      <c r="PNX104" s="797"/>
      <c r="PNY104" s="795">
        <f t="shared" ref="PNY104" si="2803">PNX101</f>
        <v>0</v>
      </c>
      <c r="PNZ104" s="796"/>
      <c r="POA104" s="796"/>
      <c r="POB104" s="797"/>
      <c r="POC104" s="795">
        <f t="shared" ref="POC104" si="2804">POB101</f>
        <v>0</v>
      </c>
      <c r="POD104" s="796"/>
      <c r="POE104" s="796"/>
      <c r="POF104" s="797"/>
      <c r="POG104" s="795">
        <f t="shared" ref="POG104" si="2805">POF101</f>
        <v>0</v>
      </c>
      <c r="POH104" s="796"/>
      <c r="POI104" s="796"/>
      <c r="POJ104" s="797"/>
      <c r="POK104" s="795">
        <f t="shared" ref="POK104" si="2806">POJ101</f>
        <v>0</v>
      </c>
      <c r="POL104" s="796"/>
      <c r="POM104" s="796"/>
      <c r="PON104" s="797"/>
      <c r="POO104" s="795">
        <f t="shared" ref="POO104" si="2807">PON101</f>
        <v>0</v>
      </c>
      <c r="POP104" s="796"/>
      <c r="POQ104" s="796"/>
      <c r="POR104" s="797"/>
      <c r="POS104" s="795">
        <f t="shared" ref="POS104" si="2808">POR101</f>
        <v>0</v>
      </c>
      <c r="POT104" s="796"/>
      <c r="POU104" s="796"/>
      <c r="POV104" s="797"/>
      <c r="POW104" s="795">
        <f t="shared" ref="POW104" si="2809">POV101</f>
        <v>0</v>
      </c>
      <c r="POX104" s="796"/>
      <c r="POY104" s="796"/>
      <c r="POZ104" s="797"/>
      <c r="PPA104" s="795">
        <f t="shared" ref="PPA104" si="2810">POZ101</f>
        <v>0</v>
      </c>
      <c r="PPB104" s="796"/>
      <c r="PPC104" s="796"/>
      <c r="PPD104" s="797"/>
      <c r="PPE104" s="795">
        <f t="shared" ref="PPE104" si="2811">PPD101</f>
        <v>0</v>
      </c>
      <c r="PPF104" s="796"/>
      <c r="PPG104" s="796"/>
      <c r="PPH104" s="797"/>
      <c r="PPI104" s="795">
        <f t="shared" ref="PPI104" si="2812">PPH101</f>
        <v>0</v>
      </c>
      <c r="PPJ104" s="796"/>
      <c r="PPK104" s="796"/>
      <c r="PPL104" s="797"/>
      <c r="PPM104" s="795">
        <f t="shared" ref="PPM104" si="2813">PPL101</f>
        <v>0</v>
      </c>
      <c r="PPN104" s="796"/>
      <c r="PPO104" s="796"/>
      <c r="PPP104" s="797"/>
      <c r="PPQ104" s="795">
        <f t="shared" ref="PPQ104" si="2814">PPP101</f>
        <v>0</v>
      </c>
      <c r="PPR104" s="796"/>
      <c r="PPS104" s="796"/>
      <c r="PPT104" s="797"/>
      <c r="PPU104" s="795">
        <f t="shared" ref="PPU104" si="2815">PPT101</f>
        <v>0</v>
      </c>
      <c r="PPV104" s="796"/>
      <c r="PPW104" s="796"/>
      <c r="PPX104" s="797"/>
      <c r="PPY104" s="795">
        <f t="shared" ref="PPY104" si="2816">PPX101</f>
        <v>0</v>
      </c>
      <c r="PPZ104" s="796"/>
      <c r="PQA104" s="796"/>
      <c r="PQB104" s="797"/>
      <c r="PQC104" s="795">
        <f t="shared" ref="PQC104" si="2817">PQB101</f>
        <v>0</v>
      </c>
      <c r="PQD104" s="796"/>
      <c r="PQE104" s="796"/>
      <c r="PQF104" s="797"/>
      <c r="PQG104" s="795">
        <f t="shared" ref="PQG104" si="2818">PQF101</f>
        <v>0</v>
      </c>
      <c r="PQH104" s="796"/>
      <c r="PQI104" s="796"/>
      <c r="PQJ104" s="797"/>
      <c r="PQK104" s="795">
        <f t="shared" ref="PQK104" si="2819">PQJ101</f>
        <v>0</v>
      </c>
      <c r="PQL104" s="796"/>
      <c r="PQM104" s="796"/>
      <c r="PQN104" s="797"/>
      <c r="PQO104" s="795">
        <f t="shared" ref="PQO104" si="2820">PQN101</f>
        <v>0</v>
      </c>
      <c r="PQP104" s="796"/>
      <c r="PQQ104" s="796"/>
      <c r="PQR104" s="797"/>
      <c r="PQS104" s="795">
        <f t="shared" ref="PQS104" si="2821">PQR101</f>
        <v>0</v>
      </c>
      <c r="PQT104" s="796"/>
      <c r="PQU104" s="796"/>
      <c r="PQV104" s="797"/>
      <c r="PQW104" s="795">
        <f t="shared" ref="PQW104" si="2822">PQV101</f>
        <v>0</v>
      </c>
      <c r="PQX104" s="796"/>
      <c r="PQY104" s="796"/>
      <c r="PQZ104" s="797"/>
      <c r="PRA104" s="795">
        <f t="shared" ref="PRA104" si="2823">PQZ101</f>
        <v>0</v>
      </c>
      <c r="PRB104" s="796"/>
      <c r="PRC104" s="796"/>
      <c r="PRD104" s="797"/>
      <c r="PRE104" s="795">
        <f t="shared" ref="PRE104" si="2824">PRD101</f>
        <v>0</v>
      </c>
      <c r="PRF104" s="796"/>
      <c r="PRG104" s="796"/>
      <c r="PRH104" s="797"/>
      <c r="PRI104" s="795">
        <f t="shared" ref="PRI104" si="2825">PRH101</f>
        <v>0</v>
      </c>
      <c r="PRJ104" s="796"/>
      <c r="PRK104" s="796"/>
      <c r="PRL104" s="797"/>
      <c r="PRM104" s="795">
        <f t="shared" ref="PRM104" si="2826">PRL101</f>
        <v>0</v>
      </c>
      <c r="PRN104" s="796"/>
      <c r="PRO104" s="796"/>
      <c r="PRP104" s="797"/>
      <c r="PRQ104" s="795">
        <f t="shared" ref="PRQ104" si="2827">PRP101</f>
        <v>0</v>
      </c>
      <c r="PRR104" s="796"/>
      <c r="PRS104" s="796"/>
      <c r="PRT104" s="797"/>
      <c r="PRU104" s="795">
        <f t="shared" ref="PRU104" si="2828">PRT101</f>
        <v>0</v>
      </c>
      <c r="PRV104" s="796"/>
      <c r="PRW104" s="796"/>
      <c r="PRX104" s="797"/>
      <c r="PRY104" s="795">
        <f t="shared" ref="PRY104" si="2829">PRX101</f>
        <v>0</v>
      </c>
      <c r="PRZ104" s="796"/>
      <c r="PSA104" s="796"/>
      <c r="PSB104" s="797"/>
      <c r="PSC104" s="795">
        <f t="shared" ref="PSC104" si="2830">PSB101</f>
        <v>0</v>
      </c>
      <c r="PSD104" s="796"/>
      <c r="PSE104" s="796"/>
      <c r="PSF104" s="797"/>
      <c r="PSG104" s="795">
        <f t="shared" ref="PSG104" si="2831">PSF101</f>
        <v>0</v>
      </c>
      <c r="PSH104" s="796"/>
      <c r="PSI104" s="796"/>
      <c r="PSJ104" s="797"/>
      <c r="PSK104" s="795">
        <f t="shared" ref="PSK104" si="2832">PSJ101</f>
        <v>0</v>
      </c>
      <c r="PSL104" s="796"/>
      <c r="PSM104" s="796"/>
      <c r="PSN104" s="797"/>
      <c r="PSO104" s="795">
        <f t="shared" ref="PSO104" si="2833">PSN101</f>
        <v>0</v>
      </c>
      <c r="PSP104" s="796"/>
      <c r="PSQ104" s="796"/>
      <c r="PSR104" s="797"/>
      <c r="PSS104" s="795">
        <f t="shared" ref="PSS104" si="2834">PSR101</f>
        <v>0</v>
      </c>
      <c r="PST104" s="796"/>
      <c r="PSU104" s="796"/>
      <c r="PSV104" s="797"/>
      <c r="PSW104" s="795">
        <f t="shared" ref="PSW104" si="2835">PSV101</f>
        <v>0</v>
      </c>
      <c r="PSX104" s="796"/>
      <c r="PSY104" s="796"/>
      <c r="PSZ104" s="797"/>
      <c r="PTA104" s="795">
        <f t="shared" ref="PTA104" si="2836">PSZ101</f>
        <v>0</v>
      </c>
      <c r="PTB104" s="796"/>
      <c r="PTC104" s="796"/>
      <c r="PTD104" s="797"/>
      <c r="PTE104" s="795">
        <f t="shared" ref="PTE104" si="2837">PTD101</f>
        <v>0</v>
      </c>
      <c r="PTF104" s="796"/>
      <c r="PTG104" s="796"/>
      <c r="PTH104" s="797"/>
      <c r="PTI104" s="795">
        <f t="shared" ref="PTI104" si="2838">PTH101</f>
        <v>0</v>
      </c>
      <c r="PTJ104" s="796"/>
      <c r="PTK104" s="796"/>
      <c r="PTL104" s="797"/>
      <c r="PTM104" s="795">
        <f t="shared" ref="PTM104" si="2839">PTL101</f>
        <v>0</v>
      </c>
      <c r="PTN104" s="796"/>
      <c r="PTO104" s="796"/>
      <c r="PTP104" s="797"/>
      <c r="PTQ104" s="795">
        <f t="shared" ref="PTQ104" si="2840">PTP101</f>
        <v>0</v>
      </c>
      <c r="PTR104" s="796"/>
      <c r="PTS104" s="796"/>
      <c r="PTT104" s="797"/>
      <c r="PTU104" s="795">
        <f t="shared" ref="PTU104" si="2841">PTT101</f>
        <v>0</v>
      </c>
      <c r="PTV104" s="796"/>
      <c r="PTW104" s="796"/>
      <c r="PTX104" s="797"/>
      <c r="PTY104" s="795">
        <f t="shared" ref="PTY104" si="2842">PTX101</f>
        <v>0</v>
      </c>
      <c r="PTZ104" s="796"/>
      <c r="PUA104" s="796"/>
      <c r="PUB104" s="797"/>
      <c r="PUC104" s="795">
        <f t="shared" ref="PUC104" si="2843">PUB101</f>
        <v>0</v>
      </c>
      <c r="PUD104" s="796"/>
      <c r="PUE104" s="796"/>
      <c r="PUF104" s="797"/>
      <c r="PUG104" s="795">
        <f t="shared" ref="PUG104" si="2844">PUF101</f>
        <v>0</v>
      </c>
      <c r="PUH104" s="796"/>
      <c r="PUI104" s="796"/>
      <c r="PUJ104" s="797"/>
      <c r="PUK104" s="795">
        <f t="shared" ref="PUK104" si="2845">PUJ101</f>
        <v>0</v>
      </c>
      <c r="PUL104" s="796"/>
      <c r="PUM104" s="796"/>
      <c r="PUN104" s="797"/>
      <c r="PUO104" s="795">
        <f t="shared" ref="PUO104" si="2846">PUN101</f>
        <v>0</v>
      </c>
      <c r="PUP104" s="796"/>
      <c r="PUQ104" s="796"/>
      <c r="PUR104" s="797"/>
      <c r="PUS104" s="795">
        <f t="shared" ref="PUS104" si="2847">PUR101</f>
        <v>0</v>
      </c>
      <c r="PUT104" s="796"/>
      <c r="PUU104" s="796"/>
      <c r="PUV104" s="797"/>
      <c r="PUW104" s="795">
        <f t="shared" ref="PUW104" si="2848">PUV101</f>
        <v>0</v>
      </c>
      <c r="PUX104" s="796"/>
      <c r="PUY104" s="796"/>
      <c r="PUZ104" s="797"/>
      <c r="PVA104" s="795">
        <f t="shared" ref="PVA104" si="2849">PUZ101</f>
        <v>0</v>
      </c>
      <c r="PVB104" s="796"/>
      <c r="PVC104" s="796"/>
      <c r="PVD104" s="797"/>
      <c r="PVE104" s="795">
        <f t="shared" ref="PVE104" si="2850">PVD101</f>
        <v>0</v>
      </c>
      <c r="PVF104" s="796"/>
      <c r="PVG104" s="796"/>
      <c r="PVH104" s="797"/>
      <c r="PVI104" s="795">
        <f t="shared" ref="PVI104" si="2851">PVH101</f>
        <v>0</v>
      </c>
      <c r="PVJ104" s="796"/>
      <c r="PVK104" s="796"/>
      <c r="PVL104" s="797"/>
      <c r="PVM104" s="795">
        <f t="shared" ref="PVM104" si="2852">PVL101</f>
        <v>0</v>
      </c>
      <c r="PVN104" s="796"/>
      <c r="PVO104" s="796"/>
      <c r="PVP104" s="797"/>
      <c r="PVQ104" s="795">
        <f t="shared" ref="PVQ104" si="2853">PVP101</f>
        <v>0</v>
      </c>
      <c r="PVR104" s="796"/>
      <c r="PVS104" s="796"/>
      <c r="PVT104" s="797"/>
      <c r="PVU104" s="795">
        <f t="shared" ref="PVU104" si="2854">PVT101</f>
        <v>0</v>
      </c>
      <c r="PVV104" s="796"/>
      <c r="PVW104" s="796"/>
      <c r="PVX104" s="797"/>
      <c r="PVY104" s="795">
        <f t="shared" ref="PVY104" si="2855">PVX101</f>
        <v>0</v>
      </c>
      <c r="PVZ104" s="796"/>
      <c r="PWA104" s="796"/>
      <c r="PWB104" s="797"/>
      <c r="PWC104" s="795">
        <f t="shared" ref="PWC104" si="2856">PWB101</f>
        <v>0</v>
      </c>
      <c r="PWD104" s="796"/>
      <c r="PWE104" s="796"/>
      <c r="PWF104" s="797"/>
      <c r="PWG104" s="795">
        <f t="shared" ref="PWG104" si="2857">PWF101</f>
        <v>0</v>
      </c>
      <c r="PWH104" s="796"/>
      <c r="PWI104" s="796"/>
      <c r="PWJ104" s="797"/>
      <c r="PWK104" s="795">
        <f t="shared" ref="PWK104" si="2858">PWJ101</f>
        <v>0</v>
      </c>
      <c r="PWL104" s="796"/>
      <c r="PWM104" s="796"/>
      <c r="PWN104" s="797"/>
      <c r="PWO104" s="795">
        <f t="shared" ref="PWO104" si="2859">PWN101</f>
        <v>0</v>
      </c>
      <c r="PWP104" s="796"/>
      <c r="PWQ104" s="796"/>
      <c r="PWR104" s="797"/>
      <c r="PWS104" s="795">
        <f t="shared" ref="PWS104" si="2860">PWR101</f>
        <v>0</v>
      </c>
      <c r="PWT104" s="796"/>
      <c r="PWU104" s="796"/>
      <c r="PWV104" s="797"/>
      <c r="PWW104" s="795">
        <f t="shared" ref="PWW104" si="2861">PWV101</f>
        <v>0</v>
      </c>
      <c r="PWX104" s="796"/>
      <c r="PWY104" s="796"/>
      <c r="PWZ104" s="797"/>
      <c r="PXA104" s="795">
        <f t="shared" ref="PXA104" si="2862">PWZ101</f>
        <v>0</v>
      </c>
      <c r="PXB104" s="796"/>
      <c r="PXC104" s="796"/>
      <c r="PXD104" s="797"/>
      <c r="PXE104" s="795">
        <f t="shared" ref="PXE104" si="2863">PXD101</f>
        <v>0</v>
      </c>
      <c r="PXF104" s="796"/>
      <c r="PXG104" s="796"/>
      <c r="PXH104" s="797"/>
      <c r="PXI104" s="795">
        <f t="shared" ref="PXI104" si="2864">PXH101</f>
        <v>0</v>
      </c>
      <c r="PXJ104" s="796"/>
      <c r="PXK104" s="796"/>
      <c r="PXL104" s="797"/>
      <c r="PXM104" s="795">
        <f t="shared" ref="PXM104" si="2865">PXL101</f>
        <v>0</v>
      </c>
      <c r="PXN104" s="796"/>
      <c r="PXO104" s="796"/>
      <c r="PXP104" s="797"/>
      <c r="PXQ104" s="795">
        <f t="shared" ref="PXQ104" si="2866">PXP101</f>
        <v>0</v>
      </c>
      <c r="PXR104" s="796"/>
      <c r="PXS104" s="796"/>
      <c r="PXT104" s="797"/>
      <c r="PXU104" s="795">
        <f t="shared" ref="PXU104" si="2867">PXT101</f>
        <v>0</v>
      </c>
      <c r="PXV104" s="796"/>
      <c r="PXW104" s="796"/>
      <c r="PXX104" s="797"/>
      <c r="PXY104" s="795">
        <f t="shared" ref="PXY104" si="2868">PXX101</f>
        <v>0</v>
      </c>
      <c r="PXZ104" s="796"/>
      <c r="PYA104" s="796"/>
      <c r="PYB104" s="797"/>
      <c r="PYC104" s="795">
        <f t="shared" ref="PYC104" si="2869">PYB101</f>
        <v>0</v>
      </c>
      <c r="PYD104" s="796"/>
      <c r="PYE104" s="796"/>
      <c r="PYF104" s="797"/>
      <c r="PYG104" s="795">
        <f t="shared" ref="PYG104" si="2870">PYF101</f>
        <v>0</v>
      </c>
      <c r="PYH104" s="796"/>
      <c r="PYI104" s="796"/>
      <c r="PYJ104" s="797"/>
      <c r="PYK104" s="795">
        <f t="shared" ref="PYK104" si="2871">PYJ101</f>
        <v>0</v>
      </c>
      <c r="PYL104" s="796"/>
      <c r="PYM104" s="796"/>
      <c r="PYN104" s="797"/>
      <c r="PYO104" s="795">
        <f t="shared" ref="PYO104" si="2872">PYN101</f>
        <v>0</v>
      </c>
      <c r="PYP104" s="796"/>
      <c r="PYQ104" s="796"/>
      <c r="PYR104" s="797"/>
      <c r="PYS104" s="795">
        <f t="shared" ref="PYS104" si="2873">PYR101</f>
        <v>0</v>
      </c>
      <c r="PYT104" s="796"/>
      <c r="PYU104" s="796"/>
      <c r="PYV104" s="797"/>
      <c r="PYW104" s="795">
        <f t="shared" ref="PYW104" si="2874">PYV101</f>
        <v>0</v>
      </c>
      <c r="PYX104" s="796"/>
      <c r="PYY104" s="796"/>
      <c r="PYZ104" s="797"/>
      <c r="PZA104" s="795">
        <f t="shared" ref="PZA104" si="2875">PYZ101</f>
        <v>0</v>
      </c>
      <c r="PZB104" s="796"/>
      <c r="PZC104" s="796"/>
      <c r="PZD104" s="797"/>
      <c r="PZE104" s="795">
        <f t="shared" ref="PZE104" si="2876">PZD101</f>
        <v>0</v>
      </c>
      <c r="PZF104" s="796"/>
      <c r="PZG104" s="796"/>
      <c r="PZH104" s="797"/>
      <c r="PZI104" s="795">
        <f t="shared" ref="PZI104" si="2877">PZH101</f>
        <v>0</v>
      </c>
      <c r="PZJ104" s="796"/>
      <c r="PZK104" s="796"/>
      <c r="PZL104" s="797"/>
      <c r="PZM104" s="795">
        <f t="shared" ref="PZM104" si="2878">PZL101</f>
        <v>0</v>
      </c>
      <c r="PZN104" s="796"/>
      <c r="PZO104" s="796"/>
      <c r="PZP104" s="797"/>
      <c r="PZQ104" s="795">
        <f t="shared" ref="PZQ104" si="2879">PZP101</f>
        <v>0</v>
      </c>
      <c r="PZR104" s="796"/>
      <c r="PZS104" s="796"/>
      <c r="PZT104" s="797"/>
      <c r="PZU104" s="795">
        <f t="shared" ref="PZU104" si="2880">PZT101</f>
        <v>0</v>
      </c>
      <c r="PZV104" s="796"/>
      <c r="PZW104" s="796"/>
      <c r="PZX104" s="797"/>
      <c r="PZY104" s="795">
        <f t="shared" ref="PZY104" si="2881">PZX101</f>
        <v>0</v>
      </c>
      <c r="PZZ104" s="796"/>
      <c r="QAA104" s="796"/>
      <c r="QAB104" s="797"/>
      <c r="QAC104" s="795">
        <f t="shared" ref="QAC104" si="2882">QAB101</f>
        <v>0</v>
      </c>
      <c r="QAD104" s="796"/>
      <c r="QAE104" s="796"/>
      <c r="QAF104" s="797"/>
      <c r="QAG104" s="795">
        <f t="shared" ref="QAG104" si="2883">QAF101</f>
        <v>0</v>
      </c>
      <c r="QAH104" s="796"/>
      <c r="QAI104" s="796"/>
      <c r="QAJ104" s="797"/>
      <c r="QAK104" s="795">
        <f t="shared" ref="QAK104" si="2884">QAJ101</f>
        <v>0</v>
      </c>
      <c r="QAL104" s="796"/>
      <c r="QAM104" s="796"/>
      <c r="QAN104" s="797"/>
      <c r="QAO104" s="795">
        <f t="shared" ref="QAO104" si="2885">QAN101</f>
        <v>0</v>
      </c>
      <c r="QAP104" s="796"/>
      <c r="QAQ104" s="796"/>
      <c r="QAR104" s="797"/>
      <c r="QAS104" s="795">
        <f t="shared" ref="QAS104" si="2886">QAR101</f>
        <v>0</v>
      </c>
      <c r="QAT104" s="796"/>
      <c r="QAU104" s="796"/>
      <c r="QAV104" s="797"/>
      <c r="QAW104" s="795">
        <f t="shared" ref="QAW104" si="2887">QAV101</f>
        <v>0</v>
      </c>
      <c r="QAX104" s="796"/>
      <c r="QAY104" s="796"/>
      <c r="QAZ104" s="797"/>
      <c r="QBA104" s="795">
        <f t="shared" ref="QBA104" si="2888">QAZ101</f>
        <v>0</v>
      </c>
      <c r="QBB104" s="796"/>
      <c r="QBC104" s="796"/>
      <c r="QBD104" s="797"/>
      <c r="QBE104" s="795">
        <f t="shared" ref="QBE104" si="2889">QBD101</f>
        <v>0</v>
      </c>
      <c r="QBF104" s="796"/>
      <c r="QBG104" s="796"/>
      <c r="QBH104" s="797"/>
      <c r="QBI104" s="795">
        <f t="shared" ref="QBI104" si="2890">QBH101</f>
        <v>0</v>
      </c>
      <c r="QBJ104" s="796"/>
      <c r="QBK104" s="796"/>
      <c r="QBL104" s="797"/>
      <c r="QBM104" s="795">
        <f t="shared" ref="QBM104" si="2891">QBL101</f>
        <v>0</v>
      </c>
      <c r="QBN104" s="796"/>
      <c r="QBO104" s="796"/>
      <c r="QBP104" s="797"/>
      <c r="QBQ104" s="795">
        <f t="shared" ref="QBQ104" si="2892">QBP101</f>
        <v>0</v>
      </c>
      <c r="QBR104" s="796"/>
      <c r="QBS104" s="796"/>
      <c r="QBT104" s="797"/>
      <c r="QBU104" s="795">
        <f t="shared" ref="QBU104" si="2893">QBT101</f>
        <v>0</v>
      </c>
      <c r="QBV104" s="796"/>
      <c r="QBW104" s="796"/>
      <c r="QBX104" s="797"/>
      <c r="QBY104" s="795">
        <f t="shared" ref="QBY104" si="2894">QBX101</f>
        <v>0</v>
      </c>
      <c r="QBZ104" s="796"/>
      <c r="QCA104" s="796"/>
      <c r="QCB104" s="797"/>
      <c r="QCC104" s="795">
        <f t="shared" ref="QCC104" si="2895">QCB101</f>
        <v>0</v>
      </c>
      <c r="QCD104" s="796"/>
      <c r="QCE104" s="796"/>
      <c r="QCF104" s="797"/>
      <c r="QCG104" s="795">
        <f t="shared" ref="QCG104" si="2896">QCF101</f>
        <v>0</v>
      </c>
      <c r="QCH104" s="796"/>
      <c r="QCI104" s="796"/>
      <c r="QCJ104" s="797"/>
      <c r="QCK104" s="795">
        <f t="shared" ref="QCK104" si="2897">QCJ101</f>
        <v>0</v>
      </c>
      <c r="QCL104" s="796"/>
      <c r="QCM104" s="796"/>
      <c r="QCN104" s="797"/>
      <c r="QCO104" s="795">
        <f t="shared" ref="QCO104" si="2898">QCN101</f>
        <v>0</v>
      </c>
      <c r="QCP104" s="796"/>
      <c r="QCQ104" s="796"/>
      <c r="QCR104" s="797"/>
      <c r="QCS104" s="795">
        <f t="shared" ref="QCS104" si="2899">QCR101</f>
        <v>0</v>
      </c>
      <c r="QCT104" s="796"/>
      <c r="QCU104" s="796"/>
      <c r="QCV104" s="797"/>
      <c r="QCW104" s="795">
        <f t="shared" ref="QCW104" si="2900">QCV101</f>
        <v>0</v>
      </c>
      <c r="QCX104" s="796"/>
      <c r="QCY104" s="796"/>
      <c r="QCZ104" s="797"/>
      <c r="QDA104" s="795">
        <f t="shared" ref="QDA104" si="2901">QCZ101</f>
        <v>0</v>
      </c>
      <c r="QDB104" s="796"/>
      <c r="QDC104" s="796"/>
      <c r="QDD104" s="797"/>
      <c r="QDE104" s="795">
        <f t="shared" ref="QDE104" si="2902">QDD101</f>
        <v>0</v>
      </c>
      <c r="QDF104" s="796"/>
      <c r="QDG104" s="796"/>
      <c r="QDH104" s="797"/>
      <c r="QDI104" s="795">
        <f t="shared" ref="QDI104" si="2903">QDH101</f>
        <v>0</v>
      </c>
      <c r="QDJ104" s="796"/>
      <c r="QDK104" s="796"/>
      <c r="QDL104" s="797"/>
      <c r="QDM104" s="795">
        <f t="shared" ref="QDM104" si="2904">QDL101</f>
        <v>0</v>
      </c>
      <c r="QDN104" s="796"/>
      <c r="QDO104" s="796"/>
      <c r="QDP104" s="797"/>
      <c r="QDQ104" s="795">
        <f t="shared" ref="QDQ104" si="2905">QDP101</f>
        <v>0</v>
      </c>
      <c r="QDR104" s="796"/>
      <c r="QDS104" s="796"/>
      <c r="QDT104" s="797"/>
      <c r="QDU104" s="795">
        <f t="shared" ref="QDU104" si="2906">QDT101</f>
        <v>0</v>
      </c>
      <c r="QDV104" s="796"/>
      <c r="QDW104" s="796"/>
      <c r="QDX104" s="797"/>
      <c r="QDY104" s="795">
        <f t="shared" ref="QDY104" si="2907">QDX101</f>
        <v>0</v>
      </c>
      <c r="QDZ104" s="796"/>
      <c r="QEA104" s="796"/>
      <c r="QEB104" s="797"/>
      <c r="QEC104" s="795">
        <f t="shared" ref="QEC104" si="2908">QEB101</f>
        <v>0</v>
      </c>
      <c r="QED104" s="796"/>
      <c r="QEE104" s="796"/>
      <c r="QEF104" s="797"/>
      <c r="QEG104" s="795">
        <f t="shared" ref="QEG104" si="2909">QEF101</f>
        <v>0</v>
      </c>
      <c r="QEH104" s="796"/>
      <c r="QEI104" s="796"/>
      <c r="QEJ104" s="797"/>
      <c r="QEK104" s="795">
        <f t="shared" ref="QEK104" si="2910">QEJ101</f>
        <v>0</v>
      </c>
      <c r="QEL104" s="796"/>
      <c r="QEM104" s="796"/>
      <c r="QEN104" s="797"/>
      <c r="QEO104" s="795">
        <f t="shared" ref="QEO104" si="2911">QEN101</f>
        <v>0</v>
      </c>
      <c r="QEP104" s="796"/>
      <c r="QEQ104" s="796"/>
      <c r="QER104" s="797"/>
      <c r="QES104" s="795">
        <f t="shared" ref="QES104" si="2912">QER101</f>
        <v>0</v>
      </c>
      <c r="QET104" s="796"/>
      <c r="QEU104" s="796"/>
      <c r="QEV104" s="797"/>
      <c r="QEW104" s="795">
        <f t="shared" ref="QEW104" si="2913">QEV101</f>
        <v>0</v>
      </c>
      <c r="QEX104" s="796"/>
      <c r="QEY104" s="796"/>
      <c r="QEZ104" s="797"/>
      <c r="QFA104" s="795">
        <f t="shared" ref="QFA104" si="2914">QEZ101</f>
        <v>0</v>
      </c>
      <c r="QFB104" s="796"/>
      <c r="QFC104" s="796"/>
      <c r="QFD104" s="797"/>
      <c r="QFE104" s="795">
        <f t="shared" ref="QFE104" si="2915">QFD101</f>
        <v>0</v>
      </c>
      <c r="QFF104" s="796"/>
      <c r="QFG104" s="796"/>
      <c r="QFH104" s="797"/>
      <c r="QFI104" s="795">
        <f t="shared" ref="QFI104" si="2916">QFH101</f>
        <v>0</v>
      </c>
      <c r="QFJ104" s="796"/>
      <c r="QFK104" s="796"/>
      <c r="QFL104" s="797"/>
      <c r="QFM104" s="795">
        <f t="shared" ref="QFM104" si="2917">QFL101</f>
        <v>0</v>
      </c>
      <c r="QFN104" s="796"/>
      <c r="QFO104" s="796"/>
      <c r="QFP104" s="797"/>
      <c r="QFQ104" s="795">
        <f t="shared" ref="QFQ104" si="2918">QFP101</f>
        <v>0</v>
      </c>
      <c r="QFR104" s="796"/>
      <c r="QFS104" s="796"/>
      <c r="QFT104" s="797"/>
      <c r="QFU104" s="795">
        <f t="shared" ref="QFU104" si="2919">QFT101</f>
        <v>0</v>
      </c>
      <c r="QFV104" s="796"/>
      <c r="QFW104" s="796"/>
      <c r="QFX104" s="797"/>
      <c r="QFY104" s="795">
        <f t="shared" ref="QFY104" si="2920">QFX101</f>
        <v>0</v>
      </c>
      <c r="QFZ104" s="796"/>
      <c r="QGA104" s="796"/>
      <c r="QGB104" s="797"/>
      <c r="QGC104" s="795">
        <f t="shared" ref="QGC104" si="2921">QGB101</f>
        <v>0</v>
      </c>
      <c r="QGD104" s="796"/>
      <c r="QGE104" s="796"/>
      <c r="QGF104" s="797"/>
      <c r="QGG104" s="795">
        <f t="shared" ref="QGG104" si="2922">QGF101</f>
        <v>0</v>
      </c>
      <c r="QGH104" s="796"/>
      <c r="QGI104" s="796"/>
      <c r="QGJ104" s="797"/>
      <c r="QGK104" s="795">
        <f t="shared" ref="QGK104" si="2923">QGJ101</f>
        <v>0</v>
      </c>
      <c r="QGL104" s="796"/>
      <c r="QGM104" s="796"/>
      <c r="QGN104" s="797"/>
      <c r="QGO104" s="795">
        <f t="shared" ref="QGO104" si="2924">QGN101</f>
        <v>0</v>
      </c>
      <c r="QGP104" s="796"/>
      <c r="QGQ104" s="796"/>
      <c r="QGR104" s="797"/>
      <c r="QGS104" s="795">
        <f t="shared" ref="QGS104" si="2925">QGR101</f>
        <v>0</v>
      </c>
      <c r="QGT104" s="796"/>
      <c r="QGU104" s="796"/>
      <c r="QGV104" s="797"/>
      <c r="QGW104" s="795">
        <f t="shared" ref="QGW104" si="2926">QGV101</f>
        <v>0</v>
      </c>
      <c r="QGX104" s="796"/>
      <c r="QGY104" s="796"/>
      <c r="QGZ104" s="797"/>
      <c r="QHA104" s="795">
        <f t="shared" ref="QHA104" si="2927">QGZ101</f>
        <v>0</v>
      </c>
      <c r="QHB104" s="796"/>
      <c r="QHC104" s="796"/>
      <c r="QHD104" s="797"/>
      <c r="QHE104" s="795">
        <f t="shared" ref="QHE104" si="2928">QHD101</f>
        <v>0</v>
      </c>
      <c r="QHF104" s="796"/>
      <c r="QHG104" s="796"/>
      <c r="QHH104" s="797"/>
      <c r="QHI104" s="795">
        <f t="shared" ref="QHI104" si="2929">QHH101</f>
        <v>0</v>
      </c>
      <c r="QHJ104" s="796"/>
      <c r="QHK104" s="796"/>
      <c r="QHL104" s="797"/>
      <c r="QHM104" s="795">
        <f t="shared" ref="QHM104" si="2930">QHL101</f>
        <v>0</v>
      </c>
      <c r="QHN104" s="796"/>
      <c r="QHO104" s="796"/>
      <c r="QHP104" s="797"/>
      <c r="QHQ104" s="795">
        <f t="shared" ref="QHQ104" si="2931">QHP101</f>
        <v>0</v>
      </c>
      <c r="QHR104" s="796"/>
      <c r="QHS104" s="796"/>
      <c r="QHT104" s="797"/>
      <c r="QHU104" s="795">
        <f t="shared" ref="QHU104" si="2932">QHT101</f>
        <v>0</v>
      </c>
      <c r="QHV104" s="796"/>
      <c r="QHW104" s="796"/>
      <c r="QHX104" s="797"/>
      <c r="QHY104" s="795">
        <f t="shared" ref="QHY104" si="2933">QHX101</f>
        <v>0</v>
      </c>
      <c r="QHZ104" s="796"/>
      <c r="QIA104" s="796"/>
      <c r="QIB104" s="797"/>
      <c r="QIC104" s="795">
        <f t="shared" ref="QIC104" si="2934">QIB101</f>
        <v>0</v>
      </c>
      <c r="QID104" s="796"/>
      <c r="QIE104" s="796"/>
      <c r="QIF104" s="797"/>
      <c r="QIG104" s="795">
        <f t="shared" ref="QIG104" si="2935">QIF101</f>
        <v>0</v>
      </c>
      <c r="QIH104" s="796"/>
      <c r="QII104" s="796"/>
      <c r="QIJ104" s="797"/>
      <c r="QIK104" s="795">
        <f t="shared" ref="QIK104" si="2936">QIJ101</f>
        <v>0</v>
      </c>
      <c r="QIL104" s="796"/>
      <c r="QIM104" s="796"/>
      <c r="QIN104" s="797"/>
      <c r="QIO104" s="795">
        <f t="shared" ref="QIO104" si="2937">QIN101</f>
        <v>0</v>
      </c>
      <c r="QIP104" s="796"/>
      <c r="QIQ104" s="796"/>
      <c r="QIR104" s="797"/>
      <c r="QIS104" s="795">
        <f t="shared" ref="QIS104" si="2938">QIR101</f>
        <v>0</v>
      </c>
      <c r="QIT104" s="796"/>
      <c r="QIU104" s="796"/>
      <c r="QIV104" s="797"/>
      <c r="QIW104" s="795">
        <f t="shared" ref="QIW104" si="2939">QIV101</f>
        <v>0</v>
      </c>
      <c r="QIX104" s="796"/>
      <c r="QIY104" s="796"/>
      <c r="QIZ104" s="797"/>
      <c r="QJA104" s="795">
        <f t="shared" ref="QJA104" si="2940">QIZ101</f>
        <v>0</v>
      </c>
      <c r="QJB104" s="796"/>
      <c r="QJC104" s="796"/>
      <c r="QJD104" s="797"/>
      <c r="QJE104" s="795">
        <f t="shared" ref="QJE104" si="2941">QJD101</f>
        <v>0</v>
      </c>
      <c r="QJF104" s="796"/>
      <c r="QJG104" s="796"/>
      <c r="QJH104" s="797"/>
      <c r="QJI104" s="795">
        <f t="shared" ref="QJI104" si="2942">QJH101</f>
        <v>0</v>
      </c>
      <c r="QJJ104" s="796"/>
      <c r="QJK104" s="796"/>
      <c r="QJL104" s="797"/>
      <c r="QJM104" s="795">
        <f t="shared" ref="QJM104" si="2943">QJL101</f>
        <v>0</v>
      </c>
      <c r="QJN104" s="796"/>
      <c r="QJO104" s="796"/>
      <c r="QJP104" s="797"/>
      <c r="QJQ104" s="795">
        <f t="shared" ref="QJQ104" si="2944">QJP101</f>
        <v>0</v>
      </c>
      <c r="QJR104" s="796"/>
      <c r="QJS104" s="796"/>
      <c r="QJT104" s="797"/>
      <c r="QJU104" s="795">
        <f t="shared" ref="QJU104" si="2945">QJT101</f>
        <v>0</v>
      </c>
      <c r="QJV104" s="796"/>
      <c r="QJW104" s="796"/>
      <c r="QJX104" s="797"/>
      <c r="QJY104" s="795">
        <f t="shared" ref="QJY104" si="2946">QJX101</f>
        <v>0</v>
      </c>
      <c r="QJZ104" s="796"/>
      <c r="QKA104" s="796"/>
      <c r="QKB104" s="797"/>
      <c r="QKC104" s="795">
        <f t="shared" ref="QKC104" si="2947">QKB101</f>
        <v>0</v>
      </c>
      <c r="QKD104" s="796"/>
      <c r="QKE104" s="796"/>
      <c r="QKF104" s="797"/>
      <c r="QKG104" s="795">
        <f t="shared" ref="QKG104" si="2948">QKF101</f>
        <v>0</v>
      </c>
      <c r="QKH104" s="796"/>
      <c r="QKI104" s="796"/>
      <c r="QKJ104" s="797"/>
      <c r="QKK104" s="795">
        <f t="shared" ref="QKK104" si="2949">QKJ101</f>
        <v>0</v>
      </c>
      <c r="QKL104" s="796"/>
      <c r="QKM104" s="796"/>
      <c r="QKN104" s="797"/>
      <c r="QKO104" s="795">
        <f t="shared" ref="QKO104" si="2950">QKN101</f>
        <v>0</v>
      </c>
      <c r="QKP104" s="796"/>
      <c r="QKQ104" s="796"/>
      <c r="QKR104" s="797"/>
      <c r="QKS104" s="795">
        <f t="shared" ref="QKS104" si="2951">QKR101</f>
        <v>0</v>
      </c>
      <c r="QKT104" s="796"/>
      <c r="QKU104" s="796"/>
      <c r="QKV104" s="797"/>
      <c r="QKW104" s="795">
        <f t="shared" ref="QKW104" si="2952">QKV101</f>
        <v>0</v>
      </c>
      <c r="QKX104" s="796"/>
      <c r="QKY104" s="796"/>
      <c r="QKZ104" s="797"/>
      <c r="QLA104" s="795">
        <f t="shared" ref="QLA104" si="2953">QKZ101</f>
        <v>0</v>
      </c>
      <c r="QLB104" s="796"/>
      <c r="QLC104" s="796"/>
      <c r="QLD104" s="797"/>
      <c r="QLE104" s="795">
        <f t="shared" ref="QLE104" si="2954">QLD101</f>
        <v>0</v>
      </c>
      <c r="QLF104" s="796"/>
      <c r="QLG104" s="796"/>
      <c r="QLH104" s="797"/>
      <c r="QLI104" s="795">
        <f t="shared" ref="QLI104" si="2955">QLH101</f>
        <v>0</v>
      </c>
      <c r="QLJ104" s="796"/>
      <c r="QLK104" s="796"/>
      <c r="QLL104" s="797"/>
      <c r="QLM104" s="795">
        <f t="shared" ref="QLM104" si="2956">QLL101</f>
        <v>0</v>
      </c>
      <c r="QLN104" s="796"/>
      <c r="QLO104" s="796"/>
      <c r="QLP104" s="797"/>
      <c r="QLQ104" s="795">
        <f t="shared" ref="QLQ104" si="2957">QLP101</f>
        <v>0</v>
      </c>
      <c r="QLR104" s="796"/>
      <c r="QLS104" s="796"/>
      <c r="QLT104" s="797"/>
      <c r="QLU104" s="795">
        <f t="shared" ref="QLU104" si="2958">QLT101</f>
        <v>0</v>
      </c>
      <c r="QLV104" s="796"/>
      <c r="QLW104" s="796"/>
      <c r="QLX104" s="797"/>
      <c r="QLY104" s="795">
        <f t="shared" ref="QLY104" si="2959">QLX101</f>
        <v>0</v>
      </c>
      <c r="QLZ104" s="796"/>
      <c r="QMA104" s="796"/>
      <c r="QMB104" s="797"/>
      <c r="QMC104" s="795">
        <f t="shared" ref="QMC104" si="2960">QMB101</f>
        <v>0</v>
      </c>
      <c r="QMD104" s="796"/>
      <c r="QME104" s="796"/>
      <c r="QMF104" s="797"/>
      <c r="QMG104" s="795">
        <f t="shared" ref="QMG104" si="2961">QMF101</f>
        <v>0</v>
      </c>
      <c r="QMH104" s="796"/>
      <c r="QMI104" s="796"/>
      <c r="QMJ104" s="797"/>
      <c r="QMK104" s="795">
        <f t="shared" ref="QMK104" si="2962">QMJ101</f>
        <v>0</v>
      </c>
      <c r="QML104" s="796"/>
      <c r="QMM104" s="796"/>
      <c r="QMN104" s="797"/>
      <c r="QMO104" s="795">
        <f t="shared" ref="QMO104" si="2963">QMN101</f>
        <v>0</v>
      </c>
      <c r="QMP104" s="796"/>
      <c r="QMQ104" s="796"/>
      <c r="QMR104" s="797"/>
      <c r="QMS104" s="795">
        <f t="shared" ref="QMS104" si="2964">QMR101</f>
        <v>0</v>
      </c>
      <c r="QMT104" s="796"/>
      <c r="QMU104" s="796"/>
      <c r="QMV104" s="797"/>
      <c r="QMW104" s="795">
        <f t="shared" ref="QMW104" si="2965">QMV101</f>
        <v>0</v>
      </c>
      <c r="QMX104" s="796"/>
      <c r="QMY104" s="796"/>
      <c r="QMZ104" s="797"/>
      <c r="QNA104" s="795">
        <f t="shared" ref="QNA104" si="2966">QMZ101</f>
        <v>0</v>
      </c>
      <c r="QNB104" s="796"/>
      <c r="QNC104" s="796"/>
      <c r="QND104" s="797"/>
      <c r="QNE104" s="795">
        <f t="shared" ref="QNE104" si="2967">QND101</f>
        <v>0</v>
      </c>
      <c r="QNF104" s="796"/>
      <c r="QNG104" s="796"/>
      <c r="QNH104" s="797"/>
      <c r="QNI104" s="795">
        <f t="shared" ref="QNI104" si="2968">QNH101</f>
        <v>0</v>
      </c>
      <c r="QNJ104" s="796"/>
      <c r="QNK104" s="796"/>
      <c r="QNL104" s="797"/>
      <c r="QNM104" s="795">
        <f t="shared" ref="QNM104" si="2969">QNL101</f>
        <v>0</v>
      </c>
      <c r="QNN104" s="796"/>
      <c r="QNO104" s="796"/>
      <c r="QNP104" s="797"/>
      <c r="QNQ104" s="795">
        <f t="shared" ref="QNQ104" si="2970">QNP101</f>
        <v>0</v>
      </c>
      <c r="QNR104" s="796"/>
      <c r="QNS104" s="796"/>
      <c r="QNT104" s="797"/>
      <c r="QNU104" s="795">
        <f t="shared" ref="QNU104" si="2971">QNT101</f>
        <v>0</v>
      </c>
      <c r="QNV104" s="796"/>
      <c r="QNW104" s="796"/>
      <c r="QNX104" s="797"/>
      <c r="QNY104" s="795">
        <f t="shared" ref="QNY104" si="2972">QNX101</f>
        <v>0</v>
      </c>
      <c r="QNZ104" s="796"/>
      <c r="QOA104" s="796"/>
      <c r="QOB104" s="797"/>
      <c r="QOC104" s="795">
        <f t="shared" ref="QOC104" si="2973">QOB101</f>
        <v>0</v>
      </c>
      <c r="QOD104" s="796"/>
      <c r="QOE104" s="796"/>
      <c r="QOF104" s="797"/>
      <c r="QOG104" s="795">
        <f t="shared" ref="QOG104" si="2974">QOF101</f>
        <v>0</v>
      </c>
      <c r="QOH104" s="796"/>
      <c r="QOI104" s="796"/>
      <c r="QOJ104" s="797"/>
      <c r="QOK104" s="795">
        <f t="shared" ref="QOK104" si="2975">QOJ101</f>
        <v>0</v>
      </c>
      <c r="QOL104" s="796"/>
      <c r="QOM104" s="796"/>
      <c r="QON104" s="797"/>
      <c r="QOO104" s="795">
        <f t="shared" ref="QOO104" si="2976">QON101</f>
        <v>0</v>
      </c>
      <c r="QOP104" s="796"/>
      <c r="QOQ104" s="796"/>
      <c r="QOR104" s="797"/>
      <c r="QOS104" s="795">
        <f t="shared" ref="QOS104" si="2977">QOR101</f>
        <v>0</v>
      </c>
      <c r="QOT104" s="796"/>
      <c r="QOU104" s="796"/>
      <c r="QOV104" s="797"/>
      <c r="QOW104" s="795">
        <f t="shared" ref="QOW104" si="2978">QOV101</f>
        <v>0</v>
      </c>
      <c r="QOX104" s="796"/>
      <c r="QOY104" s="796"/>
      <c r="QOZ104" s="797"/>
      <c r="QPA104" s="795">
        <f t="shared" ref="QPA104" si="2979">QOZ101</f>
        <v>0</v>
      </c>
      <c r="QPB104" s="796"/>
      <c r="QPC104" s="796"/>
      <c r="QPD104" s="797"/>
      <c r="QPE104" s="795">
        <f t="shared" ref="QPE104" si="2980">QPD101</f>
        <v>0</v>
      </c>
      <c r="QPF104" s="796"/>
      <c r="QPG104" s="796"/>
      <c r="QPH104" s="797"/>
      <c r="QPI104" s="795">
        <f t="shared" ref="QPI104" si="2981">QPH101</f>
        <v>0</v>
      </c>
      <c r="QPJ104" s="796"/>
      <c r="QPK104" s="796"/>
      <c r="QPL104" s="797"/>
      <c r="QPM104" s="795">
        <f t="shared" ref="QPM104" si="2982">QPL101</f>
        <v>0</v>
      </c>
      <c r="QPN104" s="796"/>
      <c r="QPO104" s="796"/>
      <c r="QPP104" s="797"/>
      <c r="QPQ104" s="795">
        <f t="shared" ref="QPQ104" si="2983">QPP101</f>
        <v>0</v>
      </c>
      <c r="QPR104" s="796"/>
      <c r="QPS104" s="796"/>
      <c r="QPT104" s="797"/>
      <c r="QPU104" s="795">
        <f t="shared" ref="QPU104" si="2984">QPT101</f>
        <v>0</v>
      </c>
      <c r="QPV104" s="796"/>
      <c r="QPW104" s="796"/>
      <c r="QPX104" s="797"/>
      <c r="QPY104" s="795">
        <f t="shared" ref="QPY104" si="2985">QPX101</f>
        <v>0</v>
      </c>
      <c r="QPZ104" s="796"/>
      <c r="QQA104" s="796"/>
      <c r="QQB104" s="797"/>
      <c r="QQC104" s="795">
        <f t="shared" ref="QQC104" si="2986">QQB101</f>
        <v>0</v>
      </c>
      <c r="QQD104" s="796"/>
      <c r="QQE104" s="796"/>
      <c r="QQF104" s="797"/>
      <c r="QQG104" s="795">
        <f t="shared" ref="QQG104" si="2987">QQF101</f>
        <v>0</v>
      </c>
      <c r="QQH104" s="796"/>
      <c r="QQI104" s="796"/>
      <c r="QQJ104" s="797"/>
      <c r="QQK104" s="795">
        <f t="shared" ref="QQK104" si="2988">QQJ101</f>
        <v>0</v>
      </c>
      <c r="QQL104" s="796"/>
      <c r="QQM104" s="796"/>
      <c r="QQN104" s="797"/>
      <c r="QQO104" s="795">
        <f t="shared" ref="QQO104" si="2989">QQN101</f>
        <v>0</v>
      </c>
      <c r="QQP104" s="796"/>
      <c r="QQQ104" s="796"/>
      <c r="QQR104" s="797"/>
      <c r="QQS104" s="795">
        <f t="shared" ref="QQS104" si="2990">QQR101</f>
        <v>0</v>
      </c>
      <c r="QQT104" s="796"/>
      <c r="QQU104" s="796"/>
      <c r="QQV104" s="797"/>
      <c r="QQW104" s="795">
        <f t="shared" ref="QQW104" si="2991">QQV101</f>
        <v>0</v>
      </c>
      <c r="QQX104" s="796"/>
      <c r="QQY104" s="796"/>
      <c r="QQZ104" s="797"/>
      <c r="QRA104" s="795">
        <f t="shared" ref="QRA104" si="2992">QQZ101</f>
        <v>0</v>
      </c>
      <c r="QRB104" s="796"/>
      <c r="QRC104" s="796"/>
      <c r="QRD104" s="797"/>
      <c r="QRE104" s="795">
        <f t="shared" ref="QRE104" si="2993">QRD101</f>
        <v>0</v>
      </c>
      <c r="QRF104" s="796"/>
      <c r="QRG104" s="796"/>
      <c r="QRH104" s="797"/>
      <c r="QRI104" s="795">
        <f t="shared" ref="QRI104" si="2994">QRH101</f>
        <v>0</v>
      </c>
      <c r="QRJ104" s="796"/>
      <c r="QRK104" s="796"/>
      <c r="QRL104" s="797"/>
      <c r="QRM104" s="795">
        <f t="shared" ref="QRM104" si="2995">QRL101</f>
        <v>0</v>
      </c>
      <c r="QRN104" s="796"/>
      <c r="QRO104" s="796"/>
      <c r="QRP104" s="797"/>
      <c r="QRQ104" s="795">
        <f t="shared" ref="QRQ104" si="2996">QRP101</f>
        <v>0</v>
      </c>
      <c r="QRR104" s="796"/>
      <c r="QRS104" s="796"/>
      <c r="QRT104" s="797"/>
      <c r="QRU104" s="795">
        <f t="shared" ref="QRU104" si="2997">QRT101</f>
        <v>0</v>
      </c>
      <c r="QRV104" s="796"/>
      <c r="QRW104" s="796"/>
      <c r="QRX104" s="797"/>
      <c r="QRY104" s="795">
        <f t="shared" ref="QRY104" si="2998">QRX101</f>
        <v>0</v>
      </c>
      <c r="QRZ104" s="796"/>
      <c r="QSA104" s="796"/>
      <c r="QSB104" s="797"/>
      <c r="QSC104" s="795">
        <f t="shared" ref="QSC104" si="2999">QSB101</f>
        <v>0</v>
      </c>
      <c r="QSD104" s="796"/>
      <c r="QSE104" s="796"/>
      <c r="QSF104" s="797"/>
      <c r="QSG104" s="795">
        <f t="shared" ref="QSG104" si="3000">QSF101</f>
        <v>0</v>
      </c>
      <c r="QSH104" s="796"/>
      <c r="QSI104" s="796"/>
      <c r="QSJ104" s="797"/>
      <c r="QSK104" s="795">
        <f t="shared" ref="QSK104" si="3001">QSJ101</f>
        <v>0</v>
      </c>
      <c r="QSL104" s="796"/>
      <c r="QSM104" s="796"/>
      <c r="QSN104" s="797"/>
      <c r="QSO104" s="795">
        <f t="shared" ref="QSO104" si="3002">QSN101</f>
        <v>0</v>
      </c>
      <c r="QSP104" s="796"/>
      <c r="QSQ104" s="796"/>
      <c r="QSR104" s="797"/>
      <c r="QSS104" s="795">
        <f t="shared" ref="QSS104" si="3003">QSR101</f>
        <v>0</v>
      </c>
      <c r="QST104" s="796"/>
      <c r="QSU104" s="796"/>
      <c r="QSV104" s="797"/>
      <c r="QSW104" s="795">
        <f t="shared" ref="QSW104" si="3004">QSV101</f>
        <v>0</v>
      </c>
      <c r="QSX104" s="796"/>
      <c r="QSY104" s="796"/>
      <c r="QSZ104" s="797"/>
      <c r="QTA104" s="795">
        <f t="shared" ref="QTA104" si="3005">QSZ101</f>
        <v>0</v>
      </c>
      <c r="QTB104" s="796"/>
      <c r="QTC104" s="796"/>
      <c r="QTD104" s="797"/>
      <c r="QTE104" s="795">
        <f t="shared" ref="QTE104" si="3006">QTD101</f>
        <v>0</v>
      </c>
      <c r="QTF104" s="796"/>
      <c r="QTG104" s="796"/>
      <c r="QTH104" s="797"/>
      <c r="QTI104" s="795">
        <f t="shared" ref="QTI104" si="3007">QTH101</f>
        <v>0</v>
      </c>
      <c r="QTJ104" s="796"/>
      <c r="QTK104" s="796"/>
      <c r="QTL104" s="797"/>
      <c r="QTM104" s="795">
        <f t="shared" ref="QTM104" si="3008">QTL101</f>
        <v>0</v>
      </c>
      <c r="QTN104" s="796"/>
      <c r="QTO104" s="796"/>
      <c r="QTP104" s="797"/>
      <c r="QTQ104" s="795">
        <f t="shared" ref="QTQ104" si="3009">QTP101</f>
        <v>0</v>
      </c>
      <c r="QTR104" s="796"/>
      <c r="QTS104" s="796"/>
      <c r="QTT104" s="797"/>
      <c r="QTU104" s="795">
        <f t="shared" ref="QTU104" si="3010">QTT101</f>
        <v>0</v>
      </c>
      <c r="QTV104" s="796"/>
      <c r="QTW104" s="796"/>
      <c r="QTX104" s="797"/>
      <c r="QTY104" s="795">
        <f t="shared" ref="QTY104" si="3011">QTX101</f>
        <v>0</v>
      </c>
      <c r="QTZ104" s="796"/>
      <c r="QUA104" s="796"/>
      <c r="QUB104" s="797"/>
      <c r="QUC104" s="795">
        <f t="shared" ref="QUC104" si="3012">QUB101</f>
        <v>0</v>
      </c>
      <c r="QUD104" s="796"/>
      <c r="QUE104" s="796"/>
      <c r="QUF104" s="797"/>
      <c r="QUG104" s="795">
        <f t="shared" ref="QUG104" si="3013">QUF101</f>
        <v>0</v>
      </c>
      <c r="QUH104" s="796"/>
      <c r="QUI104" s="796"/>
      <c r="QUJ104" s="797"/>
      <c r="QUK104" s="795">
        <f t="shared" ref="QUK104" si="3014">QUJ101</f>
        <v>0</v>
      </c>
      <c r="QUL104" s="796"/>
      <c r="QUM104" s="796"/>
      <c r="QUN104" s="797"/>
      <c r="QUO104" s="795">
        <f t="shared" ref="QUO104" si="3015">QUN101</f>
        <v>0</v>
      </c>
      <c r="QUP104" s="796"/>
      <c r="QUQ104" s="796"/>
      <c r="QUR104" s="797"/>
      <c r="QUS104" s="795">
        <f t="shared" ref="QUS104" si="3016">QUR101</f>
        <v>0</v>
      </c>
      <c r="QUT104" s="796"/>
      <c r="QUU104" s="796"/>
      <c r="QUV104" s="797"/>
      <c r="QUW104" s="795">
        <f t="shared" ref="QUW104" si="3017">QUV101</f>
        <v>0</v>
      </c>
      <c r="QUX104" s="796"/>
      <c r="QUY104" s="796"/>
      <c r="QUZ104" s="797"/>
      <c r="QVA104" s="795">
        <f t="shared" ref="QVA104" si="3018">QUZ101</f>
        <v>0</v>
      </c>
      <c r="QVB104" s="796"/>
      <c r="QVC104" s="796"/>
      <c r="QVD104" s="797"/>
      <c r="QVE104" s="795">
        <f t="shared" ref="QVE104" si="3019">QVD101</f>
        <v>0</v>
      </c>
      <c r="QVF104" s="796"/>
      <c r="QVG104" s="796"/>
      <c r="QVH104" s="797"/>
      <c r="QVI104" s="795">
        <f t="shared" ref="QVI104" si="3020">QVH101</f>
        <v>0</v>
      </c>
      <c r="QVJ104" s="796"/>
      <c r="QVK104" s="796"/>
      <c r="QVL104" s="797"/>
      <c r="QVM104" s="795">
        <f t="shared" ref="QVM104" si="3021">QVL101</f>
        <v>0</v>
      </c>
      <c r="QVN104" s="796"/>
      <c r="QVO104" s="796"/>
      <c r="QVP104" s="797"/>
      <c r="QVQ104" s="795">
        <f t="shared" ref="QVQ104" si="3022">QVP101</f>
        <v>0</v>
      </c>
      <c r="QVR104" s="796"/>
      <c r="QVS104" s="796"/>
      <c r="QVT104" s="797"/>
      <c r="QVU104" s="795">
        <f t="shared" ref="QVU104" si="3023">QVT101</f>
        <v>0</v>
      </c>
      <c r="QVV104" s="796"/>
      <c r="QVW104" s="796"/>
      <c r="QVX104" s="797"/>
      <c r="QVY104" s="795">
        <f t="shared" ref="QVY104" si="3024">QVX101</f>
        <v>0</v>
      </c>
      <c r="QVZ104" s="796"/>
      <c r="QWA104" s="796"/>
      <c r="QWB104" s="797"/>
      <c r="QWC104" s="795">
        <f t="shared" ref="QWC104" si="3025">QWB101</f>
        <v>0</v>
      </c>
      <c r="QWD104" s="796"/>
      <c r="QWE104" s="796"/>
      <c r="QWF104" s="797"/>
      <c r="QWG104" s="795">
        <f t="shared" ref="QWG104" si="3026">QWF101</f>
        <v>0</v>
      </c>
      <c r="QWH104" s="796"/>
      <c r="QWI104" s="796"/>
      <c r="QWJ104" s="797"/>
      <c r="QWK104" s="795">
        <f t="shared" ref="QWK104" si="3027">QWJ101</f>
        <v>0</v>
      </c>
      <c r="QWL104" s="796"/>
      <c r="QWM104" s="796"/>
      <c r="QWN104" s="797"/>
      <c r="QWO104" s="795">
        <f t="shared" ref="QWO104" si="3028">QWN101</f>
        <v>0</v>
      </c>
      <c r="QWP104" s="796"/>
      <c r="QWQ104" s="796"/>
      <c r="QWR104" s="797"/>
      <c r="QWS104" s="795">
        <f t="shared" ref="QWS104" si="3029">QWR101</f>
        <v>0</v>
      </c>
      <c r="QWT104" s="796"/>
      <c r="QWU104" s="796"/>
      <c r="QWV104" s="797"/>
      <c r="QWW104" s="795">
        <f t="shared" ref="QWW104" si="3030">QWV101</f>
        <v>0</v>
      </c>
      <c r="QWX104" s="796"/>
      <c r="QWY104" s="796"/>
      <c r="QWZ104" s="797"/>
      <c r="QXA104" s="795">
        <f t="shared" ref="QXA104" si="3031">QWZ101</f>
        <v>0</v>
      </c>
      <c r="QXB104" s="796"/>
      <c r="QXC104" s="796"/>
      <c r="QXD104" s="797"/>
      <c r="QXE104" s="795">
        <f t="shared" ref="QXE104" si="3032">QXD101</f>
        <v>0</v>
      </c>
      <c r="QXF104" s="796"/>
      <c r="QXG104" s="796"/>
      <c r="QXH104" s="797"/>
      <c r="QXI104" s="795">
        <f t="shared" ref="QXI104" si="3033">QXH101</f>
        <v>0</v>
      </c>
      <c r="QXJ104" s="796"/>
      <c r="QXK104" s="796"/>
      <c r="QXL104" s="797"/>
      <c r="QXM104" s="795">
        <f t="shared" ref="QXM104" si="3034">QXL101</f>
        <v>0</v>
      </c>
      <c r="QXN104" s="796"/>
      <c r="QXO104" s="796"/>
      <c r="QXP104" s="797"/>
      <c r="QXQ104" s="795">
        <f t="shared" ref="QXQ104" si="3035">QXP101</f>
        <v>0</v>
      </c>
      <c r="QXR104" s="796"/>
      <c r="QXS104" s="796"/>
      <c r="QXT104" s="797"/>
      <c r="QXU104" s="795">
        <f t="shared" ref="QXU104" si="3036">QXT101</f>
        <v>0</v>
      </c>
      <c r="QXV104" s="796"/>
      <c r="QXW104" s="796"/>
      <c r="QXX104" s="797"/>
      <c r="QXY104" s="795">
        <f t="shared" ref="QXY104" si="3037">QXX101</f>
        <v>0</v>
      </c>
      <c r="QXZ104" s="796"/>
      <c r="QYA104" s="796"/>
      <c r="QYB104" s="797"/>
      <c r="QYC104" s="795">
        <f t="shared" ref="QYC104" si="3038">QYB101</f>
        <v>0</v>
      </c>
      <c r="QYD104" s="796"/>
      <c r="QYE104" s="796"/>
      <c r="QYF104" s="797"/>
      <c r="QYG104" s="795">
        <f t="shared" ref="QYG104" si="3039">QYF101</f>
        <v>0</v>
      </c>
      <c r="QYH104" s="796"/>
      <c r="QYI104" s="796"/>
      <c r="QYJ104" s="797"/>
      <c r="QYK104" s="795">
        <f t="shared" ref="QYK104" si="3040">QYJ101</f>
        <v>0</v>
      </c>
      <c r="QYL104" s="796"/>
      <c r="QYM104" s="796"/>
      <c r="QYN104" s="797"/>
      <c r="QYO104" s="795">
        <f t="shared" ref="QYO104" si="3041">QYN101</f>
        <v>0</v>
      </c>
      <c r="QYP104" s="796"/>
      <c r="QYQ104" s="796"/>
      <c r="QYR104" s="797"/>
      <c r="QYS104" s="795">
        <f t="shared" ref="QYS104" si="3042">QYR101</f>
        <v>0</v>
      </c>
      <c r="QYT104" s="796"/>
      <c r="QYU104" s="796"/>
      <c r="QYV104" s="797"/>
      <c r="QYW104" s="795">
        <f t="shared" ref="QYW104" si="3043">QYV101</f>
        <v>0</v>
      </c>
      <c r="QYX104" s="796"/>
      <c r="QYY104" s="796"/>
      <c r="QYZ104" s="797"/>
      <c r="QZA104" s="795">
        <f t="shared" ref="QZA104" si="3044">QYZ101</f>
        <v>0</v>
      </c>
      <c r="QZB104" s="796"/>
      <c r="QZC104" s="796"/>
      <c r="QZD104" s="797"/>
      <c r="QZE104" s="795">
        <f t="shared" ref="QZE104" si="3045">QZD101</f>
        <v>0</v>
      </c>
      <c r="QZF104" s="796"/>
      <c r="QZG104" s="796"/>
      <c r="QZH104" s="797"/>
      <c r="QZI104" s="795">
        <f t="shared" ref="QZI104" si="3046">QZH101</f>
        <v>0</v>
      </c>
      <c r="QZJ104" s="796"/>
      <c r="QZK104" s="796"/>
      <c r="QZL104" s="797"/>
      <c r="QZM104" s="795">
        <f t="shared" ref="QZM104" si="3047">QZL101</f>
        <v>0</v>
      </c>
      <c r="QZN104" s="796"/>
      <c r="QZO104" s="796"/>
      <c r="QZP104" s="797"/>
      <c r="QZQ104" s="795">
        <f t="shared" ref="QZQ104" si="3048">QZP101</f>
        <v>0</v>
      </c>
      <c r="QZR104" s="796"/>
      <c r="QZS104" s="796"/>
      <c r="QZT104" s="797"/>
      <c r="QZU104" s="795">
        <f t="shared" ref="QZU104" si="3049">QZT101</f>
        <v>0</v>
      </c>
      <c r="QZV104" s="796"/>
      <c r="QZW104" s="796"/>
      <c r="QZX104" s="797"/>
      <c r="QZY104" s="795">
        <f t="shared" ref="QZY104" si="3050">QZX101</f>
        <v>0</v>
      </c>
      <c r="QZZ104" s="796"/>
      <c r="RAA104" s="796"/>
      <c r="RAB104" s="797"/>
      <c r="RAC104" s="795">
        <f t="shared" ref="RAC104" si="3051">RAB101</f>
        <v>0</v>
      </c>
      <c r="RAD104" s="796"/>
      <c r="RAE104" s="796"/>
      <c r="RAF104" s="797"/>
      <c r="RAG104" s="795">
        <f t="shared" ref="RAG104" si="3052">RAF101</f>
        <v>0</v>
      </c>
      <c r="RAH104" s="796"/>
      <c r="RAI104" s="796"/>
      <c r="RAJ104" s="797"/>
      <c r="RAK104" s="795">
        <f t="shared" ref="RAK104" si="3053">RAJ101</f>
        <v>0</v>
      </c>
      <c r="RAL104" s="796"/>
      <c r="RAM104" s="796"/>
      <c r="RAN104" s="797"/>
      <c r="RAO104" s="795">
        <f t="shared" ref="RAO104" si="3054">RAN101</f>
        <v>0</v>
      </c>
      <c r="RAP104" s="796"/>
      <c r="RAQ104" s="796"/>
      <c r="RAR104" s="797"/>
      <c r="RAS104" s="795">
        <f t="shared" ref="RAS104" si="3055">RAR101</f>
        <v>0</v>
      </c>
      <c r="RAT104" s="796"/>
      <c r="RAU104" s="796"/>
      <c r="RAV104" s="797"/>
      <c r="RAW104" s="795">
        <f t="shared" ref="RAW104" si="3056">RAV101</f>
        <v>0</v>
      </c>
      <c r="RAX104" s="796"/>
      <c r="RAY104" s="796"/>
      <c r="RAZ104" s="797"/>
      <c r="RBA104" s="795">
        <f t="shared" ref="RBA104" si="3057">RAZ101</f>
        <v>0</v>
      </c>
      <c r="RBB104" s="796"/>
      <c r="RBC104" s="796"/>
      <c r="RBD104" s="797"/>
      <c r="RBE104" s="795">
        <f t="shared" ref="RBE104" si="3058">RBD101</f>
        <v>0</v>
      </c>
      <c r="RBF104" s="796"/>
      <c r="RBG104" s="796"/>
      <c r="RBH104" s="797"/>
      <c r="RBI104" s="795">
        <f t="shared" ref="RBI104" si="3059">RBH101</f>
        <v>0</v>
      </c>
      <c r="RBJ104" s="796"/>
      <c r="RBK104" s="796"/>
      <c r="RBL104" s="797"/>
      <c r="RBM104" s="795">
        <f t="shared" ref="RBM104" si="3060">RBL101</f>
        <v>0</v>
      </c>
      <c r="RBN104" s="796"/>
      <c r="RBO104" s="796"/>
      <c r="RBP104" s="797"/>
      <c r="RBQ104" s="795">
        <f t="shared" ref="RBQ104" si="3061">RBP101</f>
        <v>0</v>
      </c>
      <c r="RBR104" s="796"/>
      <c r="RBS104" s="796"/>
      <c r="RBT104" s="797"/>
      <c r="RBU104" s="795">
        <f t="shared" ref="RBU104" si="3062">RBT101</f>
        <v>0</v>
      </c>
      <c r="RBV104" s="796"/>
      <c r="RBW104" s="796"/>
      <c r="RBX104" s="797"/>
      <c r="RBY104" s="795">
        <f t="shared" ref="RBY104" si="3063">RBX101</f>
        <v>0</v>
      </c>
      <c r="RBZ104" s="796"/>
      <c r="RCA104" s="796"/>
      <c r="RCB104" s="797"/>
      <c r="RCC104" s="795">
        <f t="shared" ref="RCC104" si="3064">RCB101</f>
        <v>0</v>
      </c>
      <c r="RCD104" s="796"/>
      <c r="RCE104" s="796"/>
      <c r="RCF104" s="797"/>
      <c r="RCG104" s="795">
        <f t="shared" ref="RCG104" si="3065">RCF101</f>
        <v>0</v>
      </c>
      <c r="RCH104" s="796"/>
      <c r="RCI104" s="796"/>
      <c r="RCJ104" s="797"/>
      <c r="RCK104" s="795">
        <f t="shared" ref="RCK104" si="3066">RCJ101</f>
        <v>0</v>
      </c>
      <c r="RCL104" s="796"/>
      <c r="RCM104" s="796"/>
      <c r="RCN104" s="797"/>
      <c r="RCO104" s="795">
        <f t="shared" ref="RCO104" si="3067">RCN101</f>
        <v>0</v>
      </c>
      <c r="RCP104" s="796"/>
      <c r="RCQ104" s="796"/>
      <c r="RCR104" s="797"/>
      <c r="RCS104" s="795">
        <f t="shared" ref="RCS104" si="3068">RCR101</f>
        <v>0</v>
      </c>
      <c r="RCT104" s="796"/>
      <c r="RCU104" s="796"/>
      <c r="RCV104" s="797"/>
      <c r="RCW104" s="795">
        <f t="shared" ref="RCW104" si="3069">RCV101</f>
        <v>0</v>
      </c>
      <c r="RCX104" s="796"/>
      <c r="RCY104" s="796"/>
      <c r="RCZ104" s="797"/>
      <c r="RDA104" s="795">
        <f t="shared" ref="RDA104" si="3070">RCZ101</f>
        <v>0</v>
      </c>
      <c r="RDB104" s="796"/>
      <c r="RDC104" s="796"/>
      <c r="RDD104" s="797"/>
      <c r="RDE104" s="795">
        <f t="shared" ref="RDE104" si="3071">RDD101</f>
        <v>0</v>
      </c>
      <c r="RDF104" s="796"/>
      <c r="RDG104" s="796"/>
      <c r="RDH104" s="797"/>
      <c r="RDI104" s="795">
        <f t="shared" ref="RDI104" si="3072">RDH101</f>
        <v>0</v>
      </c>
      <c r="RDJ104" s="796"/>
      <c r="RDK104" s="796"/>
      <c r="RDL104" s="797"/>
      <c r="RDM104" s="795">
        <f t="shared" ref="RDM104" si="3073">RDL101</f>
        <v>0</v>
      </c>
      <c r="RDN104" s="796"/>
      <c r="RDO104" s="796"/>
      <c r="RDP104" s="797"/>
      <c r="RDQ104" s="795">
        <f t="shared" ref="RDQ104" si="3074">RDP101</f>
        <v>0</v>
      </c>
      <c r="RDR104" s="796"/>
      <c r="RDS104" s="796"/>
      <c r="RDT104" s="797"/>
      <c r="RDU104" s="795">
        <f t="shared" ref="RDU104" si="3075">RDT101</f>
        <v>0</v>
      </c>
      <c r="RDV104" s="796"/>
      <c r="RDW104" s="796"/>
      <c r="RDX104" s="797"/>
      <c r="RDY104" s="795">
        <f t="shared" ref="RDY104" si="3076">RDX101</f>
        <v>0</v>
      </c>
      <c r="RDZ104" s="796"/>
      <c r="REA104" s="796"/>
      <c r="REB104" s="797"/>
      <c r="REC104" s="795">
        <f t="shared" ref="REC104" si="3077">REB101</f>
        <v>0</v>
      </c>
      <c r="RED104" s="796"/>
      <c r="REE104" s="796"/>
      <c r="REF104" s="797"/>
      <c r="REG104" s="795">
        <f t="shared" ref="REG104" si="3078">REF101</f>
        <v>0</v>
      </c>
      <c r="REH104" s="796"/>
      <c r="REI104" s="796"/>
      <c r="REJ104" s="797"/>
      <c r="REK104" s="795">
        <f t="shared" ref="REK104" si="3079">REJ101</f>
        <v>0</v>
      </c>
      <c r="REL104" s="796"/>
      <c r="REM104" s="796"/>
      <c r="REN104" s="797"/>
      <c r="REO104" s="795">
        <f t="shared" ref="REO104" si="3080">REN101</f>
        <v>0</v>
      </c>
      <c r="REP104" s="796"/>
      <c r="REQ104" s="796"/>
      <c r="RER104" s="797"/>
      <c r="RES104" s="795">
        <f t="shared" ref="RES104" si="3081">RER101</f>
        <v>0</v>
      </c>
      <c r="RET104" s="796"/>
      <c r="REU104" s="796"/>
      <c r="REV104" s="797"/>
      <c r="REW104" s="795">
        <f t="shared" ref="REW104" si="3082">REV101</f>
        <v>0</v>
      </c>
      <c r="REX104" s="796"/>
      <c r="REY104" s="796"/>
      <c r="REZ104" s="797"/>
      <c r="RFA104" s="795">
        <f t="shared" ref="RFA104" si="3083">REZ101</f>
        <v>0</v>
      </c>
      <c r="RFB104" s="796"/>
      <c r="RFC104" s="796"/>
      <c r="RFD104" s="797"/>
      <c r="RFE104" s="795">
        <f t="shared" ref="RFE104" si="3084">RFD101</f>
        <v>0</v>
      </c>
      <c r="RFF104" s="796"/>
      <c r="RFG104" s="796"/>
      <c r="RFH104" s="797"/>
      <c r="RFI104" s="795">
        <f t="shared" ref="RFI104" si="3085">RFH101</f>
        <v>0</v>
      </c>
      <c r="RFJ104" s="796"/>
      <c r="RFK104" s="796"/>
      <c r="RFL104" s="797"/>
      <c r="RFM104" s="795">
        <f t="shared" ref="RFM104" si="3086">RFL101</f>
        <v>0</v>
      </c>
      <c r="RFN104" s="796"/>
      <c r="RFO104" s="796"/>
      <c r="RFP104" s="797"/>
      <c r="RFQ104" s="795">
        <f t="shared" ref="RFQ104" si="3087">RFP101</f>
        <v>0</v>
      </c>
      <c r="RFR104" s="796"/>
      <c r="RFS104" s="796"/>
      <c r="RFT104" s="797"/>
      <c r="RFU104" s="795">
        <f t="shared" ref="RFU104" si="3088">RFT101</f>
        <v>0</v>
      </c>
      <c r="RFV104" s="796"/>
      <c r="RFW104" s="796"/>
      <c r="RFX104" s="797"/>
      <c r="RFY104" s="795">
        <f t="shared" ref="RFY104" si="3089">RFX101</f>
        <v>0</v>
      </c>
      <c r="RFZ104" s="796"/>
      <c r="RGA104" s="796"/>
      <c r="RGB104" s="797"/>
      <c r="RGC104" s="795">
        <f t="shared" ref="RGC104" si="3090">RGB101</f>
        <v>0</v>
      </c>
      <c r="RGD104" s="796"/>
      <c r="RGE104" s="796"/>
      <c r="RGF104" s="797"/>
      <c r="RGG104" s="795">
        <f t="shared" ref="RGG104" si="3091">RGF101</f>
        <v>0</v>
      </c>
      <c r="RGH104" s="796"/>
      <c r="RGI104" s="796"/>
      <c r="RGJ104" s="797"/>
      <c r="RGK104" s="795">
        <f t="shared" ref="RGK104" si="3092">RGJ101</f>
        <v>0</v>
      </c>
      <c r="RGL104" s="796"/>
      <c r="RGM104" s="796"/>
      <c r="RGN104" s="797"/>
      <c r="RGO104" s="795">
        <f t="shared" ref="RGO104" si="3093">RGN101</f>
        <v>0</v>
      </c>
      <c r="RGP104" s="796"/>
      <c r="RGQ104" s="796"/>
      <c r="RGR104" s="797"/>
      <c r="RGS104" s="795">
        <f t="shared" ref="RGS104" si="3094">RGR101</f>
        <v>0</v>
      </c>
      <c r="RGT104" s="796"/>
      <c r="RGU104" s="796"/>
      <c r="RGV104" s="797"/>
      <c r="RGW104" s="795">
        <f t="shared" ref="RGW104" si="3095">RGV101</f>
        <v>0</v>
      </c>
      <c r="RGX104" s="796"/>
      <c r="RGY104" s="796"/>
      <c r="RGZ104" s="797"/>
      <c r="RHA104" s="795">
        <f t="shared" ref="RHA104" si="3096">RGZ101</f>
        <v>0</v>
      </c>
      <c r="RHB104" s="796"/>
      <c r="RHC104" s="796"/>
      <c r="RHD104" s="797"/>
      <c r="RHE104" s="795">
        <f t="shared" ref="RHE104" si="3097">RHD101</f>
        <v>0</v>
      </c>
      <c r="RHF104" s="796"/>
      <c r="RHG104" s="796"/>
      <c r="RHH104" s="797"/>
      <c r="RHI104" s="795">
        <f t="shared" ref="RHI104" si="3098">RHH101</f>
        <v>0</v>
      </c>
      <c r="RHJ104" s="796"/>
      <c r="RHK104" s="796"/>
      <c r="RHL104" s="797"/>
      <c r="RHM104" s="795">
        <f t="shared" ref="RHM104" si="3099">RHL101</f>
        <v>0</v>
      </c>
      <c r="RHN104" s="796"/>
      <c r="RHO104" s="796"/>
      <c r="RHP104" s="797"/>
      <c r="RHQ104" s="795">
        <f t="shared" ref="RHQ104" si="3100">RHP101</f>
        <v>0</v>
      </c>
      <c r="RHR104" s="796"/>
      <c r="RHS104" s="796"/>
      <c r="RHT104" s="797"/>
      <c r="RHU104" s="795">
        <f t="shared" ref="RHU104" si="3101">RHT101</f>
        <v>0</v>
      </c>
      <c r="RHV104" s="796"/>
      <c r="RHW104" s="796"/>
      <c r="RHX104" s="797"/>
      <c r="RHY104" s="795">
        <f t="shared" ref="RHY104" si="3102">RHX101</f>
        <v>0</v>
      </c>
      <c r="RHZ104" s="796"/>
      <c r="RIA104" s="796"/>
      <c r="RIB104" s="797"/>
      <c r="RIC104" s="795">
        <f t="shared" ref="RIC104" si="3103">RIB101</f>
        <v>0</v>
      </c>
      <c r="RID104" s="796"/>
      <c r="RIE104" s="796"/>
      <c r="RIF104" s="797"/>
      <c r="RIG104" s="795">
        <f t="shared" ref="RIG104" si="3104">RIF101</f>
        <v>0</v>
      </c>
      <c r="RIH104" s="796"/>
      <c r="RII104" s="796"/>
      <c r="RIJ104" s="797"/>
      <c r="RIK104" s="795">
        <f t="shared" ref="RIK104" si="3105">RIJ101</f>
        <v>0</v>
      </c>
      <c r="RIL104" s="796"/>
      <c r="RIM104" s="796"/>
      <c r="RIN104" s="797"/>
      <c r="RIO104" s="795">
        <f t="shared" ref="RIO104" si="3106">RIN101</f>
        <v>0</v>
      </c>
      <c r="RIP104" s="796"/>
      <c r="RIQ104" s="796"/>
      <c r="RIR104" s="797"/>
      <c r="RIS104" s="795">
        <f t="shared" ref="RIS104" si="3107">RIR101</f>
        <v>0</v>
      </c>
      <c r="RIT104" s="796"/>
      <c r="RIU104" s="796"/>
      <c r="RIV104" s="797"/>
      <c r="RIW104" s="795">
        <f t="shared" ref="RIW104" si="3108">RIV101</f>
        <v>0</v>
      </c>
      <c r="RIX104" s="796"/>
      <c r="RIY104" s="796"/>
      <c r="RIZ104" s="797"/>
      <c r="RJA104" s="795">
        <f t="shared" ref="RJA104" si="3109">RIZ101</f>
        <v>0</v>
      </c>
      <c r="RJB104" s="796"/>
      <c r="RJC104" s="796"/>
      <c r="RJD104" s="797"/>
      <c r="RJE104" s="795">
        <f t="shared" ref="RJE104" si="3110">RJD101</f>
        <v>0</v>
      </c>
      <c r="RJF104" s="796"/>
      <c r="RJG104" s="796"/>
      <c r="RJH104" s="797"/>
      <c r="RJI104" s="795">
        <f t="shared" ref="RJI104" si="3111">RJH101</f>
        <v>0</v>
      </c>
      <c r="RJJ104" s="796"/>
      <c r="RJK104" s="796"/>
      <c r="RJL104" s="797"/>
      <c r="RJM104" s="795">
        <f t="shared" ref="RJM104" si="3112">RJL101</f>
        <v>0</v>
      </c>
      <c r="RJN104" s="796"/>
      <c r="RJO104" s="796"/>
      <c r="RJP104" s="797"/>
      <c r="RJQ104" s="795">
        <f t="shared" ref="RJQ104" si="3113">RJP101</f>
        <v>0</v>
      </c>
      <c r="RJR104" s="796"/>
      <c r="RJS104" s="796"/>
      <c r="RJT104" s="797"/>
      <c r="RJU104" s="795">
        <f t="shared" ref="RJU104" si="3114">RJT101</f>
        <v>0</v>
      </c>
      <c r="RJV104" s="796"/>
      <c r="RJW104" s="796"/>
      <c r="RJX104" s="797"/>
      <c r="RJY104" s="795">
        <f t="shared" ref="RJY104" si="3115">RJX101</f>
        <v>0</v>
      </c>
      <c r="RJZ104" s="796"/>
      <c r="RKA104" s="796"/>
      <c r="RKB104" s="797"/>
      <c r="RKC104" s="795">
        <f t="shared" ref="RKC104" si="3116">RKB101</f>
        <v>0</v>
      </c>
      <c r="RKD104" s="796"/>
      <c r="RKE104" s="796"/>
      <c r="RKF104" s="797"/>
      <c r="RKG104" s="795">
        <f t="shared" ref="RKG104" si="3117">RKF101</f>
        <v>0</v>
      </c>
      <c r="RKH104" s="796"/>
      <c r="RKI104" s="796"/>
      <c r="RKJ104" s="797"/>
      <c r="RKK104" s="795">
        <f t="shared" ref="RKK104" si="3118">RKJ101</f>
        <v>0</v>
      </c>
      <c r="RKL104" s="796"/>
      <c r="RKM104" s="796"/>
      <c r="RKN104" s="797"/>
      <c r="RKO104" s="795">
        <f t="shared" ref="RKO104" si="3119">RKN101</f>
        <v>0</v>
      </c>
      <c r="RKP104" s="796"/>
      <c r="RKQ104" s="796"/>
      <c r="RKR104" s="797"/>
      <c r="RKS104" s="795">
        <f t="shared" ref="RKS104" si="3120">RKR101</f>
        <v>0</v>
      </c>
      <c r="RKT104" s="796"/>
      <c r="RKU104" s="796"/>
      <c r="RKV104" s="797"/>
      <c r="RKW104" s="795">
        <f t="shared" ref="RKW104" si="3121">RKV101</f>
        <v>0</v>
      </c>
      <c r="RKX104" s="796"/>
      <c r="RKY104" s="796"/>
      <c r="RKZ104" s="797"/>
      <c r="RLA104" s="795">
        <f t="shared" ref="RLA104" si="3122">RKZ101</f>
        <v>0</v>
      </c>
      <c r="RLB104" s="796"/>
      <c r="RLC104" s="796"/>
      <c r="RLD104" s="797"/>
      <c r="RLE104" s="795">
        <f t="shared" ref="RLE104" si="3123">RLD101</f>
        <v>0</v>
      </c>
      <c r="RLF104" s="796"/>
      <c r="RLG104" s="796"/>
      <c r="RLH104" s="797"/>
      <c r="RLI104" s="795">
        <f t="shared" ref="RLI104" si="3124">RLH101</f>
        <v>0</v>
      </c>
      <c r="RLJ104" s="796"/>
      <c r="RLK104" s="796"/>
      <c r="RLL104" s="797"/>
      <c r="RLM104" s="795">
        <f t="shared" ref="RLM104" si="3125">RLL101</f>
        <v>0</v>
      </c>
      <c r="RLN104" s="796"/>
      <c r="RLO104" s="796"/>
      <c r="RLP104" s="797"/>
      <c r="RLQ104" s="795">
        <f t="shared" ref="RLQ104" si="3126">RLP101</f>
        <v>0</v>
      </c>
      <c r="RLR104" s="796"/>
      <c r="RLS104" s="796"/>
      <c r="RLT104" s="797"/>
      <c r="RLU104" s="795">
        <f t="shared" ref="RLU104" si="3127">RLT101</f>
        <v>0</v>
      </c>
      <c r="RLV104" s="796"/>
      <c r="RLW104" s="796"/>
      <c r="RLX104" s="797"/>
      <c r="RLY104" s="795">
        <f t="shared" ref="RLY104" si="3128">RLX101</f>
        <v>0</v>
      </c>
      <c r="RLZ104" s="796"/>
      <c r="RMA104" s="796"/>
      <c r="RMB104" s="797"/>
      <c r="RMC104" s="795">
        <f t="shared" ref="RMC104" si="3129">RMB101</f>
        <v>0</v>
      </c>
      <c r="RMD104" s="796"/>
      <c r="RME104" s="796"/>
      <c r="RMF104" s="797"/>
      <c r="RMG104" s="795">
        <f t="shared" ref="RMG104" si="3130">RMF101</f>
        <v>0</v>
      </c>
      <c r="RMH104" s="796"/>
      <c r="RMI104" s="796"/>
      <c r="RMJ104" s="797"/>
      <c r="RMK104" s="795">
        <f t="shared" ref="RMK104" si="3131">RMJ101</f>
        <v>0</v>
      </c>
      <c r="RML104" s="796"/>
      <c r="RMM104" s="796"/>
      <c r="RMN104" s="797"/>
      <c r="RMO104" s="795">
        <f t="shared" ref="RMO104" si="3132">RMN101</f>
        <v>0</v>
      </c>
      <c r="RMP104" s="796"/>
      <c r="RMQ104" s="796"/>
      <c r="RMR104" s="797"/>
      <c r="RMS104" s="795">
        <f t="shared" ref="RMS104" si="3133">RMR101</f>
        <v>0</v>
      </c>
      <c r="RMT104" s="796"/>
      <c r="RMU104" s="796"/>
      <c r="RMV104" s="797"/>
      <c r="RMW104" s="795">
        <f t="shared" ref="RMW104" si="3134">RMV101</f>
        <v>0</v>
      </c>
      <c r="RMX104" s="796"/>
      <c r="RMY104" s="796"/>
      <c r="RMZ104" s="797"/>
      <c r="RNA104" s="795">
        <f t="shared" ref="RNA104" si="3135">RMZ101</f>
        <v>0</v>
      </c>
      <c r="RNB104" s="796"/>
      <c r="RNC104" s="796"/>
      <c r="RND104" s="797"/>
      <c r="RNE104" s="795">
        <f t="shared" ref="RNE104" si="3136">RND101</f>
        <v>0</v>
      </c>
      <c r="RNF104" s="796"/>
      <c r="RNG104" s="796"/>
      <c r="RNH104" s="797"/>
      <c r="RNI104" s="795">
        <f t="shared" ref="RNI104" si="3137">RNH101</f>
        <v>0</v>
      </c>
      <c r="RNJ104" s="796"/>
      <c r="RNK104" s="796"/>
      <c r="RNL104" s="797"/>
      <c r="RNM104" s="795">
        <f t="shared" ref="RNM104" si="3138">RNL101</f>
        <v>0</v>
      </c>
      <c r="RNN104" s="796"/>
      <c r="RNO104" s="796"/>
      <c r="RNP104" s="797"/>
      <c r="RNQ104" s="795">
        <f t="shared" ref="RNQ104" si="3139">RNP101</f>
        <v>0</v>
      </c>
      <c r="RNR104" s="796"/>
      <c r="RNS104" s="796"/>
      <c r="RNT104" s="797"/>
      <c r="RNU104" s="795">
        <f t="shared" ref="RNU104" si="3140">RNT101</f>
        <v>0</v>
      </c>
      <c r="RNV104" s="796"/>
      <c r="RNW104" s="796"/>
      <c r="RNX104" s="797"/>
      <c r="RNY104" s="795">
        <f t="shared" ref="RNY104" si="3141">RNX101</f>
        <v>0</v>
      </c>
      <c r="RNZ104" s="796"/>
      <c r="ROA104" s="796"/>
      <c r="ROB104" s="797"/>
      <c r="ROC104" s="795">
        <f t="shared" ref="ROC104" si="3142">ROB101</f>
        <v>0</v>
      </c>
      <c r="ROD104" s="796"/>
      <c r="ROE104" s="796"/>
      <c r="ROF104" s="797"/>
      <c r="ROG104" s="795">
        <f t="shared" ref="ROG104" si="3143">ROF101</f>
        <v>0</v>
      </c>
      <c r="ROH104" s="796"/>
      <c r="ROI104" s="796"/>
      <c r="ROJ104" s="797"/>
      <c r="ROK104" s="795">
        <f t="shared" ref="ROK104" si="3144">ROJ101</f>
        <v>0</v>
      </c>
      <c r="ROL104" s="796"/>
      <c r="ROM104" s="796"/>
      <c r="RON104" s="797"/>
      <c r="ROO104" s="795">
        <f t="shared" ref="ROO104" si="3145">RON101</f>
        <v>0</v>
      </c>
      <c r="ROP104" s="796"/>
      <c r="ROQ104" s="796"/>
      <c r="ROR104" s="797"/>
      <c r="ROS104" s="795">
        <f t="shared" ref="ROS104" si="3146">ROR101</f>
        <v>0</v>
      </c>
      <c r="ROT104" s="796"/>
      <c r="ROU104" s="796"/>
      <c r="ROV104" s="797"/>
      <c r="ROW104" s="795">
        <f t="shared" ref="ROW104" si="3147">ROV101</f>
        <v>0</v>
      </c>
      <c r="ROX104" s="796"/>
      <c r="ROY104" s="796"/>
      <c r="ROZ104" s="797"/>
      <c r="RPA104" s="795">
        <f t="shared" ref="RPA104" si="3148">ROZ101</f>
        <v>0</v>
      </c>
      <c r="RPB104" s="796"/>
      <c r="RPC104" s="796"/>
      <c r="RPD104" s="797"/>
      <c r="RPE104" s="795">
        <f t="shared" ref="RPE104" si="3149">RPD101</f>
        <v>0</v>
      </c>
      <c r="RPF104" s="796"/>
      <c r="RPG104" s="796"/>
      <c r="RPH104" s="797"/>
      <c r="RPI104" s="795">
        <f t="shared" ref="RPI104" si="3150">RPH101</f>
        <v>0</v>
      </c>
      <c r="RPJ104" s="796"/>
      <c r="RPK104" s="796"/>
      <c r="RPL104" s="797"/>
      <c r="RPM104" s="795">
        <f t="shared" ref="RPM104" si="3151">RPL101</f>
        <v>0</v>
      </c>
      <c r="RPN104" s="796"/>
      <c r="RPO104" s="796"/>
      <c r="RPP104" s="797"/>
      <c r="RPQ104" s="795">
        <f t="shared" ref="RPQ104" si="3152">RPP101</f>
        <v>0</v>
      </c>
      <c r="RPR104" s="796"/>
      <c r="RPS104" s="796"/>
      <c r="RPT104" s="797"/>
      <c r="RPU104" s="795">
        <f t="shared" ref="RPU104" si="3153">RPT101</f>
        <v>0</v>
      </c>
      <c r="RPV104" s="796"/>
      <c r="RPW104" s="796"/>
      <c r="RPX104" s="797"/>
      <c r="RPY104" s="795">
        <f t="shared" ref="RPY104" si="3154">RPX101</f>
        <v>0</v>
      </c>
      <c r="RPZ104" s="796"/>
      <c r="RQA104" s="796"/>
      <c r="RQB104" s="797"/>
      <c r="RQC104" s="795">
        <f t="shared" ref="RQC104" si="3155">RQB101</f>
        <v>0</v>
      </c>
      <c r="RQD104" s="796"/>
      <c r="RQE104" s="796"/>
      <c r="RQF104" s="797"/>
      <c r="RQG104" s="795">
        <f t="shared" ref="RQG104" si="3156">RQF101</f>
        <v>0</v>
      </c>
      <c r="RQH104" s="796"/>
      <c r="RQI104" s="796"/>
      <c r="RQJ104" s="797"/>
      <c r="RQK104" s="795">
        <f t="shared" ref="RQK104" si="3157">RQJ101</f>
        <v>0</v>
      </c>
      <c r="RQL104" s="796"/>
      <c r="RQM104" s="796"/>
      <c r="RQN104" s="797"/>
      <c r="RQO104" s="795">
        <f t="shared" ref="RQO104" si="3158">RQN101</f>
        <v>0</v>
      </c>
      <c r="RQP104" s="796"/>
      <c r="RQQ104" s="796"/>
      <c r="RQR104" s="797"/>
      <c r="RQS104" s="795">
        <f t="shared" ref="RQS104" si="3159">RQR101</f>
        <v>0</v>
      </c>
      <c r="RQT104" s="796"/>
      <c r="RQU104" s="796"/>
      <c r="RQV104" s="797"/>
      <c r="RQW104" s="795">
        <f t="shared" ref="RQW104" si="3160">RQV101</f>
        <v>0</v>
      </c>
      <c r="RQX104" s="796"/>
      <c r="RQY104" s="796"/>
      <c r="RQZ104" s="797"/>
      <c r="RRA104" s="795">
        <f t="shared" ref="RRA104" si="3161">RQZ101</f>
        <v>0</v>
      </c>
      <c r="RRB104" s="796"/>
      <c r="RRC104" s="796"/>
      <c r="RRD104" s="797"/>
      <c r="RRE104" s="795">
        <f t="shared" ref="RRE104" si="3162">RRD101</f>
        <v>0</v>
      </c>
      <c r="RRF104" s="796"/>
      <c r="RRG104" s="796"/>
      <c r="RRH104" s="797"/>
      <c r="RRI104" s="795">
        <f t="shared" ref="RRI104" si="3163">RRH101</f>
        <v>0</v>
      </c>
      <c r="RRJ104" s="796"/>
      <c r="RRK104" s="796"/>
      <c r="RRL104" s="797"/>
      <c r="RRM104" s="795">
        <f t="shared" ref="RRM104" si="3164">RRL101</f>
        <v>0</v>
      </c>
      <c r="RRN104" s="796"/>
      <c r="RRO104" s="796"/>
      <c r="RRP104" s="797"/>
      <c r="RRQ104" s="795">
        <f t="shared" ref="RRQ104" si="3165">RRP101</f>
        <v>0</v>
      </c>
      <c r="RRR104" s="796"/>
      <c r="RRS104" s="796"/>
      <c r="RRT104" s="797"/>
      <c r="RRU104" s="795">
        <f t="shared" ref="RRU104" si="3166">RRT101</f>
        <v>0</v>
      </c>
      <c r="RRV104" s="796"/>
      <c r="RRW104" s="796"/>
      <c r="RRX104" s="797"/>
      <c r="RRY104" s="795">
        <f t="shared" ref="RRY104" si="3167">RRX101</f>
        <v>0</v>
      </c>
      <c r="RRZ104" s="796"/>
      <c r="RSA104" s="796"/>
      <c r="RSB104" s="797"/>
      <c r="RSC104" s="795">
        <f t="shared" ref="RSC104" si="3168">RSB101</f>
        <v>0</v>
      </c>
      <c r="RSD104" s="796"/>
      <c r="RSE104" s="796"/>
      <c r="RSF104" s="797"/>
      <c r="RSG104" s="795">
        <f t="shared" ref="RSG104" si="3169">RSF101</f>
        <v>0</v>
      </c>
      <c r="RSH104" s="796"/>
      <c r="RSI104" s="796"/>
      <c r="RSJ104" s="797"/>
      <c r="RSK104" s="795">
        <f t="shared" ref="RSK104" si="3170">RSJ101</f>
        <v>0</v>
      </c>
      <c r="RSL104" s="796"/>
      <c r="RSM104" s="796"/>
      <c r="RSN104" s="797"/>
      <c r="RSO104" s="795">
        <f t="shared" ref="RSO104" si="3171">RSN101</f>
        <v>0</v>
      </c>
      <c r="RSP104" s="796"/>
      <c r="RSQ104" s="796"/>
      <c r="RSR104" s="797"/>
      <c r="RSS104" s="795">
        <f t="shared" ref="RSS104" si="3172">RSR101</f>
        <v>0</v>
      </c>
      <c r="RST104" s="796"/>
      <c r="RSU104" s="796"/>
      <c r="RSV104" s="797"/>
      <c r="RSW104" s="795">
        <f t="shared" ref="RSW104" si="3173">RSV101</f>
        <v>0</v>
      </c>
      <c r="RSX104" s="796"/>
      <c r="RSY104" s="796"/>
      <c r="RSZ104" s="797"/>
      <c r="RTA104" s="795">
        <f t="shared" ref="RTA104" si="3174">RSZ101</f>
        <v>0</v>
      </c>
      <c r="RTB104" s="796"/>
      <c r="RTC104" s="796"/>
      <c r="RTD104" s="797"/>
      <c r="RTE104" s="795">
        <f t="shared" ref="RTE104" si="3175">RTD101</f>
        <v>0</v>
      </c>
      <c r="RTF104" s="796"/>
      <c r="RTG104" s="796"/>
      <c r="RTH104" s="797"/>
      <c r="RTI104" s="795">
        <f t="shared" ref="RTI104" si="3176">RTH101</f>
        <v>0</v>
      </c>
      <c r="RTJ104" s="796"/>
      <c r="RTK104" s="796"/>
      <c r="RTL104" s="797"/>
      <c r="RTM104" s="795">
        <f t="shared" ref="RTM104" si="3177">RTL101</f>
        <v>0</v>
      </c>
      <c r="RTN104" s="796"/>
      <c r="RTO104" s="796"/>
      <c r="RTP104" s="797"/>
      <c r="RTQ104" s="795">
        <f t="shared" ref="RTQ104" si="3178">RTP101</f>
        <v>0</v>
      </c>
      <c r="RTR104" s="796"/>
      <c r="RTS104" s="796"/>
      <c r="RTT104" s="797"/>
      <c r="RTU104" s="795">
        <f t="shared" ref="RTU104" si="3179">RTT101</f>
        <v>0</v>
      </c>
      <c r="RTV104" s="796"/>
      <c r="RTW104" s="796"/>
      <c r="RTX104" s="797"/>
      <c r="RTY104" s="795">
        <f t="shared" ref="RTY104" si="3180">RTX101</f>
        <v>0</v>
      </c>
      <c r="RTZ104" s="796"/>
      <c r="RUA104" s="796"/>
      <c r="RUB104" s="797"/>
      <c r="RUC104" s="795">
        <f t="shared" ref="RUC104" si="3181">RUB101</f>
        <v>0</v>
      </c>
      <c r="RUD104" s="796"/>
      <c r="RUE104" s="796"/>
      <c r="RUF104" s="797"/>
      <c r="RUG104" s="795">
        <f t="shared" ref="RUG104" si="3182">RUF101</f>
        <v>0</v>
      </c>
      <c r="RUH104" s="796"/>
      <c r="RUI104" s="796"/>
      <c r="RUJ104" s="797"/>
      <c r="RUK104" s="795">
        <f t="shared" ref="RUK104" si="3183">RUJ101</f>
        <v>0</v>
      </c>
      <c r="RUL104" s="796"/>
      <c r="RUM104" s="796"/>
      <c r="RUN104" s="797"/>
      <c r="RUO104" s="795">
        <f t="shared" ref="RUO104" si="3184">RUN101</f>
        <v>0</v>
      </c>
      <c r="RUP104" s="796"/>
      <c r="RUQ104" s="796"/>
      <c r="RUR104" s="797"/>
      <c r="RUS104" s="795">
        <f t="shared" ref="RUS104" si="3185">RUR101</f>
        <v>0</v>
      </c>
      <c r="RUT104" s="796"/>
      <c r="RUU104" s="796"/>
      <c r="RUV104" s="797"/>
      <c r="RUW104" s="795">
        <f t="shared" ref="RUW104" si="3186">RUV101</f>
        <v>0</v>
      </c>
      <c r="RUX104" s="796"/>
      <c r="RUY104" s="796"/>
      <c r="RUZ104" s="797"/>
      <c r="RVA104" s="795">
        <f t="shared" ref="RVA104" si="3187">RUZ101</f>
        <v>0</v>
      </c>
      <c r="RVB104" s="796"/>
      <c r="RVC104" s="796"/>
      <c r="RVD104" s="797"/>
      <c r="RVE104" s="795">
        <f t="shared" ref="RVE104" si="3188">RVD101</f>
        <v>0</v>
      </c>
      <c r="RVF104" s="796"/>
      <c r="RVG104" s="796"/>
      <c r="RVH104" s="797"/>
      <c r="RVI104" s="795">
        <f t="shared" ref="RVI104" si="3189">RVH101</f>
        <v>0</v>
      </c>
      <c r="RVJ104" s="796"/>
      <c r="RVK104" s="796"/>
      <c r="RVL104" s="797"/>
      <c r="RVM104" s="795">
        <f t="shared" ref="RVM104" si="3190">RVL101</f>
        <v>0</v>
      </c>
      <c r="RVN104" s="796"/>
      <c r="RVO104" s="796"/>
      <c r="RVP104" s="797"/>
      <c r="RVQ104" s="795">
        <f t="shared" ref="RVQ104" si="3191">RVP101</f>
        <v>0</v>
      </c>
      <c r="RVR104" s="796"/>
      <c r="RVS104" s="796"/>
      <c r="RVT104" s="797"/>
      <c r="RVU104" s="795">
        <f t="shared" ref="RVU104" si="3192">RVT101</f>
        <v>0</v>
      </c>
      <c r="RVV104" s="796"/>
      <c r="RVW104" s="796"/>
      <c r="RVX104" s="797"/>
      <c r="RVY104" s="795">
        <f t="shared" ref="RVY104" si="3193">RVX101</f>
        <v>0</v>
      </c>
      <c r="RVZ104" s="796"/>
      <c r="RWA104" s="796"/>
      <c r="RWB104" s="797"/>
      <c r="RWC104" s="795">
        <f t="shared" ref="RWC104" si="3194">RWB101</f>
        <v>0</v>
      </c>
      <c r="RWD104" s="796"/>
      <c r="RWE104" s="796"/>
      <c r="RWF104" s="797"/>
      <c r="RWG104" s="795">
        <f t="shared" ref="RWG104" si="3195">RWF101</f>
        <v>0</v>
      </c>
      <c r="RWH104" s="796"/>
      <c r="RWI104" s="796"/>
      <c r="RWJ104" s="797"/>
      <c r="RWK104" s="795">
        <f t="shared" ref="RWK104" si="3196">RWJ101</f>
        <v>0</v>
      </c>
      <c r="RWL104" s="796"/>
      <c r="RWM104" s="796"/>
      <c r="RWN104" s="797"/>
      <c r="RWO104" s="795">
        <f t="shared" ref="RWO104" si="3197">RWN101</f>
        <v>0</v>
      </c>
      <c r="RWP104" s="796"/>
      <c r="RWQ104" s="796"/>
      <c r="RWR104" s="797"/>
      <c r="RWS104" s="795">
        <f t="shared" ref="RWS104" si="3198">RWR101</f>
        <v>0</v>
      </c>
      <c r="RWT104" s="796"/>
      <c r="RWU104" s="796"/>
      <c r="RWV104" s="797"/>
      <c r="RWW104" s="795">
        <f t="shared" ref="RWW104" si="3199">RWV101</f>
        <v>0</v>
      </c>
      <c r="RWX104" s="796"/>
      <c r="RWY104" s="796"/>
      <c r="RWZ104" s="797"/>
      <c r="RXA104" s="795">
        <f t="shared" ref="RXA104" si="3200">RWZ101</f>
        <v>0</v>
      </c>
      <c r="RXB104" s="796"/>
      <c r="RXC104" s="796"/>
      <c r="RXD104" s="797"/>
      <c r="RXE104" s="795">
        <f t="shared" ref="RXE104" si="3201">RXD101</f>
        <v>0</v>
      </c>
      <c r="RXF104" s="796"/>
      <c r="RXG104" s="796"/>
      <c r="RXH104" s="797"/>
      <c r="RXI104" s="795">
        <f t="shared" ref="RXI104" si="3202">RXH101</f>
        <v>0</v>
      </c>
      <c r="RXJ104" s="796"/>
      <c r="RXK104" s="796"/>
      <c r="RXL104" s="797"/>
      <c r="RXM104" s="795">
        <f t="shared" ref="RXM104" si="3203">RXL101</f>
        <v>0</v>
      </c>
      <c r="RXN104" s="796"/>
      <c r="RXO104" s="796"/>
      <c r="RXP104" s="797"/>
      <c r="RXQ104" s="795">
        <f t="shared" ref="RXQ104" si="3204">RXP101</f>
        <v>0</v>
      </c>
      <c r="RXR104" s="796"/>
      <c r="RXS104" s="796"/>
      <c r="RXT104" s="797"/>
      <c r="RXU104" s="795">
        <f t="shared" ref="RXU104" si="3205">RXT101</f>
        <v>0</v>
      </c>
      <c r="RXV104" s="796"/>
      <c r="RXW104" s="796"/>
      <c r="RXX104" s="797"/>
      <c r="RXY104" s="795">
        <f t="shared" ref="RXY104" si="3206">RXX101</f>
        <v>0</v>
      </c>
      <c r="RXZ104" s="796"/>
      <c r="RYA104" s="796"/>
      <c r="RYB104" s="797"/>
      <c r="RYC104" s="795">
        <f t="shared" ref="RYC104" si="3207">RYB101</f>
        <v>0</v>
      </c>
      <c r="RYD104" s="796"/>
      <c r="RYE104" s="796"/>
      <c r="RYF104" s="797"/>
      <c r="RYG104" s="795">
        <f t="shared" ref="RYG104" si="3208">RYF101</f>
        <v>0</v>
      </c>
      <c r="RYH104" s="796"/>
      <c r="RYI104" s="796"/>
      <c r="RYJ104" s="797"/>
      <c r="RYK104" s="795">
        <f t="shared" ref="RYK104" si="3209">RYJ101</f>
        <v>0</v>
      </c>
      <c r="RYL104" s="796"/>
      <c r="RYM104" s="796"/>
      <c r="RYN104" s="797"/>
      <c r="RYO104" s="795">
        <f t="shared" ref="RYO104" si="3210">RYN101</f>
        <v>0</v>
      </c>
      <c r="RYP104" s="796"/>
      <c r="RYQ104" s="796"/>
      <c r="RYR104" s="797"/>
      <c r="RYS104" s="795">
        <f t="shared" ref="RYS104" si="3211">RYR101</f>
        <v>0</v>
      </c>
      <c r="RYT104" s="796"/>
      <c r="RYU104" s="796"/>
      <c r="RYV104" s="797"/>
      <c r="RYW104" s="795">
        <f t="shared" ref="RYW104" si="3212">RYV101</f>
        <v>0</v>
      </c>
      <c r="RYX104" s="796"/>
      <c r="RYY104" s="796"/>
      <c r="RYZ104" s="797"/>
      <c r="RZA104" s="795">
        <f t="shared" ref="RZA104" si="3213">RYZ101</f>
        <v>0</v>
      </c>
      <c r="RZB104" s="796"/>
      <c r="RZC104" s="796"/>
      <c r="RZD104" s="797"/>
      <c r="RZE104" s="795">
        <f t="shared" ref="RZE104" si="3214">RZD101</f>
        <v>0</v>
      </c>
      <c r="RZF104" s="796"/>
      <c r="RZG104" s="796"/>
      <c r="RZH104" s="797"/>
      <c r="RZI104" s="795">
        <f t="shared" ref="RZI104" si="3215">RZH101</f>
        <v>0</v>
      </c>
      <c r="RZJ104" s="796"/>
      <c r="RZK104" s="796"/>
      <c r="RZL104" s="797"/>
      <c r="RZM104" s="795">
        <f t="shared" ref="RZM104" si="3216">RZL101</f>
        <v>0</v>
      </c>
      <c r="RZN104" s="796"/>
      <c r="RZO104" s="796"/>
      <c r="RZP104" s="797"/>
      <c r="RZQ104" s="795">
        <f t="shared" ref="RZQ104" si="3217">RZP101</f>
        <v>0</v>
      </c>
      <c r="RZR104" s="796"/>
      <c r="RZS104" s="796"/>
      <c r="RZT104" s="797"/>
      <c r="RZU104" s="795">
        <f t="shared" ref="RZU104" si="3218">RZT101</f>
        <v>0</v>
      </c>
      <c r="RZV104" s="796"/>
      <c r="RZW104" s="796"/>
      <c r="RZX104" s="797"/>
      <c r="RZY104" s="795">
        <f t="shared" ref="RZY104" si="3219">RZX101</f>
        <v>0</v>
      </c>
      <c r="RZZ104" s="796"/>
      <c r="SAA104" s="796"/>
      <c r="SAB104" s="797"/>
      <c r="SAC104" s="795">
        <f t="shared" ref="SAC104" si="3220">SAB101</f>
        <v>0</v>
      </c>
      <c r="SAD104" s="796"/>
      <c r="SAE104" s="796"/>
      <c r="SAF104" s="797"/>
      <c r="SAG104" s="795">
        <f t="shared" ref="SAG104" si="3221">SAF101</f>
        <v>0</v>
      </c>
      <c r="SAH104" s="796"/>
      <c r="SAI104" s="796"/>
      <c r="SAJ104" s="797"/>
      <c r="SAK104" s="795">
        <f t="shared" ref="SAK104" si="3222">SAJ101</f>
        <v>0</v>
      </c>
      <c r="SAL104" s="796"/>
      <c r="SAM104" s="796"/>
      <c r="SAN104" s="797"/>
      <c r="SAO104" s="795">
        <f t="shared" ref="SAO104" si="3223">SAN101</f>
        <v>0</v>
      </c>
      <c r="SAP104" s="796"/>
      <c r="SAQ104" s="796"/>
      <c r="SAR104" s="797"/>
      <c r="SAS104" s="795">
        <f t="shared" ref="SAS104" si="3224">SAR101</f>
        <v>0</v>
      </c>
      <c r="SAT104" s="796"/>
      <c r="SAU104" s="796"/>
      <c r="SAV104" s="797"/>
      <c r="SAW104" s="795">
        <f t="shared" ref="SAW104" si="3225">SAV101</f>
        <v>0</v>
      </c>
      <c r="SAX104" s="796"/>
      <c r="SAY104" s="796"/>
      <c r="SAZ104" s="797"/>
      <c r="SBA104" s="795">
        <f t="shared" ref="SBA104" si="3226">SAZ101</f>
        <v>0</v>
      </c>
      <c r="SBB104" s="796"/>
      <c r="SBC104" s="796"/>
      <c r="SBD104" s="797"/>
      <c r="SBE104" s="795">
        <f t="shared" ref="SBE104" si="3227">SBD101</f>
        <v>0</v>
      </c>
      <c r="SBF104" s="796"/>
      <c r="SBG104" s="796"/>
      <c r="SBH104" s="797"/>
      <c r="SBI104" s="795">
        <f t="shared" ref="SBI104" si="3228">SBH101</f>
        <v>0</v>
      </c>
      <c r="SBJ104" s="796"/>
      <c r="SBK104" s="796"/>
      <c r="SBL104" s="797"/>
      <c r="SBM104" s="795">
        <f t="shared" ref="SBM104" si="3229">SBL101</f>
        <v>0</v>
      </c>
      <c r="SBN104" s="796"/>
      <c r="SBO104" s="796"/>
      <c r="SBP104" s="797"/>
      <c r="SBQ104" s="795">
        <f t="shared" ref="SBQ104" si="3230">SBP101</f>
        <v>0</v>
      </c>
      <c r="SBR104" s="796"/>
      <c r="SBS104" s="796"/>
      <c r="SBT104" s="797"/>
      <c r="SBU104" s="795">
        <f t="shared" ref="SBU104" si="3231">SBT101</f>
        <v>0</v>
      </c>
      <c r="SBV104" s="796"/>
      <c r="SBW104" s="796"/>
      <c r="SBX104" s="797"/>
      <c r="SBY104" s="795">
        <f t="shared" ref="SBY104" si="3232">SBX101</f>
        <v>0</v>
      </c>
      <c r="SBZ104" s="796"/>
      <c r="SCA104" s="796"/>
      <c r="SCB104" s="797"/>
      <c r="SCC104" s="795">
        <f t="shared" ref="SCC104" si="3233">SCB101</f>
        <v>0</v>
      </c>
      <c r="SCD104" s="796"/>
      <c r="SCE104" s="796"/>
      <c r="SCF104" s="797"/>
      <c r="SCG104" s="795">
        <f t="shared" ref="SCG104" si="3234">SCF101</f>
        <v>0</v>
      </c>
      <c r="SCH104" s="796"/>
      <c r="SCI104" s="796"/>
      <c r="SCJ104" s="797"/>
      <c r="SCK104" s="795">
        <f t="shared" ref="SCK104" si="3235">SCJ101</f>
        <v>0</v>
      </c>
      <c r="SCL104" s="796"/>
      <c r="SCM104" s="796"/>
      <c r="SCN104" s="797"/>
      <c r="SCO104" s="795">
        <f t="shared" ref="SCO104" si="3236">SCN101</f>
        <v>0</v>
      </c>
      <c r="SCP104" s="796"/>
      <c r="SCQ104" s="796"/>
      <c r="SCR104" s="797"/>
      <c r="SCS104" s="795">
        <f t="shared" ref="SCS104" si="3237">SCR101</f>
        <v>0</v>
      </c>
      <c r="SCT104" s="796"/>
      <c r="SCU104" s="796"/>
      <c r="SCV104" s="797"/>
      <c r="SCW104" s="795">
        <f t="shared" ref="SCW104" si="3238">SCV101</f>
        <v>0</v>
      </c>
      <c r="SCX104" s="796"/>
      <c r="SCY104" s="796"/>
      <c r="SCZ104" s="797"/>
      <c r="SDA104" s="795">
        <f t="shared" ref="SDA104" si="3239">SCZ101</f>
        <v>0</v>
      </c>
      <c r="SDB104" s="796"/>
      <c r="SDC104" s="796"/>
      <c r="SDD104" s="797"/>
      <c r="SDE104" s="795">
        <f t="shared" ref="SDE104" si="3240">SDD101</f>
        <v>0</v>
      </c>
      <c r="SDF104" s="796"/>
      <c r="SDG104" s="796"/>
      <c r="SDH104" s="797"/>
      <c r="SDI104" s="795">
        <f t="shared" ref="SDI104" si="3241">SDH101</f>
        <v>0</v>
      </c>
      <c r="SDJ104" s="796"/>
      <c r="SDK104" s="796"/>
      <c r="SDL104" s="797"/>
      <c r="SDM104" s="795">
        <f t="shared" ref="SDM104" si="3242">SDL101</f>
        <v>0</v>
      </c>
      <c r="SDN104" s="796"/>
      <c r="SDO104" s="796"/>
      <c r="SDP104" s="797"/>
      <c r="SDQ104" s="795">
        <f t="shared" ref="SDQ104" si="3243">SDP101</f>
        <v>0</v>
      </c>
      <c r="SDR104" s="796"/>
      <c r="SDS104" s="796"/>
      <c r="SDT104" s="797"/>
      <c r="SDU104" s="795">
        <f t="shared" ref="SDU104" si="3244">SDT101</f>
        <v>0</v>
      </c>
      <c r="SDV104" s="796"/>
      <c r="SDW104" s="796"/>
      <c r="SDX104" s="797"/>
      <c r="SDY104" s="795">
        <f t="shared" ref="SDY104" si="3245">SDX101</f>
        <v>0</v>
      </c>
      <c r="SDZ104" s="796"/>
      <c r="SEA104" s="796"/>
      <c r="SEB104" s="797"/>
      <c r="SEC104" s="795">
        <f t="shared" ref="SEC104" si="3246">SEB101</f>
        <v>0</v>
      </c>
      <c r="SED104" s="796"/>
      <c r="SEE104" s="796"/>
      <c r="SEF104" s="797"/>
      <c r="SEG104" s="795">
        <f t="shared" ref="SEG104" si="3247">SEF101</f>
        <v>0</v>
      </c>
      <c r="SEH104" s="796"/>
      <c r="SEI104" s="796"/>
      <c r="SEJ104" s="797"/>
      <c r="SEK104" s="795">
        <f t="shared" ref="SEK104" si="3248">SEJ101</f>
        <v>0</v>
      </c>
      <c r="SEL104" s="796"/>
      <c r="SEM104" s="796"/>
      <c r="SEN104" s="797"/>
      <c r="SEO104" s="795">
        <f t="shared" ref="SEO104" si="3249">SEN101</f>
        <v>0</v>
      </c>
      <c r="SEP104" s="796"/>
      <c r="SEQ104" s="796"/>
      <c r="SER104" s="797"/>
      <c r="SES104" s="795">
        <f t="shared" ref="SES104" si="3250">SER101</f>
        <v>0</v>
      </c>
      <c r="SET104" s="796"/>
      <c r="SEU104" s="796"/>
      <c r="SEV104" s="797"/>
      <c r="SEW104" s="795">
        <f t="shared" ref="SEW104" si="3251">SEV101</f>
        <v>0</v>
      </c>
      <c r="SEX104" s="796"/>
      <c r="SEY104" s="796"/>
      <c r="SEZ104" s="797"/>
      <c r="SFA104" s="795">
        <f t="shared" ref="SFA104" si="3252">SEZ101</f>
        <v>0</v>
      </c>
      <c r="SFB104" s="796"/>
      <c r="SFC104" s="796"/>
      <c r="SFD104" s="797"/>
      <c r="SFE104" s="795">
        <f t="shared" ref="SFE104" si="3253">SFD101</f>
        <v>0</v>
      </c>
      <c r="SFF104" s="796"/>
      <c r="SFG104" s="796"/>
      <c r="SFH104" s="797"/>
      <c r="SFI104" s="795">
        <f t="shared" ref="SFI104" si="3254">SFH101</f>
        <v>0</v>
      </c>
      <c r="SFJ104" s="796"/>
      <c r="SFK104" s="796"/>
      <c r="SFL104" s="797"/>
      <c r="SFM104" s="795">
        <f t="shared" ref="SFM104" si="3255">SFL101</f>
        <v>0</v>
      </c>
      <c r="SFN104" s="796"/>
      <c r="SFO104" s="796"/>
      <c r="SFP104" s="797"/>
      <c r="SFQ104" s="795">
        <f t="shared" ref="SFQ104" si="3256">SFP101</f>
        <v>0</v>
      </c>
      <c r="SFR104" s="796"/>
      <c r="SFS104" s="796"/>
      <c r="SFT104" s="797"/>
      <c r="SFU104" s="795">
        <f t="shared" ref="SFU104" si="3257">SFT101</f>
        <v>0</v>
      </c>
      <c r="SFV104" s="796"/>
      <c r="SFW104" s="796"/>
      <c r="SFX104" s="797"/>
      <c r="SFY104" s="795">
        <f t="shared" ref="SFY104" si="3258">SFX101</f>
        <v>0</v>
      </c>
      <c r="SFZ104" s="796"/>
      <c r="SGA104" s="796"/>
      <c r="SGB104" s="797"/>
      <c r="SGC104" s="795">
        <f t="shared" ref="SGC104" si="3259">SGB101</f>
        <v>0</v>
      </c>
      <c r="SGD104" s="796"/>
      <c r="SGE104" s="796"/>
      <c r="SGF104" s="797"/>
      <c r="SGG104" s="795">
        <f t="shared" ref="SGG104" si="3260">SGF101</f>
        <v>0</v>
      </c>
      <c r="SGH104" s="796"/>
      <c r="SGI104" s="796"/>
      <c r="SGJ104" s="797"/>
      <c r="SGK104" s="795">
        <f t="shared" ref="SGK104" si="3261">SGJ101</f>
        <v>0</v>
      </c>
      <c r="SGL104" s="796"/>
      <c r="SGM104" s="796"/>
      <c r="SGN104" s="797"/>
      <c r="SGO104" s="795">
        <f t="shared" ref="SGO104" si="3262">SGN101</f>
        <v>0</v>
      </c>
      <c r="SGP104" s="796"/>
      <c r="SGQ104" s="796"/>
      <c r="SGR104" s="797"/>
      <c r="SGS104" s="795">
        <f t="shared" ref="SGS104" si="3263">SGR101</f>
        <v>0</v>
      </c>
      <c r="SGT104" s="796"/>
      <c r="SGU104" s="796"/>
      <c r="SGV104" s="797"/>
      <c r="SGW104" s="795">
        <f t="shared" ref="SGW104" si="3264">SGV101</f>
        <v>0</v>
      </c>
      <c r="SGX104" s="796"/>
      <c r="SGY104" s="796"/>
      <c r="SGZ104" s="797"/>
      <c r="SHA104" s="795">
        <f t="shared" ref="SHA104" si="3265">SGZ101</f>
        <v>0</v>
      </c>
      <c r="SHB104" s="796"/>
      <c r="SHC104" s="796"/>
      <c r="SHD104" s="797"/>
      <c r="SHE104" s="795">
        <f t="shared" ref="SHE104" si="3266">SHD101</f>
        <v>0</v>
      </c>
      <c r="SHF104" s="796"/>
      <c r="SHG104" s="796"/>
      <c r="SHH104" s="797"/>
      <c r="SHI104" s="795">
        <f t="shared" ref="SHI104" si="3267">SHH101</f>
        <v>0</v>
      </c>
      <c r="SHJ104" s="796"/>
      <c r="SHK104" s="796"/>
      <c r="SHL104" s="797"/>
      <c r="SHM104" s="795">
        <f t="shared" ref="SHM104" si="3268">SHL101</f>
        <v>0</v>
      </c>
      <c r="SHN104" s="796"/>
      <c r="SHO104" s="796"/>
      <c r="SHP104" s="797"/>
      <c r="SHQ104" s="795">
        <f t="shared" ref="SHQ104" si="3269">SHP101</f>
        <v>0</v>
      </c>
      <c r="SHR104" s="796"/>
      <c r="SHS104" s="796"/>
      <c r="SHT104" s="797"/>
      <c r="SHU104" s="795">
        <f t="shared" ref="SHU104" si="3270">SHT101</f>
        <v>0</v>
      </c>
      <c r="SHV104" s="796"/>
      <c r="SHW104" s="796"/>
      <c r="SHX104" s="797"/>
      <c r="SHY104" s="795">
        <f t="shared" ref="SHY104" si="3271">SHX101</f>
        <v>0</v>
      </c>
      <c r="SHZ104" s="796"/>
      <c r="SIA104" s="796"/>
      <c r="SIB104" s="797"/>
      <c r="SIC104" s="795">
        <f t="shared" ref="SIC104" si="3272">SIB101</f>
        <v>0</v>
      </c>
      <c r="SID104" s="796"/>
      <c r="SIE104" s="796"/>
      <c r="SIF104" s="797"/>
      <c r="SIG104" s="795">
        <f t="shared" ref="SIG104" si="3273">SIF101</f>
        <v>0</v>
      </c>
      <c r="SIH104" s="796"/>
      <c r="SII104" s="796"/>
      <c r="SIJ104" s="797"/>
      <c r="SIK104" s="795">
        <f t="shared" ref="SIK104" si="3274">SIJ101</f>
        <v>0</v>
      </c>
      <c r="SIL104" s="796"/>
      <c r="SIM104" s="796"/>
      <c r="SIN104" s="797"/>
      <c r="SIO104" s="795">
        <f t="shared" ref="SIO104" si="3275">SIN101</f>
        <v>0</v>
      </c>
      <c r="SIP104" s="796"/>
      <c r="SIQ104" s="796"/>
      <c r="SIR104" s="797"/>
      <c r="SIS104" s="795">
        <f t="shared" ref="SIS104" si="3276">SIR101</f>
        <v>0</v>
      </c>
      <c r="SIT104" s="796"/>
      <c r="SIU104" s="796"/>
      <c r="SIV104" s="797"/>
      <c r="SIW104" s="795">
        <f t="shared" ref="SIW104" si="3277">SIV101</f>
        <v>0</v>
      </c>
      <c r="SIX104" s="796"/>
      <c r="SIY104" s="796"/>
      <c r="SIZ104" s="797"/>
      <c r="SJA104" s="795">
        <f t="shared" ref="SJA104" si="3278">SIZ101</f>
        <v>0</v>
      </c>
      <c r="SJB104" s="796"/>
      <c r="SJC104" s="796"/>
      <c r="SJD104" s="797"/>
      <c r="SJE104" s="795">
        <f t="shared" ref="SJE104" si="3279">SJD101</f>
        <v>0</v>
      </c>
      <c r="SJF104" s="796"/>
      <c r="SJG104" s="796"/>
      <c r="SJH104" s="797"/>
      <c r="SJI104" s="795">
        <f t="shared" ref="SJI104" si="3280">SJH101</f>
        <v>0</v>
      </c>
      <c r="SJJ104" s="796"/>
      <c r="SJK104" s="796"/>
      <c r="SJL104" s="797"/>
      <c r="SJM104" s="795">
        <f t="shared" ref="SJM104" si="3281">SJL101</f>
        <v>0</v>
      </c>
      <c r="SJN104" s="796"/>
      <c r="SJO104" s="796"/>
      <c r="SJP104" s="797"/>
      <c r="SJQ104" s="795">
        <f t="shared" ref="SJQ104" si="3282">SJP101</f>
        <v>0</v>
      </c>
      <c r="SJR104" s="796"/>
      <c r="SJS104" s="796"/>
      <c r="SJT104" s="797"/>
      <c r="SJU104" s="795">
        <f t="shared" ref="SJU104" si="3283">SJT101</f>
        <v>0</v>
      </c>
      <c r="SJV104" s="796"/>
      <c r="SJW104" s="796"/>
      <c r="SJX104" s="797"/>
      <c r="SJY104" s="795">
        <f t="shared" ref="SJY104" si="3284">SJX101</f>
        <v>0</v>
      </c>
      <c r="SJZ104" s="796"/>
      <c r="SKA104" s="796"/>
      <c r="SKB104" s="797"/>
      <c r="SKC104" s="795">
        <f t="shared" ref="SKC104" si="3285">SKB101</f>
        <v>0</v>
      </c>
      <c r="SKD104" s="796"/>
      <c r="SKE104" s="796"/>
      <c r="SKF104" s="797"/>
      <c r="SKG104" s="795">
        <f t="shared" ref="SKG104" si="3286">SKF101</f>
        <v>0</v>
      </c>
      <c r="SKH104" s="796"/>
      <c r="SKI104" s="796"/>
      <c r="SKJ104" s="797"/>
      <c r="SKK104" s="795">
        <f t="shared" ref="SKK104" si="3287">SKJ101</f>
        <v>0</v>
      </c>
      <c r="SKL104" s="796"/>
      <c r="SKM104" s="796"/>
      <c r="SKN104" s="797"/>
      <c r="SKO104" s="795">
        <f t="shared" ref="SKO104" si="3288">SKN101</f>
        <v>0</v>
      </c>
      <c r="SKP104" s="796"/>
      <c r="SKQ104" s="796"/>
      <c r="SKR104" s="797"/>
      <c r="SKS104" s="795">
        <f t="shared" ref="SKS104" si="3289">SKR101</f>
        <v>0</v>
      </c>
      <c r="SKT104" s="796"/>
      <c r="SKU104" s="796"/>
      <c r="SKV104" s="797"/>
      <c r="SKW104" s="795">
        <f t="shared" ref="SKW104" si="3290">SKV101</f>
        <v>0</v>
      </c>
      <c r="SKX104" s="796"/>
      <c r="SKY104" s="796"/>
      <c r="SKZ104" s="797"/>
      <c r="SLA104" s="795">
        <f t="shared" ref="SLA104" si="3291">SKZ101</f>
        <v>0</v>
      </c>
      <c r="SLB104" s="796"/>
      <c r="SLC104" s="796"/>
      <c r="SLD104" s="797"/>
      <c r="SLE104" s="795">
        <f t="shared" ref="SLE104" si="3292">SLD101</f>
        <v>0</v>
      </c>
      <c r="SLF104" s="796"/>
      <c r="SLG104" s="796"/>
      <c r="SLH104" s="797"/>
      <c r="SLI104" s="795">
        <f t="shared" ref="SLI104" si="3293">SLH101</f>
        <v>0</v>
      </c>
      <c r="SLJ104" s="796"/>
      <c r="SLK104" s="796"/>
      <c r="SLL104" s="797"/>
      <c r="SLM104" s="795">
        <f t="shared" ref="SLM104" si="3294">SLL101</f>
        <v>0</v>
      </c>
      <c r="SLN104" s="796"/>
      <c r="SLO104" s="796"/>
      <c r="SLP104" s="797"/>
      <c r="SLQ104" s="795">
        <f t="shared" ref="SLQ104" si="3295">SLP101</f>
        <v>0</v>
      </c>
      <c r="SLR104" s="796"/>
      <c r="SLS104" s="796"/>
      <c r="SLT104" s="797"/>
      <c r="SLU104" s="795">
        <f t="shared" ref="SLU104" si="3296">SLT101</f>
        <v>0</v>
      </c>
      <c r="SLV104" s="796"/>
      <c r="SLW104" s="796"/>
      <c r="SLX104" s="797"/>
      <c r="SLY104" s="795">
        <f t="shared" ref="SLY104" si="3297">SLX101</f>
        <v>0</v>
      </c>
      <c r="SLZ104" s="796"/>
      <c r="SMA104" s="796"/>
      <c r="SMB104" s="797"/>
      <c r="SMC104" s="795">
        <f t="shared" ref="SMC104" si="3298">SMB101</f>
        <v>0</v>
      </c>
      <c r="SMD104" s="796"/>
      <c r="SME104" s="796"/>
      <c r="SMF104" s="797"/>
      <c r="SMG104" s="795">
        <f t="shared" ref="SMG104" si="3299">SMF101</f>
        <v>0</v>
      </c>
      <c r="SMH104" s="796"/>
      <c r="SMI104" s="796"/>
      <c r="SMJ104" s="797"/>
      <c r="SMK104" s="795">
        <f t="shared" ref="SMK104" si="3300">SMJ101</f>
        <v>0</v>
      </c>
      <c r="SML104" s="796"/>
      <c r="SMM104" s="796"/>
      <c r="SMN104" s="797"/>
      <c r="SMO104" s="795">
        <f t="shared" ref="SMO104" si="3301">SMN101</f>
        <v>0</v>
      </c>
      <c r="SMP104" s="796"/>
      <c r="SMQ104" s="796"/>
      <c r="SMR104" s="797"/>
      <c r="SMS104" s="795">
        <f t="shared" ref="SMS104" si="3302">SMR101</f>
        <v>0</v>
      </c>
      <c r="SMT104" s="796"/>
      <c r="SMU104" s="796"/>
      <c r="SMV104" s="797"/>
      <c r="SMW104" s="795">
        <f t="shared" ref="SMW104" si="3303">SMV101</f>
        <v>0</v>
      </c>
      <c r="SMX104" s="796"/>
      <c r="SMY104" s="796"/>
      <c r="SMZ104" s="797"/>
      <c r="SNA104" s="795">
        <f t="shared" ref="SNA104" si="3304">SMZ101</f>
        <v>0</v>
      </c>
      <c r="SNB104" s="796"/>
      <c r="SNC104" s="796"/>
      <c r="SND104" s="797"/>
      <c r="SNE104" s="795">
        <f t="shared" ref="SNE104" si="3305">SND101</f>
        <v>0</v>
      </c>
      <c r="SNF104" s="796"/>
      <c r="SNG104" s="796"/>
      <c r="SNH104" s="797"/>
      <c r="SNI104" s="795">
        <f t="shared" ref="SNI104" si="3306">SNH101</f>
        <v>0</v>
      </c>
      <c r="SNJ104" s="796"/>
      <c r="SNK104" s="796"/>
      <c r="SNL104" s="797"/>
      <c r="SNM104" s="795">
        <f t="shared" ref="SNM104" si="3307">SNL101</f>
        <v>0</v>
      </c>
      <c r="SNN104" s="796"/>
      <c r="SNO104" s="796"/>
      <c r="SNP104" s="797"/>
      <c r="SNQ104" s="795">
        <f t="shared" ref="SNQ104" si="3308">SNP101</f>
        <v>0</v>
      </c>
      <c r="SNR104" s="796"/>
      <c r="SNS104" s="796"/>
      <c r="SNT104" s="797"/>
      <c r="SNU104" s="795">
        <f t="shared" ref="SNU104" si="3309">SNT101</f>
        <v>0</v>
      </c>
      <c r="SNV104" s="796"/>
      <c r="SNW104" s="796"/>
      <c r="SNX104" s="797"/>
      <c r="SNY104" s="795">
        <f t="shared" ref="SNY104" si="3310">SNX101</f>
        <v>0</v>
      </c>
      <c r="SNZ104" s="796"/>
      <c r="SOA104" s="796"/>
      <c r="SOB104" s="797"/>
      <c r="SOC104" s="795">
        <f t="shared" ref="SOC104" si="3311">SOB101</f>
        <v>0</v>
      </c>
      <c r="SOD104" s="796"/>
      <c r="SOE104" s="796"/>
      <c r="SOF104" s="797"/>
      <c r="SOG104" s="795">
        <f t="shared" ref="SOG104" si="3312">SOF101</f>
        <v>0</v>
      </c>
      <c r="SOH104" s="796"/>
      <c r="SOI104" s="796"/>
      <c r="SOJ104" s="797"/>
      <c r="SOK104" s="795">
        <f t="shared" ref="SOK104" si="3313">SOJ101</f>
        <v>0</v>
      </c>
      <c r="SOL104" s="796"/>
      <c r="SOM104" s="796"/>
      <c r="SON104" s="797"/>
      <c r="SOO104" s="795">
        <f t="shared" ref="SOO104" si="3314">SON101</f>
        <v>0</v>
      </c>
      <c r="SOP104" s="796"/>
      <c r="SOQ104" s="796"/>
      <c r="SOR104" s="797"/>
      <c r="SOS104" s="795">
        <f t="shared" ref="SOS104" si="3315">SOR101</f>
        <v>0</v>
      </c>
      <c r="SOT104" s="796"/>
      <c r="SOU104" s="796"/>
      <c r="SOV104" s="797"/>
      <c r="SOW104" s="795">
        <f t="shared" ref="SOW104" si="3316">SOV101</f>
        <v>0</v>
      </c>
      <c r="SOX104" s="796"/>
      <c r="SOY104" s="796"/>
      <c r="SOZ104" s="797"/>
      <c r="SPA104" s="795">
        <f t="shared" ref="SPA104" si="3317">SOZ101</f>
        <v>0</v>
      </c>
      <c r="SPB104" s="796"/>
      <c r="SPC104" s="796"/>
      <c r="SPD104" s="797"/>
      <c r="SPE104" s="795">
        <f t="shared" ref="SPE104" si="3318">SPD101</f>
        <v>0</v>
      </c>
      <c r="SPF104" s="796"/>
      <c r="SPG104" s="796"/>
      <c r="SPH104" s="797"/>
      <c r="SPI104" s="795">
        <f t="shared" ref="SPI104" si="3319">SPH101</f>
        <v>0</v>
      </c>
      <c r="SPJ104" s="796"/>
      <c r="SPK104" s="796"/>
      <c r="SPL104" s="797"/>
      <c r="SPM104" s="795">
        <f t="shared" ref="SPM104" si="3320">SPL101</f>
        <v>0</v>
      </c>
      <c r="SPN104" s="796"/>
      <c r="SPO104" s="796"/>
      <c r="SPP104" s="797"/>
      <c r="SPQ104" s="795">
        <f t="shared" ref="SPQ104" si="3321">SPP101</f>
        <v>0</v>
      </c>
      <c r="SPR104" s="796"/>
      <c r="SPS104" s="796"/>
      <c r="SPT104" s="797"/>
      <c r="SPU104" s="795">
        <f t="shared" ref="SPU104" si="3322">SPT101</f>
        <v>0</v>
      </c>
      <c r="SPV104" s="796"/>
      <c r="SPW104" s="796"/>
      <c r="SPX104" s="797"/>
      <c r="SPY104" s="795">
        <f t="shared" ref="SPY104" si="3323">SPX101</f>
        <v>0</v>
      </c>
      <c r="SPZ104" s="796"/>
      <c r="SQA104" s="796"/>
      <c r="SQB104" s="797"/>
      <c r="SQC104" s="795">
        <f t="shared" ref="SQC104" si="3324">SQB101</f>
        <v>0</v>
      </c>
      <c r="SQD104" s="796"/>
      <c r="SQE104" s="796"/>
      <c r="SQF104" s="797"/>
      <c r="SQG104" s="795">
        <f t="shared" ref="SQG104" si="3325">SQF101</f>
        <v>0</v>
      </c>
      <c r="SQH104" s="796"/>
      <c r="SQI104" s="796"/>
      <c r="SQJ104" s="797"/>
      <c r="SQK104" s="795">
        <f t="shared" ref="SQK104" si="3326">SQJ101</f>
        <v>0</v>
      </c>
      <c r="SQL104" s="796"/>
      <c r="SQM104" s="796"/>
      <c r="SQN104" s="797"/>
      <c r="SQO104" s="795">
        <f t="shared" ref="SQO104" si="3327">SQN101</f>
        <v>0</v>
      </c>
      <c r="SQP104" s="796"/>
      <c r="SQQ104" s="796"/>
      <c r="SQR104" s="797"/>
      <c r="SQS104" s="795">
        <f t="shared" ref="SQS104" si="3328">SQR101</f>
        <v>0</v>
      </c>
      <c r="SQT104" s="796"/>
      <c r="SQU104" s="796"/>
      <c r="SQV104" s="797"/>
      <c r="SQW104" s="795">
        <f t="shared" ref="SQW104" si="3329">SQV101</f>
        <v>0</v>
      </c>
      <c r="SQX104" s="796"/>
      <c r="SQY104" s="796"/>
      <c r="SQZ104" s="797"/>
      <c r="SRA104" s="795">
        <f t="shared" ref="SRA104" si="3330">SQZ101</f>
        <v>0</v>
      </c>
      <c r="SRB104" s="796"/>
      <c r="SRC104" s="796"/>
      <c r="SRD104" s="797"/>
      <c r="SRE104" s="795">
        <f t="shared" ref="SRE104" si="3331">SRD101</f>
        <v>0</v>
      </c>
      <c r="SRF104" s="796"/>
      <c r="SRG104" s="796"/>
      <c r="SRH104" s="797"/>
      <c r="SRI104" s="795">
        <f t="shared" ref="SRI104" si="3332">SRH101</f>
        <v>0</v>
      </c>
      <c r="SRJ104" s="796"/>
      <c r="SRK104" s="796"/>
      <c r="SRL104" s="797"/>
      <c r="SRM104" s="795">
        <f t="shared" ref="SRM104" si="3333">SRL101</f>
        <v>0</v>
      </c>
      <c r="SRN104" s="796"/>
      <c r="SRO104" s="796"/>
      <c r="SRP104" s="797"/>
      <c r="SRQ104" s="795">
        <f t="shared" ref="SRQ104" si="3334">SRP101</f>
        <v>0</v>
      </c>
      <c r="SRR104" s="796"/>
      <c r="SRS104" s="796"/>
      <c r="SRT104" s="797"/>
      <c r="SRU104" s="795">
        <f t="shared" ref="SRU104" si="3335">SRT101</f>
        <v>0</v>
      </c>
      <c r="SRV104" s="796"/>
      <c r="SRW104" s="796"/>
      <c r="SRX104" s="797"/>
      <c r="SRY104" s="795">
        <f t="shared" ref="SRY104" si="3336">SRX101</f>
        <v>0</v>
      </c>
      <c r="SRZ104" s="796"/>
      <c r="SSA104" s="796"/>
      <c r="SSB104" s="797"/>
      <c r="SSC104" s="795">
        <f t="shared" ref="SSC104" si="3337">SSB101</f>
        <v>0</v>
      </c>
      <c r="SSD104" s="796"/>
      <c r="SSE104" s="796"/>
      <c r="SSF104" s="797"/>
      <c r="SSG104" s="795">
        <f t="shared" ref="SSG104" si="3338">SSF101</f>
        <v>0</v>
      </c>
      <c r="SSH104" s="796"/>
      <c r="SSI104" s="796"/>
      <c r="SSJ104" s="797"/>
      <c r="SSK104" s="795">
        <f t="shared" ref="SSK104" si="3339">SSJ101</f>
        <v>0</v>
      </c>
      <c r="SSL104" s="796"/>
      <c r="SSM104" s="796"/>
      <c r="SSN104" s="797"/>
      <c r="SSO104" s="795">
        <f t="shared" ref="SSO104" si="3340">SSN101</f>
        <v>0</v>
      </c>
      <c r="SSP104" s="796"/>
      <c r="SSQ104" s="796"/>
      <c r="SSR104" s="797"/>
      <c r="SSS104" s="795">
        <f t="shared" ref="SSS104" si="3341">SSR101</f>
        <v>0</v>
      </c>
      <c r="SST104" s="796"/>
      <c r="SSU104" s="796"/>
      <c r="SSV104" s="797"/>
      <c r="SSW104" s="795">
        <f t="shared" ref="SSW104" si="3342">SSV101</f>
        <v>0</v>
      </c>
      <c r="SSX104" s="796"/>
      <c r="SSY104" s="796"/>
      <c r="SSZ104" s="797"/>
      <c r="STA104" s="795">
        <f t="shared" ref="STA104" si="3343">SSZ101</f>
        <v>0</v>
      </c>
      <c r="STB104" s="796"/>
      <c r="STC104" s="796"/>
      <c r="STD104" s="797"/>
      <c r="STE104" s="795">
        <f t="shared" ref="STE104" si="3344">STD101</f>
        <v>0</v>
      </c>
      <c r="STF104" s="796"/>
      <c r="STG104" s="796"/>
      <c r="STH104" s="797"/>
      <c r="STI104" s="795">
        <f t="shared" ref="STI104" si="3345">STH101</f>
        <v>0</v>
      </c>
      <c r="STJ104" s="796"/>
      <c r="STK104" s="796"/>
      <c r="STL104" s="797"/>
      <c r="STM104" s="795">
        <f t="shared" ref="STM104" si="3346">STL101</f>
        <v>0</v>
      </c>
      <c r="STN104" s="796"/>
      <c r="STO104" s="796"/>
      <c r="STP104" s="797"/>
      <c r="STQ104" s="795">
        <f t="shared" ref="STQ104" si="3347">STP101</f>
        <v>0</v>
      </c>
      <c r="STR104" s="796"/>
      <c r="STS104" s="796"/>
      <c r="STT104" s="797"/>
      <c r="STU104" s="795">
        <f t="shared" ref="STU104" si="3348">STT101</f>
        <v>0</v>
      </c>
      <c r="STV104" s="796"/>
      <c r="STW104" s="796"/>
      <c r="STX104" s="797"/>
      <c r="STY104" s="795">
        <f t="shared" ref="STY104" si="3349">STX101</f>
        <v>0</v>
      </c>
      <c r="STZ104" s="796"/>
      <c r="SUA104" s="796"/>
      <c r="SUB104" s="797"/>
      <c r="SUC104" s="795">
        <f t="shared" ref="SUC104" si="3350">SUB101</f>
        <v>0</v>
      </c>
      <c r="SUD104" s="796"/>
      <c r="SUE104" s="796"/>
      <c r="SUF104" s="797"/>
      <c r="SUG104" s="795">
        <f t="shared" ref="SUG104" si="3351">SUF101</f>
        <v>0</v>
      </c>
      <c r="SUH104" s="796"/>
      <c r="SUI104" s="796"/>
      <c r="SUJ104" s="797"/>
      <c r="SUK104" s="795">
        <f t="shared" ref="SUK104" si="3352">SUJ101</f>
        <v>0</v>
      </c>
      <c r="SUL104" s="796"/>
      <c r="SUM104" s="796"/>
      <c r="SUN104" s="797"/>
      <c r="SUO104" s="795">
        <f t="shared" ref="SUO104" si="3353">SUN101</f>
        <v>0</v>
      </c>
      <c r="SUP104" s="796"/>
      <c r="SUQ104" s="796"/>
      <c r="SUR104" s="797"/>
      <c r="SUS104" s="795">
        <f t="shared" ref="SUS104" si="3354">SUR101</f>
        <v>0</v>
      </c>
      <c r="SUT104" s="796"/>
      <c r="SUU104" s="796"/>
      <c r="SUV104" s="797"/>
      <c r="SUW104" s="795">
        <f t="shared" ref="SUW104" si="3355">SUV101</f>
        <v>0</v>
      </c>
      <c r="SUX104" s="796"/>
      <c r="SUY104" s="796"/>
      <c r="SUZ104" s="797"/>
      <c r="SVA104" s="795">
        <f t="shared" ref="SVA104" si="3356">SUZ101</f>
        <v>0</v>
      </c>
      <c r="SVB104" s="796"/>
      <c r="SVC104" s="796"/>
      <c r="SVD104" s="797"/>
      <c r="SVE104" s="795">
        <f t="shared" ref="SVE104" si="3357">SVD101</f>
        <v>0</v>
      </c>
      <c r="SVF104" s="796"/>
      <c r="SVG104" s="796"/>
      <c r="SVH104" s="797"/>
      <c r="SVI104" s="795">
        <f t="shared" ref="SVI104" si="3358">SVH101</f>
        <v>0</v>
      </c>
      <c r="SVJ104" s="796"/>
      <c r="SVK104" s="796"/>
      <c r="SVL104" s="797"/>
      <c r="SVM104" s="795">
        <f t="shared" ref="SVM104" si="3359">SVL101</f>
        <v>0</v>
      </c>
      <c r="SVN104" s="796"/>
      <c r="SVO104" s="796"/>
      <c r="SVP104" s="797"/>
      <c r="SVQ104" s="795">
        <f t="shared" ref="SVQ104" si="3360">SVP101</f>
        <v>0</v>
      </c>
      <c r="SVR104" s="796"/>
      <c r="SVS104" s="796"/>
      <c r="SVT104" s="797"/>
      <c r="SVU104" s="795">
        <f t="shared" ref="SVU104" si="3361">SVT101</f>
        <v>0</v>
      </c>
      <c r="SVV104" s="796"/>
      <c r="SVW104" s="796"/>
      <c r="SVX104" s="797"/>
      <c r="SVY104" s="795">
        <f t="shared" ref="SVY104" si="3362">SVX101</f>
        <v>0</v>
      </c>
      <c r="SVZ104" s="796"/>
      <c r="SWA104" s="796"/>
      <c r="SWB104" s="797"/>
      <c r="SWC104" s="795">
        <f t="shared" ref="SWC104" si="3363">SWB101</f>
        <v>0</v>
      </c>
      <c r="SWD104" s="796"/>
      <c r="SWE104" s="796"/>
      <c r="SWF104" s="797"/>
      <c r="SWG104" s="795">
        <f t="shared" ref="SWG104" si="3364">SWF101</f>
        <v>0</v>
      </c>
      <c r="SWH104" s="796"/>
      <c r="SWI104" s="796"/>
      <c r="SWJ104" s="797"/>
      <c r="SWK104" s="795">
        <f t="shared" ref="SWK104" si="3365">SWJ101</f>
        <v>0</v>
      </c>
      <c r="SWL104" s="796"/>
      <c r="SWM104" s="796"/>
      <c r="SWN104" s="797"/>
      <c r="SWO104" s="795">
        <f t="shared" ref="SWO104" si="3366">SWN101</f>
        <v>0</v>
      </c>
      <c r="SWP104" s="796"/>
      <c r="SWQ104" s="796"/>
      <c r="SWR104" s="797"/>
      <c r="SWS104" s="795">
        <f t="shared" ref="SWS104" si="3367">SWR101</f>
        <v>0</v>
      </c>
      <c r="SWT104" s="796"/>
      <c r="SWU104" s="796"/>
      <c r="SWV104" s="797"/>
      <c r="SWW104" s="795">
        <f t="shared" ref="SWW104" si="3368">SWV101</f>
        <v>0</v>
      </c>
      <c r="SWX104" s="796"/>
      <c r="SWY104" s="796"/>
      <c r="SWZ104" s="797"/>
      <c r="SXA104" s="795">
        <f t="shared" ref="SXA104" si="3369">SWZ101</f>
        <v>0</v>
      </c>
      <c r="SXB104" s="796"/>
      <c r="SXC104" s="796"/>
      <c r="SXD104" s="797"/>
      <c r="SXE104" s="795">
        <f t="shared" ref="SXE104" si="3370">SXD101</f>
        <v>0</v>
      </c>
      <c r="SXF104" s="796"/>
      <c r="SXG104" s="796"/>
      <c r="SXH104" s="797"/>
      <c r="SXI104" s="795">
        <f t="shared" ref="SXI104" si="3371">SXH101</f>
        <v>0</v>
      </c>
      <c r="SXJ104" s="796"/>
      <c r="SXK104" s="796"/>
      <c r="SXL104" s="797"/>
      <c r="SXM104" s="795">
        <f t="shared" ref="SXM104" si="3372">SXL101</f>
        <v>0</v>
      </c>
      <c r="SXN104" s="796"/>
      <c r="SXO104" s="796"/>
      <c r="SXP104" s="797"/>
      <c r="SXQ104" s="795">
        <f t="shared" ref="SXQ104" si="3373">SXP101</f>
        <v>0</v>
      </c>
      <c r="SXR104" s="796"/>
      <c r="SXS104" s="796"/>
      <c r="SXT104" s="797"/>
      <c r="SXU104" s="795">
        <f t="shared" ref="SXU104" si="3374">SXT101</f>
        <v>0</v>
      </c>
      <c r="SXV104" s="796"/>
      <c r="SXW104" s="796"/>
      <c r="SXX104" s="797"/>
      <c r="SXY104" s="795">
        <f t="shared" ref="SXY104" si="3375">SXX101</f>
        <v>0</v>
      </c>
      <c r="SXZ104" s="796"/>
      <c r="SYA104" s="796"/>
      <c r="SYB104" s="797"/>
      <c r="SYC104" s="795">
        <f t="shared" ref="SYC104" si="3376">SYB101</f>
        <v>0</v>
      </c>
      <c r="SYD104" s="796"/>
      <c r="SYE104" s="796"/>
      <c r="SYF104" s="797"/>
      <c r="SYG104" s="795">
        <f t="shared" ref="SYG104" si="3377">SYF101</f>
        <v>0</v>
      </c>
      <c r="SYH104" s="796"/>
      <c r="SYI104" s="796"/>
      <c r="SYJ104" s="797"/>
      <c r="SYK104" s="795">
        <f t="shared" ref="SYK104" si="3378">SYJ101</f>
        <v>0</v>
      </c>
      <c r="SYL104" s="796"/>
      <c r="SYM104" s="796"/>
      <c r="SYN104" s="797"/>
      <c r="SYO104" s="795">
        <f t="shared" ref="SYO104" si="3379">SYN101</f>
        <v>0</v>
      </c>
      <c r="SYP104" s="796"/>
      <c r="SYQ104" s="796"/>
      <c r="SYR104" s="797"/>
      <c r="SYS104" s="795">
        <f t="shared" ref="SYS104" si="3380">SYR101</f>
        <v>0</v>
      </c>
      <c r="SYT104" s="796"/>
      <c r="SYU104" s="796"/>
      <c r="SYV104" s="797"/>
      <c r="SYW104" s="795">
        <f t="shared" ref="SYW104" si="3381">SYV101</f>
        <v>0</v>
      </c>
      <c r="SYX104" s="796"/>
      <c r="SYY104" s="796"/>
      <c r="SYZ104" s="797"/>
      <c r="SZA104" s="795">
        <f t="shared" ref="SZA104" si="3382">SYZ101</f>
        <v>0</v>
      </c>
      <c r="SZB104" s="796"/>
      <c r="SZC104" s="796"/>
      <c r="SZD104" s="797"/>
      <c r="SZE104" s="795">
        <f t="shared" ref="SZE104" si="3383">SZD101</f>
        <v>0</v>
      </c>
      <c r="SZF104" s="796"/>
      <c r="SZG104" s="796"/>
      <c r="SZH104" s="797"/>
      <c r="SZI104" s="795">
        <f t="shared" ref="SZI104" si="3384">SZH101</f>
        <v>0</v>
      </c>
      <c r="SZJ104" s="796"/>
      <c r="SZK104" s="796"/>
      <c r="SZL104" s="797"/>
      <c r="SZM104" s="795">
        <f t="shared" ref="SZM104" si="3385">SZL101</f>
        <v>0</v>
      </c>
      <c r="SZN104" s="796"/>
      <c r="SZO104" s="796"/>
      <c r="SZP104" s="797"/>
      <c r="SZQ104" s="795">
        <f t="shared" ref="SZQ104" si="3386">SZP101</f>
        <v>0</v>
      </c>
      <c r="SZR104" s="796"/>
      <c r="SZS104" s="796"/>
      <c r="SZT104" s="797"/>
      <c r="SZU104" s="795">
        <f t="shared" ref="SZU104" si="3387">SZT101</f>
        <v>0</v>
      </c>
      <c r="SZV104" s="796"/>
      <c r="SZW104" s="796"/>
      <c r="SZX104" s="797"/>
      <c r="SZY104" s="795">
        <f t="shared" ref="SZY104" si="3388">SZX101</f>
        <v>0</v>
      </c>
      <c r="SZZ104" s="796"/>
      <c r="TAA104" s="796"/>
      <c r="TAB104" s="797"/>
      <c r="TAC104" s="795">
        <f t="shared" ref="TAC104" si="3389">TAB101</f>
        <v>0</v>
      </c>
      <c r="TAD104" s="796"/>
      <c r="TAE104" s="796"/>
      <c r="TAF104" s="797"/>
      <c r="TAG104" s="795">
        <f t="shared" ref="TAG104" si="3390">TAF101</f>
        <v>0</v>
      </c>
      <c r="TAH104" s="796"/>
      <c r="TAI104" s="796"/>
      <c r="TAJ104" s="797"/>
      <c r="TAK104" s="795">
        <f t="shared" ref="TAK104" si="3391">TAJ101</f>
        <v>0</v>
      </c>
      <c r="TAL104" s="796"/>
      <c r="TAM104" s="796"/>
      <c r="TAN104" s="797"/>
      <c r="TAO104" s="795">
        <f t="shared" ref="TAO104" si="3392">TAN101</f>
        <v>0</v>
      </c>
      <c r="TAP104" s="796"/>
      <c r="TAQ104" s="796"/>
      <c r="TAR104" s="797"/>
      <c r="TAS104" s="795">
        <f t="shared" ref="TAS104" si="3393">TAR101</f>
        <v>0</v>
      </c>
      <c r="TAT104" s="796"/>
      <c r="TAU104" s="796"/>
      <c r="TAV104" s="797"/>
      <c r="TAW104" s="795">
        <f t="shared" ref="TAW104" si="3394">TAV101</f>
        <v>0</v>
      </c>
      <c r="TAX104" s="796"/>
      <c r="TAY104" s="796"/>
      <c r="TAZ104" s="797"/>
      <c r="TBA104" s="795">
        <f t="shared" ref="TBA104" si="3395">TAZ101</f>
        <v>0</v>
      </c>
      <c r="TBB104" s="796"/>
      <c r="TBC104" s="796"/>
      <c r="TBD104" s="797"/>
      <c r="TBE104" s="795">
        <f t="shared" ref="TBE104" si="3396">TBD101</f>
        <v>0</v>
      </c>
      <c r="TBF104" s="796"/>
      <c r="TBG104" s="796"/>
      <c r="TBH104" s="797"/>
      <c r="TBI104" s="795">
        <f t="shared" ref="TBI104" si="3397">TBH101</f>
        <v>0</v>
      </c>
      <c r="TBJ104" s="796"/>
      <c r="TBK104" s="796"/>
      <c r="TBL104" s="797"/>
      <c r="TBM104" s="795">
        <f t="shared" ref="TBM104" si="3398">TBL101</f>
        <v>0</v>
      </c>
      <c r="TBN104" s="796"/>
      <c r="TBO104" s="796"/>
      <c r="TBP104" s="797"/>
      <c r="TBQ104" s="795">
        <f t="shared" ref="TBQ104" si="3399">TBP101</f>
        <v>0</v>
      </c>
      <c r="TBR104" s="796"/>
      <c r="TBS104" s="796"/>
      <c r="TBT104" s="797"/>
      <c r="TBU104" s="795">
        <f t="shared" ref="TBU104" si="3400">TBT101</f>
        <v>0</v>
      </c>
      <c r="TBV104" s="796"/>
      <c r="TBW104" s="796"/>
      <c r="TBX104" s="797"/>
      <c r="TBY104" s="795">
        <f t="shared" ref="TBY104" si="3401">TBX101</f>
        <v>0</v>
      </c>
      <c r="TBZ104" s="796"/>
      <c r="TCA104" s="796"/>
      <c r="TCB104" s="797"/>
      <c r="TCC104" s="795">
        <f t="shared" ref="TCC104" si="3402">TCB101</f>
        <v>0</v>
      </c>
      <c r="TCD104" s="796"/>
      <c r="TCE104" s="796"/>
      <c r="TCF104" s="797"/>
      <c r="TCG104" s="795">
        <f t="shared" ref="TCG104" si="3403">TCF101</f>
        <v>0</v>
      </c>
      <c r="TCH104" s="796"/>
      <c r="TCI104" s="796"/>
      <c r="TCJ104" s="797"/>
      <c r="TCK104" s="795">
        <f t="shared" ref="TCK104" si="3404">TCJ101</f>
        <v>0</v>
      </c>
      <c r="TCL104" s="796"/>
      <c r="TCM104" s="796"/>
      <c r="TCN104" s="797"/>
      <c r="TCO104" s="795">
        <f t="shared" ref="TCO104" si="3405">TCN101</f>
        <v>0</v>
      </c>
      <c r="TCP104" s="796"/>
      <c r="TCQ104" s="796"/>
      <c r="TCR104" s="797"/>
      <c r="TCS104" s="795">
        <f t="shared" ref="TCS104" si="3406">TCR101</f>
        <v>0</v>
      </c>
      <c r="TCT104" s="796"/>
      <c r="TCU104" s="796"/>
      <c r="TCV104" s="797"/>
      <c r="TCW104" s="795">
        <f t="shared" ref="TCW104" si="3407">TCV101</f>
        <v>0</v>
      </c>
      <c r="TCX104" s="796"/>
      <c r="TCY104" s="796"/>
      <c r="TCZ104" s="797"/>
      <c r="TDA104" s="795">
        <f t="shared" ref="TDA104" si="3408">TCZ101</f>
        <v>0</v>
      </c>
      <c r="TDB104" s="796"/>
      <c r="TDC104" s="796"/>
      <c r="TDD104" s="797"/>
      <c r="TDE104" s="795">
        <f t="shared" ref="TDE104" si="3409">TDD101</f>
        <v>0</v>
      </c>
      <c r="TDF104" s="796"/>
      <c r="TDG104" s="796"/>
      <c r="TDH104" s="797"/>
      <c r="TDI104" s="795">
        <f t="shared" ref="TDI104" si="3410">TDH101</f>
        <v>0</v>
      </c>
      <c r="TDJ104" s="796"/>
      <c r="TDK104" s="796"/>
      <c r="TDL104" s="797"/>
      <c r="TDM104" s="795">
        <f t="shared" ref="TDM104" si="3411">TDL101</f>
        <v>0</v>
      </c>
      <c r="TDN104" s="796"/>
      <c r="TDO104" s="796"/>
      <c r="TDP104" s="797"/>
      <c r="TDQ104" s="795">
        <f t="shared" ref="TDQ104" si="3412">TDP101</f>
        <v>0</v>
      </c>
      <c r="TDR104" s="796"/>
      <c r="TDS104" s="796"/>
      <c r="TDT104" s="797"/>
      <c r="TDU104" s="795">
        <f t="shared" ref="TDU104" si="3413">TDT101</f>
        <v>0</v>
      </c>
      <c r="TDV104" s="796"/>
      <c r="TDW104" s="796"/>
      <c r="TDX104" s="797"/>
      <c r="TDY104" s="795">
        <f t="shared" ref="TDY104" si="3414">TDX101</f>
        <v>0</v>
      </c>
      <c r="TDZ104" s="796"/>
      <c r="TEA104" s="796"/>
      <c r="TEB104" s="797"/>
      <c r="TEC104" s="795">
        <f t="shared" ref="TEC104" si="3415">TEB101</f>
        <v>0</v>
      </c>
      <c r="TED104" s="796"/>
      <c r="TEE104" s="796"/>
      <c r="TEF104" s="797"/>
      <c r="TEG104" s="795">
        <f t="shared" ref="TEG104" si="3416">TEF101</f>
        <v>0</v>
      </c>
      <c r="TEH104" s="796"/>
      <c r="TEI104" s="796"/>
      <c r="TEJ104" s="797"/>
      <c r="TEK104" s="795">
        <f t="shared" ref="TEK104" si="3417">TEJ101</f>
        <v>0</v>
      </c>
      <c r="TEL104" s="796"/>
      <c r="TEM104" s="796"/>
      <c r="TEN104" s="797"/>
      <c r="TEO104" s="795">
        <f t="shared" ref="TEO104" si="3418">TEN101</f>
        <v>0</v>
      </c>
      <c r="TEP104" s="796"/>
      <c r="TEQ104" s="796"/>
      <c r="TER104" s="797"/>
      <c r="TES104" s="795">
        <f t="shared" ref="TES104" si="3419">TER101</f>
        <v>0</v>
      </c>
      <c r="TET104" s="796"/>
      <c r="TEU104" s="796"/>
      <c r="TEV104" s="797"/>
      <c r="TEW104" s="795">
        <f t="shared" ref="TEW104" si="3420">TEV101</f>
        <v>0</v>
      </c>
      <c r="TEX104" s="796"/>
      <c r="TEY104" s="796"/>
      <c r="TEZ104" s="797"/>
      <c r="TFA104" s="795">
        <f t="shared" ref="TFA104" si="3421">TEZ101</f>
        <v>0</v>
      </c>
      <c r="TFB104" s="796"/>
      <c r="TFC104" s="796"/>
      <c r="TFD104" s="797"/>
      <c r="TFE104" s="795">
        <f t="shared" ref="TFE104" si="3422">TFD101</f>
        <v>0</v>
      </c>
      <c r="TFF104" s="796"/>
      <c r="TFG104" s="796"/>
      <c r="TFH104" s="797"/>
      <c r="TFI104" s="795">
        <f t="shared" ref="TFI104" si="3423">TFH101</f>
        <v>0</v>
      </c>
      <c r="TFJ104" s="796"/>
      <c r="TFK104" s="796"/>
      <c r="TFL104" s="797"/>
      <c r="TFM104" s="795">
        <f t="shared" ref="TFM104" si="3424">TFL101</f>
        <v>0</v>
      </c>
      <c r="TFN104" s="796"/>
      <c r="TFO104" s="796"/>
      <c r="TFP104" s="797"/>
      <c r="TFQ104" s="795">
        <f t="shared" ref="TFQ104" si="3425">TFP101</f>
        <v>0</v>
      </c>
      <c r="TFR104" s="796"/>
      <c r="TFS104" s="796"/>
      <c r="TFT104" s="797"/>
      <c r="TFU104" s="795">
        <f t="shared" ref="TFU104" si="3426">TFT101</f>
        <v>0</v>
      </c>
      <c r="TFV104" s="796"/>
      <c r="TFW104" s="796"/>
      <c r="TFX104" s="797"/>
      <c r="TFY104" s="795">
        <f t="shared" ref="TFY104" si="3427">TFX101</f>
        <v>0</v>
      </c>
      <c r="TFZ104" s="796"/>
      <c r="TGA104" s="796"/>
      <c r="TGB104" s="797"/>
      <c r="TGC104" s="795">
        <f t="shared" ref="TGC104" si="3428">TGB101</f>
        <v>0</v>
      </c>
      <c r="TGD104" s="796"/>
      <c r="TGE104" s="796"/>
      <c r="TGF104" s="797"/>
      <c r="TGG104" s="795">
        <f t="shared" ref="TGG104" si="3429">TGF101</f>
        <v>0</v>
      </c>
      <c r="TGH104" s="796"/>
      <c r="TGI104" s="796"/>
      <c r="TGJ104" s="797"/>
      <c r="TGK104" s="795">
        <f t="shared" ref="TGK104" si="3430">TGJ101</f>
        <v>0</v>
      </c>
      <c r="TGL104" s="796"/>
      <c r="TGM104" s="796"/>
      <c r="TGN104" s="797"/>
      <c r="TGO104" s="795">
        <f t="shared" ref="TGO104" si="3431">TGN101</f>
        <v>0</v>
      </c>
      <c r="TGP104" s="796"/>
      <c r="TGQ104" s="796"/>
      <c r="TGR104" s="797"/>
      <c r="TGS104" s="795">
        <f t="shared" ref="TGS104" si="3432">TGR101</f>
        <v>0</v>
      </c>
      <c r="TGT104" s="796"/>
      <c r="TGU104" s="796"/>
      <c r="TGV104" s="797"/>
      <c r="TGW104" s="795">
        <f t="shared" ref="TGW104" si="3433">TGV101</f>
        <v>0</v>
      </c>
      <c r="TGX104" s="796"/>
      <c r="TGY104" s="796"/>
      <c r="TGZ104" s="797"/>
      <c r="THA104" s="795">
        <f t="shared" ref="THA104" si="3434">TGZ101</f>
        <v>0</v>
      </c>
      <c r="THB104" s="796"/>
      <c r="THC104" s="796"/>
      <c r="THD104" s="797"/>
      <c r="THE104" s="795">
        <f t="shared" ref="THE104" si="3435">THD101</f>
        <v>0</v>
      </c>
      <c r="THF104" s="796"/>
      <c r="THG104" s="796"/>
      <c r="THH104" s="797"/>
      <c r="THI104" s="795">
        <f t="shared" ref="THI104" si="3436">THH101</f>
        <v>0</v>
      </c>
      <c r="THJ104" s="796"/>
      <c r="THK104" s="796"/>
      <c r="THL104" s="797"/>
      <c r="THM104" s="795">
        <f t="shared" ref="THM104" si="3437">THL101</f>
        <v>0</v>
      </c>
      <c r="THN104" s="796"/>
      <c r="THO104" s="796"/>
      <c r="THP104" s="797"/>
      <c r="THQ104" s="795">
        <f t="shared" ref="THQ104" si="3438">THP101</f>
        <v>0</v>
      </c>
      <c r="THR104" s="796"/>
      <c r="THS104" s="796"/>
      <c r="THT104" s="797"/>
      <c r="THU104" s="795">
        <f t="shared" ref="THU104" si="3439">THT101</f>
        <v>0</v>
      </c>
      <c r="THV104" s="796"/>
      <c r="THW104" s="796"/>
      <c r="THX104" s="797"/>
      <c r="THY104" s="795">
        <f t="shared" ref="THY104" si="3440">THX101</f>
        <v>0</v>
      </c>
      <c r="THZ104" s="796"/>
      <c r="TIA104" s="796"/>
      <c r="TIB104" s="797"/>
      <c r="TIC104" s="795">
        <f t="shared" ref="TIC104" si="3441">TIB101</f>
        <v>0</v>
      </c>
      <c r="TID104" s="796"/>
      <c r="TIE104" s="796"/>
      <c r="TIF104" s="797"/>
      <c r="TIG104" s="795">
        <f t="shared" ref="TIG104" si="3442">TIF101</f>
        <v>0</v>
      </c>
      <c r="TIH104" s="796"/>
      <c r="TII104" s="796"/>
      <c r="TIJ104" s="797"/>
      <c r="TIK104" s="795">
        <f t="shared" ref="TIK104" si="3443">TIJ101</f>
        <v>0</v>
      </c>
      <c r="TIL104" s="796"/>
      <c r="TIM104" s="796"/>
      <c r="TIN104" s="797"/>
      <c r="TIO104" s="795">
        <f t="shared" ref="TIO104" si="3444">TIN101</f>
        <v>0</v>
      </c>
      <c r="TIP104" s="796"/>
      <c r="TIQ104" s="796"/>
      <c r="TIR104" s="797"/>
      <c r="TIS104" s="795">
        <f t="shared" ref="TIS104" si="3445">TIR101</f>
        <v>0</v>
      </c>
      <c r="TIT104" s="796"/>
      <c r="TIU104" s="796"/>
      <c r="TIV104" s="797"/>
      <c r="TIW104" s="795">
        <f t="shared" ref="TIW104" si="3446">TIV101</f>
        <v>0</v>
      </c>
      <c r="TIX104" s="796"/>
      <c r="TIY104" s="796"/>
      <c r="TIZ104" s="797"/>
      <c r="TJA104" s="795">
        <f t="shared" ref="TJA104" si="3447">TIZ101</f>
        <v>0</v>
      </c>
      <c r="TJB104" s="796"/>
      <c r="TJC104" s="796"/>
      <c r="TJD104" s="797"/>
      <c r="TJE104" s="795">
        <f t="shared" ref="TJE104" si="3448">TJD101</f>
        <v>0</v>
      </c>
      <c r="TJF104" s="796"/>
      <c r="TJG104" s="796"/>
      <c r="TJH104" s="797"/>
      <c r="TJI104" s="795">
        <f t="shared" ref="TJI104" si="3449">TJH101</f>
        <v>0</v>
      </c>
      <c r="TJJ104" s="796"/>
      <c r="TJK104" s="796"/>
      <c r="TJL104" s="797"/>
      <c r="TJM104" s="795">
        <f t="shared" ref="TJM104" si="3450">TJL101</f>
        <v>0</v>
      </c>
      <c r="TJN104" s="796"/>
      <c r="TJO104" s="796"/>
      <c r="TJP104" s="797"/>
      <c r="TJQ104" s="795">
        <f t="shared" ref="TJQ104" si="3451">TJP101</f>
        <v>0</v>
      </c>
      <c r="TJR104" s="796"/>
      <c r="TJS104" s="796"/>
      <c r="TJT104" s="797"/>
      <c r="TJU104" s="795">
        <f t="shared" ref="TJU104" si="3452">TJT101</f>
        <v>0</v>
      </c>
      <c r="TJV104" s="796"/>
      <c r="TJW104" s="796"/>
      <c r="TJX104" s="797"/>
      <c r="TJY104" s="795">
        <f t="shared" ref="TJY104" si="3453">TJX101</f>
        <v>0</v>
      </c>
      <c r="TJZ104" s="796"/>
      <c r="TKA104" s="796"/>
      <c r="TKB104" s="797"/>
      <c r="TKC104" s="795">
        <f t="shared" ref="TKC104" si="3454">TKB101</f>
        <v>0</v>
      </c>
      <c r="TKD104" s="796"/>
      <c r="TKE104" s="796"/>
      <c r="TKF104" s="797"/>
      <c r="TKG104" s="795">
        <f t="shared" ref="TKG104" si="3455">TKF101</f>
        <v>0</v>
      </c>
      <c r="TKH104" s="796"/>
      <c r="TKI104" s="796"/>
      <c r="TKJ104" s="797"/>
      <c r="TKK104" s="795">
        <f t="shared" ref="TKK104" si="3456">TKJ101</f>
        <v>0</v>
      </c>
      <c r="TKL104" s="796"/>
      <c r="TKM104" s="796"/>
      <c r="TKN104" s="797"/>
      <c r="TKO104" s="795">
        <f t="shared" ref="TKO104" si="3457">TKN101</f>
        <v>0</v>
      </c>
      <c r="TKP104" s="796"/>
      <c r="TKQ104" s="796"/>
      <c r="TKR104" s="797"/>
      <c r="TKS104" s="795">
        <f t="shared" ref="TKS104" si="3458">TKR101</f>
        <v>0</v>
      </c>
      <c r="TKT104" s="796"/>
      <c r="TKU104" s="796"/>
      <c r="TKV104" s="797"/>
      <c r="TKW104" s="795">
        <f t="shared" ref="TKW104" si="3459">TKV101</f>
        <v>0</v>
      </c>
      <c r="TKX104" s="796"/>
      <c r="TKY104" s="796"/>
      <c r="TKZ104" s="797"/>
      <c r="TLA104" s="795">
        <f t="shared" ref="TLA104" si="3460">TKZ101</f>
        <v>0</v>
      </c>
      <c r="TLB104" s="796"/>
      <c r="TLC104" s="796"/>
      <c r="TLD104" s="797"/>
      <c r="TLE104" s="795">
        <f t="shared" ref="TLE104" si="3461">TLD101</f>
        <v>0</v>
      </c>
      <c r="TLF104" s="796"/>
      <c r="TLG104" s="796"/>
      <c r="TLH104" s="797"/>
      <c r="TLI104" s="795">
        <f t="shared" ref="TLI104" si="3462">TLH101</f>
        <v>0</v>
      </c>
      <c r="TLJ104" s="796"/>
      <c r="TLK104" s="796"/>
      <c r="TLL104" s="797"/>
      <c r="TLM104" s="795">
        <f t="shared" ref="TLM104" si="3463">TLL101</f>
        <v>0</v>
      </c>
      <c r="TLN104" s="796"/>
      <c r="TLO104" s="796"/>
      <c r="TLP104" s="797"/>
      <c r="TLQ104" s="795">
        <f t="shared" ref="TLQ104" si="3464">TLP101</f>
        <v>0</v>
      </c>
      <c r="TLR104" s="796"/>
      <c r="TLS104" s="796"/>
      <c r="TLT104" s="797"/>
      <c r="TLU104" s="795">
        <f t="shared" ref="TLU104" si="3465">TLT101</f>
        <v>0</v>
      </c>
      <c r="TLV104" s="796"/>
      <c r="TLW104" s="796"/>
      <c r="TLX104" s="797"/>
      <c r="TLY104" s="795">
        <f t="shared" ref="TLY104" si="3466">TLX101</f>
        <v>0</v>
      </c>
      <c r="TLZ104" s="796"/>
      <c r="TMA104" s="796"/>
      <c r="TMB104" s="797"/>
      <c r="TMC104" s="795">
        <f t="shared" ref="TMC104" si="3467">TMB101</f>
        <v>0</v>
      </c>
      <c r="TMD104" s="796"/>
      <c r="TME104" s="796"/>
      <c r="TMF104" s="797"/>
      <c r="TMG104" s="795">
        <f t="shared" ref="TMG104" si="3468">TMF101</f>
        <v>0</v>
      </c>
      <c r="TMH104" s="796"/>
      <c r="TMI104" s="796"/>
      <c r="TMJ104" s="797"/>
      <c r="TMK104" s="795">
        <f t="shared" ref="TMK104" si="3469">TMJ101</f>
        <v>0</v>
      </c>
      <c r="TML104" s="796"/>
      <c r="TMM104" s="796"/>
      <c r="TMN104" s="797"/>
      <c r="TMO104" s="795">
        <f t="shared" ref="TMO104" si="3470">TMN101</f>
        <v>0</v>
      </c>
      <c r="TMP104" s="796"/>
      <c r="TMQ104" s="796"/>
      <c r="TMR104" s="797"/>
      <c r="TMS104" s="795">
        <f t="shared" ref="TMS104" si="3471">TMR101</f>
        <v>0</v>
      </c>
      <c r="TMT104" s="796"/>
      <c r="TMU104" s="796"/>
      <c r="TMV104" s="797"/>
      <c r="TMW104" s="795">
        <f t="shared" ref="TMW104" si="3472">TMV101</f>
        <v>0</v>
      </c>
      <c r="TMX104" s="796"/>
      <c r="TMY104" s="796"/>
      <c r="TMZ104" s="797"/>
      <c r="TNA104" s="795">
        <f t="shared" ref="TNA104" si="3473">TMZ101</f>
        <v>0</v>
      </c>
      <c r="TNB104" s="796"/>
      <c r="TNC104" s="796"/>
      <c r="TND104" s="797"/>
      <c r="TNE104" s="795">
        <f t="shared" ref="TNE104" si="3474">TND101</f>
        <v>0</v>
      </c>
      <c r="TNF104" s="796"/>
      <c r="TNG104" s="796"/>
      <c r="TNH104" s="797"/>
      <c r="TNI104" s="795">
        <f t="shared" ref="TNI104" si="3475">TNH101</f>
        <v>0</v>
      </c>
      <c r="TNJ104" s="796"/>
      <c r="TNK104" s="796"/>
      <c r="TNL104" s="797"/>
      <c r="TNM104" s="795">
        <f t="shared" ref="TNM104" si="3476">TNL101</f>
        <v>0</v>
      </c>
      <c r="TNN104" s="796"/>
      <c r="TNO104" s="796"/>
      <c r="TNP104" s="797"/>
      <c r="TNQ104" s="795">
        <f t="shared" ref="TNQ104" si="3477">TNP101</f>
        <v>0</v>
      </c>
      <c r="TNR104" s="796"/>
      <c r="TNS104" s="796"/>
      <c r="TNT104" s="797"/>
      <c r="TNU104" s="795">
        <f t="shared" ref="TNU104" si="3478">TNT101</f>
        <v>0</v>
      </c>
      <c r="TNV104" s="796"/>
      <c r="TNW104" s="796"/>
      <c r="TNX104" s="797"/>
      <c r="TNY104" s="795">
        <f t="shared" ref="TNY104" si="3479">TNX101</f>
        <v>0</v>
      </c>
      <c r="TNZ104" s="796"/>
      <c r="TOA104" s="796"/>
      <c r="TOB104" s="797"/>
      <c r="TOC104" s="795">
        <f t="shared" ref="TOC104" si="3480">TOB101</f>
        <v>0</v>
      </c>
      <c r="TOD104" s="796"/>
      <c r="TOE104" s="796"/>
      <c r="TOF104" s="797"/>
      <c r="TOG104" s="795">
        <f t="shared" ref="TOG104" si="3481">TOF101</f>
        <v>0</v>
      </c>
      <c r="TOH104" s="796"/>
      <c r="TOI104" s="796"/>
      <c r="TOJ104" s="797"/>
      <c r="TOK104" s="795">
        <f t="shared" ref="TOK104" si="3482">TOJ101</f>
        <v>0</v>
      </c>
      <c r="TOL104" s="796"/>
      <c r="TOM104" s="796"/>
      <c r="TON104" s="797"/>
      <c r="TOO104" s="795">
        <f t="shared" ref="TOO104" si="3483">TON101</f>
        <v>0</v>
      </c>
      <c r="TOP104" s="796"/>
      <c r="TOQ104" s="796"/>
      <c r="TOR104" s="797"/>
      <c r="TOS104" s="795">
        <f t="shared" ref="TOS104" si="3484">TOR101</f>
        <v>0</v>
      </c>
      <c r="TOT104" s="796"/>
      <c r="TOU104" s="796"/>
      <c r="TOV104" s="797"/>
      <c r="TOW104" s="795">
        <f t="shared" ref="TOW104" si="3485">TOV101</f>
        <v>0</v>
      </c>
      <c r="TOX104" s="796"/>
      <c r="TOY104" s="796"/>
      <c r="TOZ104" s="797"/>
      <c r="TPA104" s="795">
        <f t="shared" ref="TPA104" si="3486">TOZ101</f>
        <v>0</v>
      </c>
      <c r="TPB104" s="796"/>
      <c r="TPC104" s="796"/>
      <c r="TPD104" s="797"/>
      <c r="TPE104" s="795">
        <f t="shared" ref="TPE104" si="3487">TPD101</f>
        <v>0</v>
      </c>
      <c r="TPF104" s="796"/>
      <c r="TPG104" s="796"/>
      <c r="TPH104" s="797"/>
      <c r="TPI104" s="795">
        <f t="shared" ref="TPI104" si="3488">TPH101</f>
        <v>0</v>
      </c>
      <c r="TPJ104" s="796"/>
      <c r="TPK104" s="796"/>
      <c r="TPL104" s="797"/>
      <c r="TPM104" s="795">
        <f t="shared" ref="TPM104" si="3489">TPL101</f>
        <v>0</v>
      </c>
      <c r="TPN104" s="796"/>
      <c r="TPO104" s="796"/>
      <c r="TPP104" s="797"/>
      <c r="TPQ104" s="795">
        <f t="shared" ref="TPQ104" si="3490">TPP101</f>
        <v>0</v>
      </c>
      <c r="TPR104" s="796"/>
      <c r="TPS104" s="796"/>
      <c r="TPT104" s="797"/>
      <c r="TPU104" s="795">
        <f t="shared" ref="TPU104" si="3491">TPT101</f>
        <v>0</v>
      </c>
      <c r="TPV104" s="796"/>
      <c r="TPW104" s="796"/>
      <c r="TPX104" s="797"/>
      <c r="TPY104" s="795">
        <f t="shared" ref="TPY104" si="3492">TPX101</f>
        <v>0</v>
      </c>
      <c r="TPZ104" s="796"/>
      <c r="TQA104" s="796"/>
      <c r="TQB104" s="797"/>
      <c r="TQC104" s="795">
        <f t="shared" ref="TQC104" si="3493">TQB101</f>
        <v>0</v>
      </c>
      <c r="TQD104" s="796"/>
      <c r="TQE104" s="796"/>
      <c r="TQF104" s="797"/>
      <c r="TQG104" s="795">
        <f t="shared" ref="TQG104" si="3494">TQF101</f>
        <v>0</v>
      </c>
      <c r="TQH104" s="796"/>
      <c r="TQI104" s="796"/>
      <c r="TQJ104" s="797"/>
      <c r="TQK104" s="795">
        <f t="shared" ref="TQK104" si="3495">TQJ101</f>
        <v>0</v>
      </c>
      <c r="TQL104" s="796"/>
      <c r="TQM104" s="796"/>
      <c r="TQN104" s="797"/>
      <c r="TQO104" s="795">
        <f t="shared" ref="TQO104" si="3496">TQN101</f>
        <v>0</v>
      </c>
      <c r="TQP104" s="796"/>
      <c r="TQQ104" s="796"/>
      <c r="TQR104" s="797"/>
      <c r="TQS104" s="795">
        <f t="shared" ref="TQS104" si="3497">TQR101</f>
        <v>0</v>
      </c>
      <c r="TQT104" s="796"/>
      <c r="TQU104" s="796"/>
      <c r="TQV104" s="797"/>
      <c r="TQW104" s="795">
        <f t="shared" ref="TQW104" si="3498">TQV101</f>
        <v>0</v>
      </c>
      <c r="TQX104" s="796"/>
      <c r="TQY104" s="796"/>
      <c r="TQZ104" s="797"/>
      <c r="TRA104" s="795">
        <f t="shared" ref="TRA104" si="3499">TQZ101</f>
        <v>0</v>
      </c>
      <c r="TRB104" s="796"/>
      <c r="TRC104" s="796"/>
      <c r="TRD104" s="797"/>
      <c r="TRE104" s="795">
        <f t="shared" ref="TRE104" si="3500">TRD101</f>
        <v>0</v>
      </c>
      <c r="TRF104" s="796"/>
      <c r="TRG104" s="796"/>
      <c r="TRH104" s="797"/>
      <c r="TRI104" s="795">
        <f t="shared" ref="TRI104" si="3501">TRH101</f>
        <v>0</v>
      </c>
      <c r="TRJ104" s="796"/>
      <c r="TRK104" s="796"/>
      <c r="TRL104" s="797"/>
      <c r="TRM104" s="795">
        <f t="shared" ref="TRM104" si="3502">TRL101</f>
        <v>0</v>
      </c>
      <c r="TRN104" s="796"/>
      <c r="TRO104" s="796"/>
      <c r="TRP104" s="797"/>
      <c r="TRQ104" s="795">
        <f t="shared" ref="TRQ104" si="3503">TRP101</f>
        <v>0</v>
      </c>
      <c r="TRR104" s="796"/>
      <c r="TRS104" s="796"/>
      <c r="TRT104" s="797"/>
      <c r="TRU104" s="795">
        <f t="shared" ref="TRU104" si="3504">TRT101</f>
        <v>0</v>
      </c>
      <c r="TRV104" s="796"/>
      <c r="TRW104" s="796"/>
      <c r="TRX104" s="797"/>
      <c r="TRY104" s="795">
        <f t="shared" ref="TRY104" si="3505">TRX101</f>
        <v>0</v>
      </c>
      <c r="TRZ104" s="796"/>
      <c r="TSA104" s="796"/>
      <c r="TSB104" s="797"/>
      <c r="TSC104" s="795">
        <f t="shared" ref="TSC104" si="3506">TSB101</f>
        <v>0</v>
      </c>
      <c r="TSD104" s="796"/>
      <c r="TSE104" s="796"/>
      <c r="TSF104" s="797"/>
      <c r="TSG104" s="795">
        <f t="shared" ref="TSG104" si="3507">TSF101</f>
        <v>0</v>
      </c>
      <c r="TSH104" s="796"/>
      <c r="TSI104" s="796"/>
      <c r="TSJ104" s="797"/>
      <c r="TSK104" s="795">
        <f t="shared" ref="TSK104" si="3508">TSJ101</f>
        <v>0</v>
      </c>
      <c r="TSL104" s="796"/>
      <c r="TSM104" s="796"/>
      <c r="TSN104" s="797"/>
      <c r="TSO104" s="795">
        <f t="shared" ref="TSO104" si="3509">TSN101</f>
        <v>0</v>
      </c>
      <c r="TSP104" s="796"/>
      <c r="TSQ104" s="796"/>
      <c r="TSR104" s="797"/>
      <c r="TSS104" s="795">
        <f t="shared" ref="TSS104" si="3510">TSR101</f>
        <v>0</v>
      </c>
      <c r="TST104" s="796"/>
      <c r="TSU104" s="796"/>
      <c r="TSV104" s="797"/>
      <c r="TSW104" s="795">
        <f t="shared" ref="TSW104" si="3511">TSV101</f>
        <v>0</v>
      </c>
      <c r="TSX104" s="796"/>
      <c r="TSY104" s="796"/>
      <c r="TSZ104" s="797"/>
      <c r="TTA104" s="795">
        <f t="shared" ref="TTA104" si="3512">TSZ101</f>
        <v>0</v>
      </c>
      <c r="TTB104" s="796"/>
      <c r="TTC104" s="796"/>
      <c r="TTD104" s="797"/>
      <c r="TTE104" s="795">
        <f t="shared" ref="TTE104" si="3513">TTD101</f>
        <v>0</v>
      </c>
      <c r="TTF104" s="796"/>
      <c r="TTG104" s="796"/>
      <c r="TTH104" s="797"/>
      <c r="TTI104" s="795">
        <f t="shared" ref="TTI104" si="3514">TTH101</f>
        <v>0</v>
      </c>
      <c r="TTJ104" s="796"/>
      <c r="TTK104" s="796"/>
      <c r="TTL104" s="797"/>
      <c r="TTM104" s="795">
        <f t="shared" ref="TTM104" si="3515">TTL101</f>
        <v>0</v>
      </c>
      <c r="TTN104" s="796"/>
      <c r="TTO104" s="796"/>
      <c r="TTP104" s="797"/>
      <c r="TTQ104" s="795">
        <f t="shared" ref="TTQ104" si="3516">TTP101</f>
        <v>0</v>
      </c>
      <c r="TTR104" s="796"/>
      <c r="TTS104" s="796"/>
      <c r="TTT104" s="797"/>
      <c r="TTU104" s="795">
        <f t="shared" ref="TTU104" si="3517">TTT101</f>
        <v>0</v>
      </c>
      <c r="TTV104" s="796"/>
      <c r="TTW104" s="796"/>
      <c r="TTX104" s="797"/>
      <c r="TTY104" s="795">
        <f t="shared" ref="TTY104" si="3518">TTX101</f>
        <v>0</v>
      </c>
      <c r="TTZ104" s="796"/>
      <c r="TUA104" s="796"/>
      <c r="TUB104" s="797"/>
      <c r="TUC104" s="795">
        <f t="shared" ref="TUC104" si="3519">TUB101</f>
        <v>0</v>
      </c>
      <c r="TUD104" s="796"/>
      <c r="TUE104" s="796"/>
      <c r="TUF104" s="797"/>
      <c r="TUG104" s="795">
        <f t="shared" ref="TUG104" si="3520">TUF101</f>
        <v>0</v>
      </c>
      <c r="TUH104" s="796"/>
      <c r="TUI104" s="796"/>
      <c r="TUJ104" s="797"/>
      <c r="TUK104" s="795">
        <f t="shared" ref="TUK104" si="3521">TUJ101</f>
        <v>0</v>
      </c>
      <c r="TUL104" s="796"/>
      <c r="TUM104" s="796"/>
      <c r="TUN104" s="797"/>
      <c r="TUO104" s="795">
        <f t="shared" ref="TUO104" si="3522">TUN101</f>
        <v>0</v>
      </c>
      <c r="TUP104" s="796"/>
      <c r="TUQ104" s="796"/>
      <c r="TUR104" s="797"/>
      <c r="TUS104" s="795">
        <f t="shared" ref="TUS104" si="3523">TUR101</f>
        <v>0</v>
      </c>
      <c r="TUT104" s="796"/>
      <c r="TUU104" s="796"/>
      <c r="TUV104" s="797"/>
      <c r="TUW104" s="795">
        <f t="shared" ref="TUW104" si="3524">TUV101</f>
        <v>0</v>
      </c>
      <c r="TUX104" s="796"/>
      <c r="TUY104" s="796"/>
      <c r="TUZ104" s="797"/>
      <c r="TVA104" s="795">
        <f t="shared" ref="TVA104" si="3525">TUZ101</f>
        <v>0</v>
      </c>
      <c r="TVB104" s="796"/>
      <c r="TVC104" s="796"/>
      <c r="TVD104" s="797"/>
      <c r="TVE104" s="795">
        <f t="shared" ref="TVE104" si="3526">TVD101</f>
        <v>0</v>
      </c>
      <c r="TVF104" s="796"/>
      <c r="TVG104" s="796"/>
      <c r="TVH104" s="797"/>
      <c r="TVI104" s="795">
        <f t="shared" ref="TVI104" si="3527">TVH101</f>
        <v>0</v>
      </c>
      <c r="TVJ104" s="796"/>
      <c r="TVK104" s="796"/>
      <c r="TVL104" s="797"/>
      <c r="TVM104" s="795">
        <f t="shared" ref="TVM104" si="3528">TVL101</f>
        <v>0</v>
      </c>
      <c r="TVN104" s="796"/>
      <c r="TVO104" s="796"/>
      <c r="TVP104" s="797"/>
      <c r="TVQ104" s="795">
        <f t="shared" ref="TVQ104" si="3529">TVP101</f>
        <v>0</v>
      </c>
      <c r="TVR104" s="796"/>
      <c r="TVS104" s="796"/>
      <c r="TVT104" s="797"/>
      <c r="TVU104" s="795">
        <f t="shared" ref="TVU104" si="3530">TVT101</f>
        <v>0</v>
      </c>
      <c r="TVV104" s="796"/>
      <c r="TVW104" s="796"/>
      <c r="TVX104" s="797"/>
      <c r="TVY104" s="795">
        <f t="shared" ref="TVY104" si="3531">TVX101</f>
        <v>0</v>
      </c>
      <c r="TVZ104" s="796"/>
      <c r="TWA104" s="796"/>
      <c r="TWB104" s="797"/>
      <c r="TWC104" s="795">
        <f t="shared" ref="TWC104" si="3532">TWB101</f>
        <v>0</v>
      </c>
      <c r="TWD104" s="796"/>
      <c r="TWE104" s="796"/>
      <c r="TWF104" s="797"/>
      <c r="TWG104" s="795">
        <f t="shared" ref="TWG104" si="3533">TWF101</f>
        <v>0</v>
      </c>
      <c r="TWH104" s="796"/>
      <c r="TWI104" s="796"/>
      <c r="TWJ104" s="797"/>
      <c r="TWK104" s="795">
        <f t="shared" ref="TWK104" si="3534">TWJ101</f>
        <v>0</v>
      </c>
      <c r="TWL104" s="796"/>
      <c r="TWM104" s="796"/>
      <c r="TWN104" s="797"/>
      <c r="TWO104" s="795">
        <f t="shared" ref="TWO104" si="3535">TWN101</f>
        <v>0</v>
      </c>
      <c r="TWP104" s="796"/>
      <c r="TWQ104" s="796"/>
      <c r="TWR104" s="797"/>
      <c r="TWS104" s="795">
        <f t="shared" ref="TWS104" si="3536">TWR101</f>
        <v>0</v>
      </c>
      <c r="TWT104" s="796"/>
      <c r="TWU104" s="796"/>
      <c r="TWV104" s="797"/>
      <c r="TWW104" s="795">
        <f t="shared" ref="TWW104" si="3537">TWV101</f>
        <v>0</v>
      </c>
      <c r="TWX104" s="796"/>
      <c r="TWY104" s="796"/>
      <c r="TWZ104" s="797"/>
      <c r="TXA104" s="795">
        <f t="shared" ref="TXA104" si="3538">TWZ101</f>
        <v>0</v>
      </c>
      <c r="TXB104" s="796"/>
      <c r="TXC104" s="796"/>
      <c r="TXD104" s="797"/>
      <c r="TXE104" s="795">
        <f t="shared" ref="TXE104" si="3539">TXD101</f>
        <v>0</v>
      </c>
      <c r="TXF104" s="796"/>
      <c r="TXG104" s="796"/>
      <c r="TXH104" s="797"/>
      <c r="TXI104" s="795">
        <f t="shared" ref="TXI104" si="3540">TXH101</f>
        <v>0</v>
      </c>
      <c r="TXJ104" s="796"/>
      <c r="TXK104" s="796"/>
      <c r="TXL104" s="797"/>
      <c r="TXM104" s="795">
        <f t="shared" ref="TXM104" si="3541">TXL101</f>
        <v>0</v>
      </c>
      <c r="TXN104" s="796"/>
      <c r="TXO104" s="796"/>
      <c r="TXP104" s="797"/>
      <c r="TXQ104" s="795">
        <f t="shared" ref="TXQ104" si="3542">TXP101</f>
        <v>0</v>
      </c>
      <c r="TXR104" s="796"/>
      <c r="TXS104" s="796"/>
      <c r="TXT104" s="797"/>
      <c r="TXU104" s="795">
        <f t="shared" ref="TXU104" si="3543">TXT101</f>
        <v>0</v>
      </c>
      <c r="TXV104" s="796"/>
      <c r="TXW104" s="796"/>
      <c r="TXX104" s="797"/>
      <c r="TXY104" s="795">
        <f t="shared" ref="TXY104" si="3544">TXX101</f>
        <v>0</v>
      </c>
      <c r="TXZ104" s="796"/>
      <c r="TYA104" s="796"/>
      <c r="TYB104" s="797"/>
      <c r="TYC104" s="795">
        <f t="shared" ref="TYC104" si="3545">TYB101</f>
        <v>0</v>
      </c>
      <c r="TYD104" s="796"/>
      <c r="TYE104" s="796"/>
      <c r="TYF104" s="797"/>
      <c r="TYG104" s="795">
        <f t="shared" ref="TYG104" si="3546">TYF101</f>
        <v>0</v>
      </c>
      <c r="TYH104" s="796"/>
      <c r="TYI104" s="796"/>
      <c r="TYJ104" s="797"/>
      <c r="TYK104" s="795">
        <f t="shared" ref="TYK104" si="3547">TYJ101</f>
        <v>0</v>
      </c>
      <c r="TYL104" s="796"/>
      <c r="TYM104" s="796"/>
      <c r="TYN104" s="797"/>
      <c r="TYO104" s="795">
        <f t="shared" ref="TYO104" si="3548">TYN101</f>
        <v>0</v>
      </c>
      <c r="TYP104" s="796"/>
      <c r="TYQ104" s="796"/>
      <c r="TYR104" s="797"/>
      <c r="TYS104" s="795">
        <f t="shared" ref="TYS104" si="3549">TYR101</f>
        <v>0</v>
      </c>
      <c r="TYT104" s="796"/>
      <c r="TYU104" s="796"/>
      <c r="TYV104" s="797"/>
      <c r="TYW104" s="795">
        <f t="shared" ref="TYW104" si="3550">TYV101</f>
        <v>0</v>
      </c>
      <c r="TYX104" s="796"/>
      <c r="TYY104" s="796"/>
      <c r="TYZ104" s="797"/>
      <c r="TZA104" s="795">
        <f t="shared" ref="TZA104" si="3551">TYZ101</f>
        <v>0</v>
      </c>
      <c r="TZB104" s="796"/>
      <c r="TZC104" s="796"/>
      <c r="TZD104" s="797"/>
      <c r="TZE104" s="795">
        <f t="shared" ref="TZE104" si="3552">TZD101</f>
        <v>0</v>
      </c>
      <c r="TZF104" s="796"/>
      <c r="TZG104" s="796"/>
      <c r="TZH104" s="797"/>
      <c r="TZI104" s="795">
        <f t="shared" ref="TZI104" si="3553">TZH101</f>
        <v>0</v>
      </c>
      <c r="TZJ104" s="796"/>
      <c r="TZK104" s="796"/>
      <c r="TZL104" s="797"/>
      <c r="TZM104" s="795">
        <f t="shared" ref="TZM104" si="3554">TZL101</f>
        <v>0</v>
      </c>
      <c r="TZN104" s="796"/>
      <c r="TZO104" s="796"/>
      <c r="TZP104" s="797"/>
      <c r="TZQ104" s="795">
        <f t="shared" ref="TZQ104" si="3555">TZP101</f>
        <v>0</v>
      </c>
      <c r="TZR104" s="796"/>
      <c r="TZS104" s="796"/>
      <c r="TZT104" s="797"/>
      <c r="TZU104" s="795">
        <f t="shared" ref="TZU104" si="3556">TZT101</f>
        <v>0</v>
      </c>
      <c r="TZV104" s="796"/>
      <c r="TZW104" s="796"/>
      <c r="TZX104" s="797"/>
      <c r="TZY104" s="795">
        <f t="shared" ref="TZY104" si="3557">TZX101</f>
        <v>0</v>
      </c>
      <c r="TZZ104" s="796"/>
      <c r="UAA104" s="796"/>
      <c r="UAB104" s="797"/>
      <c r="UAC104" s="795">
        <f t="shared" ref="UAC104" si="3558">UAB101</f>
        <v>0</v>
      </c>
      <c r="UAD104" s="796"/>
      <c r="UAE104" s="796"/>
      <c r="UAF104" s="797"/>
      <c r="UAG104" s="795">
        <f t="shared" ref="UAG104" si="3559">UAF101</f>
        <v>0</v>
      </c>
      <c r="UAH104" s="796"/>
      <c r="UAI104" s="796"/>
      <c r="UAJ104" s="797"/>
      <c r="UAK104" s="795">
        <f t="shared" ref="UAK104" si="3560">UAJ101</f>
        <v>0</v>
      </c>
      <c r="UAL104" s="796"/>
      <c r="UAM104" s="796"/>
      <c r="UAN104" s="797"/>
      <c r="UAO104" s="795">
        <f t="shared" ref="UAO104" si="3561">UAN101</f>
        <v>0</v>
      </c>
      <c r="UAP104" s="796"/>
      <c r="UAQ104" s="796"/>
      <c r="UAR104" s="797"/>
      <c r="UAS104" s="795">
        <f t="shared" ref="UAS104" si="3562">UAR101</f>
        <v>0</v>
      </c>
      <c r="UAT104" s="796"/>
      <c r="UAU104" s="796"/>
      <c r="UAV104" s="797"/>
      <c r="UAW104" s="795">
        <f t="shared" ref="UAW104" si="3563">UAV101</f>
        <v>0</v>
      </c>
      <c r="UAX104" s="796"/>
      <c r="UAY104" s="796"/>
      <c r="UAZ104" s="797"/>
      <c r="UBA104" s="795">
        <f t="shared" ref="UBA104" si="3564">UAZ101</f>
        <v>0</v>
      </c>
      <c r="UBB104" s="796"/>
      <c r="UBC104" s="796"/>
      <c r="UBD104" s="797"/>
      <c r="UBE104" s="795">
        <f t="shared" ref="UBE104" si="3565">UBD101</f>
        <v>0</v>
      </c>
      <c r="UBF104" s="796"/>
      <c r="UBG104" s="796"/>
      <c r="UBH104" s="797"/>
      <c r="UBI104" s="795">
        <f t="shared" ref="UBI104" si="3566">UBH101</f>
        <v>0</v>
      </c>
      <c r="UBJ104" s="796"/>
      <c r="UBK104" s="796"/>
      <c r="UBL104" s="797"/>
      <c r="UBM104" s="795">
        <f t="shared" ref="UBM104" si="3567">UBL101</f>
        <v>0</v>
      </c>
      <c r="UBN104" s="796"/>
      <c r="UBO104" s="796"/>
      <c r="UBP104" s="797"/>
      <c r="UBQ104" s="795">
        <f t="shared" ref="UBQ104" si="3568">UBP101</f>
        <v>0</v>
      </c>
      <c r="UBR104" s="796"/>
      <c r="UBS104" s="796"/>
      <c r="UBT104" s="797"/>
      <c r="UBU104" s="795">
        <f t="shared" ref="UBU104" si="3569">UBT101</f>
        <v>0</v>
      </c>
      <c r="UBV104" s="796"/>
      <c r="UBW104" s="796"/>
      <c r="UBX104" s="797"/>
      <c r="UBY104" s="795">
        <f t="shared" ref="UBY104" si="3570">UBX101</f>
        <v>0</v>
      </c>
      <c r="UBZ104" s="796"/>
      <c r="UCA104" s="796"/>
      <c r="UCB104" s="797"/>
      <c r="UCC104" s="795">
        <f t="shared" ref="UCC104" si="3571">UCB101</f>
        <v>0</v>
      </c>
      <c r="UCD104" s="796"/>
      <c r="UCE104" s="796"/>
      <c r="UCF104" s="797"/>
      <c r="UCG104" s="795">
        <f t="shared" ref="UCG104" si="3572">UCF101</f>
        <v>0</v>
      </c>
      <c r="UCH104" s="796"/>
      <c r="UCI104" s="796"/>
      <c r="UCJ104" s="797"/>
      <c r="UCK104" s="795">
        <f t="shared" ref="UCK104" si="3573">UCJ101</f>
        <v>0</v>
      </c>
      <c r="UCL104" s="796"/>
      <c r="UCM104" s="796"/>
      <c r="UCN104" s="797"/>
      <c r="UCO104" s="795">
        <f t="shared" ref="UCO104" si="3574">UCN101</f>
        <v>0</v>
      </c>
      <c r="UCP104" s="796"/>
      <c r="UCQ104" s="796"/>
      <c r="UCR104" s="797"/>
      <c r="UCS104" s="795">
        <f t="shared" ref="UCS104" si="3575">UCR101</f>
        <v>0</v>
      </c>
      <c r="UCT104" s="796"/>
      <c r="UCU104" s="796"/>
      <c r="UCV104" s="797"/>
      <c r="UCW104" s="795">
        <f t="shared" ref="UCW104" si="3576">UCV101</f>
        <v>0</v>
      </c>
      <c r="UCX104" s="796"/>
      <c r="UCY104" s="796"/>
      <c r="UCZ104" s="797"/>
      <c r="UDA104" s="795">
        <f t="shared" ref="UDA104" si="3577">UCZ101</f>
        <v>0</v>
      </c>
      <c r="UDB104" s="796"/>
      <c r="UDC104" s="796"/>
      <c r="UDD104" s="797"/>
      <c r="UDE104" s="795">
        <f t="shared" ref="UDE104" si="3578">UDD101</f>
        <v>0</v>
      </c>
      <c r="UDF104" s="796"/>
      <c r="UDG104" s="796"/>
      <c r="UDH104" s="797"/>
      <c r="UDI104" s="795">
        <f t="shared" ref="UDI104" si="3579">UDH101</f>
        <v>0</v>
      </c>
      <c r="UDJ104" s="796"/>
      <c r="UDK104" s="796"/>
      <c r="UDL104" s="797"/>
      <c r="UDM104" s="795">
        <f t="shared" ref="UDM104" si="3580">UDL101</f>
        <v>0</v>
      </c>
      <c r="UDN104" s="796"/>
      <c r="UDO104" s="796"/>
      <c r="UDP104" s="797"/>
      <c r="UDQ104" s="795">
        <f t="shared" ref="UDQ104" si="3581">UDP101</f>
        <v>0</v>
      </c>
      <c r="UDR104" s="796"/>
      <c r="UDS104" s="796"/>
      <c r="UDT104" s="797"/>
      <c r="UDU104" s="795">
        <f t="shared" ref="UDU104" si="3582">UDT101</f>
        <v>0</v>
      </c>
      <c r="UDV104" s="796"/>
      <c r="UDW104" s="796"/>
      <c r="UDX104" s="797"/>
      <c r="UDY104" s="795">
        <f t="shared" ref="UDY104" si="3583">UDX101</f>
        <v>0</v>
      </c>
      <c r="UDZ104" s="796"/>
      <c r="UEA104" s="796"/>
      <c r="UEB104" s="797"/>
      <c r="UEC104" s="795">
        <f t="shared" ref="UEC104" si="3584">UEB101</f>
        <v>0</v>
      </c>
      <c r="UED104" s="796"/>
      <c r="UEE104" s="796"/>
      <c r="UEF104" s="797"/>
      <c r="UEG104" s="795">
        <f t="shared" ref="UEG104" si="3585">UEF101</f>
        <v>0</v>
      </c>
      <c r="UEH104" s="796"/>
      <c r="UEI104" s="796"/>
      <c r="UEJ104" s="797"/>
      <c r="UEK104" s="795">
        <f t="shared" ref="UEK104" si="3586">UEJ101</f>
        <v>0</v>
      </c>
      <c r="UEL104" s="796"/>
      <c r="UEM104" s="796"/>
      <c r="UEN104" s="797"/>
      <c r="UEO104" s="795">
        <f t="shared" ref="UEO104" si="3587">UEN101</f>
        <v>0</v>
      </c>
      <c r="UEP104" s="796"/>
      <c r="UEQ104" s="796"/>
      <c r="UER104" s="797"/>
      <c r="UES104" s="795">
        <f t="shared" ref="UES104" si="3588">UER101</f>
        <v>0</v>
      </c>
      <c r="UET104" s="796"/>
      <c r="UEU104" s="796"/>
      <c r="UEV104" s="797"/>
      <c r="UEW104" s="795">
        <f t="shared" ref="UEW104" si="3589">UEV101</f>
        <v>0</v>
      </c>
      <c r="UEX104" s="796"/>
      <c r="UEY104" s="796"/>
      <c r="UEZ104" s="797"/>
      <c r="UFA104" s="795">
        <f t="shared" ref="UFA104" si="3590">UEZ101</f>
        <v>0</v>
      </c>
      <c r="UFB104" s="796"/>
      <c r="UFC104" s="796"/>
      <c r="UFD104" s="797"/>
      <c r="UFE104" s="795">
        <f t="shared" ref="UFE104" si="3591">UFD101</f>
        <v>0</v>
      </c>
      <c r="UFF104" s="796"/>
      <c r="UFG104" s="796"/>
      <c r="UFH104" s="797"/>
      <c r="UFI104" s="795">
        <f t="shared" ref="UFI104" si="3592">UFH101</f>
        <v>0</v>
      </c>
      <c r="UFJ104" s="796"/>
      <c r="UFK104" s="796"/>
      <c r="UFL104" s="797"/>
      <c r="UFM104" s="795">
        <f t="shared" ref="UFM104" si="3593">UFL101</f>
        <v>0</v>
      </c>
      <c r="UFN104" s="796"/>
      <c r="UFO104" s="796"/>
      <c r="UFP104" s="797"/>
      <c r="UFQ104" s="795">
        <f t="shared" ref="UFQ104" si="3594">UFP101</f>
        <v>0</v>
      </c>
      <c r="UFR104" s="796"/>
      <c r="UFS104" s="796"/>
      <c r="UFT104" s="797"/>
      <c r="UFU104" s="795">
        <f t="shared" ref="UFU104" si="3595">UFT101</f>
        <v>0</v>
      </c>
      <c r="UFV104" s="796"/>
      <c r="UFW104" s="796"/>
      <c r="UFX104" s="797"/>
      <c r="UFY104" s="795">
        <f t="shared" ref="UFY104" si="3596">UFX101</f>
        <v>0</v>
      </c>
      <c r="UFZ104" s="796"/>
      <c r="UGA104" s="796"/>
      <c r="UGB104" s="797"/>
      <c r="UGC104" s="795">
        <f t="shared" ref="UGC104" si="3597">UGB101</f>
        <v>0</v>
      </c>
      <c r="UGD104" s="796"/>
      <c r="UGE104" s="796"/>
      <c r="UGF104" s="797"/>
      <c r="UGG104" s="795">
        <f t="shared" ref="UGG104" si="3598">UGF101</f>
        <v>0</v>
      </c>
      <c r="UGH104" s="796"/>
      <c r="UGI104" s="796"/>
      <c r="UGJ104" s="797"/>
      <c r="UGK104" s="795">
        <f t="shared" ref="UGK104" si="3599">UGJ101</f>
        <v>0</v>
      </c>
      <c r="UGL104" s="796"/>
      <c r="UGM104" s="796"/>
      <c r="UGN104" s="797"/>
      <c r="UGO104" s="795">
        <f t="shared" ref="UGO104" si="3600">UGN101</f>
        <v>0</v>
      </c>
      <c r="UGP104" s="796"/>
      <c r="UGQ104" s="796"/>
      <c r="UGR104" s="797"/>
      <c r="UGS104" s="795">
        <f t="shared" ref="UGS104" si="3601">UGR101</f>
        <v>0</v>
      </c>
      <c r="UGT104" s="796"/>
      <c r="UGU104" s="796"/>
      <c r="UGV104" s="797"/>
      <c r="UGW104" s="795">
        <f t="shared" ref="UGW104" si="3602">UGV101</f>
        <v>0</v>
      </c>
      <c r="UGX104" s="796"/>
      <c r="UGY104" s="796"/>
      <c r="UGZ104" s="797"/>
      <c r="UHA104" s="795">
        <f t="shared" ref="UHA104" si="3603">UGZ101</f>
        <v>0</v>
      </c>
      <c r="UHB104" s="796"/>
      <c r="UHC104" s="796"/>
      <c r="UHD104" s="797"/>
      <c r="UHE104" s="795">
        <f t="shared" ref="UHE104" si="3604">UHD101</f>
        <v>0</v>
      </c>
      <c r="UHF104" s="796"/>
      <c r="UHG104" s="796"/>
      <c r="UHH104" s="797"/>
      <c r="UHI104" s="795">
        <f t="shared" ref="UHI104" si="3605">UHH101</f>
        <v>0</v>
      </c>
      <c r="UHJ104" s="796"/>
      <c r="UHK104" s="796"/>
      <c r="UHL104" s="797"/>
      <c r="UHM104" s="795">
        <f t="shared" ref="UHM104" si="3606">UHL101</f>
        <v>0</v>
      </c>
      <c r="UHN104" s="796"/>
      <c r="UHO104" s="796"/>
      <c r="UHP104" s="797"/>
      <c r="UHQ104" s="795">
        <f t="shared" ref="UHQ104" si="3607">UHP101</f>
        <v>0</v>
      </c>
      <c r="UHR104" s="796"/>
      <c r="UHS104" s="796"/>
      <c r="UHT104" s="797"/>
      <c r="UHU104" s="795">
        <f t="shared" ref="UHU104" si="3608">UHT101</f>
        <v>0</v>
      </c>
      <c r="UHV104" s="796"/>
      <c r="UHW104" s="796"/>
      <c r="UHX104" s="797"/>
      <c r="UHY104" s="795">
        <f t="shared" ref="UHY104" si="3609">UHX101</f>
        <v>0</v>
      </c>
      <c r="UHZ104" s="796"/>
      <c r="UIA104" s="796"/>
      <c r="UIB104" s="797"/>
      <c r="UIC104" s="795">
        <f t="shared" ref="UIC104" si="3610">UIB101</f>
        <v>0</v>
      </c>
      <c r="UID104" s="796"/>
      <c r="UIE104" s="796"/>
      <c r="UIF104" s="797"/>
      <c r="UIG104" s="795">
        <f t="shared" ref="UIG104" si="3611">UIF101</f>
        <v>0</v>
      </c>
      <c r="UIH104" s="796"/>
      <c r="UII104" s="796"/>
      <c r="UIJ104" s="797"/>
      <c r="UIK104" s="795">
        <f t="shared" ref="UIK104" si="3612">UIJ101</f>
        <v>0</v>
      </c>
      <c r="UIL104" s="796"/>
      <c r="UIM104" s="796"/>
      <c r="UIN104" s="797"/>
      <c r="UIO104" s="795">
        <f t="shared" ref="UIO104" si="3613">UIN101</f>
        <v>0</v>
      </c>
      <c r="UIP104" s="796"/>
      <c r="UIQ104" s="796"/>
      <c r="UIR104" s="797"/>
      <c r="UIS104" s="795">
        <f t="shared" ref="UIS104" si="3614">UIR101</f>
        <v>0</v>
      </c>
      <c r="UIT104" s="796"/>
      <c r="UIU104" s="796"/>
      <c r="UIV104" s="797"/>
      <c r="UIW104" s="795">
        <f t="shared" ref="UIW104" si="3615">UIV101</f>
        <v>0</v>
      </c>
      <c r="UIX104" s="796"/>
      <c r="UIY104" s="796"/>
      <c r="UIZ104" s="797"/>
      <c r="UJA104" s="795">
        <f t="shared" ref="UJA104" si="3616">UIZ101</f>
        <v>0</v>
      </c>
      <c r="UJB104" s="796"/>
      <c r="UJC104" s="796"/>
      <c r="UJD104" s="797"/>
      <c r="UJE104" s="795">
        <f t="shared" ref="UJE104" si="3617">UJD101</f>
        <v>0</v>
      </c>
      <c r="UJF104" s="796"/>
      <c r="UJG104" s="796"/>
      <c r="UJH104" s="797"/>
      <c r="UJI104" s="795">
        <f t="shared" ref="UJI104" si="3618">UJH101</f>
        <v>0</v>
      </c>
      <c r="UJJ104" s="796"/>
      <c r="UJK104" s="796"/>
      <c r="UJL104" s="797"/>
      <c r="UJM104" s="795">
        <f t="shared" ref="UJM104" si="3619">UJL101</f>
        <v>0</v>
      </c>
      <c r="UJN104" s="796"/>
      <c r="UJO104" s="796"/>
      <c r="UJP104" s="797"/>
      <c r="UJQ104" s="795">
        <f t="shared" ref="UJQ104" si="3620">UJP101</f>
        <v>0</v>
      </c>
      <c r="UJR104" s="796"/>
      <c r="UJS104" s="796"/>
      <c r="UJT104" s="797"/>
      <c r="UJU104" s="795">
        <f t="shared" ref="UJU104" si="3621">UJT101</f>
        <v>0</v>
      </c>
      <c r="UJV104" s="796"/>
      <c r="UJW104" s="796"/>
      <c r="UJX104" s="797"/>
      <c r="UJY104" s="795">
        <f t="shared" ref="UJY104" si="3622">UJX101</f>
        <v>0</v>
      </c>
      <c r="UJZ104" s="796"/>
      <c r="UKA104" s="796"/>
      <c r="UKB104" s="797"/>
      <c r="UKC104" s="795">
        <f t="shared" ref="UKC104" si="3623">UKB101</f>
        <v>0</v>
      </c>
      <c r="UKD104" s="796"/>
      <c r="UKE104" s="796"/>
      <c r="UKF104" s="797"/>
      <c r="UKG104" s="795">
        <f t="shared" ref="UKG104" si="3624">UKF101</f>
        <v>0</v>
      </c>
      <c r="UKH104" s="796"/>
      <c r="UKI104" s="796"/>
      <c r="UKJ104" s="797"/>
      <c r="UKK104" s="795">
        <f t="shared" ref="UKK104" si="3625">UKJ101</f>
        <v>0</v>
      </c>
      <c r="UKL104" s="796"/>
      <c r="UKM104" s="796"/>
      <c r="UKN104" s="797"/>
      <c r="UKO104" s="795">
        <f t="shared" ref="UKO104" si="3626">UKN101</f>
        <v>0</v>
      </c>
      <c r="UKP104" s="796"/>
      <c r="UKQ104" s="796"/>
      <c r="UKR104" s="797"/>
      <c r="UKS104" s="795">
        <f t="shared" ref="UKS104" si="3627">UKR101</f>
        <v>0</v>
      </c>
      <c r="UKT104" s="796"/>
      <c r="UKU104" s="796"/>
      <c r="UKV104" s="797"/>
      <c r="UKW104" s="795">
        <f t="shared" ref="UKW104" si="3628">UKV101</f>
        <v>0</v>
      </c>
      <c r="UKX104" s="796"/>
      <c r="UKY104" s="796"/>
      <c r="UKZ104" s="797"/>
      <c r="ULA104" s="795">
        <f t="shared" ref="ULA104" si="3629">UKZ101</f>
        <v>0</v>
      </c>
      <c r="ULB104" s="796"/>
      <c r="ULC104" s="796"/>
      <c r="ULD104" s="797"/>
      <c r="ULE104" s="795">
        <f t="shared" ref="ULE104" si="3630">ULD101</f>
        <v>0</v>
      </c>
      <c r="ULF104" s="796"/>
      <c r="ULG104" s="796"/>
      <c r="ULH104" s="797"/>
      <c r="ULI104" s="795">
        <f t="shared" ref="ULI104" si="3631">ULH101</f>
        <v>0</v>
      </c>
      <c r="ULJ104" s="796"/>
      <c r="ULK104" s="796"/>
      <c r="ULL104" s="797"/>
      <c r="ULM104" s="795">
        <f t="shared" ref="ULM104" si="3632">ULL101</f>
        <v>0</v>
      </c>
      <c r="ULN104" s="796"/>
      <c r="ULO104" s="796"/>
      <c r="ULP104" s="797"/>
      <c r="ULQ104" s="795">
        <f t="shared" ref="ULQ104" si="3633">ULP101</f>
        <v>0</v>
      </c>
      <c r="ULR104" s="796"/>
      <c r="ULS104" s="796"/>
      <c r="ULT104" s="797"/>
      <c r="ULU104" s="795">
        <f t="shared" ref="ULU104" si="3634">ULT101</f>
        <v>0</v>
      </c>
      <c r="ULV104" s="796"/>
      <c r="ULW104" s="796"/>
      <c r="ULX104" s="797"/>
      <c r="ULY104" s="795">
        <f t="shared" ref="ULY104" si="3635">ULX101</f>
        <v>0</v>
      </c>
      <c r="ULZ104" s="796"/>
      <c r="UMA104" s="796"/>
      <c r="UMB104" s="797"/>
      <c r="UMC104" s="795">
        <f t="shared" ref="UMC104" si="3636">UMB101</f>
        <v>0</v>
      </c>
      <c r="UMD104" s="796"/>
      <c r="UME104" s="796"/>
      <c r="UMF104" s="797"/>
      <c r="UMG104" s="795">
        <f t="shared" ref="UMG104" si="3637">UMF101</f>
        <v>0</v>
      </c>
      <c r="UMH104" s="796"/>
      <c r="UMI104" s="796"/>
      <c r="UMJ104" s="797"/>
      <c r="UMK104" s="795">
        <f t="shared" ref="UMK104" si="3638">UMJ101</f>
        <v>0</v>
      </c>
      <c r="UML104" s="796"/>
      <c r="UMM104" s="796"/>
      <c r="UMN104" s="797"/>
      <c r="UMO104" s="795">
        <f t="shared" ref="UMO104" si="3639">UMN101</f>
        <v>0</v>
      </c>
      <c r="UMP104" s="796"/>
      <c r="UMQ104" s="796"/>
      <c r="UMR104" s="797"/>
      <c r="UMS104" s="795">
        <f t="shared" ref="UMS104" si="3640">UMR101</f>
        <v>0</v>
      </c>
      <c r="UMT104" s="796"/>
      <c r="UMU104" s="796"/>
      <c r="UMV104" s="797"/>
      <c r="UMW104" s="795">
        <f t="shared" ref="UMW104" si="3641">UMV101</f>
        <v>0</v>
      </c>
      <c r="UMX104" s="796"/>
      <c r="UMY104" s="796"/>
      <c r="UMZ104" s="797"/>
      <c r="UNA104" s="795">
        <f t="shared" ref="UNA104" si="3642">UMZ101</f>
        <v>0</v>
      </c>
      <c r="UNB104" s="796"/>
      <c r="UNC104" s="796"/>
      <c r="UND104" s="797"/>
      <c r="UNE104" s="795">
        <f t="shared" ref="UNE104" si="3643">UND101</f>
        <v>0</v>
      </c>
      <c r="UNF104" s="796"/>
      <c r="UNG104" s="796"/>
      <c r="UNH104" s="797"/>
      <c r="UNI104" s="795">
        <f t="shared" ref="UNI104" si="3644">UNH101</f>
        <v>0</v>
      </c>
      <c r="UNJ104" s="796"/>
      <c r="UNK104" s="796"/>
      <c r="UNL104" s="797"/>
      <c r="UNM104" s="795">
        <f t="shared" ref="UNM104" si="3645">UNL101</f>
        <v>0</v>
      </c>
      <c r="UNN104" s="796"/>
      <c r="UNO104" s="796"/>
      <c r="UNP104" s="797"/>
      <c r="UNQ104" s="795">
        <f t="shared" ref="UNQ104" si="3646">UNP101</f>
        <v>0</v>
      </c>
      <c r="UNR104" s="796"/>
      <c r="UNS104" s="796"/>
      <c r="UNT104" s="797"/>
      <c r="UNU104" s="795">
        <f t="shared" ref="UNU104" si="3647">UNT101</f>
        <v>0</v>
      </c>
      <c r="UNV104" s="796"/>
      <c r="UNW104" s="796"/>
      <c r="UNX104" s="797"/>
      <c r="UNY104" s="795">
        <f t="shared" ref="UNY104" si="3648">UNX101</f>
        <v>0</v>
      </c>
      <c r="UNZ104" s="796"/>
      <c r="UOA104" s="796"/>
      <c r="UOB104" s="797"/>
      <c r="UOC104" s="795">
        <f t="shared" ref="UOC104" si="3649">UOB101</f>
        <v>0</v>
      </c>
      <c r="UOD104" s="796"/>
      <c r="UOE104" s="796"/>
      <c r="UOF104" s="797"/>
      <c r="UOG104" s="795">
        <f t="shared" ref="UOG104" si="3650">UOF101</f>
        <v>0</v>
      </c>
      <c r="UOH104" s="796"/>
      <c r="UOI104" s="796"/>
      <c r="UOJ104" s="797"/>
      <c r="UOK104" s="795">
        <f t="shared" ref="UOK104" si="3651">UOJ101</f>
        <v>0</v>
      </c>
      <c r="UOL104" s="796"/>
      <c r="UOM104" s="796"/>
      <c r="UON104" s="797"/>
      <c r="UOO104" s="795">
        <f t="shared" ref="UOO104" si="3652">UON101</f>
        <v>0</v>
      </c>
      <c r="UOP104" s="796"/>
      <c r="UOQ104" s="796"/>
      <c r="UOR104" s="797"/>
      <c r="UOS104" s="795">
        <f t="shared" ref="UOS104" si="3653">UOR101</f>
        <v>0</v>
      </c>
      <c r="UOT104" s="796"/>
      <c r="UOU104" s="796"/>
      <c r="UOV104" s="797"/>
      <c r="UOW104" s="795">
        <f t="shared" ref="UOW104" si="3654">UOV101</f>
        <v>0</v>
      </c>
      <c r="UOX104" s="796"/>
      <c r="UOY104" s="796"/>
      <c r="UOZ104" s="797"/>
      <c r="UPA104" s="795">
        <f t="shared" ref="UPA104" si="3655">UOZ101</f>
        <v>0</v>
      </c>
      <c r="UPB104" s="796"/>
      <c r="UPC104" s="796"/>
      <c r="UPD104" s="797"/>
      <c r="UPE104" s="795">
        <f t="shared" ref="UPE104" si="3656">UPD101</f>
        <v>0</v>
      </c>
      <c r="UPF104" s="796"/>
      <c r="UPG104" s="796"/>
      <c r="UPH104" s="797"/>
      <c r="UPI104" s="795">
        <f t="shared" ref="UPI104" si="3657">UPH101</f>
        <v>0</v>
      </c>
      <c r="UPJ104" s="796"/>
      <c r="UPK104" s="796"/>
      <c r="UPL104" s="797"/>
      <c r="UPM104" s="795">
        <f t="shared" ref="UPM104" si="3658">UPL101</f>
        <v>0</v>
      </c>
      <c r="UPN104" s="796"/>
      <c r="UPO104" s="796"/>
      <c r="UPP104" s="797"/>
      <c r="UPQ104" s="795">
        <f t="shared" ref="UPQ104" si="3659">UPP101</f>
        <v>0</v>
      </c>
      <c r="UPR104" s="796"/>
      <c r="UPS104" s="796"/>
      <c r="UPT104" s="797"/>
      <c r="UPU104" s="795">
        <f t="shared" ref="UPU104" si="3660">UPT101</f>
        <v>0</v>
      </c>
      <c r="UPV104" s="796"/>
      <c r="UPW104" s="796"/>
      <c r="UPX104" s="797"/>
      <c r="UPY104" s="795">
        <f t="shared" ref="UPY104" si="3661">UPX101</f>
        <v>0</v>
      </c>
      <c r="UPZ104" s="796"/>
      <c r="UQA104" s="796"/>
      <c r="UQB104" s="797"/>
      <c r="UQC104" s="795">
        <f t="shared" ref="UQC104" si="3662">UQB101</f>
        <v>0</v>
      </c>
      <c r="UQD104" s="796"/>
      <c r="UQE104" s="796"/>
      <c r="UQF104" s="797"/>
      <c r="UQG104" s="795">
        <f t="shared" ref="UQG104" si="3663">UQF101</f>
        <v>0</v>
      </c>
      <c r="UQH104" s="796"/>
      <c r="UQI104" s="796"/>
      <c r="UQJ104" s="797"/>
      <c r="UQK104" s="795">
        <f t="shared" ref="UQK104" si="3664">UQJ101</f>
        <v>0</v>
      </c>
      <c r="UQL104" s="796"/>
      <c r="UQM104" s="796"/>
      <c r="UQN104" s="797"/>
      <c r="UQO104" s="795">
        <f t="shared" ref="UQO104" si="3665">UQN101</f>
        <v>0</v>
      </c>
      <c r="UQP104" s="796"/>
      <c r="UQQ104" s="796"/>
      <c r="UQR104" s="797"/>
      <c r="UQS104" s="795">
        <f t="shared" ref="UQS104" si="3666">UQR101</f>
        <v>0</v>
      </c>
      <c r="UQT104" s="796"/>
      <c r="UQU104" s="796"/>
      <c r="UQV104" s="797"/>
      <c r="UQW104" s="795">
        <f t="shared" ref="UQW104" si="3667">UQV101</f>
        <v>0</v>
      </c>
      <c r="UQX104" s="796"/>
      <c r="UQY104" s="796"/>
      <c r="UQZ104" s="797"/>
      <c r="URA104" s="795">
        <f t="shared" ref="URA104" si="3668">UQZ101</f>
        <v>0</v>
      </c>
      <c r="URB104" s="796"/>
      <c r="URC104" s="796"/>
      <c r="URD104" s="797"/>
      <c r="URE104" s="795">
        <f t="shared" ref="URE104" si="3669">URD101</f>
        <v>0</v>
      </c>
      <c r="URF104" s="796"/>
      <c r="URG104" s="796"/>
      <c r="URH104" s="797"/>
      <c r="URI104" s="795">
        <f t="shared" ref="URI104" si="3670">URH101</f>
        <v>0</v>
      </c>
      <c r="URJ104" s="796"/>
      <c r="URK104" s="796"/>
      <c r="URL104" s="797"/>
      <c r="URM104" s="795">
        <f t="shared" ref="URM104" si="3671">URL101</f>
        <v>0</v>
      </c>
      <c r="URN104" s="796"/>
      <c r="URO104" s="796"/>
      <c r="URP104" s="797"/>
      <c r="URQ104" s="795">
        <f t="shared" ref="URQ104" si="3672">URP101</f>
        <v>0</v>
      </c>
      <c r="URR104" s="796"/>
      <c r="URS104" s="796"/>
      <c r="URT104" s="797"/>
      <c r="URU104" s="795">
        <f t="shared" ref="URU104" si="3673">URT101</f>
        <v>0</v>
      </c>
      <c r="URV104" s="796"/>
      <c r="URW104" s="796"/>
      <c r="URX104" s="797"/>
      <c r="URY104" s="795">
        <f t="shared" ref="URY104" si="3674">URX101</f>
        <v>0</v>
      </c>
      <c r="URZ104" s="796"/>
      <c r="USA104" s="796"/>
      <c r="USB104" s="797"/>
      <c r="USC104" s="795">
        <f t="shared" ref="USC104" si="3675">USB101</f>
        <v>0</v>
      </c>
      <c r="USD104" s="796"/>
      <c r="USE104" s="796"/>
      <c r="USF104" s="797"/>
      <c r="USG104" s="795">
        <f t="shared" ref="USG104" si="3676">USF101</f>
        <v>0</v>
      </c>
      <c r="USH104" s="796"/>
      <c r="USI104" s="796"/>
      <c r="USJ104" s="797"/>
      <c r="USK104" s="795">
        <f t="shared" ref="USK104" si="3677">USJ101</f>
        <v>0</v>
      </c>
      <c r="USL104" s="796"/>
      <c r="USM104" s="796"/>
      <c r="USN104" s="797"/>
      <c r="USO104" s="795">
        <f t="shared" ref="USO104" si="3678">USN101</f>
        <v>0</v>
      </c>
      <c r="USP104" s="796"/>
      <c r="USQ104" s="796"/>
      <c r="USR104" s="797"/>
      <c r="USS104" s="795">
        <f t="shared" ref="USS104" si="3679">USR101</f>
        <v>0</v>
      </c>
      <c r="UST104" s="796"/>
      <c r="USU104" s="796"/>
      <c r="USV104" s="797"/>
      <c r="USW104" s="795">
        <f t="shared" ref="USW104" si="3680">USV101</f>
        <v>0</v>
      </c>
      <c r="USX104" s="796"/>
      <c r="USY104" s="796"/>
      <c r="USZ104" s="797"/>
      <c r="UTA104" s="795">
        <f t="shared" ref="UTA104" si="3681">USZ101</f>
        <v>0</v>
      </c>
      <c r="UTB104" s="796"/>
      <c r="UTC104" s="796"/>
      <c r="UTD104" s="797"/>
      <c r="UTE104" s="795">
        <f t="shared" ref="UTE104" si="3682">UTD101</f>
        <v>0</v>
      </c>
      <c r="UTF104" s="796"/>
      <c r="UTG104" s="796"/>
      <c r="UTH104" s="797"/>
      <c r="UTI104" s="795">
        <f t="shared" ref="UTI104" si="3683">UTH101</f>
        <v>0</v>
      </c>
      <c r="UTJ104" s="796"/>
      <c r="UTK104" s="796"/>
      <c r="UTL104" s="797"/>
      <c r="UTM104" s="795">
        <f t="shared" ref="UTM104" si="3684">UTL101</f>
        <v>0</v>
      </c>
      <c r="UTN104" s="796"/>
      <c r="UTO104" s="796"/>
      <c r="UTP104" s="797"/>
      <c r="UTQ104" s="795">
        <f t="shared" ref="UTQ104" si="3685">UTP101</f>
        <v>0</v>
      </c>
      <c r="UTR104" s="796"/>
      <c r="UTS104" s="796"/>
      <c r="UTT104" s="797"/>
      <c r="UTU104" s="795">
        <f t="shared" ref="UTU104" si="3686">UTT101</f>
        <v>0</v>
      </c>
      <c r="UTV104" s="796"/>
      <c r="UTW104" s="796"/>
      <c r="UTX104" s="797"/>
      <c r="UTY104" s="795">
        <f t="shared" ref="UTY104" si="3687">UTX101</f>
        <v>0</v>
      </c>
      <c r="UTZ104" s="796"/>
      <c r="UUA104" s="796"/>
      <c r="UUB104" s="797"/>
      <c r="UUC104" s="795">
        <f t="shared" ref="UUC104" si="3688">UUB101</f>
        <v>0</v>
      </c>
      <c r="UUD104" s="796"/>
      <c r="UUE104" s="796"/>
      <c r="UUF104" s="797"/>
      <c r="UUG104" s="795">
        <f t="shared" ref="UUG104" si="3689">UUF101</f>
        <v>0</v>
      </c>
      <c r="UUH104" s="796"/>
      <c r="UUI104" s="796"/>
      <c r="UUJ104" s="797"/>
      <c r="UUK104" s="795">
        <f t="shared" ref="UUK104" si="3690">UUJ101</f>
        <v>0</v>
      </c>
      <c r="UUL104" s="796"/>
      <c r="UUM104" s="796"/>
      <c r="UUN104" s="797"/>
      <c r="UUO104" s="795">
        <f t="shared" ref="UUO104" si="3691">UUN101</f>
        <v>0</v>
      </c>
      <c r="UUP104" s="796"/>
      <c r="UUQ104" s="796"/>
      <c r="UUR104" s="797"/>
      <c r="UUS104" s="795">
        <f t="shared" ref="UUS104" si="3692">UUR101</f>
        <v>0</v>
      </c>
      <c r="UUT104" s="796"/>
      <c r="UUU104" s="796"/>
      <c r="UUV104" s="797"/>
      <c r="UUW104" s="795">
        <f t="shared" ref="UUW104" si="3693">UUV101</f>
        <v>0</v>
      </c>
      <c r="UUX104" s="796"/>
      <c r="UUY104" s="796"/>
      <c r="UUZ104" s="797"/>
      <c r="UVA104" s="795">
        <f t="shared" ref="UVA104" si="3694">UUZ101</f>
        <v>0</v>
      </c>
      <c r="UVB104" s="796"/>
      <c r="UVC104" s="796"/>
      <c r="UVD104" s="797"/>
      <c r="UVE104" s="795">
        <f t="shared" ref="UVE104" si="3695">UVD101</f>
        <v>0</v>
      </c>
      <c r="UVF104" s="796"/>
      <c r="UVG104" s="796"/>
      <c r="UVH104" s="797"/>
      <c r="UVI104" s="795">
        <f t="shared" ref="UVI104" si="3696">UVH101</f>
        <v>0</v>
      </c>
      <c r="UVJ104" s="796"/>
      <c r="UVK104" s="796"/>
      <c r="UVL104" s="797"/>
      <c r="UVM104" s="795">
        <f t="shared" ref="UVM104" si="3697">UVL101</f>
        <v>0</v>
      </c>
      <c r="UVN104" s="796"/>
      <c r="UVO104" s="796"/>
      <c r="UVP104" s="797"/>
      <c r="UVQ104" s="795">
        <f t="shared" ref="UVQ104" si="3698">UVP101</f>
        <v>0</v>
      </c>
      <c r="UVR104" s="796"/>
      <c r="UVS104" s="796"/>
      <c r="UVT104" s="797"/>
      <c r="UVU104" s="795">
        <f t="shared" ref="UVU104" si="3699">UVT101</f>
        <v>0</v>
      </c>
      <c r="UVV104" s="796"/>
      <c r="UVW104" s="796"/>
      <c r="UVX104" s="797"/>
      <c r="UVY104" s="795">
        <f t="shared" ref="UVY104" si="3700">UVX101</f>
        <v>0</v>
      </c>
      <c r="UVZ104" s="796"/>
      <c r="UWA104" s="796"/>
      <c r="UWB104" s="797"/>
      <c r="UWC104" s="795">
        <f t="shared" ref="UWC104" si="3701">UWB101</f>
        <v>0</v>
      </c>
      <c r="UWD104" s="796"/>
      <c r="UWE104" s="796"/>
      <c r="UWF104" s="797"/>
      <c r="UWG104" s="795">
        <f t="shared" ref="UWG104" si="3702">UWF101</f>
        <v>0</v>
      </c>
      <c r="UWH104" s="796"/>
      <c r="UWI104" s="796"/>
      <c r="UWJ104" s="797"/>
      <c r="UWK104" s="795">
        <f t="shared" ref="UWK104" si="3703">UWJ101</f>
        <v>0</v>
      </c>
      <c r="UWL104" s="796"/>
      <c r="UWM104" s="796"/>
      <c r="UWN104" s="797"/>
      <c r="UWO104" s="795">
        <f t="shared" ref="UWO104" si="3704">UWN101</f>
        <v>0</v>
      </c>
      <c r="UWP104" s="796"/>
      <c r="UWQ104" s="796"/>
      <c r="UWR104" s="797"/>
      <c r="UWS104" s="795">
        <f t="shared" ref="UWS104" si="3705">UWR101</f>
        <v>0</v>
      </c>
      <c r="UWT104" s="796"/>
      <c r="UWU104" s="796"/>
      <c r="UWV104" s="797"/>
      <c r="UWW104" s="795">
        <f t="shared" ref="UWW104" si="3706">UWV101</f>
        <v>0</v>
      </c>
      <c r="UWX104" s="796"/>
      <c r="UWY104" s="796"/>
      <c r="UWZ104" s="797"/>
      <c r="UXA104" s="795">
        <f t="shared" ref="UXA104" si="3707">UWZ101</f>
        <v>0</v>
      </c>
      <c r="UXB104" s="796"/>
      <c r="UXC104" s="796"/>
      <c r="UXD104" s="797"/>
      <c r="UXE104" s="795">
        <f t="shared" ref="UXE104" si="3708">UXD101</f>
        <v>0</v>
      </c>
      <c r="UXF104" s="796"/>
      <c r="UXG104" s="796"/>
      <c r="UXH104" s="797"/>
      <c r="UXI104" s="795">
        <f t="shared" ref="UXI104" si="3709">UXH101</f>
        <v>0</v>
      </c>
      <c r="UXJ104" s="796"/>
      <c r="UXK104" s="796"/>
      <c r="UXL104" s="797"/>
      <c r="UXM104" s="795">
        <f t="shared" ref="UXM104" si="3710">UXL101</f>
        <v>0</v>
      </c>
      <c r="UXN104" s="796"/>
      <c r="UXO104" s="796"/>
      <c r="UXP104" s="797"/>
      <c r="UXQ104" s="795">
        <f t="shared" ref="UXQ104" si="3711">UXP101</f>
        <v>0</v>
      </c>
      <c r="UXR104" s="796"/>
      <c r="UXS104" s="796"/>
      <c r="UXT104" s="797"/>
      <c r="UXU104" s="795">
        <f t="shared" ref="UXU104" si="3712">UXT101</f>
        <v>0</v>
      </c>
      <c r="UXV104" s="796"/>
      <c r="UXW104" s="796"/>
      <c r="UXX104" s="797"/>
      <c r="UXY104" s="795">
        <f t="shared" ref="UXY104" si="3713">UXX101</f>
        <v>0</v>
      </c>
      <c r="UXZ104" s="796"/>
      <c r="UYA104" s="796"/>
      <c r="UYB104" s="797"/>
      <c r="UYC104" s="795">
        <f t="shared" ref="UYC104" si="3714">UYB101</f>
        <v>0</v>
      </c>
      <c r="UYD104" s="796"/>
      <c r="UYE104" s="796"/>
      <c r="UYF104" s="797"/>
      <c r="UYG104" s="795">
        <f t="shared" ref="UYG104" si="3715">UYF101</f>
        <v>0</v>
      </c>
      <c r="UYH104" s="796"/>
      <c r="UYI104" s="796"/>
      <c r="UYJ104" s="797"/>
      <c r="UYK104" s="795">
        <f t="shared" ref="UYK104" si="3716">UYJ101</f>
        <v>0</v>
      </c>
      <c r="UYL104" s="796"/>
      <c r="UYM104" s="796"/>
      <c r="UYN104" s="797"/>
      <c r="UYO104" s="795">
        <f t="shared" ref="UYO104" si="3717">UYN101</f>
        <v>0</v>
      </c>
      <c r="UYP104" s="796"/>
      <c r="UYQ104" s="796"/>
      <c r="UYR104" s="797"/>
      <c r="UYS104" s="795">
        <f t="shared" ref="UYS104" si="3718">UYR101</f>
        <v>0</v>
      </c>
      <c r="UYT104" s="796"/>
      <c r="UYU104" s="796"/>
      <c r="UYV104" s="797"/>
      <c r="UYW104" s="795">
        <f t="shared" ref="UYW104" si="3719">UYV101</f>
        <v>0</v>
      </c>
      <c r="UYX104" s="796"/>
      <c r="UYY104" s="796"/>
      <c r="UYZ104" s="797"/>
      <c r="UZA104" s="795">
        <f t="shared" ref="UZA104" si="3720">UYZ101</f>
        <v>0</v>
      </c>
      <c r="UZB104" s="796"/>
      <c r="UZC104" s="796"/>
      <c r="UZD104" s="797"/>
      <c r="UZE104" s="795">
        <f t="shared" ref="UZE104" si="3721">UZD101</f>
        <v>0</v>
      </c>
      <c r="UZF104" s="796"/>
      <c r="UZG104" s="796"/>
      <c r="UZH104" s="797"/>
      <c r="UZI104" s="795">
        <f t="shared" ref="UZI104" si="3722">UZH101</f>
        <v>0</v>
      </c>
      <c r="UZJ104" s="796"/>
      <c r="UZK104" s="796"/>
      <c r="UZL104" s="797"/>
      <c r="UZM104" s="795">
        <f t="shared" ref="UZM104" si="3723">UZL101</f>
        <v>0</v>
      </c>
      <c r="UZN104" s="796"/>
      <c r="UZO104" s="796"/>
      <c r="UZP104" s="797"/>
      <c r="UZQ104" s="795">
        <f t="shared" ref="UZQ104" si="3724">UZP101</f>
        <v>0</v>
      </c>
      <c r="UZR104" s="796"/>
      <c r="UZS104" s="796"/>
      <c r="UZT104" s="797"/>
      <c r="UZU104" s="795">
        <f t="shared" ref="UZU104" si="3725">UZT101</f>
        <v>0</v>
      </c>
      <c r="UZV104" s="796"/>
      <c r="UZW104" s="796"/>
      <c r="UZX104" s="797"/>
      <c r="UZY104" s="795">
        <f t="shared" ref="UZY104" si="3726">UZX101</f>
        <v>0</v>
      </c>
      <c r="UZZ104" s="796"/>
      <c r="VAA104" s="796"/>
      <c r="VAB104" s="797"/>
      <c r="VAC104" s="795">
        <f t="shared" ref="VAC104" si="3727">VAB101</f>
        <v>0</v>
      </c>
      <c r="VAD104" s="796"/>
      <c r="VAE104" s="796"/>
      <c r="VAF104" s="797"/>
      <c r="VAG104" s="795">
        <f t="shared" ref="VAG104" si="3728">VAF101</f>
        <v>0</v>
      </c>
      <c r="VAH104" s="796"/>
      <c r="VAI104" s="796"/>
      <c r="VAJ104" s="797"/>
      <c r="VAK104" s="795">
        <f t="shared" ref="VAK104" si="3729">VAJ101</f>
        <v>0</v>
      </c>
      <c r="VAL104" s="796"/>
      <c r="VAM104" s="796"/>
      <c r="VAN104" s="797"/>
      <c r="VAO104" s="795">
        <f t="shared" ref="VAO104" si="3730">VAN101</f>
        <v>0</v>
      </c>
      <c r="VAP104" s="796"/>
      <c r="VAQ104" s="796"/>
      <c r="VAR104" s="797"/>
      <c r="VAS104" s="795">
        <f t="shared" ref="VAS104" si="3731">VAR101</f>
        <v>0</v>
      </c>
      <c r="VAT104" s="796"/>
      <c r="VAU104" s="796"/>
      <c r="VAV104" s="797"/>
      <c r="VAW104" s="795">
        <f t="shared" ref="VAW104" si="3732">VAV101</f>
        <v>0</v>
      </c>
      <c r="VAX104" s="796"/>
      <c r="VAY104" s="796"/>
      <c r="VAZ104" s="797"/>
      <c r="VBA104" s="795">
        <f t="shared" ref="VBA104" si="3733">VAZ101</f>
        <v>0</v>
      </c>
      <c r="VBB104" s="796"/>
      <c r="VBC104" s="796"/>
      <c r="VBD104" s="797"/>
      <c r="VBE104" s="795">
        <f t="shared" ref="VBE104" si="3734">VBD101</f>
        <v>0</v>
      </c>
      <c r="VBF104" s="796"/>
      <c r="VBG104" s="796"/>
      <c r="VBH104" s="797"/>
      <c r="VBI104" s="795">
        <f t="shared" ref="VBI104" si="3735">VBH101</f>
        <v>0</v>
      </c>
      <c r="VBJ104" s="796"/>
      <c r="VBK104" s="796"/>
      <c r="VBL104" s="797"/>
      <c r="VBM104" s="795">
        <f t="shared" ref="VBM104" si="3736">VBL101</f>
        <v>0</v>
      </c>
      <c r="VBN104" s="796"/>
      <c r="VBO104" s="796"/>
      <c r="VBP104" s="797"/>
      <c r="VBQ104" s="795">
        <f t="shared" ref="VBQ104" si="3737">VBP101</f>
        <v>0</v>
      </c>
      <c r="VBR104" s="796"/>
      <c r="VBS104" s="796"/>
      <c r="VBT104" s="797"/>
      <c r="VBU104" s="795">
        <f t="shared" ref="VBU104" si="3738">VBT101</f>
        <v>0</v>
      </c>
      <c r="VBV104" s="796"/>
      <c r="VBW104" s="796"/>
      <c r="VBX104" s="797"/>
      <c r="VBY104" s="795">
        <f t="shared" ref="VBY104" si="3739">VBX101</f>
        <v>0</v>
      </c>
      <c r="VBZ104" s="796"/>
      <c r="VCA104" s="796"/>
      <c r="VCB104" s="797"/>
      <c r="VCC104" s="795">
        <f t="shared" ref="VCC104" si="3740">VCB101</f>
        <v>0</v>
      </c>
      <c r="VCD104" s="796"/>
      <c r="VCE104" s="796"/>
      <c r="VCF104" s="797"/>
      <c r="VCG104" s="795">
        <f t="shared" ref="VCG104" si="3741">VCF101</f>
        <v>0</v>
      </c>
      <c r="VCH104" s="796"/>
      <c r="VCI104" s="796"/>
      <c r="VCJ104" s="797"/>
      <c r="VCK104" s="795">
        <f t="shared" ref="VCK104" si="3742">VCJ101</f>
        <v>0</v>
      </c>
      <c r="VCL104" s="796"/>
      <c r="VCM104" s="796"/>
      <c r="VCN104" s="797"/>
      <c r="VCO104" s="795">
        <f t="shared" ref="VCO104" si="3743">VCN101</f>
        <v>0</v>
      </c>
      <c r="VCP104" s="796"/>
      <c r="VCQ104" s="796"/>
      <c r="VCR104" s="797"/>
      <c r="VCS104" s="795">
        <f t="shared" ref="VCS104" si="3744">VCR101</f>
        <v>0</v>
      </c>
      <c r="VCT104" s="796"/>
      <c r="VCU104" s="796"/>
      <c r="VCV104" s="797"/>
      <c r="VCW104" s="795">
        <f t="shared" ref="VCW104" si="3745">VCV101</f>
        <v>0</v>
      </c>
      <c r="VCX104" s="796"/>
      <c r="VCY104" s="796"/>
      <c r="VCZ104" s="797"/>
      <c r="VDA104" s="795">
        <f t="shared" ref="VDA104" si="3746">VCZ101</f>
        <v>0</v>
      </c>
      <c r="VDB104" s="796"/>
      <c r="VDC104" s="796"/>
      <c r="VDD104" s="797"/>
      <c r="VDE104" s="795">
        <f t="shared" ref="VDE104" si="3747">VDD101</f>
        <v>0</v>
      </c>
      <c r="VDF104" s="796"/>
      <c r="VDG104" s="796"/>
      <c r="VDH104" s="797"/>
      <c r="VDI104" s="795">
        <f t="shared" ref="VDI104" si="3748">VDH101</f>
        <v>0</v>
      </c>
      <c r="VDJ104" s="796"/>
      <c r="VDK104" s="796"/>
      <c r="VDL104" s="797"/>
      <c r="VDM104" s="795">
        <f t="shared" ref="VDM104" si="3749">VDL101</f>
        <v>0</v>
      </c>
      <c r="VDN104" s="796"/>
      <c r="VDO104" s="796"/>
      <c r="VDP104" s="797"/>
      <c r="VDQ104" s="795">
        <f t="shared" ref="VDQ104" si="3750">VDP101</f>
        <v>0</v>
      </c>
      <c r="VDR104" s="796"/>
      <c r="VDS104" s="796"/>
      <c r="VDT104" s="797"/>
      <c r="VDU104" s="795">
        <f t="shared" ref="VDU104" si="3751">VDT101</f>
        <v>0</v>
      </c>
      <c r="VDV104" s="796"/>
      <c r="VDW104" s="796"/>
      <c r="VDX104" s="797"/>
      <c r="VDY104" s="795">
        <f t="shared" ref="VDY104" si="3752">VDX101</f>
        <v>0</v>
      </c>
      <c r="VDZ104" s="796"/>
      <c r="VEA104" s="796"/>
      <c r="VEB104" s="797"/>
      <c r="VEC104" s="795">
        <f t="shared" ref="VEC104" si="3753">VEB101</f>
        <v>0</v>
      </c>
      <c r="VED104" s="796"/>
      <c r="VEE104" s="796"/>
      <c r="VEF104" s="797"/>
      <c r="VEG104" s="795">
        <f t="shared" ref="VEG104" si="3754">VEF101</f>
        <v>0</v>
      </c>
      <c r="VEH104" s="796"/>
      <c r="VEI104" s="796"/>
      <c r="VEJ104" s="797"/>
      <c r="VEK104" s="795">
        <f t="shared" ref="VEK104" si="3755">VEJ101</f>
        <v>0</v>
      </c>
      <c r="VEL104" s="796"/>
      <c r="VEM104" s="796"/>
      <c r="VEN104" s="797"/>
      <c r="VEO104" s="795">
        <f t="shared" ref="VEO104" si="3756">VEN101</f>
        <v>0</v>
      </c>
      <c r="VEP104" s="796"/>
      <c r="VEQ104" s="796"/>
      <c r="VER104" s="797"/>
      <c r="VES104" s="795">
        <f t="shared" ref="VES104" si="3757">VER101</f>
        <v>0</v>
      </c>
      <c r="VET104" s="796"/>
      <c r="VEU104" s="796"/>
      <c r="VEV104" s="797"/>
      <c r="VEW104" s="795">
        <f t="shared" ref="VEW104" si="3758">VEV101</f>
        <v>0</v>
      </c>
      <c r="VEX104" s="796"/>
      <c r="VEY104" s="796"/>
      <c r="VEZ104" s="797"/>
      <c r="VFA104" s="795">
        <f t="shared" ref="VFA104" si="3759">VEZ101</f>
        <v>0</v>
      </c>
      <c r="VFB104" s="796"/>
      <c r="VFC104" s="796"/>
      <c r="VFD104" s="797"/>
      <c r="VFE104" s="795">
        <f t="shared" ref="VFE104" si="3760">VFD101</f>
        <v>0</v>
      </c>
      <c r="VFF104" s="796"/>
      <c r="VFG104" s="796"/>
      <c r="VFH104" s="797"/>
      <c r="VFI104" s="795">
        <f t="shared" ref="VFI104" si="3761">VFH101</f>
        <v>0</v>
      </c>
      <c r="VFJ104" s="796"/>
      <c r="VFK104" s="796"/>
      <c r="VFL104" s="797"/>
      <c r="VFM104" s="795">
        <f t="shared" ref="VFM104" si="3762">VFL101</f>
        <v>0</v>
      </c>
      <c r="VFN104" s="796"/>
      <c r="VFO104" s="796"/>
      <c r="VFP104" s="797"/>
      <c r="VFQ104" s="795">
        <f t="shared" ref="VFQ104" si="3763">VFP101</f>
        <v>0</v>
      </c>
      <c r="VFR104" s="796"/>
      <c r="VFS104" s="796"/>
      <c r="VFT104" s="797"/>
      <c r="VFU104" s="795">
        <f t="shared" ref="VFU104" si="3764">VFT101</f>
        <v>0</v>
      </c>
      <c r="VFV104" s="796"/>
      <c r="VFW104" s="796"/>
      <c r="VFX104" s="797"/>
      <c r="VFY104" s="795">
        <f t="shared" ref="VFY104" si="3765">VFX101</f>
        <v>0</v>
      </c>
      <c r="VFZ104" s="796"/>
      <c r="VGA104" s="796"/>
      <c r="VGB104" s="797"/>
      <c r="VGC104" s="795">
        <f t="shared" ref="VGC104" si="3766">VGB101</f>
        <v>0</v>
      </c>
      <c r="VGD104" s="796"/>
      <c r="VGE104" s="796"/>
      <c r="VGF104" s="797"/>
      <c r="VGG104" s="795">
        <f t="shared" ref="VGG104" si="3767">VGF101</f>
        <v>0</v>
      </c>
      <c r="VGH104" s="796"/>
      <c r="VGI104" s="796"/>
      <c r="VGJ104" s="797"/>
      <c r="VGK104" s="795">
        <f t="shared" ref="VGK104" si="3768">VGJ101</f>
        <v>0</v>
      </c>
      <c r="VGL104" s="796"/>
      <c r="VGM104" s="796"/>
      <c r="VGN104" s="797"/>
      <c r="VGO104" s="795">
        <f t="shared" ref="VGO104" si="3769">VGN101</f>
        <v>0</v>
      </c>
      <c r="VGP104" s="796"/>
      <c r="VGQ104" s="796"/>
      <c r="VGR104" s="797"/>
      <c r="VGS104" s="795">
        <f t="shared" ref="VGS104" si="3770">VGR101</f>
        <v>0</v>
      </c>
      <c r="VGT104" s="796"/>
      <c r="VGU104" s="796"/>
      <c r="VGV104" s="797"/>
      <c r="VGW104" s="795">
        <f t="shared" ref="VGW104" si="3771">VGV101</f>
        <v>0</v>
      </c>
      <c r="VGX104" s="796"/>
      <c r="VGY104" s="796"/>
      <c r="VGZ104" s="797"/>
      <c r="VHA104" s="795">
        <f t="shared" ref="VHA104" si="3772">VGZ101</f>
        <v>0</v>
      </c>
      <c r="VHB104" s="796"/>
      <c r="VHC104" s="796"/>
      <c r="VHD104" s="797"/>
      <c r="VHE104" s="795">
        <f t="shared" ref="VHE104" si="3773">VHD101</f>
        <v>0</v>
      </c>
      <c r="VHF104" s="796"/>
      <c r="VHG104" s="796"/>
      <c r="VHH104" s="797"/>
      <c r="VHI104" s="795">
        <f t="shared" ref="VHI104" si="3774">VHH101</f>
        <v>0</v>
      </c>
      <c r="VHJ104" s="796"/>
      <c r="VHK104" s="796"/>
      <c r="VHL104" s="797"/>
      <c r="VHM104" s="795">
        <f t="shared" ref="VHM104" si="3775">VHL101</f>
        <v>0</v>
      </c>
      <c r="VHN104" s="796"/>
      <c r="VHO104" s="796"/>
      <c r="VHP104" s="797"/>
      <c r="VHQ104" s="795">
        <f t="shared" ref="VHQ104" si="3776">VHP101</f>
        <v>0</v>
      </c>
      <c r="VHR104" s="796"/>
      <c r="VHS104" s="796"/>
      <c r="VHT104" s="797"/>
      <c r="VHU104" s="795">
        <f t="shared" ref="VHU104" si="3777">VHT101</f>
        <v>0</v>
      </c>
      <c r="VHV104" s="796"/>
      <c r="VHW104" s="796"/>
      <c r="VHX104" s="797"/>
      <c r="VHY104" s="795">
        <f t="shared" ref="VHY104" si="3778">VHX101</f>
        <v>0</v>
      </c>
      <c r="VHZ104" s="796"/>
      <c r="VIA104" s="796"/>
      <c r="VIB104" s="797"/>
      <c r="VIC104" s="795">
        <f t="shared" ref="VIC104" si="3779">VIB101</f>
        <v>0</v>
      </c>
      <c r="VID104" s="796"/>
      <c r="VIE104" s="796"/>
      <c r="VIF104" s="797"/>
      <c r="VIG104" s="795">
        <f t="shared" ref="VIG104" si="3780">VIF101</f>
        <v>0</v>
      </c>
      <c r="VIH104" s="796"/>
      <c r="VII104" s="796"/>
      <c r="VIJ104" s="797"/>
      <c r="VIK104" s="795">
        <f t="shared" ref="VIK104" si="3781">VIJ101</f>
        <v>0</v>
      </c>
      <c r="VIL104" s="796"/>
      <c r="VIM104" s="796"/>
      <c r="VIN104" s="797"/>
      <c r="VIO104" s="795">
        <f t="shared" ref="VIO104" si="3782">VIN101</f>
        <v>0</v>
      </c>
      <c r="VIP104" s="796"/>
      <c r="VIQ104" s="796"/>
      <c r="VIR104" s="797"/>
      <c r="VIS104" s="795">
        <f t="shared" ref="VIS104" si="3783">VIR101</f>
        <v>0</v>
      </c>
      <c r="VIT104" s="796"/>
      <c r="VIU104" s="796"/>
      <c r="VIV104" s="797"/>
      <c r="VIW104" s="795">
        <f t="shared" ref="VIW104" si="3784">VIV101</f>
        <v>0</v>
      </c>
      <c r="VIX104" s="796"/>
      <c r="VIY104" s="796"/>
      <c r="VIZ104" s="797"/>
      <c r="VJA104" s="795">
        <f t="shared" ref="VJA104" si="3785">VIZ101</f>
        <v>0</v>
      </c>
      <c r="VJB104" s="796"/>
      <c r="VJC104" s="796"/>
      <c r="VJD104" s="797"/>
      <c r="VJE104" s="795">
        <f t="shared" ref="VJE104" si="3786">VJD101</f>
        <v>0</v>
      </c>
      <c r="VJF104" s="796"/>
      <c r="VJG104" s="796"/>
      <c r="VJH104" s="797"/>
      <c r="VJI104" s="795">
        <f t="shared" ref="VJI104" si="3787">VJH101</f>
        <v>0</v>
      </c>
      <c r="VJJ104" s="796"/>
      <c r="VJK104" s="796"/>
      <c r="VJL104" s="797"/>
      <c r="VJM104" s="795">
        <f t="shared" ref="VJM104" si="3788">VJL101</f>
        <v>0</v>
      </c>
      <c r="VJN104" s="796"/>
      <c r="VJO104" s="796"/>
      <c r="VJP104" s="797"/>
      <c r="VJQ104" s="795">
        <f t="shared" ref="VJQ104" si="3789">VJP101</f>
        <v>0</v>
      </c>
      <c r="VJR104" s="796"/>
      <c r="VJS104" s="796"/>
      <c r="VJT104" s="797"/>
      <c r="VJU104" s="795">
        <f t="shared" ref="VJU104" si="3790">VJT101</f>
        <v>0</v>
      </c>
      <c r="VJV104" s="796"/>
      <c r="VJW104" s="796"/>
      <c r="VJX104" s="797"/>
      <c r="VJY104" s="795">
        <f t="shared" ref="VJY104" si="3791">VJX101</f>
        <v>0</v>
      </c>
      <c r="VJZ104" s="796"/>
      <c r="VKA104" s="796"/>
      <c r="VKB104" s="797"/>
      <c r="VKC104" s="795">
        <f t="shared" ref="VKC104" si="3792">VKB101</f>
        <v>0</v>
      </c>
      <c r="VKD104" s="796"/>
      <c r="VKE104" s="796"/>
      <c r="VKF104" s="797"/>
      <c r="VKG104" s="795">
        <f t="shared" ref="VKG104" si="3793">VKF101</f>
        <v>0</v>
      </c>
      <c r="VKH104" s="796"/>
      <c r="VKI104" s="796"/>
      <c r="VKJ104" s="797"/>
      <c r="VKK104" s="795">
        <f t="shared" ref="VKK104" si="3794">VKJ101</f>
        <v>0</v>
      </c>
      <c r="VKL104" s="796"/>
      <c r="VKM104" s="796"/>
      <c r="VKN104" s="797"/>
      <c r="VKO104" s="795">
        <f t="shared" ref="VKO104" si="3795">VKN101</f>
        <v>0</v>
      </c>
      <c r="VKP104" s="796"/>
      <c r="VKQ104" s="796"/>
      <c r="VKR104" s="797"/>
      <c r="VKS104" s="795">
        <f t="shared" ref="VKS104" si="3796">VKR101</f>
        <v>0</v>
      </c>
      <c r="VKT104" s="796"/>
      <c r="VKU104" s="796"/>
      <c r="VKV104" s="797"/>
      <c r="VKW104" s="795">
        <f t="shared" ref="VKW104" si="3797">VKV101</f>
        <v>0</v>
      </c>
      <c r="VKX104" s="796"/>
      <c r="VKY104" s="796"/>
      <c r="VKZ104" s="797"/>
      <c r="VLA104" s="795">
        <f t="shared" ref="VLA104" si="3798">VKZ101</f>
        <v>0</v>
      </c>
      <c r="VLB104" s="796"/>
      <c r="VLC104" s="796"/>
      <c r="VLD104" s="797"/>
      <c r="VLE104" s="795">
        <f t="shared" ref="VLE104" si="3799">VLD101</f>
        <v>0</v>
      </c>
      <c r="VLF104" s="796"/>
      <c r="VLG104" s="796"/>
      <c r="VLH104" s="797"/>
      <c r="VLI104" s="795">
        <f t="shared" ref="VLI104" si="3800">VLH101</f>
        <v>0</v>
      </c>
      <c r="VLJ104" s="796"/>
      <c r="VLK104" s="796"/>
      <c r="VLL104" s="797"/>
      <c r="VLM104" s="795">
        <f t="shared" ref="VLM104" si="3801">VLL101</f>
        <v>0</v>
      </c>
      <c r="VLN104" s="796"/>
      <c r="VLO104" s="796"/>
      <c r="VLP104" s="797"/>
      <c r="VLQ104" s="795">
        <f t="shared" ref="VLQ104" si="3802">VLP101</f>
        <v>0</v>
      </c>
      <c r="VLR104" s="796"/>
      <c r="VLS104" s="796"/>
      <c r="VLT104" s="797"/>
      <c r="VLU104" s="795">
        <f t="shared" ref="VLU104" si="3803">VLT101</f>
        <v>0</v>
      </c>
      <c r="VLV104" s="796"/>
      <c r="VLW104" s="796"/>
      <c r="VLX104" s="797"/>
      <c r="VLY104" s="795">
        <f t="shared" ref="VLY104" si="3804">VLX101</f>
        <v>0</v>
      </c>
      <c r="VLZ104" s="796"/>
      <c r="VMA104" s="796"/>
      <c r="VMB104" s="797"/>
      <c r="VMC104" s="795">
        <f t="shared" ref="VMC104" si="3805">VMB101</f>
        <v>0</v>
      </c>
      <c r="VMD104" s="796"/>
      <c r="VME104" s="796"/>
      <c r="VMF104" s="797"/>
      <c r="VMG104" s="795">
        <f t="shared" ref="VMG104" si="3806">VMF101</f>
        <v>0</v>
      </c>
      <c r="VMH104" s="796"/>
      <c r="VMI104" s="796"/>
      <c r="VMJ104" s="797"/>
      <c r="VMK104" s="795">
        <f t="shared" ref="VMK104" si="3807">VMJ101</f>
        <v>0</v>
      </c>
      <c r="VML104" s="796"/>
      <c r="VMM104" s="796"/>
      <c r="VMN104" s="797"/>
      <c r="VMO104" s="795">
        <f t="shared" ref="VMO104" si="3808">VMN101</f>
        <v>0</v>
      </c>
      <c r="VMP104" s="796"/>
      <c r="VMQ104" s="796"/>
      <c r="VMR104" s="797"/>
      <c r="VMS104" s="795">
        <f t="shared" ref="VMS104" si="3809">VMR101</f>
        <v>0</v>
      </c>
      <c r="VMT104" s="796"/>
      <c r="VMU104" s="796"/>
      <c r="VMV104" s="797"/>
      <c r="VMW104" s="795">
        <f t="shared" ref="VMW104" si="3810">VMV101</f>
        <v>0</v>
      </c>
      <c r="VMX104" s="796"/>
      <c r="VMY104" s="796"/>
      <c r="VMZ104" s="797"/>
      <c r="VNA104" s="795">
        <f t="shared" ref="VNA104" si="3811">VMZ101</f>
        <v>0</v>
      </c>
      <c r="VNB104" s="796"/>
      <c r="VNC104" s="796"/>
      <c r="VND104" s="797"/>
      <c r="VNE104" s="795">
        <f t="shared" ref="VNE104" si="3812">VND101</f>
        <v>0</v>
      </c>
      <c r="VNF104" s="796"/>
      <c r="VNG104" s="796"/>
      <c r="VNH104" s="797"/>
      <c r="VNI104" s="795">
        <f t="shared" ref="VNI104" si="3813">VNH101</f>
        <v>0</v>
      </c>
      <c r="VNJ104" s="796"/>
      <c r="VNK104" s="796"/>
      <c r="VNL104" s="797"/>
      <c r="VNM104" s="795">
        <f t="shared" ref="VNM104" si="3814">VNL101</f>
        <v>0</v>
      </c>
      <c r="VNN104" s="796"/>
      <c r="VNO104" s="796"/>
      <c r="VNP104" s="797"/>
      <c r="VNQ104" s="795">
        <f t="shared" ref="VNQ104" si="3815">VNP101</f>
        <v>0</v>
      </c>
      <c r="VNR104" s="796"/>
      <c r="VNS104" s="796"/>
      <c r="VNT104" s="797"/>
      <c r="VNU104" s="795">
        <f t="shared" ref="VNU104" si="3816">VNT101</f>
        <v>0</v>
      </c>
      <c r="VNV104" s="796"/>
      <c r="VNW104" s="796"/>
      <c r="VNX104" s="797"/>
      <c r="VNY104" s="795">
        <f t="shared" ref="VNY104" si="3817">VNX101</f>
        <v>0</v>
      </c>
      <c r="VNZ104" s="796"/>
      <c r="VOA104" s="796"/>
      <c r="VOB104" s="797"/>
      <c r="VOC104" s="795">
        <f t="shared" ref="VOC104" si="3818">VOB101</f>
        <v>0</v>
      </c>
      <c r="VOD104" s="796"/>
      <c r="VOE104" s="796"/>
      <c r="VOF104" s="797"/>
      <c r="VOG104" s="795">
        <f t="shared" ref="VOG104" si="3819">VOF101</f>
        <v>0</v>
      </c>
      <c r="VOH104" s="796"/>
      <c r="VOI104" s="796"/>
      <c r="VOJ104" s="797"/>
      <c r="VOK104" s="795">
        <f t="shared" ref="VOK104" si="3820">VOJ101</f>
        <v>0</v>
      </c>
      <c r="VOL104" s="796"/>
      <c r="VOM104" s="796"/>
      <c r="VON104" s="797"/>
      <c r="VOO104" s="795">
        <f t="shared" ref="VOO104" si="3821">VON101</f>
        <v>0</v>
      </c>
      <c r="VOP104" s="796"/>
      <c r="VOQ104" s="796"/>
      <c r="VOR104" s="797"/>
      <c r="VOS104" s="795">
        <f t="shared" ref="VOS104" si="3822">VOR101</f>
        <v>0</v>
      </c>
      <c r="VOT104" s="796"/>
      <c r="VOU104" s="796"/>
      <c r="VOV104" s="797"/>
      <c r="VOW104" s="795">
        <f t="shared" ref="VOW104" si="3823">VOV101</f>
        <v>0</v>
      </c>
      <c r="VOX104" s="796"/>
      <c r="VOY104" s="796"/>
      <c r="VOZ104" s="797"/>
      <c r="VPA104" s="795">
        <f t="shared" ref="VPA104" si="3824">VOZ101</f>
        <v>0</v>
      </c>
      <c r="VPB104" s="796"/>
      <c r="VPC104" s="796"/>
      <c r="VPD104" s="797"/>
      <c r="VPE104" s="795">
        <f t="shared" ref="VPE104" si="3825">VPD101</f>
        <v>0</v>
      </c>
      <c r="VPF104" s="796"/>
      <c r="VPG104" s="796"/>
      <c r="VPH104" s="797"/>
      <c r="VPI104" s="795">
        <f t="shared" ref="VPI104" si="3826">VPH101</f>
        <v>0</v>
      </c>
      <c r="VPJ104" s="796"/>
      <c r="VPK104" s="796"/>
      <c r="VPL104" s="797"/>
      <c r="VPM104" s="795">
        <f t="shared" ref="VPM104" si="3827">VPL101</f>
        <v>0</v>
      </c>
      <c r="VPN104" s="796"/>
      <c r="VPO104" s="796"/>
      <c r="VPP104" s="797"/>
      <c r="VPQ104" s="795">
        <f t="shared" ref="VPQ104" si="3828">VPP101</f>
        <v>0</v>
      </c>
      <c r="VPR104" s="796"/>
      <c r="VPS104" s="796"/>
      <c r="VPT104" s="797"/>
      <c r="VPU104" s="795">
        <f t="shared" ref="VPU104" si="3829">VPT101</f>
        <v>0</v>
      </c>
      <c r="VPV104" s="796"/>
      <c r="VPW104" s="796"/>
      <c r="VPX104" s="797"/>
      <c r="VPY104" s="795">
        <f t="shared" ref="VPY104" si="3830">VPX101</f>
        <v>0</v>
      </c>
      <c r="VPZ104" s="796"/>
      <c r="VQA104" s="796"/>
      <c r="VQB104" s="797"/>
      <c r="VQC104" s="795">
        <f t="shared" ref="VQC104" si="3831">VQB101</f>
        <v>0</v>
      </c>
      <c r="VQD104" s="796"/>
      <c r="VQE104" s="796"/>
      <c r="VQF104" s="797"/>
      <c r="VQG104" s="795">
        <f t="shared" ref="VQG104" si="3832">VQF101</f>
        <v>0</v>
      </c>
      <c r="VQH104" s="796"/>
      <c r="VQI104" s="796"/>
      <c r="VQJ104" s="797"/>
      <c r="VQK104" s="795">
        <f t="shared" ref="VQK104" si="3833">VQJ101</f>
        <v>0</v>
      </c>
      <c r="VQL104" s="796"/>
      <c r="VQM104" s="796"/>
      <c r="VQN104" s="797"/>
      <c r="VQO104" s="795">
        <f t="shared" ref="VQO104" si="3834">VQN101</f>
        <v>0</v>
      </c>
      <c r="VQP104" s="796"/>
      <c r="VQQ104" s="796"/>
      <c r="VQR104" s="797"/>
      <c r="VQS104" s="795">
        <f t="shared" ref="VQS104" si="3835">VQR101</f>
        <v>0</v>
      </c>
      <c r="VQT104" s="796"/>
      <c r="VQU104" s="796"/>
      <c r="VQV104" s="797"/>
      <c r="VQW104" s="795">
        <f t="shared" ref="VQW104" si="3836">VQV101</f>
        <v>0</v>
      </c>
      <c r="VQX104" s="796"/>
      <c r="VQY104" s="796"/>
      <c r="VQZ104" s="797"/>
      <c r="VRA104" s="795">
        <f t="shared" ref="VRA104" si="3837">VQZ101</f>
        <v>0</v>
      </c>
      <c r="VRB104" s="796"/>
      <c r="VRC104" s="796"/>
      <c r="VRD104" s="797"/>
      <c r="VRE104" s="795">
        <f t="shared" ref="VRE104" si="3838">VRD101</f>
        <v>0</v>
      </c>
      <c r="VRF104" s="796"/>
      <c r="VRG104" s="796"/>
      <c r="VRH104" s="797"/>
      <c r="VRI104" s="795">
        <f t="shared" ref="VRI104" si="3839">VRH101</f>
        <v>0</v>
      </c>
      <c r="VRJ104" s="796"/>
      <c r="VRK104" s="796"/>
      <c r="VRL104" s="797"/>
      <c r="VRM104" s="795">
        <f t="shared" ref="VRM104" si="3840">VRL101</f>
        <v>0</v>
      </c>
      <c r="VRN104" s="796"/>
      <c r="VRO104" s="796"/>
      <c r="VRP104" s="797"/>
      <c r="VRQ104" s="795">
        <f t="shared" ref="VRQ104" si="3841">VRP101</f>
        <v>0</v>
      </c>
      <c r="VRR104" s="796"/>
      <c r="VRS104" s="796"/>
      <c r="VRT104" s="797"/>
      <c r="VRU104" s="795">
        <f t="shared" ref="VRU104" si="3842">VRT101</f>
        <v>0</v>
      </c>
      <c r="VRV104" s="796"/>
      <c r="VRW104" s="796"/>
      <c r="VRX104" s="797"/>
      <c r="VRY104" s="795">
        <f t="shared" ref="VRY104" si="3843">VRX101</f>
        <v>0</v>
      </c>
      <c r="VRZ104" s="796"/>
      <c r="VSA104" s="796"/>
      <c r="VSB104" s="797"/>
      <c r="VSC104" s="795">
        <f t="shared" ref="VSC104" si="3844">VSB101</f>
        <v>0</v>
      </c>
      <c r="VSD104" s="796"/>
      <c r="VSE104" s="796"/>
      <c r="VSF104" s="797"/>
      <c r="VSG104" s="795">
        <f t="shared" ref="VSG104" si="3845">VSF101</f>
        <v>0</v>
      </c>
      <c r="VSH104" s="796"/>
      <c r="VSI104" s="796"/>
      <c r="VSJ104" s="797"/>
      <c r="VSK104" s="795">
        <f t="shared" ref="VSK104" si="3846">VSJ101</f>
        <v>0</v>
      </c>
      <c r="VSL104" s="796"/>
      <c r="VSM104" s="796"/>
      <c r="VSN104" s="797"/>
      <c r="VSO104" s="795">
        <f t="shared" ref="VSO104" si="3847">VSN101</f>
        <v>0</v>
      </c>
      <c r="VSP104" s="796"/>
      <c r="VSQ104" s="796"/>
      <c r="VSR104" s="797"/>
      <c r="VSS104" s="795">
        <f t="shared" ref="VSS104" si="3848">VSR101</f>
        <v>0</v>
      </c>
      <c r="VST104" s="796"/>
      <c r="VSU104" s="796"/>
      <c r="VSV104" s="797"/>
      <c r="VSW104" s="795">
        <f t="shared" ref="VSW104" si="3849">VSV101</f>
        <v>0</v>
      </c>
      <c r="VSX104" s="796"/>
      <c r="VSY104" s="796"/>
      <c r="VSZ104" s="797"/>
      <c r="VTA104" s="795">
        <f t="shared" ref="VTA104" si="3850">VSZ101</f>
        <v>0</v>
      </c>
      <c r="VTB104" s="796"/>
      <c r="VTC104" s="796"/>
      <c r="VTD104" s="797"/>
      <c r="VTE104" s="795">
        <f t="shared" ref="VTE104" si="3851">VTD101</f>
        <v>0</v>
      </c>
      <c r="VTF104" s="796"/>
      <c r="VTG104" s="796"/>
      <c r="VTH104" s="797"/>
      <c r="VTI104" s="795">
        <f t="shared" ref="VTI104" si="3852">VTH101</f>
        <v>0</v>
      </c>
      <c r="VTJ104" s="796"/>
      <c r="VTK104" s="796"/>
      <c r="VTL104" s="797"/>
      <c r="VTM104" s="795">
        <f t="shared" ref="VTM104" si="3853">VTL101</f>
        <v>0</v>
      </c>
      <c r="VTN104" s="796"/>
      <c r="VTO104" s="796"/>
      <c r="VTP104" s="797"/>
      <c r="VTQ104" s="795">
        <f t="shared" ref="VTQ104" si="3854">VTP101</f>
        <v>0</v>
      </c>
      <c r="VTR104" s="796"/>
      <c r="VTS104" s="796"/>
      <c r="VTT104" s="797"/>
      <c r="VTU104" s="795">
        <f t="shared" ref="VTU104" si="3855">VTT101</f>
        <v>0</v>
      </c>
      <c r="VTV104" s="796"/>
      <c r="VTW104" s="796"/>
      <c r="VTX104" s="797"/>
      <c r="VTY104" s="795">
        <f t="shared" ref="VTY104" si="3856">VTX101</f>
        <v>0</v>
      </c>
      <c r="VTZ104" s="796"/>
      <c r="VUA104" s="796"/>
      <c r="VUB104" s="797"/>
      <c r="VUC104" s="795">
        <f t="shared" ref="VUC104" si="3857">VUB101</f>
        <v>0</v>
      </c>
      <c r="VUD104" s="796"/>
      <c r="VUE104" s="796"/>
      <c r="VUF104" s="797"/>
      <c r="VUG104" s="795">
        <f t="shared" ref="VUG104" si="3858">VUF101</f>
        <v>0</v>
      </c>
      <c r="VUH104" s="796"/>
      <c r="VUI104" s="796"/>
      <c r="VUJ104" s="797"/>
      <c r="VUK104" s="795">
        <f t="shared" ref="VUK104" si="3859">VUJ101</f>
        <v>0</v>
      </c>
      <c r="VUL104" s="796"/>
      <c r="VUM104" s="796"/>
      <c r="VUN104" s="797"/>
      <c r="VUO104" s="795">
        <f t="shared" ref="VUO104" si="3860">VUN101</f>
        <v>0</v>
      </c>
      <c r="VUP104" s="796"/>
      <c r="VUQ104" s="796"/>
      <c r="VUR104" s="797"/>
      <c r="VUS104" s="795">
        <f t="shared" ref="VUS104" si="3861">VUR101</f>
        <v>0</v>
      </c>
      <c r="VUT104" s="796"/>
      <c r="VUU104" s="796"/>
      <c r="VUV104" s="797"/>
      <c r="VUW104" s="795">
        <f t="shared" ref="VUW104" si="3862">VUV101</f>
        <v>0</v>
      </c>
      <c r="VUX104" s="796"/>
      <c r="VUY104" s="796"/>
      <c r="VUZ104" s="797"/>
      <c r="VVA104" s="795">
        <f t="shared" ref="VVA104" si="3863">VUZ101</f>
        <v>0</v>
      </c>
      <c r="VVB104" s="796"/>
      <c r="VVC104" s="796"/>
      <c r="VVD104" s="797"/>
      <c r="VVE104" s="795">
        <f t="shared" ref="VVE104" si="3864">VVD101</f>
        <v>0</v>
      </c>
      <c r="VVF104" s="796"/>
      <c r="VVG104" s="796"/>
      <c r="VVH104" s="797"/>
      <c r="VVI104" s="795">
        <f t="shared" ref="VVI104" si="3865">VVH101</f>
        <v>0</v>
      </c>
      <c r="VVJ104" s="796"/>
      <c r="VVK104" s="796"/>
      <c r="VVL104" s="797"/>
      <c r="VVM104" s="795">
        <f t="shared" ref="VVM104" si="3866">VVL101</f>
        <v>0</v>
      </c>
      <c r="VVN104" s="796"/>
      <c r="VVO104" s="796"/>
      <c r="VVP104" s="797"/>
      <c r="VVQ104" s="795">
        <f t="shared" ref="VVQ104" si="3867">VVP101</f>
        <v>0</v>
      </c>
      <c r="VVR104" s="796"/>
      <c r="VVS104" s="796"/>
      <c r="VVT104" s="797"/>
      <c r="VVU104" s="795">
        <f t="shared" ref="VVU104" si="3868">VVT101</f>
        <v>0</v>
      </c>
      <c r="VVV104" s="796"/>
      <c r="VVW104" s="796"/>
      <c r="VVX104" s="797"/>
      <c r="VVY104" s="795">
        <f t="shared" ref="VVY104" si="3869">VVX101</f>
        <v>0</v>
      </c>
      <c r="VVZ104" s="796"/>
      <c r="VWA104" s="796"/>
      <c r="VWB104" s="797"/>
      <c r="VWC104" s="795">
        <f t="shared" ref="VWC104" si="3870">VWB101</f>
        <v>0</v>
      </c>
      <c r="VWD104" s="796"/>
      <c r="VWE104" s="796"/>
      <c r="VWF104" s="797"/>
      <c r="VWG104" s="795">
        <f t="shared" ref="VWG104" si="3871">VWF101</f>
        <v>0</v>
      </c>
      <c r="VWH104" s="796"/>
      <c r="VWI104" s="796"/>
      <c r="VWJ104" s="797"/>
      <c r="VWK104" s="795">
        <f t="shared" ref="VWK104" si="3872">VWJ101</f>
        <v>0</v>
      </c>
      <c r="VWL104" s="796"/>
      <c r="VWM104" s="796"/>
      <c r="VWN104" s="797"/>
      <c r="VWO104" s="795">
        <f t="shared" ref="VWO104" si="3873">VWN101</f>
        <v>0</v>
      </c>
      <c r="VWP104" s="796"/>
      <c r="VWQ104" s="796"/>
      <c r="VWR104" s="797"/>
      <c r="VWS104" s="795">
        <f t="shared" ref="VWS104" si="3874">VWR101</f>
        <v>0</v>
      </c>
      <c r="VWT104" s="796"/>
      <c r="VWU104" s="796"/>
      <c r="VWV104" s="797"/>
      <c r="VWW104" s="795">
        <f t="shared" ref="VWW104" si="3875">VWV101</f>
        <v>0</v>
      </c>
      <c r="VWX104" s="796"/>
      <c r="VWY104" s="796"/>
      <c r="VWZ104" s="797"/>
      <c r="VXA104" s="795">
        <f t="shared" ref="VXA104" si="3876">VWZ101</f>
        <v>0</v>
      </c>
      <c r="VXB104" s="796"/>
      <c r="VXC104" s="796"/>
      <c r="VXD104" s="797"/>
      <c r="VXE104" s="795">
        <f t="shared" ref="VXE104" si="3877">VXD101</f>
        <v>0</v>
      </c>
      <c r="VXF104" s="796"/>
      <c r="VXG104" s="796"/>
      <c r="VXH104" s="797"/>
      <c r="VXI104" s="795">
        <f t="shared" ref="VXI104" si="3878">VXH101</f>
        <v>0</v>
      </c>
      <c r="VXJ104" s="796"/>
      <c r="VXK104" s="796"/>
      <c r="VXL104" s="797"/>
      <c r="VXM104" s="795">
        <f t="shared" ref="VXM104" si="3879">VXL101</f>
        <v>0</v>
      </c>
      <c r="VXN104" s="796"/>
      <c r="VXO104" s="796"/>
      <c r="VXP104" s="797"/>
      <c r="VXQ104" s="795">
        <f t="shared" ref="VXQ104" si="3880">VXP101</f>
        <v>0</v>
      </c>
      <c r="VXR104" s="796"/>
      <c r="VXS104" s="796"/>
      <c r="VXT104" s="797"/>
      <c r="VXU104" s="795">
        <f t="shared" ref="VXU104" si="3881">VXT101</f>
        <v>0</v>
      </c>
      <c r="VXV104" s="796"/>
      <c r="VXW104" s="796"/>
      <c r="VXX104" s="797"/>
      <c r="VXY104" s="795">
        <f t="shared" ref="VXY104" si="3882">VXX101</f>
        <v>0</v>
      </c>
      <c r="VXZ104" s="796"/>
      <c r="VYA104" s="796"/>
      <c r="VYB104" s="797"/>
      <c r="VYC104" s="795">
        <f t="shared" ref="VYC104" si="3883">VYB101</f>
        <v>0</v>
      </c>
      <c r="VYD104" s="796"/>
      <c r="VYE104" s="796"/>
      <c r="VYF104" s="797"/>
      <c r="VYG104" s="795">
        <f t="shared" ref="VYG104" si="3884">VYF101</f>
        <v>0</v>
      </c>
      <c r="VYH104" s="796"/>
      <c r="VYI104" s="796"/>
      <c r="VYJ104" s="797"/>
      <c r="VYK104" s="795">
        <f t="shared" ref="VYK104" si="3885">VYJ101</f>
        <v>0</v>
      </c>
      <c r="VYL104" s="796"/>
      <c r="VYM104" s="796"/>
      <c r="VYN104" s="797"/>
      <c r="VYO104" s="795">
        <f t="shared" ref="VYO104" si="3886">VYN101</f>
        <v>0</v>
      </c>
      <c r="VYP104" s="796"/>
      <c r="VYQ104" s="796"/>
      <c r="VYR104" s="797"/>
      <c r="VYS104" s="795">
        <f t="shared" ref="VYS104" si="3887">VYR101</f>
        <v>0</v>
      </c>
      <c r="VYT104" s="796"/>
      <c r="VYU104" s="796"/>
      <c r="VYV104" s="797"/>
      <c r="VYW104" s="795">
        <f t="shared" ref="VYW104" si="3888">VYV101</f>
        <v>0</v>
      </c>
      <c r="VYX104" s="796"/>
      <c r="VYY104" s="796"/>
      <c r="VYZ104" s="797"/>
      <c r="VZA104" s="795">
        <f t="shared" ref="VZA104" si="3889">VYZ101</f>
        <v>0</v>
      </c>
      <c r="VZB104" s="796"/>
      <c r="VZC104" s="796"/>
      <c r="VZD104" s="797"/>
      <c r="VZE104" s="795">
        <f t="shared" ref="VZE104" si="3890">VZD101</f>
        <v>0</v>
      </c>
      <c r="VZF104" s="796"/>
      <c r="VZG104" s="796"/>
      <c r="VZH104" s="797"/>
      <c r="VZI104" s="795">
        <f t="shared" ref="VZI104" si="3891">VZH101</f>
        <v>0</v>
      </c>
      <c r="VZJ104" s="796"/>
      <c r="VZK104" s="796"/>
      <c r="VZL104" s="797"/>
      <c r="VZM104" s="795">
        <f t="shared" ref="VZM104" si="3892">VZL101</f>
        <v>0</v>
      </c>
      <c r="VZN104" s="796"/>
      <c r="VZO104" s="796"/>
      <c r="VZP104" s="797"/>
      <c r="VZQ104" s="795">
        <f t="shared" ref="VZQ104" si="3893">VZP101</f>
        <v>0</v>
      </c>
      <c r="VZR104" s="796"/>
      <c r="VZS104" s="796"/>
      <c r="VZT104" s="797"/>
      <c r="VZU104" s="795">
        <f t="shared" ref="VZU104" si="3894">VZT101</f>
        <v>0</v>
      </c>
      <c r="VZV104" s="796"/>
      <c r="VZW104" s="796"/>
      <c r="VZX104" s="797"/>
      <c r="VZY104" s="795">
        <f t="shared" ref="VZY104" si="3895">VZX101</f>
        <v>0</v>
      </c>
      <c r="VZZ104" s="796"/>
      <c r="WAA104" s="796"/>
      <c r="WAB104" s="797"/>
      <c r="WAC104" s="795">
        <f t="shared" ref="WAC104" si="3896">WAB101</f>
        <v>0</v>
      </c>
      <c r="WAD104" s="796"/>
      <c r="WAE104" s="796"/>
      <c r="WAF104" s="797"/>
      <c r="WAG104" s="795">
        <f t="shared" ref="WAG104" si="3897">WAF101</f>
        <v>0</v>
      </c>
      <c r="WAH104" s="796"/>
      <c r="WAI104" s="796"/>
      <c r="WAJ104" s="797"/>
      <c r="WAK104" s="795">
        <f t="shared" ref="WAK104" si="3898">WAJ101</f>
        <v>0</v>
      </c>
      <c r="WAL104" s="796"/>
      <c r="WAM104" s="796"/>
      <c r="WAN104" s="797"/>
      <c r="WAO104" s="795">
        <f t="shared" ref="WAO104" si="3899">WAN101</f>
        <v>0</v>
      </c>
      <c r="WAP104" s="796"/>
      <c r="WAQ104" s="796"/>
      <c r="WAR104" s="797"/>
      <c r="WAS104" s="795">
        <f t="shared" ref="WAS104" si="3900">WAR101</f>
        <v>0</v>
      </c>
      <c r="WAT104" s="796"/>
      <c r="WAU104" s="796"/>
      <c r="WAV104" s="797"/>
      <c r="WAW104" s="795">
        <f t="shared" ref="WAW104" si="3901">WAV101</f>
        <v>0</v>
      </c>
      <c r="WAX104" s="796"/>
      <c r="WAY104" s="796"/>
      <c r="WAZ104" s="797"/>
      <c r="WBA104" s="795">
        <f t="shared" ref="WBA104" si="3902">WAZ101</f>
        <v>0</v>
      </c>
      <c r="WBB104" s="796"/>
      <c r="WBC104" s="796"/>
      <c r="WBD104" s="797"/>
      <c r="WBE104" s="795">
        <f t="shared" ref="WBE104" si="3903">WBD101</f>
        <v>0</v>
      </c>
      <c r="WBF104" s="796"/>
      <c r="WBG104" s="796"/>
      <c r="WBH104" s="797"/>
      <c r="WBI104" s="795">
        <f t="shared" ref="WBI104" si="3904">WBH101</f>
        <v>0</v>
      </c>
      <c r="WBJ104" s="796"/>
      <c r="WBK104" s="796"/>
      <c r="WBL104" s="797"/>
      <c r="WBM104" s="795">
        <f t="shared" ref="WBM104" si="3905">WBL101</f>
        <v>0</v>
      </c>
      <c r="WBN104" s="796"/>
      <c r="WBO104" s="796"/>
      <c r="WBP104" s="797"/>
      <c r="WBQ104" s="795">
        <f t="shared" ref="WBQ104" si="3906">WBP101</f>
        <v>0</v>
      </c>
      <c r="WBR104" s="796"/>
      <c r="WBS104" s="796"/>
      <c r="WBT104" s="797"/>
      <c r="WBU104" s="795">
        <f t="shared" ref="WBU104" si="3907">WBT101</f>
        <v>0</v>
      </c>
      <c r="WBV104" s="796"/>
      <c r="WBW104" s="796"/>
      <c r="WBX104" s="797"/>
      <c r="WBY104" s="795">
        <f t="shared" ref="WBY104" si="3908">WBX101</f>
        <v>0</v>
      </c>
      <c r="WBZ104" s="796"/>
      <c r="WCA104" s="796"/>
      <c r="WCB104" s="797"/>
      <c r="WCC104" s="795">
        <f t="shared" ref="WCC104" si="3909">WCB101</f>
        <v>0</v>
      </c>
      <c r="WCD104" s="796"/>
      <c r="WCE104" s="796"/>
      <c r="WCF104" s="797"/>
      <c r="WCG104" s="795">
        <f t="shared" ref="WCG104" si="3910">WCF101</f>
        <v>0</v>
      </c>
      <c r="WCH104" s="796"/>
      <c r="WCI104" s="796"/>
      <c r="WCJ104" s="797"/>
      <c r="WCK104" s="795">
        <f t="shared" ref="WCK104" si="3911">WCJ101</f>
        <v>0</v>
      </c>
      <c r="WCL104" s="796"/>
      <c r="WCM104" s="796"/>
      <c r="WCN104" s="797"/>
      <c r="WCO104" s="795">
        <f t="shared" ref="WCO104" si="3912">WCN101</f>
        <v>0</v>
      </c>
      <c r="WCP104" s="796"/>
      <c r="WCQ104" s="796"/>
      <c r="WCR104" s="797"/>
      <c r="WCS104" s="795">
        <f t="shared" ref="WCS104" si="3913">WCR101</f>
        <v>0</v>
      </c>
      <c r="WCT104" s="796"/>
      <c r="WCU104" s="796"/>
      <c r="WCV104" s="797"/>
      <c r="WCW104" s="795">
        <f t="shared" ref="WCW104" si="3914">WCV101</f>
        <v>0</v>
      </c>
      <c r="WCX104" s="796"/>
      <c r="WCY104" s="796"/>
      <c r="WCZ104" s="797"/>
      <c r="WDA104" s="795">
        <f t="shared" ref="WDA104" si="3915">WCZ101</f>
        <v>0</v>
      </c>
      <c r="WDB104" s="796"/>
      <c r="WDC104" s="796"/>
      <c r="WDD104" s="797"/>
      <c r="WDE104" s="795">
        <f t="shared" ref="WDE104" si="3916">WDD101</f>
        <v>0</v>
      </c>
      <c r="WDF104" s="796"/>
      <c r="WDG104" s="796"/>
      <c r="WDH104" s="797"/>
      <c r="WDI104" s="795">
        <f t="shared" ref="WDI104" si="3917">WDH101</f>
        <v>0</v>
      </c>
      <c r="WDJ104" s="796"/>
      <c r="WDK104" s="796"/>
      <c r="WDL104" s="797"/>
      <c r="WDM104" s="795">
        <f t="shared" ref="WDM104" si="3918">WDL101</f>
        <v>0</v>
      </c>
      <c r="WDN104" s="796"/>
      <c r="WDO104" s="796"/>
      <c r="WDP104" s="797"/>
      <c r="WDQ104" s="795">
        <f t="shared" ref="WDQ104" si="3919">WDP101</f>
        <v>0</v>
      </c>
      <c r="WDR104" s="796"/>
      <c r="WDS104" s="796"/>
      <c r="WDT104" s="797"/>
      <c r="WDU104" s="795">
        <f t="shared" ref="WDU104" si="3920">WDT101</f>
        <v>0</v>
      </c>
      <c r="WDV104" s="796"/>
      <c r="WDW104" s="796"/>
      <c r="WDX104" s="797"/>
      <c r="WDY104" s="795">
        <f t="shared" ref="WDY104" si="3921">WDX101</f>
        <v>0</v>
      </c>
      <c r="WDZ104" s="796"/>
      <c r="WEA104" s="796"/>
      <c r="WEB104" s="797"/>
      <c r="WEC104" s="795">
        <f t="shared" ref="WEC104" si="3922">WEB101</f>
        <v>0</v>
      </c>
      <c r="WED104" s="796"/>
      <c r="WEE104" s="796"/>
      <c r="WEF104" s="797"/>
      <c r="WEG104" s="795">
        <f t="shared" ref="WEG104" si="3923">WEF101</f>
        <v>0</v>
      </c>
      <c r="WEH104" s="796"/>
      <c r="WEI104" s="796"/>
      <c r="WEJ104" s="797"/>
      <c r="WEK104" s="795">
        <f t="shared" ref="WEK104" si="3924">WEJ101</f>
        <v>0</v>
      </c>
      <c r="WEL104" s="796"/>
      <c r="WEM104" s="796"/>
      <c r="WEN104" s="797"/>
      <c r="WEO104" s="795">
        <f t="shared" ref="WEO104" si="3925">WEN101</f>
        <v>0</v>
      </c>
      <c r="WEP104" s="796"/>
      <c r="WEQ104" s="796"/>
      <c r="WER104" s="797"/>
      <c r="WES104" s="795">
        <f t="shared" ref="WES104" si="3926">WER101</f>
        <v>0</v>
      </c>
      <c r="WET104" s="796"/>
      <c r="WEU104" s="796"/>
      <c r="WEV104" s="797"/>
      <c r="WEW104" s="795">
        <f t="shared" ref="WEW104" si="3927">WEV101</f>
        <v>0</v>
      </c>
      <c r="WEX104" s="796"/>
      <c r="WEY104" s="796"/>
      <c r="WEZ104" s="797"/>
      <c r="WFA104" s="795">
        <f t="shared" ref="WFA104" si="3928">WEZ101</f>
        <v>0</v>
      </c>
      <c r="WFB104" s="796"/>
      <c r="WFC104" s="796"/>
      <c r="WFD104" s="797"/>
      <c r="WFE104" s="795">
        <f t="shared" ref="WFE104" si="3929">WFD101</f>
        <v>0</v>
      </c>
      <c r="WFF104" s="796"/>
      <c r="WFG104" s="796"/>
      <c r="WFH104" s="797"/>
      <c r="WFI104" s="795">
        <f t="shared" ref="WFI104" si="3930">WFH101</f>
        <v>0</v>
      </c>
      <c r="WFJ104" s="796"/>
      <c r="WFK104" s="796"/>
      <c r="WFL104" s="797"/>
      <c r="WFM104" s="795">
        <f t="shared" ref="WFM104" si="3931">WFL101</f>
        <v>0</v>
      </c>
      <c r="WFN104" s="796"/>
      <c r="WFO104" s="796"/>
      <c r="WFP104" s="797"/>
      <c r="WFQ104" s="795">
        <f t="shared" ref="WFQ104" si="3932">WFP101</f>
        <v>0</v>
      </c>
      <c r="WFR104" s="796"/>
      <c r="WFS104" s="796"/>
      <c r="WFT104" s="797"/>
      <c r="WFU104" s="795">
        <f t="shared" ref="WFU104" si="3933">WFT101</f>
        <v>0</v>
      </c>
      <c r="WFV104" s="796"/>
      <c r="WFW104" s="796"/>
      <c r="WFX104" s="797"/>
      <c r="WFY104" s="795">
        <f t="shared" ref="WFY104" si="3934">WFX101</f>
        <v>0</v>
      </c>
      <c r="WFZ104" s="796"/>
      <c r="WGA104" s="796"/>
      <c r="WGB104" s="797"/>
      <c r="WGC104" s="795">
        <f t="shared" ref="WGC104" si="3935">WGB101</f>
        <v>0</v>
      </c>
      <c r="WGD104" s="796"/>
      <c r="WGE104" s="796"/>
      <c r="WGF104" s="797"/>
      <c r="WGG104" s="795">
        <f t="shared" ref="WGG104" si="3936">WGF101</f>
        <v>0</v>
      </c>
      <c r="WGH104" s="796"/>
      <c r="WGI104" s="796"/>
      <c r="WGJ104" s="797"/>
      <c r="WGK104" s="795">
        <f t="shared" ref="WGK104" si="3937">WGJ101</f>
        <v>0</v>
      </c>
      <c r="WGL104" s="796"/>
      <c r="WGM104" s="796"/>
      <c r="WGN104" s="797"/>
      <c r="WGO104" s="795">
        <f t="shared" ref="WGO104" si="3938">WGN101</f>
        <v>0</v>
      </c>
      <c r="WGP104" s="796"/>
      <c r="WGQ104" s="796"/>
      <c r="WGR104" s="797"/>
      <c r="WGS104" s="795">
        <f t="shared" ref="WGS104" si="3939">WGR101</f>
        <v>0</v>
      </c>
      <c r="WGT104" s="796"/>
      <c r="WGU104" s="796"/>
      <c r="WGV104" s="797"/>
      <c r="WGW104" s="795">
        <f t="shared" ref="WGW104" si="3940">WGV101</f>
        <v>0</v>
      </c>
      <c r="WGX104" s="796"/>
      <c r="WGY104" s="796"/>
      <c r="WGZ104" s="797"/>
      <c r="WHA104" s="795">
        <f t="shared" ref="WHA104" si="3941">WGZ101</f>
        <v>0</v>
      </c>
      <c r="WHB104" s="796"/>
      <c r="WHC104" s="796"/>
      <c r="WHD104" s="797"/>
      <c r="WHE104" s="795">
        <f t="shared" ref="WHE104" si="3942">WHD101</f>
        <v>0</v>
      </c>
      <c r="WHF104" s="796"/>
      <c r="WHG104" s="796"/>
      <c r="WHH104" s="797"/>
      <c r="WHI104" s="795">
        <f t="shared" ref="WHI104" si="3943">WHH101</f>
        <v>0</v>
      </c>
      <c r="WHJ104" s="796"/>
      <c r="WHK104" s="796"/>
      <c r="WHL104" s="797"/>
      <c r="WHM104" s="795">
        <f t="shared" ref="WHM104" si="3944">WHL101</f>
        <v>0</v>
      </c>
      <c r="WHN104" s="796"/>
      <c r="WHO104" s="796"/>
      <c r="WHP104" s="797"/>
      <c r="WHQ104" s="795">
        <f t="shared" ref="WHQ104" si="3945">WHP101</f>
        <v>0</v>
      </c>
      <c r="WHR104" s="796"/>
      <c r="WHS104" s="796"/>
      <c r="WHT104" s="797"/>
      <c r="WHU104" s="795">
        <f t="shared" ref="WHU104" si="3946">WHT101</f>
        <v>0</v>
      </c>
      <c r="WHV104" s="796"/>
      <c r="WHW104" s="796"/>
      <c r="WHX104" s="797"/>
      <c r="WHY104" s="795">
        <f t="shared" ref="WHY104" si="3947">WHX101</f>
        <v>0</v>
      </c>
      <c r="WHZ104" s="796"/>
      <c r="WIA104" s="796"/>
      <c r="WIB104" s="797"/>
      <c r="WIC104" s="795">
        <f t="shared" ref="WIC104" si="3948">WIB101</f>
        <v>0</v>
      </c>
      <c r="WID104" s="796"/>
      <c r="WIE104" s="796"/>
      <c r="WIF104" s="797"/>
      <c r="WIG104" s="795">
        <f t="shared" ref="WIG104" si="3949">WIF101</f>
        <v>0</v>
      </c>
      <c r="WIH104" s="796"/>
      <c r="WII104" s="796"/>
      <c r="WIJ104" s="797"/>
      <c r="WIK104" s="795">
        <f t="shared" ref="WIK104" si="3950">WIJ101</f>
        <v>0</v>
      </c>
      <c r="WIL104" s="796"/>
      <c r="WIM104" s="796"/>
      <c r="WIN104" s="797"/>
      <c r="WIO104" s="795">
        <f t="shared" ref="WIO104" si="3951">WIN101</f>
        <v>0</v>
      </c>
      <c r="WIP104" s="796"/>
      <c r="WIQ104" s="796"/>
      <c r="WIR104" s="797"/>
      <c r="WIS104" s="795">
        <f t="shared" ref="WIS104" si="3952">WIR101</f>
        <v>0</v>
      </c>
      <c r="WIT104" s="796"/>
      <c r="WIU104" s="796"/>
      <c r="WIV104" s="797"/>
      <c r="WIW104" s="795">
        <f t="shared" ref="WIW104" si="3953">WIV101</f>
        <v>0</v>
      </c>
      <c r="WIX104" s="796"/>
      <c r="WIY104" s="796"/>
      <c r="WIZ104" s="797"/>
      <c r="WJA104" s="795">
        <f t="shared" ref="WJA104" si="3954">WIZ101</f>
        <v>0</v>
      </c>
      <c r="WJB104" s="796"/>
      <c r="WJC104" s="796"/>
      <c r="WJD104" s="797"/>
      <c r="WJE104" s="795">
        <f t="shared" ref="WJE104" si="3955">WJD101</f>
        <v>0</v>
      </c>
      <c r="WJF104" s="796"/>
      <c r="WJG104" s="796"/>
      <c r="WJH104" s="797"/>
      <c r="WJI104" s="795">
        <f t="shared" ref="WJI104" si="3956">WJH101</f>
        <v>0</v>
      </c>
      <c r="WJJ104" s="796"/>
      <c r="WJK104" s="796"/>
      <c r="WJL104" s="797"/>
      <c r="WJM104" s="795">
        <f t="shared" ref="WJM104" si="3957">WJL101</f>
        <v>0</v>
      </c>
      <c r="WJN104" s="796"/>
      <c r="WJO104" s="796"/>
      <c r="WJP104" s="797"/>
      <c r="WJQ104" s="795">
        <f t="shared" ref="WJQ104" si="3958">WJP101</f>
        <v>0</v>
      </c>
      <c r="WJR104" s="796"/>
      <c r="WJS104" s="796"/>
      <c r="WJT104" s="797"/>
      <c r="WJU104" s="795">
        <f t="shared" ref="WJU104" si="3959">WJT101</f>
        <v>0</v>
      </c>
      <c r="WJV104" s="796"/>
      <c r="WJW104" s="796"/>
      <c r="WJX104" s="797"/>
      <c r="WJY104" s="795">
        <f t="shared" ref="WJY104" si="3960">WJX101</f>
        <v>0</v>
      </c>
      <c r="WJZ104" s="796"/>
      <c r="WKA104" s="796"/>
      <c r="WKB104" s="797"/>
      <c r="WKC104" s="795">
        <f t="shared" ref="WKC104" si="3961">WKB101</f>
        <v>0</v>
      </c>
      <c r="WKD104" s="796"/>
      <c r="WKE104" s="796"/>
      <c r="WKF104" s="797"/>
      <c r="WKG104" s="795">
        <f t="shared" ref="WKG104" si="3962">WKF101</f>
        <v>0</v>
      </c>
      <c r="WKH104" s="796"/>
      <c r="WKI104" s="796"/>
      <c r="WKJ104" s="797"/>
      <c r="WKK104" s="795">
        <f t="shared" ref="WKK104" si="3963">WKJ101</f>
        <v>0</v>
      </c>
      <c r="WKL104" s="796"/>
      <c r="WKM104" s="796"/>
      <c r="WKN104" s="797"/>
      <c r="WKO104" s="795">
        <f t="shared" ref="WKO104" si="3964">WKN101</f>
        <v>0</v>
      </c>
      <c r="WKP104" s="796"/>
      <c r="WKQ104" s="796"/>
      <c r="WKR104" s="797"/>
      <c r="WKS104" s="795">
        <f t="shared" ref="WKS104" si="3965">WKR101</f>
        <v>0</v>
      </c>
      <c r="WKT104" s="796"/>
      <c r="WKU104" s="796"/>
      <c r="WKV104" s="797"/>
      <c r="WKW104" s="795">
        <f t="shared" ref="WKW104" si="3966">WKV101</f>
        <v>0</v>
      </c>
      <c r="WKX104" s="796"/>
      <c r="WKY104" s="796"/>
      <c r="WKZ104" s="797"/>
      <c r="WLA104" s="795">
        <f t="shared" ref="WLA104" si="3967">WKZ101</f>
        <v>0</v>
      </c>
      <c r="WLB104" s="796"/>
      <c r="WLC104" s="796"/>
      <c r="WLD104" s="797"/>
      <c r="WLE104" s="795">
        <f t="shared" ref="WLE104" si="3968">WLD101</f>
        <v>0</v>
      </c>
      <c r="WLF104" s="796"/>
      <c r="WLG104" s="796"/>
      <c r="WLH104" s="797"/>
      <c r="WLI104" s="795">
        <f t="shared" ref="WLI104" si="3969">WLH101</f>
        <v>0</v>
      </c>
      <c r="WLJ104" s="796"/>
      <c r="WLK104" s="796"/>
      <c r="WLL104" s="797"/>
      <c r="WLM104" s="795">
        <f t="shared" ref="WLM104" si="3970">WLL101</f>
        <v>0</v>
      </c>
      <c r="WLN104" s="796"/>
      <c r="WLO104" s="796"/>
      <c r="WLP104" s="797"/>
      <c r="WLQ104" s="795">
        <f t="shared" ref="WLQ104" si="3971">WLP101</f>
        <v>0</v>
      </c>
      <c r="WLR104" s="796"/>
      <c r="WLS104" s="796"/>
      <c r="WLT104" s="797"/>
      <c r="WLU104" s="795">
        <f t="shared" ref="WLU104" si="3972">WLT101</f>
        <v>0</v>
      </c>
      <c r="WLV104" s="796"/>
      <c r="WLW104" s="796"/>
      <c r="WLX104" s="797"/>
      <c r="WLY104" s="795">
        <f t="shared" ref="WLY104" si="3973">WLX101</f>
        <v>0</v>
      </c>
      <c r="WLZ104" s="796"/>
      <c r="WMA104" s="796"/>
      <c r="WMB104" s="797"/>
      <c r="WMC104" s="795">
        <f t="shared" ref="WMC104" si="3974">WMB101</f>
        <v>0</v>
      </c>
      <c r="WMD104" s="796"/>
      <c r="WME104" s="796"/>
      <c r="WMF104" s="797"/>
      <c r="WMG104" s="795">
        <f t="shared" ref="WMG104" si="3975">WMF101</f>
        <v>0</v>
      </c>
      <c r="WMH104" s="796"/>
      <c r="WMI104" s="796"/>
      <c r="WMJ104" s="797"/>
      <c r="WMK104" s="795">
        <f t="shared" ref="WMK104" si="3976">WMJ101</f>
        <v>0</v>
      </c>
      <c r="WML104" s="796"/>
      <c r="WMM104" s="796"/>
      <c r="WMN104" s="797"/>
      <c r="WMO104" s="795">
        <f t="shared" ref="WMO104" si="3977">WMN101</f>
        <v>0</v>
      </c>
      <c r="WMP104" s="796"/>
      <c r="WMQ104" s="796"/>
      <c r="WMR104" s="797"/>
      <c r="WMS104" s="795">
        <f t="shared" ref="WMS104" si="3978">WMR101</f>
        <v>0</v>
      </c>
      <c r="WMT104" s="796"/>
      <c r="WMU104" s="796"/>
      <c r="WMV104" s="797"/>
      <c r="WMW104" s="795">
        <f t="shared" ref="WMW104" si="3979">WMV101</f>
        <v>0</v>
      </c>
      <c r="WMX104" s="796"/>
      <c r="WMY104" s="796"/>
      <c r="WMZ104" s="797"/>
      <c r="WNA104" s="795">
        <f t="shared" ref="WNA104" si="3980">WMZ101</f>
        <v>0</v>
      </c>
      <c r="WNB104" s="796"/>
      <c r="WNC104" s="796"/>
      <c r="WND104" s="797"/>
      <c r="WNE104" s="795">
        <f t="shared" ref="WNE104" si="3981">WND101</f>
        <v>0</v>
      </c>
      <c r="WNF104" s="796"/>
      <c r="WNG104" s="796"/>
      <c r="WNH104" s="797"/>
      <c r="WNI104" s="795">
        <f t="shared" ref="WNI104" si="3982">WNH101</f>
        <v>0</v>
      </c>
      <c r="WNJ104" s="796"/>
      <c r="WNK104" s="796"/>
      <c r="WNL104" s="797"/>
      <c r="WNM104" s="795">
        <f t="shared" ref="WNM104" si="3983">WNL101</f>
        <v>0</v>
      </c>
      <c r="WNN104" s="796"/>
      <c r="WNO104" s="796"/>
      <c r="WNP104" s="797"/>
      <c r="WNQ104" s="795">
        <f t="shared" ref="WNQ104" si="3984">WNP101</f>
        <v>0</v>
      </c>
      <c r="WNR104" s="796"/>
      <c r="WNS104" s="796"/>
      <c r="WNT104" s="797"/>
      <c r="WNU104" s="795">
        <f t="shared" ref="WNU104" si="3985">WNT101</f>
        <v>0</v>
      </c>
      <c r="WNV104" s="796"/>
      <c r="WNW104" s="796"/>
      <c r="WNX104" s="797"/>
      <c r="WNY104" s="795">
        <f t="shared" ref="WNY104" si="3986">WNX101</f>
        <v>0</v>
      </c>
      <c r="WNZ104" s="796"/>
      <c r="WOA104" s="796"/>
      <c r="WOB104" s="797"/>
      <c r="WOC104" s="795">
        <f t="shared" ref="WOC104" si="3987">WOB101</f>
        <v>0</v>
      </c>
      <c r="WOD104" s="796"/>
      <c r="WOE104" s="796"/>
      <c r="WOF104" s="797"/>
      <c r="WOG104" s="795">
        <f t="shared" ref="WOG104" si="3988">WOF101</f>
        <v>0</v>
      </c>
      <c r="WOH104" s="796"/>
      <c r="WOI104" s="796"/>
      <c r="WOJ104" s="797"/>
      <c r="WOK104" s="795">
        <f t="shared" ref="WOK104" si="3989">WOJ101</f>
        <v>0</v>
      </c>
      <c r="WOL104" s="796"/>
      <c r="WOM104" s="796"/>
      <c r="WON104" s="797"/>
      <c r="WOO104" s="795">
        <f t="shared" ref="WOO104" si="3990">WON101</f>
        <v>0</v>
      </c>
      <c r="WOP104" s="796"/>
      <c r="WOQ104" s="796"/>
      <c r="WOR104" s="797"/>
      <c r="WOS104" s="795">
        <f t="shared" ref="WOS104" si="3991">WOR101</f>
        <v>0</v>
      </c>
      <c r="WOT104" s="796"/>
      <c r="WOU104" s="796"/>
      <c r="WOV104" s="797"/>
      <c r="WOW104" s="795">
        <f t="shared" ref="WOW104" si="3992">WOV101</f>
        <v>0</v>
      </c>
      <c r="WOX104" s="796"/>
      <c r="WOY104" s="796"/>
      <c r="WOZ104" s="797"/>
      <c r="WPA104" s="795">
        <f t="shared" ref="WPA104" si="3993">WOZ101</f>
        <v>0</v>
      </c>
      <c r="WPB104" s="796"/>
      <c r="WPC104" s="796"/>
      <c r="WPD104" s="797"/>
      <c r="WPE104" s="795">
        <f t="shared" ref="WPE104" si="3994">WPD101</f>
        <v>0</v>
      </c>
      <c r="WPF104" s="796"/>
      <c r="WPG104" s="796"/>
      <c r="WPH104" s="797"/>
      <c r="WPI104" s="795">
        <f t="shared" ref="WPI104" si="3995">WPH101</f>
        <v>0</v>
      </c>
      <c r="WPJ104" s="796"/>
      <c r="WPK104" s="796"/>
      <c r="WPL104" s="797"/>
      <c r="WPM104" s="795">
        <f t="shared" ref="WPM104" si="3996">WPL101</f>
        <v>0</v>
      </c>
      <c r="WPN104" s="796"/>
      <c r="WPO104" s="796"/>
      <c r="WPP104" s="797"/>
      <c r="WPQ104" s="795">
        <f t="shared" ref="WPQ104" si="3997">WPP101</f>
        <v>0</v>
      </c>
      <c r="WPR104" s="796"/>
      <c r="WPS104" s="796"/>
      <c r="WPT104" s="797"/>
      <c r="WPU104" s="795">
        <f t="shared" ref="WPU104" si="3998">WPT101</f>
        <v>0</v>
      </c>
      <c r="WPV104" s="796"/>
      <c r="WPW104" s="796"/>
      <c r="WPX104" s="797"/>
      <c r="WPY104" s="795">
        <f t="shared" ref="WPY104" si="3999">WPX101</f>
        <v>0</v>
      </c>
      <c r="WPZ104" s="796"/>
      <c r="WQA104" s="796"/>
      <c r="WQB104" s="797"/>
      <c r="WQC104" s="795">
        <f t="shared" ref="WQC104" si="4000">WQB101</f>
        <v>0</v>
      </c>
      <c r="WQD104" s="796"/>
      <c r="WQE104" s="796"/>
      <c r="WQF104" s="797"/>
      <c r="WQG104" s="795">
        <f t="shared" ref="WQG104" si="4001">WQF101</f>
        <v>0</v>
      </c>
      <c r="WQH104" s="796"/>
      <c r="WQI104" s="796"/>
      <c r="WQJ104" s="797"/>
      <c r="WQK104" s="795">
        <f t="shared" ref="WQK104" si="4002">WQJ101</f>
        <v>0</v>
      </c>
      <c r="WQL104" s="796"/>
      <c r="WQM104" s="796"/>
      <c r="WQN104" s="797"/>
      <c r="WQO104" s="795">
        <f t="shared" ref="WQO104" si="4003">WQN101</f>
        <v>0</v>
      </c>
      <c r="WQP104" s="796"/>
      <c r="WQQ104" s="796"/>
      <c r="WQR104" s="797"/>
      <c r="WQS104" s="795">
        <f t="shared" ref="WQS104" si="4004">WQR101</f>
        <v>0</v>
      </c>
      <c r="WQT104" s="796"/>
      <c r="WQU104" s="796"/>
      <c r="WQV104" s="797"/>
      <c r="WQW104" s="795">
        <f t="shared" ref="WQW104" si="4005">WQV101</f>
        <v>0</v>
      </c>
      <c r="WQX104" s="796"/>
      <c r="WQY104" s="796"/>
      <c r="WQZ104" s="797"/>
      <c r="WRA104" s="795">
        <f t="shared" ref="WRA104" si="4006">WQZ101</f>
        <v>0</v>
      </c>
      <c r="WRB104" s="796"/>
      <c r="WRC104" s="796"/>
      <c r="WRD104" s="797"/>
      <c r="WRE104" s="795">
        <f t="shared" ref="WRE104" si="4007">WRD101</f>
        <v>0</v>
      </c>
      <c r="WRF104" s="796"/>
      <c r="WRG104" s="796"/>
      <c r="WRH104" s="797"/>
      <c r="WRI104" s="795">
        <f t="shared" ref="WRI104" si="4008">WRH101</f>
        <v>0</v>
      </c>
      <c r="WRJ104" s="796"/>
      <c r="WRK104" s="796"/>
      <c r="WRL104" s="797"/>
      <c r="WRM104" s="795">
        <f t="shared" ref="WRM104" si="4009">WRL101</f>
        <v>0</v>
      </c>
      <c r="WRN104" s="796"/>
      <c r="WRO104" s="796"/>
      <c r="WRP104" s="797"/>
      <c r="WRQ104" s="795">
        <f t="shared" ref="WRQ104" si="4010">WRP101</f>
        <v>0</v>
      </c>
      <c r="WRR104" s="796"/>
      <c r="WRS104" s="796"/>
      <c r="WRT104" s="797"/>
      <c r="WRU104" s="795">
        <f t="shared" ref="WRU104" si="4011">WRT101</f>
        <v>0</v>
      </c>
      <c r="WRV104" s="796"/>
      <c r="WRW104" s="796"/>
      <c r="WRX104" s="797"/>
      <c r="WRY104" s="795">
        <f t="shared" ref="WRY104" si="4012">WRX101</f>
        <v>0</v>
      </c>
      <c r="WRZ104" s="796"/>
      <c r="WSA104" s="796"/>
      <c r="WSB104" s="797"/>
      <c r="WSC104" s="795">
        <f t="shared" ref="WSC104" si="4013">WSB101</f>
        <v>0</v>
      </c>
      <c r="WSD104" s="796"/>
      <c r="WSE104" s="796"/>
      <c r="WSF104" s="797"/>
      <c r="WSG104" s="795">
        <f t="shared" ref="WSG104" si="4014">WSF101</f>
        <v>0</v>
      </c>
      <c r="WSH104" s="796"/>
      <c r="WSI104" s="796"/>
      <c r="WSJ104" s="797"/>
      <c r="WSK104" s="795">
        <f t="shared" ref="WSK104" si="4015">WSJ101</f>
        <v>0</v>
      </c>
      <c r="WSL104" s="796"/>
      <c r="WSM104" s="796"/>
      <c r="WSN104" s="797"/>
      <c r="WSO104" s="795">
        <f t="shared" ref="WSO104" si="4016">WSN101</f>
        <v>0</v>
      </c>
      <c r="WSP104" s="796"/>
      <c r="WSQ104" s="796"/>
      <c r="WSR104" s="797"/>
      <c r="WSS104" s="795">
        <f t="shared" ref="WSS104" si="4017">WSR101</f>
        <v>0</v>
      </c>
      <c r="WST104" s="796"/>
      <c r="WSU104" s="796"/>
      <c r="WSV104" s="797"/>
      <c r="WSW104" s="795">
        <f t="shared" ref="WSW104" si="4018">WSV101</f>
        <v>0</v>
      </c>
      <c r="WSX104" s="796"/>
      <c r="WSY104" s="796"/>
      <c r="WSZ104" s="797"/>
      <c r="WTA104" s="795">
        <f t="shared" ref="WTA104" si="4019">WSZ101</f>
        <v>0</v>
      </c>
      <c r="WTB104" s="796"/>
      <c r="WTC104" s="796"/>
      <c r="WTD104" s="797"/>
      <c r="WTE104" s="795">
        <f t="shared" ref="WTE104" si="4020">WTD101</f>
        <v>0</v>
      </c>
      <c r="WTF104" s="796"/>
      <c r="WTG104" s="796"/>
      <c r="WTH104" s="797"/>
      <c r="WTI104" s="795">
        <f t="shared" ref="WTI104" si="4021">WTH101</f>
        <v>0</v>
      </c>
      <c r="WTJ104" s="796"/>
      <c r="WTK104" s="796"/>
      <c r="WTL104" s="797"/>
      <c r="WTM104" s="795">
        <f t="shared" ref="WTM104" si="4022">WTL101</f>
        <v>0</v>
      </c>
      <c r="WTN104" s="796"/>
      <c r="WTO104" s="796"/>
      <c r="WTP104" s="797"/>
      <c r="WTQ104" s="795">
        <f t="shared" ref="WTQ104" si="4023">WTP101</f>
        <v>0</v>
      </c>
      <c r="WTR104" s="796"/>
      <c r="WTS104" s="796"/>
      <c r="WTT104" s="797"/>
      <c r="WTU104" s="795">
        <f t="shared" ref="WTU104" si="4024">WTT101</f>
        <v>0</v>
      </c>
      <c r="WTV104" s="796"/>
      <c r="WTW104" s="796"/>
      <c r="WTX104" s="797"/>
      <c r="WTY104" s="795">
        <f t="shared" ref="WTY104" si="4025">WTX101</f>
        <v>0</v>
      </c>
      <c r="WTZ104" s="796"/>
      <c r="WUA104" s="796"/>
      <c r="WUB104" s="797"/>
      <c r="WUC104" s="795">
        <f t="shared" ref="WUC104" si="4026">WUB101</f>
        <v>0</v>
      </c>
      <c r="WUD104" s="796"/>
      <c r="WUE104" s="796"/>
      <c r="WUF104" s="797"/>
      <c r="WUG104" s="795">
        <f t="shared" ref="WUG104" si="4027">WUF101</f>
        <v>0</v>
      </c>
      <c r="WUH104" s="796"/>
      <c r="WUI104" s="796"/>
      <c r="WUJ104" s="797"/>
      <c r="WUK104" s="795">
        <f t="shared" ref="WUK104" si="4028">WUJ101</f>
        <v>0</v>
      </c>
      <c r="WUL104" s="796"/>
      <c r="WUM104" s="796"/>
      <c r="WUN104" s="797"/>
      <c r="WUO104" s="795">
        <f t="shared" ref="WUO104" si="4029">WUN101</f>
        <v>0</v>
      </c>
      <c r="WUP104" s="796"/>
      <c r="WUQ104" s="796"/>
      <c r="WUR104" s="797"/>
      <c r="WUS104" s="795">
        <f t="shared" ref="WUS104" si="4030">WUR101</f>
        <v>0</v>
      </c>
      <c r="WUT104" s="796"/>
      <c r="WUU104" s="796"/>
      <c r="WUV104" s="797"/>
      <c r="WUW104" s="795">
        <f t="shared" ref="WUW104" si="4031">WUV101</f>
        <v>0</v>
      </c>
      <c r="WUX104" s="796"/>
      <c r="WUY104" s="796"/>
      <c r="WUZ104" s="797"/>
      <c r="WVA104" s="795">
        <f t="shared" ref="WVA104" si="4032">WUZ101</f>
        <v>0</v>
      </c>
      <c r="WVB104" s="796"/>
      <c r="WVC104" s="796"/>
      <c r="WVD104" s="797"/>
      <c r="WVE104" s="795">
        <f t="shared" ref="WVE104" si="4033">WVD101</f>
        <v>0</v>
      </c>
      <c r="WVF104" s="796"/>
      <c r="WVG104" s="796"/>
      <c r="WVH104" s="797"/>
      <c r="WVI104" s="795">
        <f t="shared" ref="WVI104" si="4034">WVH101</f>
        <v>0</v>
      </c>
      <c r="WVJ104" s="796"/>
      <c r="WVK104" s="796"/>
      <c r="WVL104" s="797"/>
      <c r="WVM104" s="795">
        <f t="shared" ref="WVM104" si="4035">WVL101</f>
        <v>0</v>
      </c>
      <c r="WVN104" s="796"/>
      <c r="WVO104" s="796"/>
      <c r="WVP104" s="797"/>
      <c r="WVQ104" s="795">
        <f t="shared" ref="WVQ104" si="4036">WVP101</f>
        <v>0</v>
      </c>
      <c r="WVR104" s="796"/>
      <c r="WVS104" s="796"/>
      <c r="WVT104" s="797"/>
      <c r="WVU104" s="795">
        <f t="shared" ref="WVU104" si="4037">WVT101</f>
        <v>0</v>
      </c>
      <c r="WVV104" s="796"/>
      <c r="WVW104" s="796"/>
      <c r="WVX104" s="797"/>
      <c r="WVY104" s="795">
        <f t="shared" ref="WVY104" si="4038">WVX101</f>
        <v>0</v>
      </c>
      <c r="WVZ104" s="796"/>
      <c r="WWA104" s="796"/>
      <c r="WWB104" s="797"/>
      <c r="WWC104" s="795">
        <f t="shared" ref="WWC104" si="4039">WWB101</f>
        <v>0</v>
      </c>
      <c r="WWD104" s="796"/>
      <c r="WWE104" s="796"/>
      <c r="WWF104" s="797"/>
      <c r="WWG104" s="795">
        <f t="shared" ref="WWG104" si="4040">WWF101</f>
        <v>0</v>
      </c>
      <c r="WWH104" s="796"/>
      <c r="WWI104" s="796"/>
      <c r="WWJ104" s="797"/>
      <c r="WWK104" s="795">
        <f t="shared" ref="WWK104" si="4041">WWJ101</f>
        <v>0</v>
      </c>
      <c r="WWL104" s="796"/>
      <c r="WWM104" s="796"/>
      <c r="WWN104" s="797"/>
      <c r="WWO104" s="795">
        <f t="shared" ref="WWO104" si="4042">WWN101</f>
        <v>0</v>
      </c>
      <c r="WWP104" s="796"/>
      <c r="WWQ104" s="796"/>
      <c r="WWR104" s="797"/>
      <c r="WWS104" s="795">
        <f t="shared" ref="WWS104" si="4043">WWR101</f>
        <v>0</v>
      </c>
      <c r="WWT104" s="796"/>
      <c r="WWU104" s="796"/>
      <c r="WWV104" s="797"/>
      <c r="WWW104" s="795">
        <f t="shared" ref="WWW104" si="4044">WWV101</f>
        <v>0</v>
      </c>
      <c r="WWX104" s="796"/>
      <c r="WWY104" s="796"/>
      <c r="WWZ104" s="797"/>
      <c r="WXA104" s="795">
        <f t="shared" ref="WXA104" si="4045">WWZ101</f>
        <v>0</v>
      </c>
      <c r="WXB104" s="796"/>
      <c r="WXC104" s="796"/>
      <c r="WXD104" s="797"/>
      <c r="WXE104" s="795">
        <f t="shared" ref="WXE104" si="4046">WXD101</f>
        <v>0</v>
      </c>
      <c r="WXF104" s="796"/>
      <c r="WXG104" s="796"/>
      <c r="WXH104" s="797"/>
      <c r="WXI104" s="795">
        <f t="shared" ref="WXI104" si="4047">WXH101</f>
        <v>0</v>
      </c>
      <c r="WXJ104" s="796"/>
      <c r="WXK104" s="796"/>
      <c r="WXL104" s="797"/>
      <c r="WXM104" s="795">
        <f t="shared" ref="WXM104" si="4048">WXL101</f>
        <v>0</v>
      </c>
      <c r="WXN104" s="796"/>
      <c r="WXO104" s="796"/>
      <c r="WXP104" s="797"/>
      <c r="WXQ104" s="795">
        <f t="shared" ref="WXQ104" si="4049">WXP101</f>
        <v>0</v>
      </c>
      <c r="WXR104" s="796"/>
      <c r="WXS104" s="796"/>
      <c r="WXT104" s="797"/>
      <c r="WXU104" s="795">
        <f t="shared" ref="WXU104" si="4050">WXT101</f>
        <v>0</v>
      </c>
      <c r="WXV104" s="796"/>
      <c r="WXW104" s="796"/>
      <c r="WXX104" s="797"/>
      <c r="WXY104" s="795">
        <f t="shared" ref="WXY104" si="4051">WXX101</f>
        <v>0</v>
      </c>
      <c r="WXZ104" s="796"/>
      <c r="WYA104" s="796"/>
      <c r="WYB104" s="797"/>
      <c r="WYC104" s="795">
        <f t="shared" ref="WYC104" si="4052">WYB101</f>
        <v>0</v>
      </c>
      <c r="WYD104" s="796"/>
      <c r="WYE104" s="796"/>
      <c r="WYF104" s="797"/>
      <c r="WYG104" s="795">
        <f t="shared" ref="WYG104" si="4053">WYF101</f>
        <v>0</v>
      </c>
      <c r="WYH104" s="796"/>
      <c r="WYI104" s="796"/>
      <c r="WYJ104" s="797"/>
      <c r="WYK104" s="795">
        <f t="shared" ref="WYK104" si="4054">WYJ101</f>
        <v>0</v>
      </c>
      <c r="WYL104" s="796"/>
      <c r="WYM104" s="796"/>
      <c r="WYN104" s="797"/>
      <c r="WYO104" s="795">
        <f t="shared" ref="WYO104" si="4055">WYN101</f>
        <v>0</v>
      </c>
      <c r="WYP104" s="796"/>
      <c r="WYQ104" s="796"/>
      <c r="WYR104" s="797"/>
      <c r="WYS104" s="795">
        <f t="shared" ref="WYS104" si="4056">WYR101</f>
        <v>0</v>
      </c>
      <c r="WYT104" s="796"/>
      <c r="WYU104" s="796"/>
      <c r="WYV104" s="797"/>
      <c r="WYW104" s="795">
        <f t="shared" ref="WYW104" si="4057">WYV101</f>
        <v>0</v>
      </c>
      <c r="WYX104" s="796"/>
      <c r="WYY104" s="796"/>
      <c r="WYZ104" s="797"/>
      <c r="WZA104" s="795">
        <f t="shared" ref="WZA104" si="4058">WYZ101</f>
        <v>0</v>
      </c>
      <c r="WZB104" s="796"/>
      <c r="WZC104" s="796"/>
      <c r="WZD104" s="797"/>
      <c r="WZE104" s="795">
        <f t="shared" ref="WZE104" si="4059">WZD101</f>
        <v>0</v>
      </c>
      <c r="WZF104" s="796"/>
      <c r="WZG104" s="796"/>
      <c r="WZH104" s="797"/>
      <c r="WZI104" s="795">
        <f t="shared" ref="WZI104" si="4060">WZH101</f>
        <v>0</v>
      </c>
      <c r="WZJ104" s="796"/>
      <c r="WZK104" s="796"/>
      <c r="WZL104" s="797"/>
      <c r="WZM104" s="795">
        <f t="shared" ref="WZM104" si="4061">WZL101</f>
        <v>0</v>
      </c>
      <c r="WZN104" s="796"/>
      <c r="WZO104" s="796"/>
      <c r="WZP104" s="797"/>
      <c r="WZQ104" s="795">
        <f t="shared" ref="WZQ104" si="4062">WZP101</f>
        <v>0</v>
      </c>
      <c r="WZR104" s="796"/>
      <c r="WZS104" s="796"/>
      <c r="WZT104" s="797"/>
      <c r="WZU104" s="795">
        <f t="shared" ref="WZU104" si="4063">WZT101</f>
        <v>0</v>
      </c>
      <c r="WZV104" s="796"/>
      <c r="WZW104" s="796"/>
      <c r="WZX104" s="797"/>
      <c r="WZY104" s="795">
        <f t="shared" ref="WZY104" si="4064">WZX101</f>
        <v>0</v>
      </c>
      <c r="WZZ104" s="796"/>
      <c r="XAA104" s="796"/>
      <c r="XAB104" s="797"/>
      <c r="XAC104" s="795">
        <f t="shared" ref="XAC104" si="4065">XAB101</f>
        <v>0</v>
      </c>
      <c r="XAD104" s="796"/>
      <c r="XAE104" s="796"/>
      <c r="XAF104" s="797"/>
      <c r="XAG104" s="795">
        <f t="shared" ref="XAG104" si="4066">XAF101</f>
        <v>0</v>
      </c>
      <c r="XAH104" s="796"/>
      <c r="XAI104" s="796"/>
      <c r="XAJ104" s="797"/>
      <c r="XAK104" s="795">
        <f t="shared" ref="XAK104" si="4067">XAJ101</f>
        <v>0</v>
      </c>
      <c r="XAL104" s="796"/>
      <c r="XAM104" s="796"/>
      <c r="XAN104" s="797"/>
      <c r="XAO104" s="795">
        <f t="shared" ref="XAO104" si="4068">XAN101</f>
        <v>0</v>
      </c>
      <c r="XAP104" s="796"/>
      <c r="XAQ104" s="796"/>
      <c r="XAR104" s="797"/>
      <c r="XAS104" s="795">
        <f t="shared" ref="XAS104" si="4069">XAR101</f>
        <v>0</v>
      </c>
      <c r="XAT104" s="796"/>
      <c r="XAU104" s="796"/>
      <c r="XAV104" s="797"/>
      <c r="XAW104" s="795">
        <f t="shared" ref="XAW104" si="4070">XAV101</f>
        <v>0</v>
      </c>
      <c r="XAX104" s="796"/>
      <c r="XAY104" s="796"/>
      <c r="XAZ104" s="797"/>
      <c r="XBA104" s="795">
        <f t="shared" ref="XBA104" si="4071">XAZ101</f>
        <v>0</v>
      </c>
      <c r="XBB104" s="796"/>
      <c r="XBC104" s="796"/>
      <c r="XBD104" s="797"/>
      <c r="XBE104" s="795">
        <f t="shared" ref="XBE104" si="4072">XBD101</f>
        <v>0</v>
      </c>
      <c r="XBF104" s="796"/>
      <c r="XBG104" s="796"/>
      <c r="XBH104" s="797"/>
      <c r="XBI104" s="795">
        <f t="shared" ref="XBI104" si="4073">XBH101</f>
        <v>0</v>
      </c>
      <c r="XBJ104" s="796"/>
      <c r="XBK104" s="796"/>
      <c r="XBL104" s="797"/>
      <c r="XBM104" s="795">
        <f t="shared" ref="XBM104" si="4074">XBL101</f>
        <v>0</v>
      </c>
      <c r="XBN104" s="796"/>
      <c r="XBO104" s="796"/>
      <c r="XBP104" s="797"/>
      <c r="XBQ104" s="795">
        <f t="shared" ref="XBQ104" si="4075">XBP101</f>
        <v>0</v>
      </c>
      <c r="XBR104" s="796"/>
      <c r="XBS104" s="796"/>
      <c r="XBT104" s="797"/>
      <c r="XBU104" s="795">
        <f t="shared" ref="XBU104" si="4076">XBT101</f>
        <v>0</v>
      </c>
      <c r="XBV104" s="796"/>
      <c r="XBW104" s="796"/>
      <c r="XBX104" s="797"/>
      <c r="XBY104" s="795">
        <f t="shared" ref="XBY104" si="4077">XBX101</f>
        <v>0</v>
      </c>
      <c r="XBZ104" s="796"/>
      <c r="XCA104" s="796"/>
      <c r="XCB104" s="797"/>
      <c r="XCC104" s="795">
        <f t="shared" ref="XCC104" si="4078">XCB101</f>
        <v>0</v>
      </c>
      <c r="XCD104" s="796"/>
      <c r="XCE104" s="796"/>
      <c r="XCF104" s="797"/>
      <c r="XCG104" s="795">
        <f t="shared" ref="XCG104" si="4079">XCF101</f>
        <v>0</v>
      </c>
      <c r="XCH104" s="796"/>
      <c r="XCI104" s="796"/>
      <c r="XCJ104" s="797"/>
      <c r="XCK104" s="795">
        <f t="shared" ref="XCK104" si="4080">XCJ101</f>
        <v>0</v>
      </c>
      <c r="XCL104" s="796"/>
      <c r="XCM104" s="796"/>
      <c r="XCN104" s="797"/>
      <c r="XCO104" s="795">
        <f t="shared" ref="XCO104" si="4081">XCN101</f>
        <v>0</v>
      </c>
      <c r="XCP104" s="796"/>
      <c r="XCQ104" s="796"/>
      <c r="XCR104" s="797"/>
      <c r="XCS104" s="795">
        <f t="shared" ref="XCS104" si="4082">XCR101</f>
        <v>0</v>
      </c>
      <c r="XCT104" s="796"/>
      <c r="XCU104" s="796"/>
      <c r="XCV104" s="797"/>
      <c r="XCW104" s="795">
        <f t="shared" ref="XCW104" si="4083">XCV101</f>
        <v>0</v>
      </c>
      <c r="XCX104" s="796"/>
      <c r="XCY104" s="796"/>
      <c r="XCZ104" s="797"/>
      <c r="XDA104" s="795">
        <f t="shared" ref="XDA104" si="4084">XCZ101</f>
        <v>0</v>
      </c>
      <c r="XDB104" s="796"/>
      <c r="XDC104" s="796"/>
      <c r="XDD104" s="797"/>
      <c r="XDE104" s="795">
        <f t="shared" ref="XDE104" si="4085">XDD101</f>
        <v>0</v>
      </c>
      <c r="XDF104" s="796"/>
      <c r="XDG104" s="796"/>
      <c r="XDH104" s="797"/>
      <c r="XDI104" s="795">
        <f t="shared" ref="XDI104" si="4086">XDH101</f>
        <v>0</v>
      </c>
      <c r="XDJ104" s="796"/>
      <c r="XDK104" s="796"/>
      <c r="XDL104" s="797"/>
      <c r="XDM104" s="795">
        <f t="shared" ref="XDM104" si="4087">XDL101</f>
        <v>0</v>
      </c>
      <c r="XDN104" s="796"/>
      <c r="XDO104" s="796"/>
      <c r="XDP104" s="797"/>
      <c r="XDQ104" s="795">
        <f t="shared" ref="XDQ104" si="4088">XDP101</f>
        <v>0</v>
      </c>
      <c r="XDR104" s="796"/>
      <c r="XDS104" s="796"/>
      <c r="XDT104" s="797"/>
      <c r="XDU104" s="795">
        <f t="shared" ref="XDU104" si="4089">XDT101</f>
        <v>0</v>
      </c>
      <c r="XDV104" s="796"/>
      <c r="XDW104" s="796"/>
      <c r="XDX104" s="797"/>
      <c r="XDY104" s="795">
        <f t="shared" ref="XDY104" si="4090">XDX101</f>
        <v>0</v>
      </c>
      <c r="XDZ104" s="796"/>
      <c r="XEA104" s="796"/>
      <c r="XEB104" s="797"/>
      <c r="XEC104" s="795">
        <f t="shared" ref="XEC104" si="4091">XEB101</f>
        <v>0</v>
      </c>
      <c r="XED104" s="796"/>
      <c r="XEE104" s="796"/>
      <c r="XEF104" s="797"/>
      <c r="XEG104" s="795">
        <f t="shared" ref="XEG104" si="4092">XEF101</f>
        <v>0</v>
      </c>
      <c r="XEH104" s="796"/>
      <c r="XEI104" s="796"/>
      <c r="XEJ104" s="797"/>
      <c r="XEK104" s="795">
        <f t="shared" ref="XEK104" si="4093">XEJ101</f>
        <v>0</v>
      </c>
      <c r="XEL104" s="796"/>
      <c r="XEM104" s="796"/>
      <c r="XEN104" s="797"/>
      <c r="XEO104" s="795">
        <f t="shared" ref="XEO104" si="4094">XEN101</f>
        <v>0</v>
      </c>
      <c r="XEP104" s="796"/>
      <c r="XEQ104" s="796"/>
      <c r="XER104" s="797"/>
      <c r="XES104" s="795">
        <f t="shared" ref="XES104" si="4095">XER101</f>
        <v>0</v>
      </c>
      <c r="XET104" s="796"/>
      <c r="XEU104" s="796"/>
      <c r="XEV104" s="797"/>
      <c r="XEW104" s="795">
        <f t="shared" ref="XEW104" si="4096">XEV101</f>
        <v>0</v>
      </c>
      <c r="XEX104" s="796"/>
      <c r="XEY104" s="796"/>
      <c r="XEZ104" s="797"/>
      <c r="XFA104" s="795">
        <f t="shared" ref="XFA104" si="4097">XEZ101</f>
        <v>0</v>
      </c>
      <c r="XFB104" s="795"/>
      <c r="XFC104" s="795"/>
      <c r="XFD104" s="795"/>
    </row>
    <row r="105" spans="1:16384" ht="30" customHeight="1">
      <c r="A105" s="635"/>
      <c r="B105" s="693"/>
      <c r="C105" s="686"/>
      <c r="D105" s="686"/>
      <c r="E105" s="686"/>
      <c r="F105" s="686"/>
      <c r="G105" s="686"/>
      <c r="H105" s="784" t="str">
        <f>IF(AND($D$101&gt;=8.5,$D$101&lt;9,$F$107="6 Sätze"),"Achtung du wirst womöglich keine "&amp;$F$107&amp;" schaffen!",IF(AND($D$101&gt;=9,$D$101&lt;=10,$F$107="6 Sätze"),"Achtung du wirst sehr wahrscheinlich keine "&amp;$F$107&amp;" schaffen!",IF(AND($D$101&gt;=9,$D$101&lt;9.5,$F$107="5 Sätze"),"Achtung du wirst womöglich keine "&amp;$F$107&amp;" schaffen!",IF(AND($D$101&gt;=9.5,$D$101&lt;=10,$F$107="5 Sätze"),"Achtung du wirst sehr wahrscheinlich keine "&amp;$F$107&amp;" schaffen!",IF(AND($D$101&gt;=9.25,$D$101&lt;=10,$F$107="4 Sätze"),"Achtung du wirst womöglich keine "&amp;$F$107&amp;" schaffen!",IF(AND($D$101&gt;=9.5,$D$101&lt;=10,$F$107="4 Sätze"),"Achtung du wirst sehr wahrscheinlich keine "&amp;$F$107&amp;" schaffen!",IF(AND($D$101&gt;=9.5,$D$101&lt;=10,$F$107="3 Sätze"),"Achtung du wirst womöglich keine "&amp;$F$107&amp;" schaffen!",IF(AND($D$101&gt;=10,$D$101&lt;=10,$F$107="3 Sätze"),"Achtung du wirst sehr wahrscheinlich keine "&amp;$F$107&amp;" schaffen!",IF(AND($D$101&gt;=9.75,$D$101&lt;=10,$F$107="2 Sätze"),"Achtung du wirst womöglich keine "&amp;$F$107&amp;" schaffen!","")))))))))</f>
        <v/>
      </c>
      <c r="I105" s="732"/>
      <c r="J105" s="635"/>
      <c r="K105" s="447"/>
      <c r="L105" s="448"/>
      <c r="M105" s="448"/>
      <c r="N105" s="448"/>
      <c r="O105" s="448"/>
      <c r="P105" s="530"/>
      <c r="Q105" s="447"/>
      <c r="R105" s="447"/>
      <c r="S105" s="447"/>
      <c r="T105" s="448"/>
      <c r="U105" s="449"/>
      <c r="V105" s="449"/>
      <c r="W105" s="449"/>
      <c r="X105" s="449"/>
      <c r="Y105" s="449"/>
      <c r="Z105" s="449"/>
      <c r="AA105" s="449"/>
      <c r="AB105" s="449"/>
      <c r="AC105" s="449"/>
      <c r="AD105" s="449"/>
      <c r="AE105" s="449"/>
    </row>
    <row r="106" spans="1:16384" ht="8.25" customHeight="1" thickBot="1">
      <c r="A106" s="710"/>
      <c r="B106" s="714"/>
      <c r="C106" s="714"/>
      <c r="D106" s="715"/>
      <c r="E106" s="716"/>
      <c r="F106" s="717"/>
      <c r="G106" s="717"/>
      <c r="H106" s="785"/>
      <c r="I106" s="635"/>
      <c r="J106" s="635"/>
      <c r="K106" s="447"/>
      <c r="L106" s="451"/>
      <c r="M106" s="451"/>
      <c r="N106" s="451"/>
      <c r="O106" s="451"/>
      <c r="P106" s="447"/>
      <c r="Q106" s="451"/>
      <c r="R106" s="451"/>
      <c r="S106" s="451"/>
      <c r="T106" s="449"/>
      <c r="U106" s="449"/>
      <c r="V106" s="449"/>
      <c r="W106" s="449"/>
      <c r="X106" s="449"/>
      <c r="Y106" s="449"/>
      <c r="Z106" s="449"/>
      <c r="AA106" s="449"/>
      <c r="AB106" s="449"/>
      <c r="AC106" s="449"/>
      <c r="AD106" s="449"/>
      <c r="AE106" s="449"/>
    </row>
    <row r="107" spans="1:16384" ht="30" customHeight="1" thickTop="1" thickBot="1">
      <c r="A107" s="710"/>
      <c r="B107" s="711"/>
      <c r="C107" s="712"/>
      <c r="D107" s="799" t="s">
        <v>291</v>
      </c>
      <c r="E107" s="799"/>
      <c r="F107" s="949" t="s">
        <v>366</v>
      </c>
      <c r="G107" s="948"/>
      <c r="H107" s="785"/>
      <c r="I107" s="635"/>
      <c r="J107" s="635"/>
      <c r="K107" s="458"/>
      <c r="L107" s="1046" t="s">
        <v>147</v>
      </c>
      <c r="M107" s="1046" t="s">
        <v>146</v>
      </c>
      <c r="N107" s="1046" t="s">
        <v>57</v>
      </c>
      <c r="O107" s="1046" t="s">
        <v>254</v>
      </c>
      <c r="P107" s="449"/>
      <c r="Q107" s="452"/>
      <c r="R107" s="452"/>
      <c r="S107" s="452"/>
      <c r="T107" s="449"/>
      <c r="U107" s="449"/>
      <c r="V107" s="449"/>
      <c r="W107" s="449"/>
      <c r="X107" s="449"/>
      <c r="Y107" s="449"/>
      <c r="Z107" s="449"/>
      <c r="AA107" s="449"/>
      <c r="AB107" s="449"/>
      <c r="AC107" s="449"/>
      <c r="AD107" s="449"/>
      <c r="AE107" s="449"/>
    </row>
    <row r="108" spans="1:16384" ht="30" customHeight="1" thickTop="1">
      <c r="A108" s="710"/>
      <c r="B108" s="711"/>
      <c r="C108" s="713"/>
      <c r="D108" s="799" t="s">
        <v>300</v>
      </c>
      <c r="E108" s="799"/>
      <c r="F108" s="950">
        <v>5</v>
      </c>
      <c r="G108" s="686"/>
      <c r="H108" s="694"/>
      <c r="I108" s="635"/>
      <c r="J108" s="635"/>
      <c r="K108" s="453"/>
      <c r="L108" s="541">
        <f>IFERROR(IF($C$13=0.1,(IF(MROUND((0.95*$D$25),$C$13)&gt;(0.95*$D$25),MROUND((0.95*$D$25)-($C$13/2),$C$13),MROUND((0.95*$D$25),$C$13))),IF($C$13=0.5,(IF(MROUND((0.95*$D$25),$C$13)&gt;(0.95*$D$25),MROUND((0.95*$D$25)-($C$13/2),$C$13),MROUND((0.95*$D$25),$C$13))),(IF(MROUND((0.95*$D$25),$C$13)&gt;(0.95*$D$25),MROUND((0.95*$D$25)-($C$13/2),$C$13),MROUND((0.95*$D$25),$C$13))))),"")</f>
        <v>110</v>
      </c>
      <c r="M108" s="539">
        <f t="shared" ref="M108:M118" si="4098">IFERROR(PRODUCT($L108/$D$25),"")</f>
        <v>0.9472222222222223</v>
      </c>
      <c r="N108" s="538">
        <f>IFERROR(IF($C$11="Epley",ROUNDDOWN((((30*$D$25)/$L108)-30),0),ROUNDDOWN((((($L108*36)/$D$25)-37)*-1),0)),"")</f>
        <v>2</v>
      </c>
      <c r="O108" s="540">
        <f>IFERROR(IF($C$11="Epley",(((30*$D$25)/$L108)-30),((($L108*36)/$D$25)-37)*-1),"")</f>
        <v>2.8999999999999986</v>
      </c>
      <c r="P108" s="449"/>
      <c r="Q108" s="452"/>
      <c r="R108" s="1047"/>
      <c r="S108" s="452"/>
      <c r="T108" s="449"/>
      <c r="U108" s="449"/>
      <c r="V108" s="449"/>
      <c r="W108" s="449"/>
      <c r="X108" s="449"/>
      <c r="Y108" s="449"/>
      <c r="Z108" s="449"/>
      <c r="AA108" s="449"/>
      <c r="AB108" s="449"/>
      <c r="AC108" s="449"/>
      <c r="AD108" s="449"/>
      <c r="AE108" s="449"/>
    </row>
    <row r="109" spans="1:16384" ht="30" customHeight="1" thickBot="1">
      <c r="A109" s="635"/>
      <c r="B109" s="800"/>
      <c r="C109" s="801"/>
      <c r="D109" s="802"/>
      <c r="E109" s="802"/>
      <c r="F109" s="703"/>
      <c r="G109" s="703"/>
      <c r="H109" s="704"/>
      <c r="I109" s="635"/>
      <c r="J109" s="635"/>
      <c r="K109" s="452"/>
      <c r="L109" s="1035">
        <f>IFERROR(IF($C$13=0.1,(IF(MROUND((0.95*$D$25),$C$13)&gt;(0.95*$D$25),MROUND((0.95*$D$25)-($C$13/2),$C$13),MROUND((0.95*$D$25),$C$13))-10*(1*$C$13)),IF($C$13=0.5,(IF(MROUND((0.95*$D$25),$C$13)&gt;(0.95*$D$25),MROUND((0.95*$D$25)-($C$13/2),$C$13),MROUND((0.95*$D$25),$C$13))-2*(1*$C$13)),(IF(MROUND((0.95*$D$25),$C$13)&gt;(0.95*$D$25),MROUND((0.95*$D$25)-($C$13/2),$C$13),MROUND((0.95*$D$25),$C$13))-(1*$C$13)))),"")</f>
        <v>107.5</v>
      </c>
      <c r="M109" s="1036">
        <f t="shared" si="4098"/>
        <v>0.92569444444444449</v>
      </c>
      <c r="N109" s="1037">
        <f>IFERROR(IF($C$11="Epley",ROUNDDOWN((((30*$D$25)/$L109)-30),0),ROUNDDOWN((((($L109*36)/$D$25)-37)*-1),0)),"")</f>
        <v>3</v>
      </c>
      <c r="O109" s="1038">
        <f>IFERROR(IF($C$11="Epley",(((30*$D$25)/$L109)-30),((($L109*36)/$D$25)-37)*-1),"")</f>
        <v>3.6749999999999972</v>
      </c>
      <c r="P109" s="449"/>
      <c r="Q109" s="452"/>
      <c r="R109" s="452"/>
      <c r="S109" s="452"/>
      <c r="T109" s="449"/>
      <c r="U109" s="449"/>
      <c r="V109" s="449"/>
      <c r="W109" s="449"/>
      <c r="X109" s="449"/>
      <c r="Y109" s="449"/>
      <c r="Z109" s="449"/>
      <c r="AA109" s="449"/>
      <c r="AB109" s="449"/>
      <c r="AC109" s="449"/>
      <c r="AD109" s="449"/>
      <c r="AE109" s="449"/>
    </row>
    <row r="110" spans="1:16384" ht="30" customHeight="1">
      <c r="A110" s="635"/>
      <c r="B110" s="635"/>
      <c r="C110" s="635"/>
      <c r="D110" s="635"/>
      <c r="E110" s="635"/>
      <c r="F110" s="635"/>
      <c r="G110" s="635"/>
      <c r="H110" s="635"/>
      <c r="I110" s="635"/>
      <c r="J110" s="635"/>
      <c r="K110" s="452"/>
      <c r="L110" s="541">
        <f>IFERROR(IF($C$13=0.1,(IF(MROUND((0.95*$D$25),$C$13)&gt;(0.95*$D$25),MROUND((0.95*$D$25)-($C$13/2),$C$13),MROUND((0.95*$D$25),$C$13))-10*(2*$C$13)),IF($C$13=0.5,(IF(MROUND((0.95*$D$25),$C$13)&gt;(0.95*$D$25),MROUND((0.95*$D$25)-($C$13/2),$C$13),MROUND((0.95*$D$25),$C$13))-2*(2*$C$13)),(IF(MROUND((0.95*$D$25),$C$13)&gt;(0.95*$D$25),MROUND((0.95*$D$25)-($C$13/2),$C$13),MROUND((0.95*$D$25),$C$13))-(2*$C$13)))),"")</f>
        <v>105</v>
      </c>
      <c r="M110" s="539">
        <f t="shared" si="4098"/>
        <v>0.90416666666666667</v>
      </c>
      <c r="N110" s="538">
        <f>IFERROR(IF($C$11="Epley",ROUNDDOWN((((30*$D$25)/$L110)-30),0),ROUNDDOWN((((($L110*36)/$D$25)-37)*-1),0)),"")</f>
        <v>4</v>
      </c>
      <c r="O110" s="540">
        <f>IFERROR(IF($C$11="Epley",(((30*$D$25)/$L110)-30),((($L110*36)/$D$25)-37)*-1),"")</f>
        <v>4.4499999999999957</v>
      </c>
      <c r="Q110" s="452"/>
      <c r="W110" s="449"/>
      <c r="X110" s="449"/>
      <c r="Y110" s="449"/>
      <c r="Z110" s="449"/>
      <c r="AA110" s="449"/>
      <c r="AB110" s="449"/>
      <c r="AC110" s="449"/>
      <c r="AD110" s="449"/>
      <c r="AE110" s="449"/>
    </row>
    <row r="111" spans="1:16384" ht="30" customHeight="1">
      <c r="A111" s="635"/>
      <c r="B111" s="635"/>
      <c r="C111" s="635"/>
      <c r="D111" s="635"/>
      <c r="E111" s="635"/>
      <c r="F111" s="635"/>
      <c r="G111" s="635"/>
      <c r="H111" s="635"/>
      <c r="I111" s="635"/>
      <c r="J111" s="635"/>
      <c r="K111" s="452"/>
      <c r="L111" s="1039">
        <f>IFERROR(IF($C$13=0.1,(IF(MROUND((0.95*$D$25),$C$13)&gt;(0.95*$D$25),MROUND((0.95*$D$25)-($C$13/2),$C$13),MROUND((0.95*$D$25),$C$13))-10*(3*$C$13)),IF($C$13=0.5,(IF(MROUND((0.95*$D$25),$C$13)&gt;(0.95*$D$25),MROUND((0.95*$D$25)-($C$13/2),$C$13),MROUND((0.95*$D$25),$C$13))-2*(3*$C$13)),(IF(MROUND((0.95*$D$25),$C$13)&gt;(0.95*$D$25),MROUND((0.95*$D$25)-($C$13/2),$C$13),MROUND((0.95*$D$25),$C$13))-(3*$C$13)))),"")</f>
        <v>102.5</v>
      </c>
      <c r="M111" s="1036">
        <f t="shared" si="4098"/>
        <v>0.88263888888888886</v>
      </c>
      <c r="N111" s="1037">
        <f>IFERROR(IF($C$11="Epley",ROUNDDOWN((((30*$D$25)/$L111)-30),0),ROUNDDOWN((((($L111*36)/$D$25)-37)*-1),0)),"")</f>
        <v>5</v>
      </c>
      <c r="O111" s="1040">
        <f>IFERROR(IF($C$11="Epley",(((30*$D$25)/$L111)-30),((($L111*36)/$D$25)-37)*-1),"")</f>
        <v>5.2249999999999979</v>
      </c>
      <c r="Q111" s="452"/>
      <c r="W111" s="449"/>
      <c r="X111" s="449"/>
      <c r="Y111" s="449"/>
      <c r="Z111" s="449"/>
      <c r="AA111" s="449"/>
      <c r="AB111" s="449"/>
      <c r="AC111" s="449"/>
      <c r="AD111" s="449"/>
      <c r="AE111" s="449"/>
    </row>
    <row r="112" spans="1:16384" ht="30" customHeight="1">
      <c r="A112" s="635"/>
      <c r="B112" s="635"/>
      <c r="C112" s="635"/>
      <c r="D112" s="635"/>
      <c r="E112" s="635"/>
      <c r="F112" s="635"/>
      <c r="G112" s="635"/>
      <c r="H112" s="635"/>
      <c r="I112" s="635"/>
      <c r="J112" s="635"/>
      <c r="K112" s="453"/>
      <c r="L112" s="570">
        <f>IFERROR(IF($C$13=0.1,(IF(MROUND((0.95*$D$25),$C$13)&gt;(0.95*$D$25),MROUND((0.95*$D$25)-($C$13/2),$C$13),MROUND((0.95*$D$25),$C$13))-10*(4*$C$13)),IF($C$13=0.5,(IF(MROUND((0.95*$D$25),$C$13)&gt;(0.95*$D$25),MROUND((0.95*$D$25)-($C$13/2),$C$13),MROUND((0.95*$D$25),$C$13))-2*(4*$C$13)),(IF(MROUND((0.95*$D$25),$C$13)&gt;(0.95*$D$25),MROUND((0.95*$D$25)-($C$13/2),$C$13),MROUND((0.95*$D$25),$C$13))-(4*$C$13)))),"")</f>
        <v>100</v>
      </c>
      <c r="M112" s="539">
        <f t="shared" si="4098"/>
        <v>0.86111111111111116</v>
      </c>
      <c r="N112" s="538">
        <f>IFERROR(IF($C$11="Epley",ROUNDDOWN((((30*$D$25)/$L112)-30),0),ROUNDDOWN((((($L112*36)/$D$25)-37)*-1),0)),"")</f>
        <v>6</v>
      </c>
      <c r="O112" s="540">
        <f>IFERROR(IF($C$11="Epley",(((30*$D$25)/$L112)-30),((($L112*36)/$D$25)-37)*-1),"")</f>
        <v>6</v>
      </c>
      <c r="Q112" s="452"/>
      <c r="W112" s="449"/>
      <c r="X112" s="449"/>
      <c r="Y112" s="449"/>
      <c r="Z112" s="449"/>
      <c r="AA112" s="449"/>
      <c r="AB112" s="449"/>
      <c r="AC112" s="449"/>
      <c r="AD112" s="449"/>
      <c r="AE112" s="449"/>
    </row>
    <row r="113" spans="1:31" ht="30" customHeight="1">
      <c r="A113" s="635"/>
      <c r="B113" s="635"/>
      <c r="C113" s="643"/>
      <c r="D113" s="643"/>
      <c r="E113" s="644"/>
      <c r="F113" s="644"/>
      <c r="G113" s="635"/>
      <c r="H113" s="635"/>
      <c r="I113" s="635"/>
      <c r="J113" s="635"/>
      <c r="K113" s="452"/>
      <c r="L113" s="1035">
        <f>IFERROR(IF($C$13=0.1,(IF(MROUND((0.95*$D$25),$C$13)&gt;(0.95*$D$25),MROUND((0.95*$D$25)-($C$13/2),$C$13),MROUND((0.95*$D$25),$C$13))-10*(5*$C$13)),IF($C$13=0.5,(IF(MROUND((0.95*$D$25),$C$13)&gt;(0.95*$D$25),MROUND((0.95*$D$25)-($C$13/2),$C$13),MROUND((0.95*$D$25),$C$13))-2*(5*$C$13)),(IF(MROUND((0.95*$D$25),$C$13)&gt;(0.95*$D$25),MROUND((0.95*$D$25)-($C$13/2),$C$13),MROUND((0.95*$D$25),$C$13))-(5*$C$13)))),"")</f>
        <v>97.5</v>
      </c>
      <c r="M113" s="1036">
        <f t="shared" si="4098"/>
        <v>0.83958333333333335</v>
      </c>
      <c r="N113" s="1037">
        <f>IFERROR(IF($C$11="Epley",ROUNDDOWN((((30*$D$25)/$L113)-30),0),ROUNDDOWN((((($L113*36)/$D$25)-37)*-1),0)),"")</f>
        <v>6</v>
      </c>
      <c r="O113" s="1040">
        <f>IFERROR(IF($C$11="Epley",(((30*$D$25)/$L113)-30),((($L113*36)/$D$25)-37)*-1),"")</f>
        <v>6.7749999999999986</v>
      </c>
      <c r="Q113" s="452"/>
      <c r="W113" s="449"/>
      <c r="X113" s="449"/>
      <c r="Y113" s="449"/>
      <c r="Z113" s="449"/>
      <c r="AA113" s="449"/>
      <c r="AB113" s="449"/>
      <c r="AC113" s="449"/>
      <c r="AD113" s="449"/>
      <c r="AE113" s="449"/>
    </row>
    <row r="114" spans="1:31" ht="30" customHeight="1">
      <c r="A114" s="791" t="str">
        <f>("Berechnetes Gewicht: " &amp;$C$8)</f>
        <v>Berechnetes Gewicht: Kniebeuge</v>
      </c>
      <c r="B114" s="791"/>
      <c r="C114" s="791"/>
      <c r="D114" s="638"/>
      <c r="E114" s="636"/>
      <c r="F114" s="636"/>
      <c r="G114" s="635"/>
      <c r="H114" s="635"/>
      <c r="I114" s="635"/>
      <c r="J114" s="635"/>
      <c r="K114" s="452"/>
      <c r="L114" s="570">
        <f>IFERROR(IF($C$13=0.1,(IF(MROUND((0.95*$D$25),$C$13)&gt;(0.95*$D$25),MROUND((0.95*$D$25)-($C$13/2),$C$13),MROUND((0.95*$D$25),$C$13))-10*(6*$C$13)),IF($C$13=0.5,(IF(MROUND((0.95*$D$25),$C$13)&gt;(0.95*$D$25),MROUND((0.95*$D$25)-($C$13/2),$C$13),MROUND((0.95*$D$25),$C$13))-2*(6*$C$13)),(IF(MROUND((0.95*$D$25),$C$13)&gt;(0.95*$D$25),MROUND((0.95*$D$25)-($C$13/2),$C$13),MROUND((0.95*$D$25),$C$13))-(6*$C$13)))),"")</f>
        <v>95</v>
      </c>
      <c r="M114" s="539">
        <f t="shared" si="4098"/>
        <v>0.81805555555555554</v>
      </c>
      <c r="N114" s="538">
        <f>IFERROR(IF($C$11="Epley",ROUNDDOWN((((30*$D$25)/$L114)-30),0),ROUNDDOWN((((($L114*36)/$D$25)-37)*-1),0)),"")</f>
        <v>7</v>
      </c>
      <c r="O114" s="540">
        <f>IFERROR(IF($C$11="Epley",(((30*$D$25)/$L114)-30),((($L114*36)/$D$25)-37)*-1),"")</f>
        <v>7.5500000000000007</v>
      </c>
      <c r="W114" s="449"/>
      <c r="X114" s="449"/>
      <c r="Y114" s="449"/>
      <c r="Z114" s="449"/>
      <c r="AA114" s="449"/>
      <c r="AB114" s="449"/>
      <c r="AC114" s="449"/>
      <c r="AD114" s="449"/>
      <c r="AE114" s="449"/>
    </row>
    <row r="115" spans="1:31" ht="30" customHeight="1">
      <c r="A115" s="635"/>
      <c r="B115" s="635"/>
      <c r="C115" s="635"/>
      <c r="D115" s="635"/>
      <c r="E115" s="635"/>
      <c r="F115" s="635"/>
      <c r="G115" s="635"/>
      <c r="H115" s="635"/>
      <c r="I115" s="635"/>
      <c r="J115" s="635"/>
      <c r="K115" s="452"/>
      <c r="L115" s="1035">
        <f>IFERROR(IF($C$13=0.1,(IF(MROUND((0.95*$D$25),$C$13)&gt;(0.95*$D$25),MROUND((0.95*$D$25)-($C$13/2),$C$13),MROUND((0.95*$D$25),$C$13))-10*(7*$C$13)),IF($C$13=0.5,(IF(MROUND((0.95*$D$25),$C$13)&gt;(0.95*$D$25),MROUND((0.95*$D$25)-($C$13/2),$C$13),MROUND((0.95*$D$25),$C$13))-2*(7*$C$13)),(IF(MROUND((0.95*$D$25),$C$13)&gt;(0.95*$D$25),MROUND((0.95*$D$25)-($C$13/2),$C$13),MROUND((0.95*$D$25),$C$13))-(7*$C$13)))),"")</f>
        <v>92.5</v>
      </c>
      <c r="M115" s="1036">
        <f t="shared" si="4098"/>
        <v>0.79652777777777783</v>
      </c>
      <c r="N115" s="1037">
        <f>IFERROR(IF($C$11="Epley",ROUNDDOWN((((30*$D$25)/$L115)-30),0),ROUNDDOWN((((($L115*36)/$D$25)-37)*-1),0)),"")</f>
        <v>8</v>
      </c>
      <c r="O115" s="1040">
        <f>IFERROR(IF($C$11="Epley",(((30*$D$25)/$L115)-30),((($L115*36)/$D$25)-37)*-1),"")</f>
        <v>8.3249999999999993</v>
      </c>
      <c r="W115" s="449"/>
      <c r="X115" s="449"/>
      <c r="Y115" s="449"/>
      <c r="Z115" s="449"/>
      <c r="AA115" s="449"/>
      <c r="AB115" s="449"/>
      <c r="AC115" s="449"/>
      <c r="AD115" s="449"/>
      <c r="AE115" s="449"/>
    </row>
    <row r="116" spans="1:31" ht="30" customHeight="1">
      <c r="A116" s="792" t="s">
        <v>369</v>
      </c>
      <c r="B116" s="792"/>
      <c r="C116" s="793" t="s">
        <v>370</v>
      </c>
      <c r="D116" s="794"/>
      <c r="E116" s="635"/>
      <c r="F116" s="635"/>
      <c r="G116" s="635"/>
      <c r="H116" s="635"/>
      <c r="I116" s="635"/>
      <c r="J116" s="635"/>
      <c r="K116" s="452"/>
      <c r="L116" s="570">
        <f>IFERROR(IF($C$13=0.1,(IF(MROUND((0.95*$D$25),$C$13)&gt;(0.95*$D$25),MROUND((0.95*$D$25)-($C$13/2),$C$13),MROUND((0.95*$D$25),$C$13))-10*(8*$C$13)),IF($C$13=0.5,(IF(MROUND((0.95*$D$25),$C$13)&gt;(0.95*$D$25),MROUND((0.95*$D$25)-($C$13/2),$C$13),MROUND((0.95*$D$25),$C$13))-2*(8*$C$13)),(IF(MROUND((0.95*$D$25),$C$13)&gt;(0.95*$D$25),MROUND((0.95*$D$25)-($C$13/2),$C$13),MROUND((0.95*$D$25),$C$13))-(8*$C$13)))),"")</f>
        <v>90</v>
      </c>
      <c r="M116" s="539">
        <f t="shared" si="4098"/>
        <v>0.77500000000000002</v>
      </c>
      <c r="N116" s="538">
        <f>IFERROR(IF($C$11="Epley",ROUNDDOWN((((30*$D$25)/$L116)-30),0),ROUNDDOWN((((($L116*36)/$D$25)-37)*-1),0)),"")</f>
        <v>9</v>
      </c>
      <c r="O116" s="540">
        <f>IFERROR(IF($C$11="Epley",(((30*$D$25)/$L116)-30),((($L116*36)/$D$25)-37)*-1),"")</f>
        <v>9.0999999999999979</v>
      </c>
      <c r="Q116" s="567"/>
      <c r="W116" s="449"/>
      <c r="X116" s="449"/>
      <c r="Y116" s="449"/>
      <c r="Z116" s="449"/>
      <c r="AA116" s="449"/>
      <c r="AB116" s="449"/>
      <c r="AC116" s="449"/>
      <c r="AD116" s="449"/>
      <c r="AE116" s="449"/>
    </row>
    <row r="117" spans="1:31" ht="30" customHeight="1" thickBot="1">
      <c r="A117" s="635"/>
      <c r="B117" s="635"/>
      <c r="C117" s="635"/>
      <c r="D117" s="635"/>
      <c r="E117" s="635"/>
      <c r="F117" s="635"/>
      <c r="G117" s="635"/>
      <c r="H117" s="635"/>
      <c r="I117" s="635"/>
      <c r="J117" s="635"/>
      <c r="K117" s="452"/>
      <c r="L117" s="1035">
        <f>IFERROR(IF($C$13=0.1,(IF(MROUND((0.95*$D$25),$C$13)&gt;(0.95*$D$25),MROUND((0.95*$D$25)-($C$13/2),$C$13),MROUND((0.95*$D$25),$C$13))-10*(9*$C$13)),IF($C$13=0.5,(IF(MROUND((0.95*$D$25),$C$13)&gt;(0.95*$D$25),MROUND((0.95*$D$25)-($C$13/2),$C$13),MROUND((0.95*$D$25),$C$13))-2*(9*$C$13)),(IF(MROUND((0.95*$D$25),$C$13)&gt;(0.95*$D$25),MROUND((0.95*$D$25)-($C$13/2),$C$13),MROUND((0.95*$D$25),$C$13))-(9*$C$13)))),"")</f>
        <v>87.5</v>
      </c>
      <c r="M117" s="1036">
        <f t="shared" si="4098"/>
        <v>0.75347222222222221</v>
      </c>
      <c r="N117" s="1037">
        <f>IFERROR(IF($C$11="Epley",ROUNDDOWN((((30*$D$25)/$L117)-30),0),ROUNDDOWN((((($L117*36)/$D$25)-37)*-1),0)),"")</f>
        <v>9</v>
      </c>
      <c r="O117" s="1040">
        <f>IFERROR(IF($C$11="Epley",(((30*$D$25)/$L117)-30),((($L117*36)/$D$25)-37)*-1),"")</f>
        <v>9.875</v>
      </c>
      <c r="W117" s="449"/>
      <c r="X117" s="449"/>
      <c r="Y117" s="449"/>
      <c r="Z117" s="449"/>
      <c r="AA117" s="449"/>
      <c r="AB117" s="449"/>
      <c r="AC117" s="449"/>
      <c r="AD117" s="449"/>
      <c r="AE117" s="449"/>
    </row>
    <row r="118" spans="1:31" ht="30" customHeight="1">
      <c r="A118" s="635"/>
      <c r="B118" s="1010" t="s">
        <v>282</v>
      </c>
      <c r="C118" s="1011"/>
      <c r="D118" s="1012" t="str">
        <f>IF(Zyklus!$B$8="4 Wochen","Woche 2 ",IF(Zyklus!$B$8="5 Wochen","Woche 2-3",IF(Zyklus!$B$8="6 Wochen","Woche 2-4: ",IF(Zyklus!$B$8="7 Wochen","Woche 2-5",IF(Zyklus!$B$8="8 Wochen","Woche 2-6","Dauer des Meso-Zyklus?")))))</f>
        <v xml:space="preserve">Woche 2-4: </v>
      </c>
      <c r="E118" s="1011"/>
      <c r="F118" s="1013" t="str">
        <f>IF(Zyklus!$B$8="4 Wochen","Woche 3",IF(Zyklus!$B$8="5 Wochen","Woche 4",IF(Zyklus!$B$8="6 Wochen","Woche 5",IF(Zyklus!$B$8="7 Wochen","Woche 6 ",IF(Zyklus!$B$8="8 Wochen","Woche 7","Dauer des Meso-Zyklus?")))))</f>
        <v>Woche 5</v>
      </c>
      <c r="G118" s="1014"/>
      <c r="H118" s="635"/>
      <c r="I118" s="635"/>
      <c r="J118" s="635"/>
      <c r="K118" s="452"/>
      <c r="L118" s="570">
        <f>IFERROR(IF($C$13=0.1,(IF(MROUND((0.95*$D$25),$C$13)&gt;(0.95*$D$25),MROUND((0.95*$D$25)-($C$13/2),$C$13),MROUND((0.95*$D$25),$C$13))-10*(10*$C$13)),IF($C$13=0.5,(IF(MROUND((0.95*$D$25),$C$13)&gt;(0.95*$D$25),MROUND((0.95*$D$25)-($C$13/2),$C$13),MROUND((0.95*$D$25),$C$13))-2*(10*$C$13)),(IF(MROUND((0.95*$D$25),$C$13)&gt;(0.95*$D$25),MROUND((0.95*$D$25)-($C$13/2),$C$13),MROUND((0.95*$D$25),$C$13))-(10*$C$13)))),"")</f>
        <v>85</v>
      </c>
      <c r="M118" s="539">
        <f t="shared" si="4098"/>
        <v>0.73194444444444451</v>
      </c>
      <c r="N118" s="538">
        <f>IFERROR(IF($C$11="Epley",ROUNDDOWN((((30*$D$25)/$L118)-30),0),ROUNDDOWN((((($L118*36)/$D$25)-37)*-1),0)),"")</f>
        <v>10</v>
      </c>
      <c r="O118" s="540">
        <f>IFERROR(IF($C$11="Epley",(((30*$D$25)/$L118)-30),((($L118*36)/$D$25)-37)*-1),"")</f>
        <v>10.649999999999999</v>
      </c>
      <c r="W118" s="449"/>
      <c r="X118" s="449"/>
      <c r="Y118" s="449"/>
      <c r="Z118" s="449"/>
      <c r="AA118" s="449"/>
      <c r="AB118" s="449"/>
      <c r="AC118" s="449"/>
      <c r="AD118" s="449"/>
      <c r="AE118" s="449"/>
    </row>
    <row r="119" spans="1:31" ht="30" customHeight="1">
      <c r="A119" s="635"/>
      <c r="B119" s="1015"/>
      <c r="C119" s="713"/>
      <c r="D119" s="834" t="str">
        <f>IF($B$8="4 Wochen","Woche 2 ",IF($B$8="5 Wochen","Woche 2-3",IF($B$8="6 Wochen","Woche 2-4: ",IF($B$8="7 Wochen","Woche 2-5",IF($B$8="8 Wochen","Woche 2-6","Dauer des Meso-Zyklus?")))))</f>
        <v>Dauer des Meso-Zyklus?</v>
      </c>
      <c r="E119" s="713"/>
      <c r="F119" s="837" t="str">
        <f>IF($B$8="4 Wochen","Woche 3",IF($B$8="5 Wochen","Woche 4",IF($B$8="6 Wochen","Woche 5",IF($B$8="7 Wochen","Woche 6 ",IF($B$8="8 Wochen","Woche 7","Dauer des Meso-Zyklus?")))))</f>
        <v>Dauer des Meso-Zyklus?</v>
      </c>
      <c r="G119" s="1016"/>
      <c r="H119" s="635"/>
      <c r="I119" s="635"/>
      <c r="J119" s="635"/>
      <c r="K119" s="452"/>
      <c r="W119" s="449"/>
      <c r="X119" s="449"/>
      <c r="Y119" s="449"/>
      <c r="Z119" s="449"/>
      <c r="AA119" s="449"/>
      <c r="AB119" s="449"/>
      <c r="AC119" s="449"/>
      <c r="AD119" s="449"/>
      <c r="AE119" s="449"/>
    </row>
    <row r="120" spans="1:31" ht="30" customHeight="1">
      <c r="A120" s="635"/>
      <c r="B120" s="1017">
        <f>IF($C$116="Individueller Rechner",(IF($E$90="Wdh.?","",$E$90)),(IF($D$55="Wdh.?","",$D$55)))</f>
        <v>95</v>
      </c>
      <c r="C120" s="713"/>
      <c r="D120" s="1018">
        <f>IF($C$116="Individueller Rechner",(IF($E$96="Wdh.?","",$E$96)),(IF($D$60="Wdh.?","",$D$60)))</f>
        <v>95</v>
      </c>
      <c r="E120" s="713"/>
      <c r="F120" s="1019">
        <f>IF($C$116="Individueller Rechner",(IF($E$102="Wdh.?","",$E$102)),(IF($D$65="Wdh.?","",IF($D$65="Steigerung ?","",$D$65))))</f>
        <v>95</v>
      </c>
      <c r="G120" s="1016"/>
      <c r="H120" s="635"/>
      <c r="I120" s="635"/>
      <c r="J120" s="635"/>
      <c r="K120" s="452"/>
      <c r="W120" s="449"/>
      <c r="X120" s="449"/>
      <c r="Y120" s="449"/>
      <c r="Z120" s="449"/>
      <c r="AA120" s="449"/>
      <c r="AB120" s="449"/>
      <c r="AC120" s="449"/>
      <c r="AD120" s="449"/>
      <c r="AE120" s="449"/>
    </row>
    <row r="121" spans="1:31" ht="30" customHeight="1">
      <c r="A121" s="635"/>
      <c r="B121" s="1017"/>
      <c r="C121" s="713"/>
      <c r="D121" s="1018"/>
      <c r="E121" s="713"/>
      <c r="F121" s="1019"/>
      <c r="G121" s="1016"/>
      <c r="H121" s="635"/>
      <c r="I121" s="635"/>
      <c r="J121" s="635"/>
      <c r="K121" s="452"/>
      <c r="N121" s="452"/>
      <c r="T121" s="449"/>
      <c r="U121" s="449"/>
      <c r="V121" s="449"/>
      <c r="W121" s="449"/>
      <c r="X121" s="449"/>
      <c r="Y121" s="449"/>
      <c r="Z121" s="449"/>
      <c r="AA121" s="449"/>
      <c r="AB121" s="449"/>
      <c r="AC121" s="449"/>
      <c r="AD121" s="449"/>
      <c r="AE121" s="449"/>
    </row>
    <row r="122" spans="1:31" ht="30" customHeight="1">
      <c r="A122" s="635"/>
      <c r="B122" s="1020" t="str">
        <f>IF($C$116="Individueller Rechner",(IF($G$90="Wdh.?","",$G$90)),(IF($G$55="Wdh.?","",$G$55)))</f>
        <v>5 Wdh.</v>
      </c>
      <c r="C122" s="713"/>
      <c r="D122" s="460" t="str">
        <f>IF($C$116="Individueller Rechner",(IF($G$96="Wdh.?","",$G$96)),(IF($G$60="Wdh.?","",$G$60)))</f>
        <v>5 Wdh.</v>
      </c>
      <c r="E122" s="713"/>
      <c r="F122" s="681" t="str">
        <f>IF($C$116="Individueller Rechner",(IF($G$102="Wdh.?","",$G$102)),(IF($G$65="Wdh.?","",$G$65)))</f>
        <v>5 Wdh.</v>
      </c>
      <c r="G122" s="1016"/>
      <c r="H122" s="635"/>
      <c r="I122" s="635"/>
      <c r="J122" s="635"/>
      <c r="K122" s="452"/>
      <c r="L122" s="789" t="s">
        <v>168</v>
      </c>
      <c r="M122" s="790"/>
      <c r="N122" s="790"/>
      <c r="T122" s="449"/>
      <c r="U122" s="449"/>
      <c r="V122" s="449"/>
      <c r="W122" s="449"/>
      <c r="X122" s="449"/>
      <c r="Y122" s="449"/>
      <c r="Z122" s="449"/>
      <c r="AA122" s="449"/>
      <c r="AB122" s="449"/>
      <c r="AC122" s="449"/>
      <c r="AD122" s="449"/>
      <c r="AE122" s="449"/>
    </row>
    <row r="123" spans="1:31" ht="30" customHeight="1" thickBot="1">
      <c r="A123" s="635"/>
      <c r="B123" s="1021" t="str">
        <f>IF($C$116="Individueller Rechner",(IF($H$90="Wdh.?","",$H$90)),(IF($H$55="Wdh.?","",$H$55)))</f>
        <v>3 Sätze</v>
      </c>
      <c r="C123" s="1022"/>
      <c r="D123" s="1023" t="str">
        <f>IF($C$116="Individueller Rechner",(IF($H$96="Wdh.?","",$H$96)),(IF($H$60="Wdh.?","",$H$60)))</f>
        <v>3 Sätze</v>
      </c>
      <c r="E123" s="1022"/>
      <c r="F123" s="1024" t="str">
        <f>IF($C$116="Individueller Rechner",(IF($H$102="Wdh.?","",$H$102)),(IF($H$65="Wdh.?","",$H$65)))</f>
        <v>5 Sätze</v>
      </c>
      <c r="G123" s="1025"/>
      <c r="H123" s="635"/>
      <c r="I123" s="635"/>
      <c r="J123" s="635"/>
      <c r="K123" s="452"/>
      <c r="T123" s="449"/>
      <c r="U123" s="449"/>
      <c r="V123" s="449"/>
      <c r="W123" s="449"/>
      <c r="X123" s="449"/>
      <c r="Y123" s="449"/>
      <c r="Z123" s="449"/>
      <c r="AA123" s="449"/>
      <c r="AB123" s="449"/>
      <c r="AC123" s="449"/>
      <c r="AD123" s="449"/>
      <c r="AE123" s="449"/>
    </row>
    <row r="124" spans="1:31" ht="30" customHeight="1">
      <c r="A124" s="635"/>
      <c r="B124" s="635"/>
      <c r="C124" s="635"/>
      <c r="D124" s="635"/>
      <c r="E124" s="635"/>
      <c r="F124" s="635"/>
      <c r="G124" s="635"/>
      <c r="H124" s="635"/>
      <c r="I124" s="635"/>
      <c r="J124" s="635"/>
      <c r="K124" s="447"/>
      <c r="L124" s="1046" t="s">
        <v>146</v>
      </c>
      <c r="M124" s="1046" t="s">
        <v>58</v>
      </c>
      <c r="N124" s="1046" t="s">
        <v>57</v>
      </c>
      <c r="T124" s="449"/>
      <c r="U124" s="449"/>
      <c r="V124" s="449"/>
      <c r="W124" s="449"/>
      <c r="X124" s="449"/>
      <c r="Y124" s="449"/>
      <c r="Z124" s="449"/>
      <c r="AA124" s="449"/>
      <c r="AB124" s="449"/>
      <c r="AC124" s="449"/>
      <c r="AD124" s="449"/>
      <c r="AE124" s="449"/>
    </row>
    <row r="125" spans="1:31" ht="30" customHeight="1">
      <c r="A125" s="635"/>
      <c r="B125" s="635"/>
      <c r="C125" s="635"/>
      <c r="D125" s="635"/>
      <c r="E125" s="635"/>
      <c r="F125" s="635"/>
      <c r="G125" s="635"/>
      <c r="H125" s="635"/>
      <c r="I125" s="635"/>
      <c r="J125" s="635"/>
      <c r="K125" s="447"/>
      <c r="L125" s="455">
        <v>0.95</v>
      </c>
      <c r="M125" s="543">
        <f t="shared" ref="M125:M131" si="4099">IF($D$25="","",PRODUCT($D$25,$L125))</f>
        <v>110.32258064516128</v>
      </c>
      <c r="N125" s="538">
        <f>IFERROR(IF($C$11="Epley",ROUNDDOWN((((30*$D$25)/$M125)-30),0),(ROUNDDOWN(((((($M125*36)/$D$25)-37)*-1)),0))),"")</f>
        <v>2</v>
      </c>
      <c r="T125" s="449"/>
      <c r="U125" s="449"/>
      <c r="V125" s="449"/>
      <c r="W125" s="449"/>
      <c r="X125" s="449"/>
      <c r="Y125" s="449"/>
      <c r="Z125" s="449"/>
      <c r="AA125" s="449"/>
      <c r="AB125" s="449"/>
      <c r="AC125" s="449"/>
      <c r="AD125" s="449"/>
      <c r="AE125" s="449"/>
    </row>
    <row r="126" spans="1:31" ht="30" customHeight="1">
      <c r="A126" s="835" t="s">
        <v>316</v>
      </c>
      <c r="B126" s="836"/>
      <c r="C126" s="793" t="s">
        <v>367</v>
      </c>
      <c r="D126" s="794"/>
      <c r="E126" s="635"/>
      <c r="F126" s="635"/>
      <c r="G126" s="635"/>
      <c r="H126" s="635"/>
      <c r="I126" s="635"/>
      <c r="J126" s="635"/>
      <c r="K126" s="449"/>
      <c r="L126" s="1041">
        <v>0.9</v>
      </c>
      <c r="M126" s="1042">
        <f t="shared" si="4099"/>
        <v>104.51612903225806</v>
      </c>
      <c r="N126" s="1037">
        <f>IFERROR(IF($C$11="Epley",ROUNDDOWN((((30*$D$25)/$M126)-30),0),(ROUNDDOWN(((((($M126*36)/$D$25)-37)*-1)),0))),"")</f>
        <v>4</v>
      </c>
      <c r="T126" s="449"/>
      <c r="U126" s="449"/>
      <c r="V126" s="449"/>
      <c r="W126" s="449"/>
      <c r="X126" s="449"/>
      <c r="Y126" s="449"/>
      <c r="Z126" s="449"/>
      <c r="AA126" s="449"/>
      <c r="AB126" s="449"/>
      <c r="AC126" s="449"/>
      <c r="AD126" s="449"/>
      <c r="AE126" s="449"/>
    </row>
    <row r="127" spans="1:31" ht="30" customHeight="1">
      <c r="A127" s="635"/>
      <c r="B127" s="635"/>
      <c r="C127" s="635"/>
      <c r="D127" s="635"/>
      <c r="E127" s="635"/>
      <c r="F127" s="635"/>
      <c r="G127" s="635"/>
      <c r="H127" s="635"/>
      <c r="I127" s="635"/>
      <c r="J127" s="635"/>
      <c r="K127" s="449"/>
      <c r="L127" s="455">
        <v>0.85</v>
      </c>
      <c r="M127" s="543">
        <f t="shared" si="4099"/>
        <v>98.709677419354833</v>
      </c>
      <c r="N127" s="538">
        <f>IFERROR(IF($C$11="Epley",ROUNDDOWN((((30*$D$25)/$M127)-30),0),(ROUNDDOWN(((((($M127*36)/$D$25)-37)*-1)),0))),"")</f>
        <v>6</v>
      </c>
      <c r="T127" s="449"/>
      <c r="U127" s="449"/>
      <c r="V127" s="449"/>
      <c r="W127" s="449"/>
      <c r="X127" s="449"/>
      <c r="Y127" s="449"/>
      <c r="Z127" s="449"/>
      <c r="AA127" s="449"/>
      <c r="AB127" s="449"/>
      <c r="AC127" s="449"/>
      <c r="AD127" s="449"/>
      <c r="AE127" s="449"/>
    </row>
    <row r="128" spans="1:31" ht="30" customHeight="1">
      <c r="A128" s="635"/>
      <c r="B128" s="635"/>
      <c r="C128" s="635"/>
      <c r="D128" s="635"/>
      <c r="E128" s="635"/>
      <c r="F128" s="635"/>
      <c r="G128" s="635"/>
      <c r="H128" s="635"/>
      <c r="I128" s="635"/>
      <c r="J128" s="635"/>
      <c r="K128" s="449"/>
      <c r="L128" s="1043">
        <v>0.8</v>
      </c>
      <c r="M128" s="1042">
        <f t="shared" si="4099"/>
        <v>92.903225806451616</v>
      </c>
      <c r="N128" s="1037">
        <f>IFERROR(IF($C$11="Epley",ROUNDDOWN((((30*$D$25)/$M128)-30),0),(ROUNDDOWN(((((($M128*36)/$D$25)-37)*-1)),0))),"")</f>
        <v>8</v>
      </c>
      <c r="Q128" s="449"/>
      <c r="R128" s="449"/>
      <c r="S128" s="449"/>
      <c r="T128" s="449"/>
      <c r="U128" s="449"/>
      <c r="V128" s="449"/>
      <c r="W128" s="449"/>
      <c r="X128" s="449"/>
      <c r="Y128" s="449"/>
      <c r="Z128" s="449"/>
      <c r="AA128" s="449"/>
      <c r="AB128" s="449"/>
      <c r="AC128" s="449"/>
      <c r="AD128" s="449"/>
      <c r="AE128" s="449"/>
    </row>
    <row r="129" spans="1:31" ht="30" customHeight="1">
      <c r="A129" s="635"/>
      <c r="B129" s="635"/>
      <c r="C129" s="635"/>
      <c r="D129" s="635"/>
      <c r="E129" s="635"/>
      <c r="F129" s="635"/>
      <c r="G129" s="635"/>
      <c r="H129" s="635"/>
      <c r="I129" s="635"/>
      <c r="J129" s="635"/>
      <c r="K129" s="449"/>
      <c r="L129" s="571">
        <v>0.75</v>
      </c>
      <c r="M129" s="543">
        <f t="shared" si="4099"/>
        <v>87.096774193548384</v>
      </c>
      <c r="N129" s="538">
        <f>IFERROR(IF($C$11="Epley",ROUNDDOWN((((30*$D$25)/$M129)-30),0),(ROUNDDOWN(((((($M129*36)/$D$25)-37)*-1)),0))),"")</f>
        <v>10</v>
      </c>
      <c r="Q129" s="449"/>
      <c r="R129" s="449"/>
      <c r="S129" s="449"/>
      <c r="T129" s="449"/>
      <c r="U129" s="449"/>
      <c r="V129" s="449"/>
      <c r="W129" s="449"/>
      <c r="X129" s="449"/>
      <c r="Y129" s="449"/>
      <c r="Z129" s="449"/>
      <c r="AA129" s="449"/>
      <c r="AB129" s="449"/>
      <c r="AC129" s="449"/>
      <c r="AD129" s="449"/>
      <c r="AE129" s="449"/>
    </row>
    <row r="130" spans="1:31" ht="30" customHeight="1">
      <c r="A130" s="635"/>
      <c r="B130" s="635"/>
      <c r="C130" s="635"/>
      <c r="D130" s="635"/>
      <c r="E130" s="635"/>
      <c r="F130" s="635"/>
      <c r="G130" s="635"/>
      <c r="H130" s="635"/>
      <c r="I130" s="635"/>
      <c r="J130" s="635"/>
      <c r="K130" s="449"/>
      <c r="L130" s="1041">
        <v>0.7</v>
      </c>
      <c r="M130" s="1042">
        <f t="shared" si="4099"/>
        <v>81.290322580645153</v>
      </c>
      <c r="N130" s="1037">
        <f>IFERROR(IF($C$11="Epley",ROUNDDOWN((((30*$D$25)/$M130)-30),0),(ROUNDDOWN(((((($M130*36)/$D$25)-37)*-1)),0))),"")</f>
        <v>11</v>
      </c>
      <c r="P130" s="449"/>
      <c r="Q130" s="449"/>
      <c r="R130" s="449"/>
      <c r="S130" s="449"/>
      <c r="T130" s="449"/>
      <c r="U130" s="449"/>
      <c r="V130" s="449"/>
      <c r="W130" s="449"/>
      <c r="X130" s="449"/>
      <c r="Y130" s="449"/>
      <c r="Z130" s="449"/>
      <c r="AA130" s="449"/>
      <c r="AB130" s="449"/>
      <c r="AC130" s="449"/>
      <c r="AD130" s="449"/>
      <c r="AE130" s="449"/>
    </row>
    <row r="131" spans="1:31" ht="30" customHeight="1">
      <c r="A131" s="635"/>
      <c r="B131" s="635"/>
      <c r="C131" s="635"/>
      <c r="D131" s="635"/>
      <c r="E131" s="635"/>
      <c r="F131" s="635"/>
      <c r="G131" s="635"/>
      <c r="H131" s="635"/>
      <c r="I131" s="635"/>
      <c r="J131" s="635"/>
      <c r="K131" s="449"/>
      <c r="L131" s="571">
        <v>0.65</v>
      </c>
      <c r="M131" s="543">
        <f t="shared" si="4099"/>
        <v>75.483870967741936</v>
      </c>
      <c r="N131" s="538">
        <f>IFERROR(IF($C$11="Epley",ROUNDDOWN((((30*$D$25)/$M131)-30),0),(ROUNDDOWN(((((($M131*36)/$D$25)-37)*-1)),0))),"")</f>
        <v>13</v>
      </c>
      <c r="P131" s="449"/>
      <c r="Q131" s="449"/>
      <c r="R131" s="449"/>
      <c r="S131" s="449"/>
      <c r="T131" s="449"/>
      <c r="U131" s="449"/>
      <c r="V131" s="449"/>
      <c r="W131" s="449"/>
      <c r="X131" s="449"/>
      <c r="Y131" s="449"/>
      <c r="Z131" s="449"/>
      <c r="AA131" s="449"/>
      <c r="AB131" s="449"/>
      <c r="AC131" s="449"/>
      <c r="AD131" s="449"/>
      <c r="AE131" s="449"/>
    </row>
    <row r="132" spans="1:31" ht="30" customHeight="1">
      <c r="A132" s="635"/>
      <c r="B132" s="635"/>
      <c r="C132" s="635"/>
      <c r="D132" s="635"/>
      <c r="E132" s="635"/>
      <c r="F132" s="635"/>
      <c r="G132" s="635"/>
      <c r="H132" s="635"/>
      <c r="I132" s="635"/>
      <c r="J132" s="635"/>
      <c r="K132" s="449"/>
      <c r="P132" s="449"/>
      <c r="Q132" s="449"/>
      <c r="R132" s="449"/>
      <c r="S132" s="449"/>
      <c r="T132" s="449"/>
      <c r="U132" s="449"/>
      <c r="V132" s="449"/>
      <c r="W132" s="449"/>
      <c r="X132" s="449"/>
      <c r="Y132" s="449"/>
      <c r="Z132" s="449"/>
      <c r="AA132" s="449"/>
      <c r="AB132" s="449"/>
      <c r="AC132" s="449"/>
      <c r="AD132" s="449"/>
      <c r="AE132" s="449"/>
    </row>
    <row r="133" spans="1:31" ht="30" customHeight="1">
      <c r="A133" s="635"/>
      <c r="B133" s="635"/>
      <c r="C133" s="635"/>
      <c r="D133" s="635"/>
      <c r="E133" s="635"/>
      <c r="F133" s="635"/>
      <c r="G133" s="635"/>
      <c r="H133" s="635"/>
      <c r="I133" s="635"/>
      <c r="J133" s="635"/>
      <c r="K133" s="449"/>
      <c r="P133" s="449"/>
      <c r="Q133" s="449"/>
      <c r="R133" s="449"/>
      <c r="S133" s="449"/>
      <c r="T133" s="449"/>
      <c r="U133" s="449"/>
      <c r="V133" s="449"/>
      <c r="W133" s="449"/>
      <c r="X133" s="449"/>
      <c r="Y133" s="449"/>
      <c r="Z133" s="449"/>
      <c r="AA133" s="449"/>
      <c r="AB133" s="449"/>
      <c r="AC133" s="449"/>
      <c r="AD133" s="449"/>
      <c r="AE133" s="449"/>
    </row>
    <row r="134" spans="1:31" ht="30" customHeight="1">
      <c r="A134" s="635"/>
      <c r="B134" s="635"/>
      <c r="C134" s="635"/>
      <c r="D134" s="635"/>
      <c r="E134" s="635"/>
      <c r="F134" s="635"/>
      <c r="G134" s="635"/>
      <c r="H134" s="635"/>
      <c r="I134" s="635"/>
      <c r="J134" s="635"/>
      <c r="K134" s="449"/>
      <c r="P134" s="449"/>
      <c r="U134" s="449"/>
      <c r="V134" s="449"/>
      <c r="W134" s="449"/>
      <c r="X134" s="449"/>
      <c r="Y134" s="449"/>
      <c r="Z134" s="449"/>
      <c r="AA134" s="449"/>
      <c r="AB134" s="449"/>
      <c r="AC134" s="449"/>
      <c r="AD134" s="449"/>
      <c r="AE134" s="449"/>
    </row>
    <row r="135" spans="1:31" ht="30" customHeight="1">
      <c r="A135" s="635"/>
      <c r="B135" s="635"/>
      <c r="C135" s="635"/>
      <c r="D135" s="635"/>
      <c r="E135" s="635"/>
      <c r="F135" s="635"/>
      <c r="G135" s="635"/>
      <c r="H135" s="635"/>
      <c r="I135" s="635"/>
      <c r="J135" s="635"/>
      <c r="K135" s="449"/>
      <c r="P135" s="449"/>
      <c r="U135" s="449"/>
      <c r="V135" s="449"/>
      <c r="W135" s="449"/>
      <c r="X135" s="449"/>
      <c r="Y135" s="449"/>
      <c r="Z135" s="449"/>
      <c r="AA135" s="449"/>
      <c r="AB135" s="449"/>
      <c r="AC135" s="449"/>
      <c r="AD135" s="449"/>
      <c r="AE135" s="449"/>
    </row>
    <row r="136" spans="1:31" ht="30" customHeight="1">
      <c r="A136" s="635"/>
      <c r="B136" s="635"/>
      <c r="C136" s="635"/>
      <c r="D136" s="635"/>
      <c r="E136" s="635"/>
      <c r="F136" s="635"/>
      <c r="G136" s="635"/>
      <c r="H136" s="635"/>
      <c r="I136" s="635"/>
      <c r="J136" s="635"/>
      <c r="K136" s="449"/>
      <c r="U136" s="449"/>
      <c r="V136" s="449"/>
      <c r="W136" s="449"/>
      <c r="X136" s="449"/>
      <c r="Y136" s="449"/>
      <c r="Z136" s="449"/>
      <c r="AA136" s="449"/>
      <c r="AB136" s="449"/>
      <c r="AC136" s="449"/>
      <c r="AD136" s="449"/>
      <c r="AE136" s="449"/>
    </row>
    <row r="137" spans="1:31" ht="30" customHeight="1">
      <c r="A137" s="635"/>
      <c r="B137" s="635"/>
      <c r="C137" s="635"/>
      <c r="D137" s="635"/>
      <c r="E137" s="635"/>
      <c r="F137" s="635"/>
      <c r="G137" s="635"/>
      <c r="H137" s="635"/>
      <c r="I137" s="635"/>
      <c r="J137" s="635"/>
      <c r="K137" s="449"/>
      <c r="U137" s="449"/>
      <c r="V137" s="449"/>
      <c r="W137" s="449"/>
      <c r="X137" s="449"/>
      <c r="Y137" s="449"/>
      <c r="Z137" s="449"/>
      <c r="AA137" s="449"/>
      <c r="AB137" s="449"/>
      <c r="AC137" s="449"/>
      <c r="AD137" s="449"/>
      <c r="AE137" s="449"/>
    </row>
    <row r="138" spans="1:31" ht="30" customHeight="1">
      <c r="A138" s="635"/>
      <c r="B138" s="635"/>
      <c r="C138" s="635"/>
      <c r="D138" s="635"/>
      <c r="E138" s="635"/>
      <c r="F138" s="635"/>
      <c r="G138" s="635"/>
      <c r="H138" s="635"/>
      <c r="I138" s="635"/>
      <c r="J138" s="635"/>
      <c r="K138" s="449"/>
      <c r="U138" s="449"/>
      <c r="V138" s="449"/>
      <c r="W138" s="449"/>
      <c r="X138" s="449"/>
      <c r="Y138" s="449"/>
      <c r="Z138" s="449"/>
      <c r="AA138" s="449"/>
      <c r="AB138" s="449"/>
      <c r="AC138" s="449"/>
      <c r="AD138" s="449"/>
      <c r="AE138" s="449"/>
    </row>
    <row r="139" spans="1:31" ht="30" customHeight="1">
      <c r="A139" s="635"/>
      <c r="B139" s="635"/>
      <c r="C139" s="635"/>
      <c r="D139" s="635"/>
      <c r="E139" s="635"/>
      <c r="F139" s="635"/>
      <c r="G139" s="635"/>
      <c r="H139" s="635"/>
      <c r="I139" s="635"/>
      <c r="J139" s="635"/>
      <c r="K139" s="449"/>
      <c r="U139" s="449"/>
      <c r="V139" s="449"/>
      <c r="W139" s="449"/>
      <c r="X139" s="449"/>
      <c r="Y139" s="449"/>
      <c r="Z139" s="449"/>
      <c r="AA139" s="449"/>
      <c r="AB139" s="449"/>
      <c r="AC139" s="449"/>
      <c r="AD139" s="449"/>
      <c r="AE139" s="449"/>
    </row>
    <row r="140" spans="1:31" ht="30" customHeight="1">
      <c r="A140" s="635"/>
      <c r="B140" s="635"/>
      <c r="C140" s="635"/>
      <c r="D140" s="635"/>
      <c r="E140" s="635"/>
      <c r="F140" s="635"/>
      <c r="G140" s="635"/>
      <c r="H140" s="635"/>
      <c r="I140" s="635"/>
      <c r="J140" s="635"/>
      <c r="K140" s="449"/>
      <c r="U140" s="449"/>
      <c r="V140" s="449"/>
      <c r="W140" s="449"/>
      <c r="X140" s="449"/>
      <c r="Y140" s="449"/>
      <c r="Z140" s="449"/>
      <c r="AA140" s="449"/>
      <c r="AB140" s="449"/>
      <c r="AC140" s="449"/>
      <c r="AD140" s="449"/>
      <c r="AE140" s="449"/>
    </row>
    <row r="141" spans="1:31" ht="30" customHeight="1">
      <c r="A141" s="635"/>
      <c r="B141" s="635"/>
      <c r="C141" s="635"/>
      <c r="D141" s="635"/>
      <c r="E141" s="635"/>
      <c r="F141" s="635"/>
      <c r="G141" s="635"/>
      <c r="H141" s="635"/>
      <c r="I141" s="635"/>
      <c r="J141" s="635"/>
      <c r="K141" s="449"/>
      <c r="S141" s="449"/>
      <c r="T141" s="449"/>
      <c r="U141" s="449"/>
      <c r="V141" s="449"/>
      <c r="W141" s="449"/>
      <c r="X141" s="449"/>
      <c r="Y141" s="449"/>
      <c r="Z141" s="449"/>
      <c r="AA141" s="449"/>
      <c r="AB141" s="449"/>
      <c r="AC141" s="449"/>
      <c r="AD141" s="449"/>
      <c r="AE141" s="449"/>
    </row>
    <row r="142" spans="1:31" ht="30" customHeight="1">
      <c r="A142" s="635"/>
      <c r="B142" s="635"/>
      <c r="C142" s="635"/>
      <c r="D142" s="635"/>
      <c r="E142" s="635"/>
      <c r="F142" s="635"/>
      <c r="G142" s="635"/>
      <c r="H142" s="635"/>
      <c r="I142" s="635"/>
      <c r="J142" s="635"/>
      <c r="K142" s="449"/>
      <c r="P142" s="531"/>
      <c r="Q142" s="449"/>
      <c r="R142" s="449"/>
      <c r="S142" s="449"/>
      <c r="T142" s="449"/>
      <c r="U142" s="449"/>
      <c r="V142" s="449"/>
      <c r="W142" s="449"/>
      <c r="X142" s="449"/>
      <c r="Y142" s="449"/>
      <c r="Z142" s="449"/>
      <c r="AA142" s="449"/>
      <c r="AB142" s="449"/>
      <c r="AC142" s="449"/>
      <c r="AD142" s="449"/>
      <c r="AE142" s="449"/>
    </row>
    <row r="143" spans="1:31" ht="30" customHeight="1">
      <c r="A143" s="635"/>
      <c r="B143" s="635"/>
      <c r="C143" s="635"/>
      <c r="D143" s="635"/>
      <c r="E143" s="635"/>
      <c r="F143" s="635"/>
      <c r="G143" s="635"/>
      <c r="H143" s="635"/>
      <c r="I143" s="635"/>
      <c r="J143" s="635"/>
      <c r="K143" s="449"/>
      <c r="P143" s="531"/>
      <c r="Q143" s="449"/>
      <c r="R143" s="449"/>
      <c r="S143" s="449"/>
      <c r="T143" s="449"/>
      <c r="U143" s="449"/>
      <c r="V143" s="449"/>
      <c r="W143" s="449"/>
      <c r="X143" s="449"/>
      <c r="Y143" s="449"/>
      <c r="Z143" s="449"/>
      <c r="AA143" s="449"/>
      <c r="AB143" s="449"/>
      <c r="AC143" s="449"/>
      <c r="AD143" s="449"/>
      <c r="AE143" s="449"/>
    </row>
    <row r="144" spans="1:31" ht="30" customHeight="1">
      <c r="A144" s="635"/>
      <c r="B144" s="635"/>
      <c r="C144" s="635"/>
      <c r="D144" s="635"/>
      <c r="E144" s="635"/>
      <c r="F144" s="635"/>
      <c r="G144" s="635"/>
      <c r="H144" s="635"/>
      <c r="I144" s="635"/>
      <c r="J144" s="635"/>
      <c r="K144" s="449"/>
      <c r="P144" s="531"/>
      <c r="Q144" s="449"/>
      <c r="R144" s="449"/>
      <c r="S144" s="449"/>
      <c r="T144" s="449"/>
      <c r="U144" s="449"/>
      <c r="V144" s="449"/>
      <c r="W144" s="449"/>
      <c r="X144" s="449"/>
      <c r="Y144" s="449"/>
      <c r="Z144" s="449"/>
      <c r="AA144" s="449"/>
      <c r="AB144" s="449"/>
      <c r="AC144" s="449"/>
      <c r="AD144" s="449"/>
      <c r="AE144" s="449"/>
    </row>
    <row r="145" spans="1:31" ht="30" customHeight="1">
      <c r="A145" s="635"/>
      <c r="B145" s="635"/>
      <c r="C145" s="635"/>
      <c r="D145" s="635"/>
      <c r="E145" s="635"/>
      <c r="F145" s="635"/>
      <c r="G145" s="635"/>
      <c r="H145" s="635"/>
      <c r="I145" s="635"/>
      <c r="J145" s="635"/>
      <c r="K145" s="449"/>
      <c r="P145" s="531"/>
      <c r="Q145" s="449"/>
      <c r="R145" s="449"/>
      <c r="S145" s="449"/>
      <c r="T145" s="449"/>
      <c r="U145" s="449"/>
      <c r="V145" s="449"/>
      <c r="W145" s="449"/>
      <c r="X145" s="449"/>
      <c r="Y145" s="449"/>
      <c r="Z145" s="449"/>
      <c r="AA145" s="449"/>
      <c r="AB145" s="449"/>
      <c r="AC145" s="449"/>
      <c r="AD145" s="449"/>
      <c r="AE145" s="449"/>
    </row>
    <row r="146" spans="1:31" ht="30" customHeight="1">
      <c r="A146" s="635"/>
      <c r="B146" s="635"/>
      <c r="C146" s="635"/>
      <c r="D146" s="635"/>
      <c r="E146" s="635"/>
      <c r="F146" s="635"/>
      <c r="G146" s="635"/>
      <c r="H146" s="635"/>
      <c r="I146" s="635"/>
      <c r="J146" s="635"/>
      <c r="K146" s="449"/>
      <c r="P146" s="531"/>
      <c r="Q146" s="449"/>
      <c r="R146" s="449"/>
      <c r="S146" s="449"/>
      <c r="T146" s="449"/>
      <c r="U146" s="449"/>
      <c r="V146" s="449"/>
      <c r="W146" s="449"/>
      <c r="X146" s="449"/>
      <c r="Y146" s="449"/>
      <c r="Z146" s="449"/>
      <c r="AA146" s="449"/>
      <c r="AB146" s="449"/>
      <c r="AC146" s="449"/>
      <c r="AD146" s="449"/>
      <c r="AE146" s="449"/>
    </row>
    <row r="147" spans="1:31" ht="30" customHeight="1">
      <c r="A147" s="635"/>
      <c r="B147" s="635"/>
      <c r="C147" s="635"/>
      <c r="D147" s="635"/>
      <c r="E147" s="635"/>
      <c r="F147" s="635"/>
      <c r="G147" s="635"/>
      <c r="H147" s="635"/>
      <c r="I147" s="635"/>
      <c r="J147" s="635"/>
      <c r="K147" s="449"/>
      <c r="L147" s="452"/>
      <c r="M147" s="452"/>
      <c r="N147" s="452"/>
      <c r="O147" s="452"/>
      <c r="P147" s="447"/>
      <c r="Q147" s="449"/>
      <c r="R147" s="449"/>
      <c r="S147" s="449"/>
      <c r="T147" s="449"/>
      <c r="U147" s="449"/>
      <c r="V147" s="449"/>
      <c r="W147" s="449"/>
      <c r="X147" s="449"/>
      <c r="Y147" s="449"/>
      <c r="Z147" s="449"/>
      <c r="AA147" s="449"/>
      <c r="AB147" s="449"/>
      <c r="AC147" s="449"/>
      <c r="AD147" s="449"/>
      <c r="AE147" s="449"/>
    </row>
    <row r="148" spans="1:31" ht="30" customHeight="1">
      <c r="A148" s="635"/>
      <c r="B148" s="635"/>
      <c r="C148" s="635"/>
      <c r="D148" s="635"/>
      <c r="E148" s="635"/>
      <c r="F148" s="635"/>
      <c r="G148" s="635"/>
      <c r="H148" s="635"/>
      <c r="I148" s="635"/>
      <c r="J148" s="635"/>
      <c r="K148" s="449"/>
      <c r="L148" s="449"/>
      <c r="M148" s="449"/>
      <c r="N148" s="449"/>
      <c r="O148" s="449"/>
      <c r="P148" s="449"/>
      <c r="Q148" s="449"/>
      <c r="R148" s="449"/>
      <c r="S148" s="449"/>
      <c r="T148" s="449"/>
      <c r="U148" s="449"/>
      <c r="V148" s="449"/>
      <c r="W148" s="449"/>
      <c r="X148" s="449"/>
      <c r="Y148" s="449"/>
      <c r="Z148" s="449"/>
      <c r="AA148" s="449"/>
      <c r="AB148" s="449"/>
      <c r="AC148" s="449"/>
      <c r="AD148" s="449"/>
      <c r="AE148" s="449"/>
    </row>
    <row r="149" spans="1:31" ht="30" customHeight="1">
      <c r="A149" s="635"/>
      <c r="B149" s="635"/>
      <c r="C149" s="635"/>
      <c r="D149" s="635"/>
      <c r="E149" s="635"/>
      <c r="F149" s="635"/>
      <c r="G149" s="635"/>
      <c r="H149" s="635"/>
      <c r="I149" s="635"/>
      <c r="J149" s="635"/>
      <c r="K149" s="449"/>
      <c r="L149" s="449"/>
      <c r="M149" s="449"/>
      <c r="N149" s="449"/>
      <c r="O149" s="449"/>
      <c r="P149" s="449"/>
      <c r="Q149" s="449"/>
      <c r="R149" s="449"/>
      <c r="S149" s="449"/>
      <c r="T149" s="449"/>
      <c r="U149" s="449"/>
      <c r="V149" s="449"/>
      <c r="W149" s="449"/>
      <c r="X149" s="449"/>
      <c r="Y149" s="449"/>
      <c r="Z149" s="449"/>
      <c r="AA149" s="449"/>
      <c r="AB149" s="449"/>
      <c r="AC149" s="449"/>
      <c r="AD149" s="449"/>
      <c r="AE149" s="449"/>
    </row>
    <row r="150" spans="1:31" ht="30" customHeight="1">
      <c r="A150" s="635"/>
      <c r="B150" s="635"/>
      <c r="C150" s="635"/>
      <c r="D150" s="635"/>
      <c r="E150" s="635"/>
      <c r="F150" s="635"/>
      <c r="G150" s="635"/>
      <c r="H150" s="635"/>
      <c r="I150" s="635"/>
      <c r="J150" s="635"/>
      <c r="K150" s="449"/>
      <c r="L150" s="449"/>
      <c r="M150" s="449"/>
      <c r="N150" s="449"/>
      <c r="O150" s="449"/>
      <c r="P150" s="449"/>
      <c r="Q150" s="449"/>
      <c r="R150" s="449"/>
      <c r="S150" s="449"/>
      <c r="T150" s="449"/>
      <c r="U150" s="449"/>
      <c r="V150" s="449"/>
      <c r="W150" s="449"/>
      <c r="X150" s="449"/>
      <c r="Y150" s="449"/>
      <c r="Z150" s="449"/>
      <c r="AA150" s="449"/>
      <c r="AB150" s="449"/>
      <c r="AC150" s="449"/>
      <c r="AD150" s="449"/>
      <c r="AE150" s="449"/>
    </row>
    <row r="151" spans="1:31" ht="30" customHeight="1">
      <c r="A151" s="635"/>
      <c r="B151" s="635"/>
      <c r="C151" s="635"/>
      <c r="D151" s="635"/>
      <c r="E151" s="635"/>
      <c r="F151" s="635"/>
      <c r="G151" s="635"/>
      <c r="H151" s="635"/>
      <c r="I151" s="635"/>
      <c r="J151" s="635"/>
      <c r="K151" s="449"/>
      <c r="L151" s="449"/>
      <c r="M151" s="449"/>
      <c r="N151" s="449"/>
      <c r="O151" s="449"/>
      <c r="P151" s="449"/>
      <c r="Q151" s="449"/>
      <c r="R151" s="449"/>
      <c r="S151" s="449"/>
      <c r="T151" s="449"/>
      <c r="U151" s="449"/>
      <c r="V151" s="449"/>
      <c r="W151" s="449"/>
      <c r="X151" s="449"/>
      <c r="Y151" s="449"/>
      <c r="Z151" s="449"/>
      <c r="AA151" s="449"/>
      <c r="AB151" s="449"/>
      <c r="AC151" s="449"/>
      <c r="AD151" s="449"/>
      <c r="AE151" s="449"/>
    </row>
    <row r="152" spans="1:31" ht="30" customHeight="1">
      <c r="A152" s="635"/>
      <c r="B152" s="635"/>
      <c r="C152" s="635"/>
      <c r="D152" s="635"/>
      <c r="E152" s="635"/>
      <c r="F152" s="635"/>
      <c r="G152" s="635"/>
      <c r="H152" s="635"/>
      <c r="I152" s="635"/>
      <c r="J152" s="635"/>
      <c r="K152" s="449"/>
      <c r="L152" s="449"/>
      <c r="M152" s="449"/>
      <c r="N152" s="449"/>
      <c r="O152" s="449"/>
      <c r="P152" s="449"/>
      <c r="Q152" s="449"/>
      <c r="R152" s="449"/>
      <c r="S152" s="449"/>
      <c r="T152" s="449"/>
      <c r="U152" s="449"/>
      <c r="V152" s="449"/>
      <c r="W152" s="449"/>
      <c r="X152" s="449"/>
      <c r="Y152" s="449"/>
      <c r="Z152" s="449"/>
      <c r="AA152" s="449"/>
      <c r="AB152" s="449"/>
      <c r="AC152" s="449"/>
      <c r="AD152" s="449"/>
      <c r="AE152" s="449"/>
    </row>
    <row r="153" spans="1:31" ht="30" customHeight="1">
      <c r="A153" s="635"/>
      <c r="B153" s="635"/>
      <c r="C153" s="635"/>
      <c r="D153" s="635"/>
      <c r="E153" s="635"/>
      <c r="F153" s="635"/>
      <c r="G153" s="635"/>
      <c r="H153" s="635"/>
      <c r="I153" s="635"/>
      <c r="J153" s="635"/>
      <c r="K153" s="449"/>
      <c r="L153" s="449"/>
      <c r="M153" s="449"/>
      <c r="N153" s="449"/>
      <c r="O153" s="449"/>
      <c r="P153" s="449"/>
      <c r="Q153" s="449"/>
      <c r="R153" s="449"/>
      <c r="S153" s="449"/>
      <c r="T153" s="449"/>
      <c r="U153" s="449"/>
      <c r="V153" s="449"/>
      <c r="W153" s="449"/>
      <c r="X153" s="449"/>
      <c r="Y153" s="449"/>
      <c r="Z153" s="449"/>
      <c r="AA153" s="449"/>
      <c r="AB153" s="449"/>
      <c r="AC153" s="449"/>
      <c r="AD153" s="449"/>
      <c r="AE153" s="449"/>
    </row>
    <row r="154" spans="1:31" ht="30" customHeight="1">
      <c r="A154" s="635"/>
      <c r="B154" s="635"/>
      <c r="C154" s="635"/>
      <c r="D154" s="635"/>
      <c r="E154" s="635"/>
      <c r="F154" s="635"/>
      <c r="G154" s="635"/>
      <c r="H154" s="635"/>
      <c r="I154" s="635"/>
      <c r="J154" s="635"/>
      <c r="K154" s="449"/>
      <c r="L154" s="449"/>
      <c r="M154" s="449"/>
      <c r="N154" s="449"/>
      <c r="O154" s="449"/>
      <c r="P154" s="449"/>
      <c r="Q154" s="449"/>
      <c r="R154" s="449"/>
      <c r="S154" s="449"/>
      <c r="T154" s="449"/>
      <c r="U154" s="449"/>
      <c r="V154" s="449"/>
      <c r="W154" s="449"/>
      <c r="X154" s="449"/>
      <c r="Y154" s="449"/>
      <c r="Z154" s="449"/>
      <c r="AA154" s="449"/>
      <c r="AB154" s="449"/>
      <c r="AC154" s="449"/>
      <c r="AD154" s="449"/>
      <c r="AE154" s="449"/>
    </row>
    <row r="155" spans="1:31" ht="30" customHeight="1">
      <c r="A155" s="635"/>
      <c r="B155" s="635"/>
      <c r="C155" s="635"/>
      <c r="D155" s="635"/>
      <c r="E155" s="635"/>
      <c r="F155" s="635"/>
      <c r="G155" s="635"/>
      <c r="H155" s="635"/>
      <c r="I155" s="635"/>
      <c r="J155" s="635"/>
      <c r="K155" s="449"/>
      <c r="L155" s="449"/>
      <c r="M155" s="449"/>
      <c r="N155" s="449"/>
      <c r="O155" s="449"/>
      <c r="P155" s="449"/>
      <c r="Q155" s="449"/>
      <c r="R155" s="449"/>
      <c r="S155" s="449"/>
      <c r="T155" s="449"/>
      <c r="U155" s="449"/>
      <c r="V155" s="449"/>
      <c r="W155" s="449"/>
      <c r="X155" s="449"/>
      <c r="Y155" s="449"/>
      <c r="Z155" s="449"/>
      <c r="AA155" s="449"/>
      <c r="AB155" s="449"/>
      <c r="AC155" s="449"/>
      <c r="AD155" s="449"/>
      <c r="AE155" s="449"/>
    </row>
    <row r="156" spans="1:31" ht="30" customHeight="1">
      <c r="A156" s="635"/>
      <c r="B156" s="635"/>
      <c r="C156" s="635"/>
      <c r="D156" s="635"/>
      <c r="E156" s="635"/>
      <c r="F156" s="635"/>
      <c r="G156" s="635"/>
      <c r="H156" s="635"/>
      <c r="I156" s="635"/>
      <c r="J156" s="635"/>
      <c r="K156" s="449"/>
      <c r="L156" s="449"/>
      <c r="M156" s="449"/>
      <c r="N156" s="449"/>
      <c r="O156" s="449"/>
      <c r="P156" s="449"/>
      <c r="Q156" s="449"/>
      <c r="R156" s="449"/>
      <c r="S156" s="449"/>
      <c r="T156" s="449"/>
      <c r="U156" s="449"/>
      <c r="V156" s="449"/>
      <c r="W156" s="449"/>
      <c r="X156" s="449"/>
      <c r="Y156" s="449"/>
      <c r="Z156" s="449"/>
      <c r="AA156" s="449"/>
      <c r="AB156" s="449"/>
      <c r="AC156" s="449"/>
      <c r="AD156" s="449"/>
      <c r="AE156" s="449"/>
    </row>
    <row r="157" spans="1:31" ht="30" customHeight="1">
      <c r="A157" s="635"/>
      <c r="B157" s="635"/>
      <c r="C157" s="635"/>
      <c r="D157" s="635"/>
      <c r="E157" s="635"/>
      <c r="F157" s="635"/>
      <c r="G157" s="635"/>
      <c r="H157" s="635"/>
      <c r="I157" s="635"/>
      <c r="J157" s="635"/>
      <c r="K157" s="449"/>
      <c r="L157" s="449"/>
      <c r="M157" s="449"/>
      <c r="N157" s="449"/>
      <c r="O157" s="449"/>
      <c r="P157" s="449"/>
      <c r="Q157" s="449"/>
      <c r="R157" s="449"/>
      <c r="S157" s="449"/>
      <c r="T157" s="449"/>
      <c r="U157" s="449"/>
      <c r="V157" s="449"/>
      <c r="W157" s="449"/>
      <c r="X157" s="449"/>
      <c r="Y157" s="449"/>
      <c r="Z157" s="449"/>
      <c r="AA157" s="449"/>
      <c r="AB157" s="449"/>
      <c r="AC157" s="449"/>
      <c r="AD157" s="449"/>
      <c r="AE157" s="449"/>
    </row>
    <row r="158" spans="1:31" ht="30" customHeight="1">
      <c r="A158" s="635"/>
      <c r="B158" s="635"/>
      <c r="C158" s="635"/>
      <c r="D158" s="635"/>
      <c r="E158" s="635"/>
      <c r="F158" s="635"/>
      <c r="G158" s="635"/>
      <c r="H158" s="635"/>
      <c r="I158" s="635"/>
      <c r="J158" s="635"/>
      <c r="K158" s="449"/>
      <c r="L158" s="449"/>
      <c r="M158" s="449"/>
      <c r="N158" s="449"/>
      <c r="O158" s="449"/>
      <c r="P158" s="449"/>
      <c r="Q158" s="449"/>
      <c r="R158" s="449"/>
      <c r="S158" s="449"/>
      <c r="T158" s="449"/>
      <c r="U158" s="449"/>
      <c r="V158" s="449"/>
      <c r="W158" s="449"/>
      <c r="X158" s="449"/>
      <c r="Y158" s="449"/>
      <c r="Z158" s="449"/>
      <c r="AA158" s="449"/>
      <c r="AB158" s="449"/>
      <c r="AC158" s="449"/>
      <c r="AD158" s="449"/>
      <c r="AE158" s="449"/>
    </row>
    <row r="159" spans="1:31" ht="30" customHeight="1">
      <c r="A159" s="635"/>
      <c r="B159" s="635"/>
      <c r="C159" s="635"/>
      <c r="D159" s="635"/>
      <c r="E159" s="635"/>
      <c r="F159" s="635"/>
      <c r="G159" s="635"/>
      <c r="H159" s="635"/>
      <c r="I159" s="635"/>
      <c r="J159" s="635"/>
      <c r="K159" s="449"/>
      <c r="L159" s="449"/>
      <c r="M159" s="449"/>
      <c r="N159" s="449"/>
      <c r="O159" s="449"/>
      <c r="P159" s="449"/>
      <c r="Q159" s="449"/>
      <c r="R159" s="449"/>
      <c r="S159" s="449"/>
      <c r="T159" s="449"/>
      <c r="U159" s="449"/>
      <c r="V159" s="449"/>
      <c r="W159" s="449"/>
      <c r="X159" s="449"/>
      <c r="Y159" s="449"/>
      <c r="Z159" s="449"/>
      <c r="AA159" s="449"/>
      <c r="AB159" s="449"/>
      <c r="AC159" s="449"/>
      <c r="AD159" s="449"/>
      <c r="AE159" s="449"/>
    </row>
    <row r="160" spans="1:31" ht="30" customHeight="1">
      <c r="A160" s="635"/>
      <c r="B160" s="635"/>
      <c r="C160" s="635"/>
      <c r="D160" s="635"/>
      <c r="E160" s="635"/>
      <c r="F160" s="635"/>
      <c r="G160" s="635"/>
      <c r="H160" s="635"/>
      <c r="I160" s="635"/>
      <c r="J160" s="635"/>
      <c r="K160" s="449"/>
      <c r="L160" s="449"/>
      <c r="M160" s="449"/>
      <c r="N160" s="449"/>
      <c r="O160" s="449"/>
      <c r="P160" s="449"/>
      <c r="Q160" s="449"/>
      <c r="R160" s="449"/>
      <c r="S160" s="449"/>
      <c r="T160" s="449"/>
      <c r="U160" s="449"/>
      <c r="V160" s="449"/>
      <c r="W160" s="449"/>
      <c r="X160" s="449"/>
      <c r="Y160" s="449"/>
      <c r="Z160" s="449"/>
      <c r="AA160" s="449"/>
      <c r="AB160" s="449"/>
      <c r="AC160" s="449"/>
      <c r="AD160" s="449"/>
      <c r="AE160" s="449"/>
    </row>
    <row r="161" spans="1:31" ht="30" customHeight="1">
      <c r="A161" s="635"/>
      <c r="B161" s="635"/>
      <c r="C161" s="635"/>
      <c r="D161" s="635"/>
      <c r="E161" s="635"/>
      <c r="F161" s="635"/>
      <c r="G161" s="635"/>
      <c r="H161" s="635"/>
      <c r="I161" s="635"/>
      <c r="J161" s="635"/>
      <c r="K161" s="449"/>
      <c r="L161" s="449"/>
      <c r="M161" s="449"/>
      <c r="N161" s="449"/>
      <c r="O161" s="449"/>
      <c r="P161" s="449"/>
      <c r="Q161" s="449"/>
      <c r="R161" s="449"/>
      <c r="S161" s="449"/>
      <c r="T161" s="449"/>
      <c r="U161" s="449"/>
      <c r="V161" s="449"/>
      <c r="W161" s="449"/>
      <c r="X161" s="449"/>
      <c r="Y161" s="449"/>
      <c r="Z161" s="449"/>
      <c r="AA161" s="449"/>
      <c r="AB161" s="449"/>
      <c r="AC161" s="449"/>
      <c r="AD161" s="449"/>
      <c r="AE161" s="449"/>
    </row>
    <row r="162" spans="1:31" ht="30" customHeight="1">
      <c r="A162" s="635"/>
      <c r="B162" s="635"/>
      <c r="C162" s="635"/>
      <c r="D162" s="635"/>
      <c r="E162" s="635"/>
      <c r="F162" s="635"/>
      <c r="G162" s="635"/>
      <c r="H162" s="635"/>
      <c r="I162" s="635"/>
      <c r="J162" s="635"/>
      <c r="K162" s="449"/>
      <c r="L162" s="449"/>
      <c r="M162" s="449"/>
      <c r="N162" s="449"/>
      <c r="O162" s="449"/>
      <c r="P162" s="449"/>
      <c r="Q162" s="449"/>
      <c r="R162" s="449"/>
      <c r="S162" s="449"/>
      <c r="T162" s="449"/>
      <c r="U162" s="449"/>
      <c r="V162" s="449"/>
      <c r="W162" s="449"/>
      <c r="X162" s="449"/>
      <c r="Y162" s="449"/>
      <c r="Z162" s="449"/>
      <c r="AA162" s="449"/>
      <c r="AB162" s="449"/>
      <c r="AC162" s="449"/>
      <c r="AD162" s="449"/>
      <c r="AE162" s="449"/>
    </row>
    <row r="163" spans="1:31" ht="30" customHeight="1">
      <c r="A163" s="635"/>
      <c r="B163" s="635"/>
      <c r="C163" s="635"/>
      <c r="D163" s="635"/>
      <c r="E163" s="635"/>
      <c r="F163" s="635"/>
      <c r="G163" s="635"/>
      <c r="H163" s="635"/>
      <c r="I163" s="635"/>
      <c r="J163" s="635"/>
      <c r="K163" s="449"/>
      <c r="L163" s="449"/>
      <c r="M163" s="449"/>
      <c r="N163" s="449"/>
      <c r="O163" s="449"/>
      <c r="P163" s="449"/>
      <c r="Q163" s="449"/>
      <c r="R163" s="449"/>
      <c r="S163" s="449"/>
      <c r="T163" s="449"/>
      <c r="U163" s="449"/>
      <c r="V163" s="449"/>
      <c r="W163" s="449"/>
      <c r="X163" s="449"/>
      <c r="Y163" s="449"/>
      <c r="Z163" s="449"/>
      <c r="AA163" s="449"/>
      <c r="AB163" s="449"/>
      <c r="AC163" s="449"/>
      <c r="AD163" s="449"/>
      <c r="AE163" s="449"/>
    </row>
    <row r="164" spans="1:31" ht="30" customHeight="1">
      <c r="A164" s="635"/>
      <c r="B164" s="635"/>
      <c r="C164" s="635"/>
      <c r="D164" s="635"/>
      <c r="E164" s="635"/>
      <c r="F164" s="635"/>
      <c r="G164" s="635"/>
      <c r="H164" s="635"/>
      <c r="I164" s="635"/>
      <c r="J164" s="635"/>
      <c r="K164" s="449"/>
      <c r="L164" s="449"/>
      <c r="M164" s="449"/>
      <c r="N164" s="449"/>
      <c r="O164" s="449"/>
      <c r="P164" s="449"/>
      <c r="Q164" s="449"/>
      <c r="R164" s="449"/>
      <c r="S164" s="449"/>
      <c r="T164" s="449"/>
      <c r="U164" s="449"/>
      <c r="V164" s="449"/>
      <c r="W164" s="449"/>
      <c r="X164" s="449"/>
      <c r="Y164" s="449"/>
      <c r="Z164" s="449"/>
      <c r="AA164" s="449"/>
      <c r="AB164" s="449"/>
      <c r="AC164" s="449"/>
      <c r="AD164" s="449"/>
      <c r="AE164" s="449"/>
    </row>
    <row r="165" spans="1:31" ht="30" customHeight="1">
      <c r="A165" s="635"/>
      <c r="B165" s="635"/>
      <c r="C165" s="635"/>
      <c r="D165" s="635"/>
      <c r="E165" s="635"/>
      <c r="F165" s="635"/>
      <c r="G165" s="635"/>
      <c r="H165" s="635"/>
      <c r="I165" s="635"/>
      <c r="J165" s="635"/>
      <c r="K165" s="449"/>
      <c r="L165" s="449"/>
      <c r="M165" s="449"/>
      <c r="N165" s="449"/>
      <c r="O165" s="449"/>
      <c r="P165" s="449"/>
      <c r="Q165" s="449"/>
      <c r="R165" s="449"/>
      <c r="S165" s="449"/>
      <c r="T165" s="449"/>
      <c r="U165" s="449"/>
      <c r="V165" s="449"/>
      <c r="W165" s="449"/>
      <c r="X165" s="449"/>
      <c r="Y165" s="449"/>
      <c r="Z165" s="449"/>
      <c r="AA165" s="449"/>
      <c r="AB165" s="449"/>
      <c r="AC165" s="449"/>
      <c r="AD165" s="449"/>
      <c r="AE165" s="449"/>
    </row>
    <row r="166" spans="1:31" ht="30" customHeight="1">
      <c r="A166" s="635"/>
      <c r="B166" s="635"/>
      <c r="C166" s="635"/>
      <c r="D166" s="635"/>
      <c r="E166" s="635"/>
      <c r="F166" s="635"/>
      <c r="G166" s="635"/>
      <c r="H166" s="635"/>
      <c r="I166" s="635"/>
      <c r="J166" s="635"/>
      <c r="K166" s="449"/>
      <c r="L166" s="449"/>
      <c r="M166" s="449"/>
      <c r="N166" s="449"/>
      <c r="O166" s="449"/>
      <c r="P166" s="449"/>
      <c r="Q166" s="449"/>
      <c r="R166" s="449"/>
      <c r="S166" s="449"/>
      <c r="T166" s="449"/>
      <c r="U166" s="449"/>
      <c r="V166" s="449"/>
      <c r="W166" s="449"/>
      <c r="X166" s="449"/>
      <c r="Y166" s="449"/>
      <c r="Z166" s="449"/>
      <c r="AA166" s="449"/>
      <c r="AB166" s="449"/>
      <c r="AC166" s="449"/>
      <c r="AD166" s="449"/>
      <c r="AE166" s="449"/>
    </row>
    <row r="167" spans="1:31" ht="30" customHeight="1">
      <c r="A167" s="635"/>
      <c r="B167" s="635"/>
      <c r="C167" s="635"/>
      <c r="D167" s="635"/>
      <c r="E167" s="635"/>
      <c r="F167" s="635"/>
      <c r="G167" s="635"/>
      <c r="H167" s="635"/>
      <c r="I167" s="635"/>
      <c r="J167" s="635"/>
      <c r="K167" s="449"/>
      <c r="L167" s="449"/>
      <c r="M167" s="449"/>
      <c r="N167" s="449"/>
      <c r="O167" s="449"/>
      <c r="P167" s="449"/>
      <c r="Q167" s="449"/>
      <c r="R167" s="449"/>
      <c r="S167" s="449"/>
      <c r="T167" s="449"/>
      <c r="U167" s="449"/>
      <c r="V167" s="449"/>
      <c r="W167" s="449"/>
      <c r="X167" s="449"/>
      <c r="Y167" s="449"/>
      <c r="Z167" s="449"/>
      <c r="AA167" s="449"/>
      <c r="AB167" s="449"/>
      <c r="AC167" s="449"/>
      <c r="AD167" s="449"/>
      <c r="AE167" s="449"/>
    </row>
    <row r="168" spans="1:31" ht="30" customHeight="1">
      <c r="A168" s="635"/>
      <c r="B168" s="635"/>
      <c r="C168" s="635"/>
      <c r="D168" s="635"/>
      <c r="E168" s="635"/>
      <c r="F168" s="635"/>
      <c r="G168" s="635"/>
      <c r="H168" s="635"/>
      <c r="I168" s="635"/>
      <c r="J168" s="635"/>
      <c r="K168" s="449"/>
      <c r="L168" s="449"/>
      <c r="M168" s="449"/>
      <c r="N168" s="449"/>
      <c r="O168" s="449"/>
      <c r="P168" s="449"/>
      <c r="Q168" s="449"/>
      <c r="R168" s="449"/>
      <c r="S168" s="449"/>
      <c r="T168" s="449"/>
      <c r="U168" s="449"/>
      <c r="V168" s="449"/>
      <c r="W168" s="449"/>
      <c r="X168" s="449"/>
      <c r="Y168" s="449"/>
      <c r="Z168" s="449"/>
      <c r="AA168" s="449"/>
      <c r="AB168" s="449"/>
      <c r="AC168" s="449"/>
      <c r="AD168" s="449"/>
      <c r="AE168" s="449"/>
    </row>
    <row r="169" spans="1:31" ht="30" customHeight="1">
      <c r="A169" s="635"/>
      <c r="B169" s="635"/>
      <c r="C169" s="635"/>
      <c r="D169" s="635"/>
      <c r="E169" s="635"/>
      <c r="F169" s="635"/>
      <c r="G169" s="635"/>
      <c r="H169" s="635"/>
      <c r="I169" s="635"/>
      <c r="J169" s="635"/>
      <c r="K169" s="449"/>
      <c r="L169" s="449"/>
      <c r="M169" s="449"/>
      <c r="N169" s="449"/>
      <c r="O169" s="449"/>
      <c r="P169" s="449"/>
      <c r="Q169" s="449"/>
      <c r="R169" s="449"/>
      <c r="S169" s="449"/>
      <c r="T169" s="449"/>
      <c r="U169" s="449"/>
      <c r="V169" s="449"/>
      <c r="W169" s="449"/>
      <c r="X169" s="449"/>
      <c r="Y169" s="449"/>
      <c r="Z169" s="449"/>
      <c r="AA169" s="449"/>
      <c r="AB169" s="449"/>
      <c r="AC169" s="449"/>
      <c r="AD169" s="449"/>
      <c r="AE169" s="449"/>
    </row>
    <row r="170" spans="1:31" ht="30" customHeight="1">
      <c r="A170" s="635"/>
      <c r="B170" s="635"/>
      <c r="C170" s="635"/>
      <c r="D170" s="635"/>
      <c r="E170" s="635"/>
      <c r="F170" s="635"/>
      <c r="G170" s="635"/>
      <c r="H170" s="635"/>
      <c r="I170" s="635"/>
      <c r="J170" s="635"/>
      <c r="K170" s="449"/>
      <c r="L170" s="449"/>
      <c r="M170" s="449"/>
      <c r="N170" s="449"/>
      <c r="O170" s="449"/>
      <c r="P170" s="449"/>
      <c r="Q170" s="449"/>
      <c r="R170" s="449"/>
      <c r="S170" s="449"/>
      <c r="T170" s="449"/>
      <c r="U170" s="449"/>
      <c r="V170" s="449"/>
      <c r="W170" s="449"/>
      <c r="X170" s="449"/>
      <c r="Y170" s="449"/>
      <c r="Z170" s="449"/>
      <c r="AA170" s="449"/>
      <c r="AB170" s="449"/>
      <c r="AC170" s="449"/>
      <c r="AD170" s="449"/>
      <c r="AE170" s="449"/>
    </row>
    <row r="171" spans="1:31" ht="30" customHeight="1">
      <c r="A171" s="635"/>
      <c r="B171" s="635"/>
      <c r="C171" s="635"/>
      <c r="D171" s="635"/>
      <c r="E171" s="635"/>
      <c r="F171" s="635"/>
      <c r="G171" s="635"/>
      <c r="H171" s="635"/>
      <c r="I171" s="635"/>
      <c r="J171" s="635"/>
      <c r="K171" s="449"/>
      <c r="L171" s="449"/>
      <c r="M171" s="449"/>
      <c r="N171" s="449"/>
      <c r="O171" s="449"/>
      <c r="P171" s="449"/>
      <c r="Q171" s="449"/>
      <c r="R171" s="449"/>
      <c r="S171" s="449"/>
      <c r="T171" s="449"/>
      <c r="U171" s="449"/>
      <c r="V171" s="449"/>
      <c r="W171" s="449"/>
      <c r="X171" s="449"/>
      <c r="Y171" s="449"/>
      <c r="Z171" s="449"/>
      <c r="AA171" s="449"/>
      <c r="AB171" s="449"/>
      <c r="AC171" s="449"/>
      <c r="AD171" s="449"/>
      <c r="AE171" s="449"/>
    </row>
    <row r="172" spans="1:31" ht="30" customHeight="1">
      <c r="A172" s="635"/>
      <c r="B172" s="635"/>
      <c r="C172" s="635"/>
      <c r="D172" s="635"/>
      <c r="E172" s="635"/>
      <c r="F172" s="635"/>
      <c r="G172" s="635"/>
      <c r="H172" s="635"/>
      <c r="I172" s="635"/>
      <c r="J172" s="635"/>
      <c r="K172" s="449"/>
      <c r="L172" s="449"/>
      <c r="M172" s="449"/>
      <c r="N172" s="449"/>
      <c r="O172" s="449"/>
      <c r="P172" s="449"/>
      <c r="Q172" s="449"/>
      <c r="R172" s="449"/>
      <c r="S172" s="449"/>
      <c r="T172" s="449"/>
      <c r="U172" s="449"/>
      <c r="V172" s="449"/>
      <c r="W172" s="449"/>
      <c r="X172" s="449"/>
      <c r="Y172" s="449"/>
      <c r="Z172" s="449"/>
      <c r="AA172" s="449"/>
      <c r="AB172" s="449"/>
      <c r="AC172" s="449"/>
      <c r="AD172" s="449"/>
      <c r="AE172" s="449"/>
    </row>
    <row r="173" spans="1:31" ht="30" customHeight="1">
      <c r="A173" s="635"/>
      <c r="B173" s="635"/>
      <c r="C173" s="635"/>
      <c r="D173" s="635"/>
      <c r="E173" s="635"/>
      <c r="F173" s="635"/>
      <c r="G173" s="635"/>
      <c r="H173" s="635"/>
      <c r="I173" s="635"/>
      <c r="J173" s="635"/>
      <c r="K173" s="449"/>
      <c r="L173" s="449"/>
      <c r="M173" s="449"/>
      <c r="N173" s="449"/>
      <c r="O173" s="449"/>
      <c r="P173" s="449"/>
      <c r="Q173" s="449"/>
      <c r="R173" s="449"/>
      <c r="S173" s="449"/>
      <c r="T173" s="449"/>
      <c r="U173" s="449"/>
      <c r="V173" s="449"/>
      <c r="W173" s="449"/>
      <c r="X173" s="449"/>
      <c r="Y173" s="449"/>
      <c r="Z173" s="449"/>
      <c r="AA173" s="449"/>
      <c r="AB173" s="449"/>
      <c r="AC173" s="449"/>
      <c r="AD173" s="449"/>
      <c r="AE173" s="449"/>
    </row>
    <row r="174" spans="1:31" ht="30" customHeight="1">
      <c r="A174" s="635"/>
      <c r="B174" s="635"/>
      <c r="C174" s="635"/>
      <c r="D174" s="635"/>
      <c r="E174" s="635"/>
      <c r="F174" s="635"/>
      <c r="G174" s="635"/>
      <c r="H174" s="635"/>
      <c r="I174" s="635"/>
      <c r="J174" s="635"/>
      <c r="K174" s="449"/>
      <c r="L174" s="449"/>
      <c r="M174" s="449"/>
      <c r="N174" s="449"/>
      <c r="O174" s="449"/>
      <c r="P174" s="449"/>
      <c r="Q174" s="449"/>
      <c r="R174" s="449"/>
      <c r="S174" s="449"/>
      <c r="T174" s="449"/>
      <c r="U174" s="449"/>
      <c r="V174" s="449"/>
      <c r="W174" s="449"/>
      <c r="X174" s="449"/>
      <c r="Y174" s="449"/>
      <c r="Z174" s="449"/>
      <c r="AA174" s="449"/>
      <c r="AB174" s="449"/>
      <c r="AC174" s="449"/>
      <c r="AD174" s="449"/>
      <c r="AE174" s="449"/>
    </row>
    <row r="175" spans="1:31" ht="30" customHeight="1">
      <c r="A175" s="635"/>
      <c r="B175" s="635"/>
      <c r="C175" s="635"/>
      <c r="D175" s="635"/>
      <c r="E175" s="635"/>
      <c r="F175" s="635"/>
      <c r="G175" s="635"/>
      <c r="H175" s="635"/>
      <c r="I175" s="635"/>
      <c r="J175" s="635"/>
      <c r="K175" s="449"/>
      <c r="L175" s="449"/>
      <c r="M175" s="449"/>
      <c r="N175" s="449"/>
      <c r="O175" s="449"/>
      <c r="P175" s="449"/>
      <c r="Q175" s="449"/>
      <c r="R175" s="449"/>
      <c r="S175" s="449"/>
      <c r="T175" s="449"/>
      <c r="U175" s="449"/>
      <c r="V175" s="449"/>
      <c r="W175" s="449"/>
      <c r="X175" s="449"/>
      <c r="Y175" s="449"/>
      <c r="Z175" s="449"/>
      <c r="AA175" s="449"/>
      <c r="AB175" s="449"/>
      <c r="AC175" s="449"/>
      <c r="AD175" s="449"/>
      <c r="AE175" s="449"/>
    </row>
    <row r="176" spans="1:31" ht="30" customHeight="1">
      <c r="A176" s="635"/>
      <c r="B176" s="635"/>
      <c r="C176" s="635"/>
      <c r="D176" s="635"/>
      <c r="E176" s="635"/>
      <c r="F176" s="635"/>
      <c r="G176" s="635"/>
      <c r="H176" s="635"/>
      <c r="I176" s="635"/>
      <c r="J176" s="635"/>
      <c r="K176" s="449"/>
      <c r="L176" s="449"/>
      <c r="M176" s="449"/>
      <c r="N176" s="449"/>
      <c r="O176" s="449"/>
      <c r="P176" s="449"/>
      <c r="Q176" s="449"/>
      <c r="R176" s="449"/>
      <c r="S176" s="449"/>
      <c r="T176" s="449"/>
      <c r="U176" s="449"/>
      <c r="V176" s="449"/>
      <c r="W176" s="449"/>
      <c r="X176" s="449"/>
      <c r="Y176" s="449"/>
      <c r="Z176" s="449"/>
      <c r="AA176" s="449"/>
      <c r="AB176" s="449"/>
      <c r="AC176" s="449"/>
      <c r="AD176" s="449"/>
      <c r="AE176" s="449"/>
    </row>
    <row r="177" spans="1:31" ht="30" customHeight="1">
      <c r="A177" s="635"/>
      <c r="B177" s="635"/>
      <c r="C177" s="635"/>
      <c r="D177" s="635"/>
      <c r="E177" s="635"/>
      <c r="F177" s="635"/>
      <c r="G177" s="635"/>
      <c r="H177" s="635"/>
      <c r="I177" s="635"/>
      <c r="J177" s="635"/>
      <c r="K177" s="449"/>
      <c r="L177" s="449"/>
      <c r="M177" s="449"/>
      <c r="N177" s="449"/>
      <c r="O177" s="449"/>
      <c r="P177" s="449"/>
      <c r="Q177" s="449"/>
      <c r="R177" s="449"/>
      <c r="S177" s="449"/>
      <c r="T177" s="449"/>
      <c r="U177" s="449"/>
      <c r="V177" s="449"/>
      <c r="W177" s="449"/>
      <c r="X177" s="449"/>
      <c r="Y177" s="449"/>
      <c r="Z177" s="449"/>
      <c r="AA177" s="449"/>
      <c r="AB177" s="449"/>
      <c r="AC177" s="449"/>
      <c r="AD177" s="449"/>
      <c r="AE177" s="449"/>
    </row>
    <row r="178" spans="1:31" ht="30" customHeight="1">
      <c r="A178" s="635"/>
      <c r="B178" s="635"/>
      <c r="C178" s="635"/>
      <c r="D178" s="635"/>
      <c r="E178" s="635"/>
      <c r="F178" s="635"/>
      <c r="G178" s="635"/>
      <c r="H178" s="635"/>
      <c r="I178" s="635"/>
      <c r="J178" s="635"/>
      <c r="K178" s="449"/>
      <c r="L178" s="449"/>
      <c r="M178" s="449"/>
      <c r="N178" s="449"/>
      <c r="O178" s="449"/>
      <c r="P178" s="449"/>
      <c r="Q178" s="449"/>
      <c r="R178" s="449"/>
      <c r="S178" s="449"/>
      <c r="T178" s="449"/>
      <c r="U178" s="449"/>
      <c r="V178" s="449"/>
      <c r="W178" s="449"/>
      <c r="X178" s="449"/>
      <c r="Y178" s="449"/>
      <c r="Z178" s="449"/>
      <c r="AA178" s="449"/>
      <c r="AB178" s="449"/>
      <c r="AC178" s="449"/>
      <c r="AD178" s="449"/>
      <c r="AE178" s="449"/>
    </row>
    <row r="179" spans="1:31" ht="30" customHeight="1">
      <c r="A179" s="635"/>
      <c r="B179" s="635"/>
      <c r="C179" s="635"/>
      <c r="D179" s="635"/>
      <c r="E179" s="635"/>
      <c r="F179" s="635"/>
      <c r="G179" s="635"/>
      <c r="H179" s="635"/>
      <c r="I179" s="635"/>
      <c r="J179" s="635"/>
      <c r="K179" s="449"/>
      <c r="L179" s="449"/>
      <c r="M179" s="449"/>
      <c r="N179" s="449"/>
      <c r="O179" s="449"/>
      <c r="P179" s="449"/>
      <c r="Q179" s="449"/>
      <c r="R179" s="449"/>
      <c r="S179" s="449"/>
      <c r="T179" s="449"/>
      <c r="U179" s="449"/>
      <c r="V179" s="449"/>
      <c r="W179" s="449"/>
      <c r="X179" s="449"/>
      <c r="Y179" s="449"/>
      <c r="Z179" s="449"/>
      <c r="AA179" s="449"/>
      <c r="AB179" s="449"/>
      <c r="AC179" s="449"/>
      <c r="AD179" s="449"/>
      <c r="AE179" s="449"/>
    </row>
    <row r="180" spans="1:31" ht="30" customHeight="1">
      <c r="A180" s="635"/>
      <c r="B180" s="635"/>
      <c r="C180" s="635"/>
      <c r="D180" s="635"/>
      <c r="E180" s="635"/>
      <c r="F180" s="635"/>
      <c r="G180" s="635"/>
      <c r="H180" s="635"/>
      <c r="I180" s="635"/>
      <c r="J180" s="635"/>
      <c r="K180" s="449"/>
      <c r="L180" s="449"/>
      <c r="M180" s="449"/>
      <c r="N180" s="449"/>
      <c r="O180" s="449"/>
      <c r="P180" s="449"/>
      <c r="Q180" s="449"/>
      <c r="R180" s="449"/>
      <c r="S180" s="449"/>
      <c r="T180" s="449"/>
      <c r="U180" s="449"/>
      <c r="V180" s="449"/>
      <c r="W180" s="449"/>
      <c r="X180" s="449"/>
      <c r="Y180" s="449"/>
      <c r="Z180" s="449"/>
      <c r="AA180" s="449"/>
      <c r="AB180" s="449"/>
      <c r="AC180" s="449"/>
      <c r="AD180" s="449"/>
      <c r="AE180" s="449"/>
    </row>
    <row r="181" spans="1:31" ht="30" customHeight="1">
      <c r="A181" s="635"/>
      <c r="B181" s="635"/>
      <c r="C181" s="635"/>
      <c r="D181" s="635"/>
      <c r="E181" s="635"/>
      <c r="F181" s="635"/>
      <c r="G181" s="635"/>
      <c r="H181" s="635"/>
      <c r="I181" s="635"/>
      <c r="J181" s="635"/>
      <c r="K181" s="449"/>
      <c r="L181" s="449"/>
      <c r="M181" s="449"/>
      <c r="N181" s="449"/>
      <c r="O181" s="449"/>
      <c r="P181" s="449"/>
      <c r="Q181" s="449"/>
      <c r="R181" s="449"/>
      <c r="S181" s="449"/>
      <c r="T181" s="449"/>
      <c r="U181" s="449"/>
      <c r="V181" s="449"/>
      <c r="W181" s="449"/>
      <c r="X181" s="449"/>
      <c r="Y181" s="449"/>
      <c r="Z181" s="449"/>
      <c r="AA181" s="449"/>
      <c r="AB181" s="449"/>
      <c r="AC181" s="449"/>
      <c r="AD181" s="449"/>
      <c r="AE181" s="449"/>
    </row>
    <row r="182" spans="1:31" ht="30" customHeight="1">
      <c r="A182" s="635"/>
      <c r="B182" s="635"/>
      <c r="C182" s="635"/>
      <c r="D182" s="635"/>
      <c r="E182" s="635"/>
      <c r="F182" s="635"/>
      <c r="G182" s="635"/>
      <c r="H182" s="635"/>
      <c r="I182" s="635"/>
      <c r="J182" s="635"/>
      <c r="K182" s="449"/>
      <c r="L182" s="449"/>
      <c r="M182" s="449"/>
      <c r="N182" s="449"/>
      <c r="O182" s="449"/>
      <c r="P182" s="449"/>
      <c r="Q182" s="449"/>
      <c r="R182" s="449"/>
      <c r="S182" s="449"/>
      <c r="T182" s="449"/>
      <c r="U182" s="449"/>
      <c r="V182" s="449"/>
      <c r="W182" s="449"/>
      <c r="X182" s="449"/>
      <c r="Y182" s="449"/>
      <c r="Z182" s="449"/>
      <c r="AA182" s="449"/>
      <c r="AB182" s="449"/>
      <c r="AC182" s="449"/>
      <c r="AD182" s="449"/>
      <c r="AE182" s="449"/>
    </row>
    <row r="183" spans="1:31" ht="30" customHeight="1">
      <c r="A183" s="635"/>
      <c r="B183" s="635"/>
      <c r="C183" s="635"/>
      <c r="D183" s="635"/>
      <c r="E183" s="635"/>
      <c r="F183" s="635"/>
      <c r="G183" s="635"/>
      <c r="H183" s="635"/>
      <c r="I183" s="635"/>
      <c r="J183" s="635"/>
      <c r="K183" s="449"/>
      <c r="L183" s="449"/>
      <c r="M183" s="449"/>
      <c r="N183" s="449"/>
      <c r="O183" s="449"/>
      <c r="P183" s="449"/>
      <c r="Q183" s="449"/>
      <c r="R183" s="449"/>
      <c r="S183" s="449"/>
      <c r="T183" s="449"/>
      <c r="U183" s="449"/>
      <c r="V183" s="449"/>
      <c r="W183" s="449"/>
      <c r="X183" s="449"/>
      <c r="Y183" s="449"/>
      <c r="Z183" s="449"/>
      <c r="AA183" s="449"/>
      <c r="AB183" s="449"/>
      <c r="AC183" s="449"/>
      <c r="AD183" s="449"/>
      <c r="AE183" s="449"/>
    </row>
    <row r="184" spans="1:31" ht="30" customHeight="1">
      <c r="A184" s="635"/>
      <c r="B184" s="635"/>
      <c r="C184" s="635"/>
      <c r="D184" s="635"/>
      <c r="E184" s="635"/>
      <c r="F184" s="635"/>
      <c r="G184" s="635"/>
      <c r="H184" s="635"/>
      <c r="I184" s="635"/>
      <c r="J184" s="635"/>
      <c r="K184" s="449"/>
      <c r="L184" s="449"/>
      <c r="M184" s="449"/>
      <c r="N184" s="449"/>
      <c r="O184" s="449"/>
      <c r="P184" s="449"/>
      <c r="Q184" s="449"/>
      <c r="R184" s="449"/>
      <c r="S184" s="449"/>
      <c r="T184" s="449"/>
      <c r="U184" s="449"/>
      <c r="V184" s="449"/>
      <c r="W184" s="449"/>
      <c r="X184" s="449"/>
      <c r="Y184" s="449"/>
      <c r="Z184" s="449"/>
      <c r="AA184" s="449"/>
      <c r="AB184" s="449"/>
      <c r="AC184" s="449"/>
      <c r="AD184" s="449"/>
      <c r="AE184" s="449"/>
    </row>
    <row r="185" spans="1:31" ht="30" customHeight="1">
      <c r="A185" s="635"/>
      <c r="B185" s="635"/>
      <c r="C185" s="635"/>
      <c r="D185" s="635"/>
      <c r="E185" s="635"/>
      <c r="F185" s="635"/>
      <c r="G185" s="635"/>
      <c r="H185" s="635"/>
      <c r="I185" s="635"/>
      <c r="J185" s="635"/>
      <c r="K185" s="449"/>
      <c r="L185" s="449"/>
      <c r="M185" s="449"/>
      <c r="N185" s="449"/>
      <c r="O185" s="449"/>
      <c r="P185" s="449"/>
      <c r="Q185" s="449"/>
      <c r="R185" s="449"/>
      <c r="S185" s="449"/>
      <c r="T185" s="449"/>
      <c r="U185" s="449"/>
      <c r="V185" s="449"/>
      <c r="W185" s="449"/>
      <c r="X185" s="449"/>
      <c r="Y185" s="449"/>
      <c r="Z185" s="449"/>
      <c r="AA185" s="449"/>
      <c r="AB185" s="449"/>
      <c r="AC185" s="449"/>
      <c r="AD185" s="449"/>
      <c r="AE185" s="449"/>
    </row>
    <row r="186" spans="1:31" ht="30" customHeight="1">
      <c r="A186" s="635"/>
      <c r="B186" s="635"/>
      <c r="C186" s="635"/>
      <c r="D186" s="635"/>
      <c r="E186" s="635"/>
      <c r="F186" s="635"/>
      <c r="G186" s="635"/>
      <c r="H186" s="635"/>
      <c r="I186" s="635"/>
      <c r="J186" s="635"/>
      <c r="K186" s="449"/>
      <c r="L186" s="449"/>
      <c r="M186" s="449"/>
      <c r="N186" s="449"/>
      <c r="O186" s="449"/>
      <c r="P186" s="449"/>
      <c r="Q186" s="449"/>
      <c r="R186" s="449"/>
      <c r="S186" s="449"/>
      <c r="T186" s="449"/>
      <c r="U186" s="449"/>
      <c r="V186" s="449"/>
      <c r="W186" s="449"/>
      <c r="X186" s="449"/>
      <c r="Y186" s="449"/>
      <c r="Z186" s="449"/>
      <c r="AA186" s="449"/>
      <c r="AB186" s="449"/>
      <c r="AC186" s="449"/>
      <c r="AD186" s="449"/>
      <c r="AE186" s="449"/>
    </row>
    <row r="187" spans="1:31" ht="30" customHeight="1">
      <c r="A187" s="635"/>
      <c r="B187" s="635"/>
      <c r="C187" s="635"/>
      <c r="D187" s="635"/>
      <c r="E187" s="635"/>
      <c r="F187" s="635"/>
      <c r="G187" s="635"/>
      <c r="H187" s="635"/>
      <c r="I187" s="635"/>
      <c r="J187" s="635"/>
      <c r="K187" s="449"/>
      <c r="L187" s="449"/>
      <c r="M187" s="449"/>
      <c r="N187" s="449"/>
      <c r="O187" s="449"/>
      <c r="P187" s="449"/>
      <c r="Q187" s="449"/>
      <c r="R187" s="449"/>
      <c r="S187" s="449"/>
      <c r="T187" s="449"/>
      <c r="U187" s="449"/>
      <c r="V187" s="449"/>
      <c r="W187" s="449"/>
      <c r="X187" s="449"/>
      <c r="Y187" s="449"/>
      <c r="Z187" s="449"/>
      <c r="AA187" s="449"/>
      <c r="AB187" s="449"/>
      <c r="AC187" s="449"/>
      <c r="AD187" s="449"/>
      <c r="AE187" s="449"/>
    </row>
    <row r="188" spans="1:31" ht="30" customHeight="1">
      <c r="A188" s="635"/>
      <c r="B188" s="635"/>
      <c r="C188" s="635"/>
      <c r="D188" s="635"/>
      <c r="E188" s="635"/>
      <c r="F188" s="635"/>
      <c r="G188" s="635"/>
      <c r="H188" s="635"/>
      <c r="I188" s="635"/>
      <c r="J188" s="635"/>
      <c r="K188" s="449"/>
      <c r="L188" s="449"/>
      <c r="M188" s="449"/>
      <c r="N188" s="449"/>
      <c r="O188" s="449"/>
      <c r="P188" s="449"/>
      <c r="Q188" s="449"/>
      <c r="R188" s="449"/>
      <c r="S188" s="449"/>
      <c r="T188" s="449"/>
      <c r="U188" s="449"/>
      <c r="V188" s="449"/>
      <c r="W188" s="449"/>
      <c r="X188" s="449"/>
      <c r="Y188" s="449"/>
      <c r="Z188" s="449"/>
      <c r="AA188" s="449"/>
      <c r="AB188" s="449"/>
      <c r="AC188" s="449"/>
      <c r="AD188" s="449"/>
      <c r="AE188" s="449"/>
    </row>
    <row r="189" spans="1:31" ht="30" customHeight="1">
      <c r="A189" s="635"/>
      <c r="B189" s="635"/>
      <c r="C189" s="635"/>
      <c r="D189" s="635"/>
      <c r="E189" s="635"/>
      <c r="F189" s="635"/>
      <c r="G189" s="635"/>
      <c r="H189" s="635"/>
      <c r="I189" s="635"/>
      <c r="J189" s="635"/>
      <c r="K189" s="449"/>
      <c r="L189" s="449"/>
      <c r="M189" s="449"/>
      <c r="N189" s="449"/>
      <c r="O189" s="449"/>
      <c r="P189" s="449"/>
      <c r="Q189" s="449"/>
      <c r="R189" s="449"/>
      <c r="S189" s="449"/>
      <c r="T189" s="449"/>
      <c r="U189" s="449"/>
      <c r="V189" s="449"/>
      <c r="W189" s="449"/>
      <c r="X189" s="449"/>
      <c r="Y189" s="449"/>
      <c r="Z189" s="449"/>
      <c r="AA189" s="449"/>
      <c r="AB189" s="449"/>
      <c r="AC189" s="449"/>
      <c r="AD189" s="449"/>
      <c r="AE189" s="449"/>
    </row>
    <row r="190" spans="1:31" ht="30" customHeight="1">
      <c r="A190" s="635"/>
      <c r="B190" s="635"/>
      <c r="C190" s="635"/>
      <c r="D190" s="635"/>
      <c r="E190" s="635"/>
      <c r="F190" s="635"/>
      <c r="G190" s="635"/>
      <c r="H190" s="635"/>
      <c r="I190" s="635"/>
      <c r="J190" s="635"/>
      <c r="K190" s="449"/>
      <c r="L190" s="449"/>
      <c r="M190" s="449"/>
      <c r="N190" s="449"/>
      <c r="O190" s="449"/>
      <c r="P190" s="449"/>
      <c r="Q190" s="449"/>
      <c r="R190" s="449"/>
      <c r="S190" s="449"/>
      <c r="T190" s="449"/>
      <c r="U190" s="449"/>
      <c r="V190" s="449"/>
      <c r="W190" s="449"/>
      <c r="X190" s="449"/>
      <c r="Y190" s="449"/>
      <c r="Z190" s="449"/>
      <c r="AA190" s="449"/>
      <c r="AB190" s="449"/>
      <c r="AC190" s="449"/>
      <c r="AD190" s="449"/>
      <c r="AE190" s="449"/>
    </row>
    <row r="191" spans="1:31" ht="30" customHeight="1">
      <c r="A191" s="635"/>
      <c r="B191" s="635"/>
      <c r="C191" s="635"/>
      <c r="D191" s="635"/>
      <c r="E191" s="635"/>
      <c r="F191" s="635"/>
      <c r="G191" s="635"/>
      <c r="H191" s="635"/>
      <c r="I191" s="635"/>
      <c r="J191" s="635"/>
      <c r="K191" s="449"/>
      <c r="L191" s="449"/>
      <c r="M191" s="449"/>
      <c r="N191" s="449"/>
      <c r="O191" s="449"/>
      <c r="P191" s="449"/>
      <c r="Q191" s="449"/>
      <c r="R191" s="449"/>
      <c r="S191" s="449"/>
      <c r="T191" s="449"/>
      <c r="U191" s="449"/>
      <c r="V191" s="449"/>
      <c r="W191" s="449"/>
      <c r="X191" s="449"/>
      <c r="Y191" s="449"/>
      <c r="Z191" s="449"/>
      <c r="AA191" s="449"/>
      <c r="AB191" s="449"/>
      <c r="AC191" s="449"/>
      <c r="AD191" s="449"/>
      <c r="AE191" s="449"/>
    </row>
    <row r="192" spans="1:31" ht="30" customHeight="1">
      <c r="A192" s="635"/>
      <c r="B192" s="635"/>
      <c r="C192" s="635"/>
      <c r="D192" s="635"/>
      <c r="E192" s="635"/>
      <c r="F192" s="635"/>
      <c r="G192" s="635"/>
      <c r="H192" s="635"/>
      <c r="I192" s="635"/>
      <c r="J192" s="635"/>
      <c r="K192" s="449"/>
      <c r="L192" s="449"/>
      <c r="M192" s="449"/>
      <c r="N192" s="449"/>
      <c r="O192" s="449"/>
      <c r="P192" s="449"/>
      <c r="Q192" s="449"/>
      <c r="R192" s="449"/>
      <c r="S192" s="449"/>
      <c r="T192" s="449"/>
      <c r="U192" s="449"/>
      <c r="V192" s="449"/>
      <c r="W192" s="449"/>
      <c r="X192" s="449"/>
      <c r="Y192" s="449"/>
      <c r="Z192" s="449"/>
      <c r="AA192" s="449"/>
      <c r="AB192" s="449"/>
      <c r="AC192" s="449"/>
      <c r="AD192" s="449"/>
      <c r="AE192" s="449"/>
    </row>
    <row r="193" spans="1:31" ht="30" customHeight="1">
      <c r="A193" s="635"/>
      <c r="B193" s="635"/>
      <c r="C193" s="635"/>
      <c r="D193" s="635"/>
      <c r="E193" s="635"/>
      <c r="F193" s="635"/>
      <c r="G193" s="635"/>
      <c r="H193" s="635"/>
      <c r="I193" s="635"/>
      <c r="J193" s="635"/>
      <c r="K193" s="449"/>
      <c r="L193" s="449"/>
      <c r="M193" s="449"/>
      <c r="N193" s="449"/>
      <c r="O193" s="449"/>
      <c r="P193" s="449"/>
      <c r="Q193" s="449"/>
      <c r="R193" s="449"/>
      <c r="S193" s="449"/>
      <c r="T193" s="449"/>
      <c r="U193" s="449"/>
      <c r="V193" s="449"/>
      <c r="W193" s="449"/>
      <c r="X193" s="449"/>
      <c r="Y193" s="449"/>
      <c r="Z193" s="449"/>
      <c r="AA193" s="449"/>
      <c r="AB193" s="449"/>
      <c r="AC193" s="449"/>
      <c r="AD193" s="449"/>
      <c r="AE193" s="449"/>
    </row>
    <row r="194" spans="1:31" ht="30" customHeight="1">
      <c r="A194" s="635"/>
      <c r="B194" s="635"/>
      <c r="C194" s="635"/>
      <c r="D194" s="635"/>
      <c r="E194" s="635"/>
      <c r="F194" s="635"/>
      <c r="G194" s="635"/>
      <c r="H194" s="635"/>
      <c r="I194" s="635"/>
      <c r="J194" s="635"/>
      <c r="K194" s="449"/>
      <c r="L194" s="449"/>
      <c r="M194" s="449"/>
      <c r="N194" s="449"/>
      <c r="O194" s="449"/>
      <c r="P194" s="449"/>
      <c r="Q194" s="449"/>
      <c r="R194" s="449"/>
      <c r="S194" s="449"/>
      <c r="T194" s="449"/>
      <c r="U194" s="449"/>
      <c r="V194" s="449"/>
      <c r="W194" s="449"/>
      <c r="X194" s="449"/>
      <c r="Y194" s="449"/>
      <c r="Z194" s="449"/>
      <c r="AA194" s="449"/>
      <c r="AB194" s="449"/>
      <c r="AC194" s="449"/>
      <c r="AD194" s="449"/>
      <c r="AE194" s="449"/>
    </row>
    <row r="195" spans="1:31" ht="30" customHeight="1">
      <c r="A195" s="635"/>
      <c r="B195" s="635"/>
      <c r="C195" s="635"/>
      <c r="D195" s="635"/>
      <c r="E195" s="635"/>
      <c r="F195" s="635"/>
      <c r="G195" s="635"/>
      <c r="H195" s="635"/>
      <c r="I195" s="635"/>
      <c r="J195" s="635"/>
      <c r="K195" s="449"/>
      <c r="L195" s="449"/>
      <c r="M195" s="449"/>
      <c r="N195" s="449"/>
      <c r="O195" s="449"/>
      <c r="P195" s="449"/>
      <c r="Q195" s="449"/>
      <c r="R195" s="449"/>
      <c r="S195" s="449"/>
      <c r="T195" s="449"/>
      <c r="U195" s="449"/>
      <c r="V195" s="449"/>
      <c r="W195" s="449"/>
      <c r="X195" s="449"/>
      <c r="Y195" s="449"/>
      <c r="Z195" s="449"/>
      <c r="AA195" s="449"/>
      <c r="AB195" s="449"/>
      <c r="AC195" s="449"/>
      <c r="AD195" s="449"/>
      <c r="AE195" s="449"/>
    </row>
    <row r="196" spans="1:31" ht="30" customHeight="1">
      <c r="A196" s="635"/>
      <c r="B196" s="635"/>
      <c r="C196" s="635"/>
      <c r="D196" s="635"/>
      <c r="E196" s="635"/>
      <c r="F196" s="635"/>
      <c r="G196" s="635"/>
      <c r="H196" s="635"/>
      <c r="I196" s="635"/>
      <c r="J196" s="635"/>
      <c r="K196" s="449"/>
      <c r="L196" s="449"/>
      <c r="M196" s="449"/>
      <c r="N196" s="449"/>
      <c r="O196" s="449"/>
      <c r="P196" s="449"/>
      <c r="Q196" s="449"/>
      <c r="R196" s="449"/>
      <c r="S196" s="449"/>
      <c r="T196" s="449"/>
      <c r="U196" s="449"/>
      <c r="V196" s="449"/>
      <c r="W196" s="449"/>
      <c r="X196" s="449"/>
      <c r="Y196" s="449"/>
      <c r="Z196" s="449"/>
      <c r="AA196" s="449"/>
      <c r="AB196" s="449"/>
      <c r="AC196" s="449"/>
      <c r="AD196" s="449"/>
      <c r="AE196" s="449"/>
    </row>
    <row r="197" spans="1:31" ht="30" customHeight="1">
      <c r="A197" s="635"/>
      <c r="B197" s="635"/>
      <c r="C197" s="635"/>
      <c r="D197" s="635"/>
      <c r="E197" s="635"/>
      <c r="F197" s="635"/>
      <c r="G197" s="635"/>
      <c r="H197" s="635"/>
      <c r="I197" s="635"/>
      <c r="J197" s="635"/>
      <c r="K197" s="449"/>
      <c r="L197" s="449"/>
      <c r="M197" s="449"/>
      <c r="N197" s="449"/>
      <c r="O197" s="449"/>
      <c r="P197" s="449"/>
      <c r="Q197" s="449"/>
      <c r="R197" s="449"/>
      <c r="S197" s="449"/>
      <c r="T197" s="449"/>
      <c r="U197" s="449"/>
      <c r="V197" s="449"/>
      <c r="W197" s="449"/>
      <c r="X197" s="449"/>
      <c r="Y197" s="449"/>
      <c r="Z197" s="449"/>
      <c r="AA197" s="449"/>
      <c r="AB197" s="449"/>
      <c r="AC197" s="449"/>
      <c r="AD197" s="449"/>
      <c r="AE197" s="449"/>
    </row>
    <row r="198" spans="1:31" ht="30" customHeight="1">
      <c r="A198" s="635"/>
      <c r="B198" s="635"/>
      <c r="C198" s="635"/>
      <c r="D198" s="635"/>
      <c r="E198" s="635"/>
      <c r="F198" s="635"/>
      <c r="G198" s="635"/>
      <c r="H198" s="635"/>
      <c r="I198" s="635"/>
      <c r="J198" s="635"/>
      <c r="K198" s="449"/>
      <c r="L198" s="449"/>
      <c r="M198" s="449"/>
      <c r="N198" s="449"/>
      <c r="O198" s="449"/>
      <c r="P198" s="449"/>
      <c r="Q198" s="449"/>
      <c r="R198" s="449"/>
      <c r="S198" s="449"/>
      <c r="T198" s="449"/>
      <c r="U198" s="449"/>
      <c r="V198" s="449"/>
      <c r="W198" s="449"/>
      <c r="X198" s="449"/>
      <c r="Y198" s="449"/>
      <c r="Z198" s="449"/>
      <c r="AA198" s="449"/>
      <c r="AB198" s="449"/>
      <c r="AC198" s="449"/>
      <c r="AD198" s="449"/>
      <c r="AE198" s="449"/>
    </row>
    <row r="199" spans="1:31" ht="30" customHeight="1">
      <c r="A199" s="635"/>
      <c r="B199" s="635"/>
      <c r="C199" s="635"/>
      <c r="D199" s="635"/>
      <c r="E199" s="635"/>
      <c r="F199" s="635"/>
      <c r="G199" s="635"/>
      <c r="H199" s="635"/>
      <c r="I199" s="635"/>
      <c r="J199" s="635"/>
      <c r="K199" s="449"/>
      <c r="L199" s="449"/>
      <c r="M199" s="449"/>
      <c r="N199" s="449"/>
      <c r="O199" s="449"/>
      <c r="P199" s="449"/>
      <c r="Q199" s="449"/>
      <c r="R199" s="449"/>
      <c r="S199" s="449"/>
      <c r="T199" s="449"/>
      <c r="U199" s="449"/>
      <c r="V199" s="449"/>
      <c r="W199" s="449"/>
      <c r="X199" s="449"/>
      <c r="Y199" s="449"/>
      <c r="Z199" s="449"/>
      <c r="AA199" s="449"/>
      <c r="AB199" s="449"/>
      <c r="AC199" s="449"/>
      <c r="AD199" s="449"/>
      <c r="AE199" s="449"/>
    </row>
    <row r="200" spans="1:31" ht="30" customHeight="1">
      <c r="A200" s="635"/>
      <c r="B200" s="635"/>
      <c r="C200" s="635"/>
      <c r="D200" s="635"/>
      <c r="E200" s="635"/>
      <c r="F200" s="635"/>
      <c r="G200" s="635"/>
      <c r="H200" s="635"/>
      <c r="I200" s="635"/>
      <c r="J200" s="635"/>
      <c r="K200" s="449"/>
      <c r="L200" s="449"/>
      <c r="M200" s="449"/>
      <c r="N200" s="449"/>
      <c r="O200" s="449"/>
      <c r="P200" s="449"/>
      <c r="Q200" s="449"/>
      <c r="R200" s="449"/>
      <c r="S200" s="449"/>
      <c r="T200" s="449"/>
      <c r="U200" s="449"/>
      <c r="V200" s="449"/>
      <c r="W200" s="449"/>
      <c r="X200" s="449"/>
      <c r="Y200" s="449"/>
      <c r="Z200" s="449"/>
      <c r="AA200" s="449"/>
      <c r="AB200" s="449"/>
      <c r="AC200" s="449"/>
      <c r="AD200" s="449"/>
      <c r="AE200" s="449"/>
    </row>
    <row r="201" spans="1:31">
      <c r="A201" s="635"/>
      <c r="B201" s="635"/>
      <c r="C201" s="635"/>
      <c r="D201" s="635"/>
      <c r="E201" s="635"/>
      <c r="F201" s="635"/>
      <c r="G201" s="635"/>
      <c r="H201" s="635"/>
      <c r="I201" s="635"/>
      <c r="J201" s="635"/>
      <c r="K201" s="449"/>
      <c r="L201" s="449"/>
      <c r="M201" s="449"/>
      <c r="N201" s="449"/>
      <c r="O201" s="449"/>
      <c r="P201" s="449"/>
      <c r="Q201" s="449"/>
      <c r="R201" s="449"/>
      <c r="S201" s="449"/>
      <c r="T201" s="449"/>
      <c r="U201" s="449"/>
      <c r="V201" s="449"/>
      <c r="W201" s="449"/>
      <c r="X201" s="449"/>
      <c r="Y201" s="449"/>
      <c r="Z201" s="449"/>
      <c r="AA201" s="449"/>
      <c r="AB201" s="449"/>
      <c r="AC201" s="449"/>
      <c r="AD201" s="449"/>
      <c r="AE201" s="449"/>
    </row>
    <row r="202" spans="1:31">
      <c r="A202" s="635"/>
      <c r="B202" s="635"/>
      <c r="C202" s="635"/>
      <c r="D202" s="635"/>
      <c r="E202" s="635"/>
      <c r="F202" s="635"/>
      <c r="G202" s="635"/>
      <c r="H202" s="635"/>
      <c r="I202" s="635"/>
      <c r="J202" s="635"/>
      <c r="K202" s="449"/>
      <c r="L202" s="449"/>
      <c r="M202" s="449"/>
      <c r="N202" s="449"/>
      <c r="O202" s="449"/>
      <c r="P202" s="449"/>
      <c r="Q202" s="449"/>
      <c r="R202" s="449"/>
      <c r="S202" s="449"/>
      <c r="T202" s="449"/>
      <c r="U202" s="449"/>
      <c r="V202" s="449"/>
      <c r="W202" s="449"/>
      <c r="X202" s="449"/>
      <c r="Y202" s="449"/>
      <c r="Z202" s="449"/>
      <c r="AA202" s="449"/>
      <c r="AB202" s="449"/>
      <c r="AC202" s="449"/>
      <c r="AD202" s="449"/>
      <c r="AE202" s="449"/>
    </row>
    <row r="203" spans="1:31">
      <c r="A203" s="635"/>
      <c r="B203" s="635"/>
      <c r="C203" s="635"/>
      <c r="D203" s="635"/>
      <c r="E203" s="635"/>
      <c r="F203" s="635"/>
      <c r="G203" s="635"/>
      <c r="H203" s="635"/>
      <c r="I203" s="635"/>
      <c r="J203" s="635"/>
      <c r="K203" s="449"/>
      <c r="L203" s="449"/>
      <c r="M203" s="449"/>
      <c r="N203" s="449"/>
      <c r="O203" s="449"/>
      <c r="P203" s="449"/>
      <c r="Q203" s="449"/>
      <c r="R203" s="449"/>
      <c r="S203" s="449"/>
      <c r="T203" s="449"/>
      <c r="U203" s="449"/>
      <c r="V203" s="449"/>
      <c r="W203" s="449"/>
      <c r="X203" s="449"/>
      <c r="Y203" s="449"/>
      <c r="Z203" s="449"/>
      <c r="AA203" s="449"/>
      <c r="AB203" s="449"/>
      <c r="AC203" s="449"/>
      <c r="AD203" s="449"/>
      <c r="AE203" s="449"/>
    </row>
    <row r="204" spans="1:31">
      <c r="A204" s="635"/>
      <c r="B204" s="635"/>
      <c r="C204" s="635"/>
      <c r="D204" s="635"/>
      <c r="E204" s="635"/>
      <c r="F204" s="635"/>
      <c r="G204" s="635"/>
      <c r="H204" s="635"/>
      <c r="I204" s="635"/>
      <c r="J204" s="635"/>
      <c r="K204" s="449"/>
      <c r="L204" s="449"/>
      <c r="M204" s="449"/>
      <c r="N204" s="449"/>
      <c r="O204" s="449"/>
      <c r="P204" s="449"/>
      <c r="Q204" s="449"/>
      <c r="R204" s="449"/>
      <c r="S204" s="449"/>
      <c r="T204" s="449"/>
      <c r="U204" s="449"/>
      <c r="V204" s="449"/>
      <c r="W204" s="449"/>
      <c r="X204" s="449"/>
      <c r="Y204" s="449"/>
      <c r="Z204" s="449"/>
      <c r="AA204" s="449"/>
      <c r="AB204" s="449"/>
      <c r="AC204" s="449"/>
      <c r="AD204" s="449"/>
      <c r="AE204" s="449"/>
    </row>
    <row r="205" spans="1:31">
      <c r="A205" s="635"/>
      <c r="B205" s="635"/>
      <c r="C205" s="635"/>
      <c r="D205" s="635"/>
      <c r="E205" s="635"/>
      <c r="F205" s="635"/>
      <c r="G205" s="635"/>
      <c r="H205" s="635"/>
      <c r="I205" s="635"/>
      <c r="J205" s="635"/>
      <c r="K205" s="449"/>
      <c r="L205" s="449"/>
      <c r="M205" s="449"/>
      <c r="N205" s="449"/>
      <c r="O205" s="449"/>
      <c r="P205" s="449"/>
      <c r="Q205" s="449"/>
      <c r="R205" s="449"/>
      <c r="S205" s="449"/>
      <c r="T205" s="449"/>
      <c r="U205" s="449"/>
      <c r="V205" s="449"/>
      <c r="W205" s="449"/>
      <c r="X205" s="449"/>
      <c r="Y205" s="449"/>
      <c r="Z205" s="449"/>
      <c r="AA205" s="449"/>
      <c r="AB205" s="449"/>
      <c r="AC205" s="449"/>
      <c r="AD205" s="449"/>
      <c r="AE205" s="449"/>
    </row>
    <row r="206" spans="1:31">
      <c r="A206" s="635"/>
      <c r="B206" s="635"/>
      <c r="C206" s="635"/>
      <c r="D206" s="635"/>
      <c r="E206" s="635"/>
      <c r="F206" s="635"/>
      <c r="G206" s="635"/>
      <c r="H206" s="635"/>
      <c r="I206" s="635"/>
      <c r="J206" s="635"/>
      <c r="K206" s="449"/>
      <c r="L206" s="449"/>
      <c r="M206" s="449"/>
      <c r="N206" s="449"/>
      <c r="O206" s="449"/>
      <c r="P206" s="449"/>
      <c r="Q206" s="449"/>
      <c r="R206" s="449"/>
      <c r="S206" s="449"/>
      <c r="T206" s="449"/>
      <c r="U206" s="449"/>
      <c r="V206" s="449"/>
      <c r="W206" s="449"/>
      <c r="X206" s="449"/>
      <c r="Y206" s="449"/>
      <c r="Z206" s="449"/>
      <c r="AA206" s="449"/>
      <c r="AB206" s="449"/>
      <c r="AC206" s="449"/>
      <c r="AD206" s="449"/>
      <c r="AE206" s="449"/>
    </row>
    <row r="207" spans="1:31">
      <c r="A207" s="635"/>
      <c r="B207" s="635"/>
      <c r="C207" s="635"/>
      <c r="D207" s="635"/>
      <c r="E207" s="635"/>
      <c r="F207" s="635"/>
      <c r="G207" s="635"/>
      <c r="H207" s="635"/>
      <c r="I207" s="635"/>
      <c r="J207" s="635"/>
      <c r="K207" s="449"/>
      <c r="L207" s="449"/>
      <c r="M207" s="449"/>
      <c r="N207" s="449"/>
      <c r="O207" s="449"/>
      <c r="P207" s="449"/>
      <c r="Q207" s="449"/>
      <c r="R207" s="449"/>
      <c r="S207" s="449"/>
      <c r="T207" s="449"/>
      <c r="U207" s="449"/>
      <c r="V207" s="449"/>
      <c r="W207" s="449"/>
      <c r="X207" s="449"/>
      <c r="Y207" s="449"/>
      <c r="Z207" s="449"/>
      <c r="AA207" s="449"/>
      <c r="AB207" s="449"/>
      <c r="AC207" s="449"/>
      <c r="AD207" s="449"/>
      <c r="AE207" s="449"/>
    </row>
    <row r="208" spans="1:31">
      <c r="A208" s="635"/>
      <c r="B208" s="635"/>
      <c r="C208" s="635"/>
      <c r="D208" s="635"/>
      <c r="E208" s="635"/>
      <c r="F208" s="635"/>
      <c r="G208" s="635"/>
      <c r="H208" s="635"/>
      <c r="I208" s="635"/>
      <c r="J208" s="635"/>
      <c r="K208" s="449"/>
      <c r="L208" s="449"/>
      <c r="M208" s="449"/>
      <c r="N208" s="449"/>
      <c r="O208" s="449"/>
      <c r="P208" s="449"/>
      <c r="Q208" s="449"/>
      <c r="R208" s="449"/>
      <c r="S208" s="449"/>
      <c r="T208" s="449"/>
      <c r="U208" s="449"/>
      <c r="V208" s="449"/>
      <c r="W208" s="449"/>
      <c r="X208" s="449"/>
      <c r="Y208" s="449"/>
      <c r="Z208" s="449"/>
      <c r="AA208" s="449"/>
      <c r="AB208" s="449"/>
      <c r="AC208" s="449"/>
      <c r="AD208" s="449"/>
      <c r="AE208" s="449"/>
    </row>
    <row r="209" spans="1:31">
      <c r="A209" s="635"/>
      <c r="B209" s="635"/>
      <c r="C209" s="635"/>
      <c r="D209" s="635"/>
      <c r="E209" s="635"/>
      <c r="F209" s="635"/>
      <c r="G209" s="635"/>
      <c r="H209" s="635"/>
      <c r="I209" s="635"/>
      <c r="J209" s="635"/>
      <c r="K209" s="449"/>
      <c r="L209" s="449"/>
      <c r="M209" s="449"/>
      <c r="N209" s="449"/>
      <c r="O209" s="449"/>
      <c r="P209" s="449"/>
      <c r="Q209" s="449"/>
      <c r="R209" s="449"/>
      <c r="S209" s="449"/>
      <c r="T209" s="449"/>
      <c r="U209" s="449"/>
      <c r="V209" s="449"/>
      <c r="W209" s="449"/>
      <c r="X209" s="449"/>
      <c r="Y209" s="449"/>
      <c r="Z209" s="449"/>
      <c r="AA209" s="449"/>
      <c r="AB209" s="449"/>
      <c r="AC209" s="449"/>
      <c r="AD209" s="449"/>
      <c r="AE209" s="449"/>
    </row>
    <row r="210" spans="1:31">
      <c r="A210" s="635"/>
      <c r="B210" s="635"/>
      <c r="C210" s="635"/>
      <c r="D210" s="635"/>
      <c r="E210" s="635"/>
      <c r="F210" s="635"/>
      <c r="G210" s="635"/>
      <c r="H210" s="635"/>
      <c r="I210" s="635"/>
      <c r="J210" s="635"/>
      <c r="K210" s="449"/>
      <c r="L210" s="449"/>
      <c r="M210" s="449"/>
      <c r="N210" s="449"/>
      <c r="O210" s="449"/>
      <c r="P210" s="449"/>
      <c r="Q210" s="449"/>
      <c r="R210" s="449"/>
      <c r="S210" s="449"/>
      <c r="T210" s="449"/>
      <c r="U210" s="449"/>
      <c r="V210" s="449"/>
      <c r="W210" s="449"/>
      <c r="X210" s="449"/>
      <c r="Y210" s="449"/>
      <c r="Z210" s="449"/>
      <c r="AA210" s="449"/>
      <c r="AB210" s="449"/>
      <c r="AC210" s="449"/>
      <c r="AD210" s="449"/>
      <c r="AE210" s="449"/>
    </row>
    <row r="211" spans="1:31">
      <c r="A211" s="635"/>
      <c r="B211" s="635"/>
      <c r="C211" s="635"/>
      <c r="D211" s="635"/>
      <c r="E211" s="635"/>
      <c r="F211" s="635"/>
      <c r="G211" s="635"/>
      <c r="H211" s="635"/>
      <c r="I211" s="635"/>
      <c r="J211" s="635"/>
      <c r="K211" s="449"/>
      <c r="L211" s="449"/>
      <c r="M211" s="449"/>
      <c r="N211" s="449"/>
      <c r="O211" s="449"/>
      <c r="P211" s="449"/>
      <c r="Q211" s="449"/>
      <c r="R211" s="449"/>
      <c r="S211" s="449"/>
      <c r="T211" s="449"/>
      <c r="U211" s="449"/>
      <c r="V211" s="449"/>
      <c r="W211" s="449"/>
      <c r="X211" s="449"/>
      <c r="Y211" s="449"/>
      <c r="Z211" s="449"/>
      <c r="AA211" s="449"/>
      <c r="AB211" s="449"/>
      <c r="AC211" s="449"/>
      <c r="AD211" s="449"/>
      <c r="AE211" s="449"/>
    </row>
    <row r="212" spans="1:31">
      <c r="A212" s="635"/>
      <c r="B212" s="635"/>
      <c r="C212" s="635"/>
      <c r="D212" s="635"/>
      <c r="E212" s="635"/>
      <c r="F212" s="635"/>
      <c r="G212" s="635"/>
      <c r="H212" s="635"/>
      <c r="I212" s="635"/>
      <c r="J212" s="635"/>
      <c r="K212" s="449"/>
      <c r="L212" s="449"/>
      <c r="M212" s="449"/>
      <c r="N212" s="449"/>
      <c r="O212" s="449"/>
      <c r="P212" s="449"/>
      <c r="Q212" s="449"/>
      <c r="R212" s="449"/>
      <c r="S212" s="449"/>
      <c r="T212" s="449"/>
      <c r="U212" s="449"/>
      <c r="V212" s="449"/>
      <c r="W212" s="449"/>
      <c r="X212" s="449"/>
      <c r="Y212" s="449"/>
      <c r="Z212" s="449"/>
      <c r="AA212" s="449"/>
      <c r="AB212" s="449"/>
      <c r="AC212" s="449"/>
      <c r="AD212" s="449"/>
      <c r="AE212" s="449"/>
    </row>
    <row r="213" spans="1:31">
      <c r="A213" s="635"/>
      <c r="B213" s="635"/>
      <c r="C213" s="635"/>
      <c r="D213" s="635"/>
      <c r="E213" s="635"/>
      <c r="F213" s="635"/>
      <c r="G213" s="635"/>
      <c r="H213" s="635"/>
      <c r="I213" s="635"/>
      <c r="J213" s="635"/>
      <c r="K213" s="449"/>
      <c r="L213" s="449"/>
      <c r="M213" s="449"/>
      <c r="N213" s="449"/>
      <c r="O213" s="449"/>
      <c r="P213" s="449"/>
      <c r="Q213" s="449"/>
      <c r="R213" s="449"/>
      <c r="S213" s="449"/>
      <c r="T213" s="449"/>
      <c r="U213" s="449"/>
      <c r="V213" s="449"/>
      <c r="W213" s="449"/>
      <c r="X213" s="449"/>
      <c r="Y213" s="449"/>
      <c r="Z213" s="449"/>
      <c r="AA213" s="449"/>
      <c r="AB213" s="449"/>
      <c r="AC213" s="449"/>
      <c r="AD213" s="449"/>
      <c r="AE213" s="449"/>
    </row>
    <row r="214" spans="1:31">
      <c r="A214" s="635"/>
      <c r="B214" s="635"/>
      <c r="C214" s="635"/>
      <c r="D214" s="635"/>
      <c r="E214" s="635"/>
      <c r="F214" s="635"/>
      <c r="G214" s="635"/>
      <c r="H214" s="635"/>
      <c r="I214" s="635"/>
      <c r="J214" s="635"/>
      <c r="K214" s="449"/>
      <c r="L214" s="449"/>
      <c r="M214" s="449"/>
      <c r="N214" s="449"/>
      <c r="O214" s="449"/>
      <c r="P214" s="449"/>
      <c r="Q214" s="449"/>
      <c r="R214" s="449"/>
      <c r="S214" s="449"/>
      <c r="T214" s="449"/>
      <c r="U214" s="449"/>
      <c r="V214" s="449"/>
      <c r="W214" s="449"/>
      <c r="X214" s="449"/>
      <c r="Y214" s="449"/>
      <c r="Z214" s="449"/>
      <c r="AA214" s="449"/>
      <c r="AB214" s="449"/>
      <c r="AC214" s="449"/>
      <c r="AD214" s="449"/>
      <c r="AE214" s="449"/>
    </row>
    <row r="215" spans="1:31">
      <c r="A215" s="635"/>
      <c r="B215" s="635"/>
      <c r="C215" s="635"/>
      <c r="D215" s="635"/>
      <c r="E215" s="635"/>
      <c r="F215" s="635"/>
      <c r="G215" s="635"/>
      <c r="H215" s="635"/>
      <c r="I215" s="635"/>
      <c r="J215" s="635"/>
      <c r="K215" s="449"/>
      <c r="L215" s="449"/>
      <c r="M215" s="449"/>
      <c r="N215" s="449"/>
      <c r="O215" s="449"/>
      <c r="P215" s="449"/>
      <c r="Q215" s="449"/>
      <c r="R215" s="449"/>
      <c r="S215" s="449"/>
      <c r="T215" s="449"/>
      <c r="U215" s="449"/>
      <c r="V215" s="449"/>
      <c r="W215" s="449"/>
      <c r="X215" s="449"/>
      <c r="Y215" s="449"/>
      <c r="Z215" s="449"/>
      <c r="AA215" s="449"/>
      <c r="AB215" s="449"/>
      <c r="AC215" s="449"/>
      <c r="AD215" s="449"/>
      <c r="AE215" s="449"/>
    </row>
    <row r="216" spans="1:31">
      <c r="A216" s="635"/>
      <c r="B216" s="635"/>
      <c r="C216" s="635"/>
      <c r="D216" s="635"/>
      <c r="E216" s="635"/>
      <c r="F216" s="635"/>
      <c r="G216" s="635"/>
      <c r="H216" s="635"/>
      <c r="I216" s="635"/>
      <c r="J216" s="635"/>
      <c r="K216" s="449"/>
      <c r="L216" s="449"/>
      <c r="M216" s="449"/>
      <c r="N216" s="449"/>
      <c r="O216" s="449"/>
      <c r="P216" s="449"/>
      <c r="Q216" s="449"/>
      <c r="R216" s="449"/>
      <c r="S216" s="449"/>
      <c r="T216" s="449"/>
      <c r="U216" s="449"/>
      <c r="V216" s="449"/>
      <c r="W216" s="449"/>
      <c r="X216" s="449"/>
      <c r="Y216" s="449"/>
      <c r="Z216" s="449"/>
      <c r="AA216" s="449"/>
      <c r="AB216" s="449"/>
      <c r="AC216" s="449"/>
      <c r="AD216" s="449"/>
      <c r="AE216" s="449"/>
    </row>
    <row r="217" spans="1:31">
      <c r="A217" s="635"/>
      <c r="B217" s="635"/>
      <c r="C217" s="635"/>
      <c r="D217" s="635"/>
      <c r="E217" s="635"/>
      <c r="F217" s="635"/>
      <c r="G217" s="635"/>
      <c r="H217" s="635"/>
      <c r="I217" s="635"/>
      <c r="J217" s="635"/>
      <c r="K217" s="449"/>
      <c r="L217" s="449"/>
      <c r="M217" s="449"/>
      <c r="N217" s="449"/>
      <c r="O217" s="449"/>
      <c r="P217" s="449"/>
      <c r="Q217" s="449"/>
      <c r="R217" s="449"/>
      <c r="S217" s="449"/>
      <c r="T217" s="449"/>
      <c r="U217" s="449"/>
      <c r="V217" s="449"/>
      <c r="W217" s="449"/>
      <c r="X217" s="449"/>
      <c r="Y217" s="449"/>
      <c r="Z217" s="449"/>
      <c r="AA217" s="449"/>
      <c r="AB217" s="449"/>
      <c r="AC217" s="449"/>
      <c r="AD217" s="449"/>
      <c r="AE217" s="449"/>
    </row>
    <row r="218" spans="1:31">
      <c r="A218" s="635"/>
      <c r="B218" s="635"/>
      <c r="C218" s="635"/>
      <c r="D218" s="635"/>
      <c r="E218" s="635"/>
      <c r="F218" s="635"/>
      <c r="G218" s="635"/>
      <c r="H218" s="635"/>
      <c r="I218" s="635"/>
      <c r="J218" s="635"/>
      <c r="K218" s="449"/>
      <c r="L218" s="449"/>
      <c r="M218" s="449"/>
      <c r="N218" s="449"/>
      <c r="O218" s="449"/>
      <c r="P218" s="449"/>
      <c r="Q218" s="449"/>
      <c r="R218" s="449"/>
      <c r="S218" s="449"/>
      <c r="T218" s="449"/>
      <c r="U218" s="449"/>
      <c r="V218" s="449"/>
      <c r="W218" s="449"/>
      <c r="X218" s="449"/>
      <c r="Y218" s="449"/>
      <c r="Z218" s="449"/>
      <c r="AA218" s="449"/>
      <c r="AB218" s="449"/>
      <c r="AC218" s="449"/>
      <c r="AD218" s="449"/>
      <c r="AE218" s="449"/>
    </row>
    <row r="219" spans="1:31">
      <c r="A219" s="635"/>
      <c r="B219" s="635"/>
      <c r="C219" s="635"/>
      <c r="D219" s="635"/>
      <c r="E219" s="635"/>
      <c r="F219" s="635"/>
      <c r="G219" s="635"/>
      <c r="H219" s="635"/>
      <c r="I219" s="635"/>
      <c r="J219" s="635"/>
      <c r="K219" s="449"/>
      <c r="L219" s="449"/>
      <c r="M219" s="449"/>
      <c r="N219" s="449"/>
      <c r="O219" s="449"/>
      <c r="P219" s="449"/>
      <c r="Q219" s="449"/>
      <c r="R219" s="449"/>
      <c r="S219" s="449"/>
      <c r="T219" s="449"/>
      <c r="U219" s="449"/>
      <c r="V219" s="449"/>
      <c r="W219" s="449"/>
      <c r="X219" s="449"/>
      <c r="Y219" s="449"/>
      <c r="Z219" s="449"/>
      <c r="AA219" s="449"/>
      <c r="AB219" s="449"/>
      <c r="AC219" s="449"/>
      <c r="AD219" s="449"/>
      <c r="AE219" s="449"/>
    </row>
    <row r="220" spans="1:31">
      <c r="A220" s="635"/>
      <c r="B220" s="635"/>
      <c r="C220" s="635"/>
      <c r="D220" s="635"/>
      <c r="E220" s="635"/>
      <c r="F220" s="635"/>
      <c r="G220" s="635"/>
      <c r="H220" s="635"/>
      <c r="I220" s="635"/>
      <c r="J220" s="635"/>
      <c r="K220" s="449"/>
      <c r="L220" s="449"/>
      <c r="M220" s="449"/>
      <c r="N220" s="449"/>
      <c r="O220" s="449"/>
      <c r="P220" s="449"/>
      <c r="Q220" s="449"/>
      <c r="R220" s="449"/>
      <c r="S220" s="449"/>
      <c r="T220" s="449"/>
      <c r="U220" s="449"/>
      <c r="V220" s="449"/>
      <c r="W220" s="449"/>
      <c r="X220" s="449"/>
      <c r="Y220" s="449"/>
      <c r="Z220" s="449"/>
      <c r="AA220" s="449"/>
      <c r="AB220" s="449"/>
      <c r="AC220" s="449"/>
      <c r="AD220" s="449"/>
      <c r="AE220" s="449"/>
    </row>
    <row r="221" spans="1:31">
      <c r="A221" s="635"/>
      <c r="B221" s="635"/>
      <c r="C221" s="635"/>
      <c r="D221" s="635"/>
      <c r="E221" s="635"/>
      <c r="F221" s="635"/>
      <c r="G221" s="635"/>
      <c r="H221" s="635"/>
      <c r="I221" s="635"/>
      <c r="J221" s="635"/>
      <c r="K221" s="449"/>
      <c r="L221" s="449"/>
      <c r="M221" s="449"/>
      <c r="N221" s="449"/>
      <c r="O221" s="449"/>
      <c r="P221" s="449"/>
      <c r="Q221" s="449"/>
      <c r="R221" s="449"/>
      <c r="S221" s="449"/>
      <c r="T221" s="449"/>
      <c r="U221" s="449"/>
      <c r="V221" s="449"/>
      <c r="W221" s="449"/>
      <c r="X221" s="449"/>
      <c r="Y221" s="449"/>
      <c r="Z221" s="449"/>
      <c r="AA221" s="449"/>
      <c r="AB221" s="449"/>
      <c r="AC221" s="449"/>
      <c r="AD221" s="449"/>
      <c r="AE221" s="449"/>
    </row>
    <row r="222" spans="1:31">
      <c r="A222" s="635"/>
      <c r="B222" s="635"/>
      <c r="C222" s="635"/>
      <c r="D222" s="635"/>
      <c r="E222" s="635"/>
      <c r="F222" s="635"/>
      <c r="G222" s="635"/>
      <c r="H222" s="635"/>
      <c r="I222" s="635"/>
      <c r="J222" s="635"/>
      <c r="K222" s="449"/>
      <c r="L222" s="449"/>
      <c r="M222" s="449"/>
      <c r="N222" s="449"/>
      <c r="O222" s="449"/>
      <c r="P222" s="449"/>
      <c r="Q222" s="449"/>
      <c r="R222" s="449"/>
      <c r="S222" s="449"/>
      <c r="T222" s="449"/>
      <c r="U222" s="449"/>
      <c r="V222" s="449"/>
      <c r="W222" s="449"/>
      <c r="X222" s="449"/>
      <c r="Y222" s="449"/>
      <c r="Z222" s="449"/>
      <c r="AA222" s="449"/>
      <c r="AB222" s="449"/>
      <c r="AC222" s="449"/>
      <c r="AD222" s="449"/>
      <c r="AE222" s="449"/>
    </row>
    <row r="223" spans="1:31">
      <c r="A223" s="635"/>
      <c r="B223" s="635"/>
      <c r="C223" s="635"/>
      <c r="D223" s="635"/>
      <c r="E223" s="635"/>
      <c r="F223" s="635"/>
      <c r="G223" s="635"/>
      <c r="H223" s="635"/>
      <c r="I223" s="635"/>
      <c r="J223" s="635"/>
      <c r="K223" s="449"/>
      <c r="L223" s="449"/>
      <c r="M223" s="449"/>
      <c r="N223" s="449"/>
      <c r="O223" s="449"/>
      <c r="P223" s="449"/>
      <c r="Q223" s="449"/>
      <c r="R223" s="449"/>
      <c r="S223" s="449"/>
      <c r="T223" s="449"/>
      <c r="U223" s="449"/>
      <c r="V223" s="449"/>
      <c r="W223" s="449"/>
      <c r="X223" s="449"/>
      <c r="Y223" s="449"/>
      <c r="Z223" s="449"/>
      <c r="AA223" s="449"/>
      <c r="AB223" s="449"/>
      <c r="AC223" s="449"/>
      <c r="AD223" s="449"/>
      <c r="AE223" s="449"/>
    </row>
    <row r="224" spans="1:31">
      <c r="A224" s="635"/>
      <c r="B224" s="635"/>
      <c r="C224" s="635"/>
      <c r="D224" s="635"/>
      <c r="E224" s="635"/>
      <c r="F224" s="635"/>
      <c r="G224" s="635"/>
      <c r="H224" s="635"/>
      <c r="I224" s="635"/>
      <c r="J224" s="635"/>
      <c r="K224" s="449"/>
      <c r="L224" s="449"/>
      <c r="M224" s="449"/>
      <c r="N224" s="449"/>
      <c r="O224" s="449"/>
      <c r="P224" s="449"/>
      <c r="Q224" s="449"/>
      <c r="R224" s="449"/>
      <c r="S224" s="449"/>
      <c r="T224" s="449"/>
      <c r="U224" s="449"/>
      <c r="V224" s="449"/>
      <c r="W224" s="449"/>
      <c r="X224" s="449"/>
      <c r="Y224" s="449"/>
      <c r="Z224" s="449"/>
      <c r="AA224" s="449"/>
      <c r="AB224" s="449"/>
      <c r="AC224" s="449"/>
      <c r="AD224" s="449"/>
      <c r="AE224" s="449"/>
    </row>
    <row r="225" spans="1:31">
      <c r="A225" s="635"/>
      <c r="B225" s="635"/>
      <c r="C225" s="635"/>
      <c r="D225" s="635"/>
      <c r="E225" s="635"/>
      <c r="F225" s="635"/>
      <c r="G225" s="635"/>
      <c r="H225" s="635"/>
      <c r="I225" s="635"/>
      <c r="J225" s="635"/>
      <c r="K225" s="449"/>
      <c r="L225" s="449"/>
      <c r="M225" s="449"/>
      <c r="N225" s="449"/>
      <c r="O225" s="449"/>
      <c r="P225" s="449"/>
      <c r="Q225" s="449"/>
      <c r="R225" s="449"/>
      <c r="S225" s="449"/>
      <c r="T225" s="449"/>
      <c r="U225" s="449"/>
      <c r="V225" s="449"/>
      <c r="W225" s="449"/>
      <c r="X225" s="449"/>
      <c r="Y225" s="449"/>
      <c r="Z225" s="449"/>
      <c r="AA225" s="449"/>
      <c r="AB225" s="449"/>
      <c r="AC225" s="449"/>
      <c r="AD225" s="449"/>
      <c r="AE225" s="449"/>
    </row>
    <row r="226" spans="1:31">
      <c r="A226" s="635"/>
      <c r="B226" s="635"/>
      <c r="C226" s="635"/>
      <c r="D226" s="635"/>
      <c r="E226" s="635"/>
      <c r="F226" s="635"/>
      <c r="G226" s="635"/>
      <c r="H226" s="635"/>
      <c r="I226" s="635"/>
      <c r="J226" s="635"/>
      <c r="K226" s="449"/>
      <c r="L226" s="449"/>
      <c r="M226" s="449"/>
      <c r="N226" s="449"/>
      <c r="O226" s="449"/>
      <c r="P226" s="449"/>
      <c r="Q226" s="449"/>
      <c r="R226" s="449"/>
      <c r="S226" s="449"/>
      <c r="T226" s="449"/>
      <c r="U226" s="449"/>
      <c r="V226" s="449"/>
      <c r="W226" s="449"/>
      <c r="X226" s="449"/>
      <c r="Y226" s="449"/>
      <c r="Z226" s="449"/>
      <c r="AA226" s="449"/>
      <c r="AB226" s="449"/>
      <c r="AC226" s="449"/>
      <c r="AD226" s="449"/>
      <c r="AE226" s="449"/>
    </row>
    <row r="227" spans="1:31">
      <c r="A227" s="635"/>
      <c r="B227" s="635"/>
      <c r="C227" s="635"/>
      <c r="D227" s="635"/>
      <c r="E227" s="635"/>
      <c r="F227" s="635"/>
      <c r="G227" s="635"/>
      <c r="H227" s="635"/>
      <c r="I227" s="635"/>
      <c r="J227" s="635"/>
      <c r="K227" s="449"/>
      <c r="L227" s="449"/>
      <c r="M227" s="449"/>
      <c r="N227" s="449"/>
      <c r="O227" s="449"/>
      <c r="P227" s="449"/>
      <c r="Q227" s="449"/>
      <c r="R227" s="449"/>
      <c r="S227" s="449"/>
      <c r="T227" s="449"/>
      <c r="U227" s="449"/>
      <c r="V227" s="449"/>
      <c r="W227" s="449"/>
      <c r="X227" s="449"/>
      <c r="Y227" s="449"/>
      <c r="Z227" s="449"/>
      <c r="AA227" s="449"/>
      <c r="AB227" s="449"/>
      <c r="AC227" s="449"/>
      <c r="AD227" s="449"/>
      <c r="AE227" s="449"/>
    </row>
    <row r="228" spans="1:31">
      <c r="A228" s="635"/>
      <c r="B228" s="635"/>
      <c r="C228" s="635"/>
      <c r="D228" s="635"/>
      <c r="E228" s="635"/>
      <c r="F228" s="635"/>
      <c r="G228" s="635"/>
      <c r="H228" s="635"/>
      <c r="I228" s="635"/>
      <c r="J228" s="635"/>
      <c r="K228" s="449"/>
      <c r="L228" s="449"/>
      <c r="M228" s="449"/>
      <c r="N228" s="449"/>
      <c r="O228" s="449"/>
      <c r="P228" s="449"/>
      <c r="Q228" s="449"/>
      <c r="R228" s="449"/>
      <c r="S228" s="449"/>
      <c r="T228" s="449"/>
      <c r="U228" s="449"/>
      <c r="V228" s="449"/>
      <c r="W228" s="449"/>
      <c r="X228" s="449"/>
      <c r="Y228" s="449"/>
      <c r="Z228" s="449"/>
      <c r="AA228" s="449"/>
      <c r="AB228" s="449"/>
      <c r="AC228" s="449"/>
      <c r="AD228" s="449"/>
      <c r="AE228" s="449"/>
    </row>
    <row r="229" spans="1:31">
      <c r="A229" s="635"/>
      <c r="B229" s="635"/>
      <c r="C229" s="635"/>
      <c r="D229" s="635"/>
      <c r="E229" s="635"/>
      <c r="F229" s="635"/>
      <c r="G229" s="635"/>
      <c r="H229" s="635"/>
      <c r="I229" s="635"/>
      <c r="J229" s="635"/>
      <c r="K229" s="449"/>
      <c r="L229" s="449"/>
      <c r="M229" s="449"/>
      <c r="N229" s="449"/>
      <c r="O229" s="449"/>
      <c r="P229" s="449"/>
      <c r="Q229" s="449"/>
      <c r="R229" s="449"/>
      <c r="S229" s="449"/>
      <c r="T229" s="449"/>
      <c r="U229" s="449"/>
      <c r="V229" s="449"/>
      <c r="W229" s="449"/>
      <c r="X229" s="449"/>
      <c r="Y229" s="449"/>
      <c r="Z229" s="449"/>
      <c r="AA229" s="449"/>
      <c r="AB229" s="449"/>
      <c r="AC229" s="449"/>
      <c r="AD229" s="449"/>
      <c r="AE229" s="449"/>
    </row>
    <row r="230" spans="1:31">
      <c r="A230" s="635"/>
      <c r="B230" s="635"/>
      <c r="C230" s="635"/>
      <c r="D230" s="635"/>
      <c r="E230" s="635"/>
      <c r="F230" s="635"/>
      <c r="G230" s="635"/>
      <c r="H230" s="635"/>
      <c r="I230" s="635"/>
      <c r="J230" s="635"/>
      <c r="K230" s="449"/>
      <c r="L230" s="449"/>
      <c r="M230" s="449"/>
      <c r="N230" s="449"/>
      <c r="O230" s="449"/>
      <c r="P230" s="449"/>
      <c r="Q230" s="449"/>
      <c r="R230" s="449"/>
      <c r="S230" s="449"/>
      <c r="T230" s="449"/>
      <c r="U230" s="449"/>
      <c r="V230" s="449"/>
      <c r="W230" s="449"/>
      <c r="X230" s="449"/>
      <c r="Y230" s="449"/>
      <c r="Z230" s="449"/>
      <c r="AA230" s="449"/>
      <c r="AB230" s="449"/>
      <c r="AC230" s="449"/>
      <c r="AD230" s="449"/>
      <c r="AE230" s="449"/>
    </row>
    <row r="231" spans="1:31">
      <c r="A231" s="635"/>
      <c r="B231" s="635"/>
      <c r="C231" s="635"/>
      <c r="D231" s="635"/>
      <c r="E231" s="635"/>
      <c r="F231" s="635"/>
      <c r="G231" s="635"/>
      <c r="H231" s="635"/>
      <c r="I231" s="635"/>
      <c r="J231" s="635"/>
      <c r="K231" s="449"/>
      <c r="L231" s="449"/>
      <c r="M231" s="449"/>
      <c r="N231" s="449"/>
      <c r="O231" s="449"/>
      <c r="P231" s="449"/>
      <c r="Q231" s="449"/>
      <c r="R231" s="449"/>
      <c r="S231" s="449"/>
      <c r="T231" s="449"/>
      <c r="U231" s="449"/>
      <c r="V231" s="449"/>
      <c r="W231" s="449"/>
      <c r="X231" s="449"/>
      <c r="Y231" s="449"/>
      <c r="Z231" s="449"/>
      <c r="AA231" s="449"/>
      <c r="AB231" s="449"/>
      <c r="AC231" s="449"/>
      <c r="AD231" s="449"/>
      <c r="AE231" s="449"/>
    </row>
    <row r="232" spans="1:31">
      <c r="A232" s="635"/>
      <c r="B232" s="635"/>
      <c r="C232" s="635"/>
      <c r="D232" s="635"/>
      <c r="E232" s="635"/>
      <c r="F232" s="635"/>
      <c r="G232" s="635"/>
      <c r="H232" s="635"/>
      <c r="I232" s="635"/>
      <c r="J232" s="635"/>
      <c r="K232" s="449"/>
      <c r="L232" s="449"/>
      <c r="AE232" s="449"/>
    </row>
    <row r="233" spans="1:31">
      <c r="K233" s="449"/>
    </row>
  </sheetData>
  <sheetProtection selectLockedCells="1"/>
  <mergeCells count="4177">
    <mergeCell ref="L5:Q5"/>
    <mergeCell ref="A21:B21"/>
    <mergeCell ref="A22:B22"/>
    <mergeCell ref="A23:B23"/>
    <mergeCell ref="A24:B24"/>
    <mergeCell ref="A8:B8"/>
    <mergeCell ref="C8:D8"/>
    <mergeCell ref="K2:P3"/>
    <mergeCell ref="E40:F40"/>
    <mergeCell ref="A36:B36"/>
    <mergeCell ref="A37:B37"/>
    <mergeCell ref="A38:B38"/>
    <mergeCell ref="A39:B39"/>
    <mergeCell ref="A40:B40"/>
    <mergeCell ref="B91:C91"/>
    <mergeCell ref="B97:C97"/>
    <mergeCell ref="B103:C103"/>
    <mergeCell ref="A79:B79"/>
    <mergeCell ref="H77:I77"/>
    <mergeCell ref="L65:O65"/>
    <mergeCell ref="A11:B11"/>
    <mergeCell ref="L31:Q33"/>
    <mergeCell ref="A78:B78"/>
    <mergeCell ref="D69:E69"/>
    <mergeCell ref="A18:B18"/>
    <mergeCell ref="B118:B119"/>
    <mergeCell ref="B120:B121"/>
    <mergeCell ref="D118:D119"/>
    <mergeCell ref="D120:D121"/>
    <mergeCell ref="F118:F119"/>
    <mergeCell ref="F120:F121"/>
    <mergeCell ref="A126:B126"/>
    <mergeCell ref="C126:D126"/>
    <mergeCell ref="D68:E68"/>
    <mergeCell ref="B54:C55"/>
    <mergeCell ref="B59:C60"/>
    <mergeCell ref="B64:C65"/>
    <mergeCell ref="B46:C47"/>
    <mergeCell ref="D46:D47"/>
    <mergeCell ref="E46:E47"/>
    <mergeCell ref="F46:F47"/>
    <mergeCell ref="G46:G47"/>
    <mergeCell ref="H46:H47"/>
    <mergeCell ref="L50:O50"/>
    <mergeCell ref="B49:C50"/>
    <mergeCell ref="F45:G45"/>
    <mergeCell ref="A75:B75"/>
    <mergeCell ref="A80:B80"/>
    <mergeCell ref="D85:D86"/>
    <mergeCell ref="B52:H52"/>
    <mergeCell ref="B66:C66"/>
    <mergeCell ref="B61:C61"/>
    <mergeCell ref="B56:C56"/>
    <mergeCell ref="B70:C70"/>
    <mergeCell ref="D70:E70"/>
    <mergeCell ref="H35:I35"/>
    <mergeCell ref="A33:B33"/>
    <mergeCell ref="A6:B6"/>
    <mergeCell ref="C11:D11"/>
    <mergeCell ref="A13:B13"/>
    <mergeCell ref="C13:D13"/>
    <mergeCell ref="D107:E107"/>
    <mergeCell ref="D108:E108"/>
    <mergeCell ref="B109:C109"/>
    <mergeCell ref="D109:E109"/>
    <mergeCell ref="E92:H92"/>
    <mergeCell ref="E98:H98"/>
    <mergeCell ref="E104:H104"/>
    <mergeCell ref="D89:D90"/>
    <mergeCell ref="B89:C90"/>
    <mergeCell ref="B95:C96"/>
    <mergeCell ref="B101:C102"/>
    <mergeCell ref="L102:O102"/>
    <mergeCell ref="B86:C86"/>
    <mergeCell ref="D95:D96"/>
    <mergeCell ref="D101:D102"/>
    <mergeCell ref="H99:H100"/>
    <mergeCell ref="H93:H94"/>
    <mergeCell ref="AS104:AV104"/>
    <mergeCell ref="AW104:AZ104"/>
    <mergeCell ref="BA104:BD104"/>
    <mergeCell ref="BE104:BH104"/>
    <mergeCell ref="BI104:BL104"/>
    <mergeCell ref="BM104:BP104"/>
    <mergeCell ref="BQ104:BT104"/>
    <mergeCell ref="BU104:BX104"/>
    <mergeCell ref="BY104:CB104"/>
    <mergeCell ref="M104:P104"/>
    <mergeCell ref="Q104:T104"/>
    <mergeCell ref="U104:X104"/>
    <mergeCell ref="Y104:AB104"/>
    <mergeCell ref="AC104:AF104"/>
    <mergeCell ref="AG104:AJ104"/>
    <mergeCell ref="AK104:AN104"/>
    <mergeCell ref="AO104:AR104"/>
    <mergeCell ref="DM104:DP104"/>
    <mergeCell ref="DQ104:DT104"/>
    <mergeCell ref="DU104:DX104"/>
    <mergeCell ref="DY104:EB104"/>
    <mergeCell ref="EC104:EF104"/>
    <mergeCell ref="EG104:EJ104"/>
    <mergeCell ref="EK104:EN104"/>
    <mergeCell ref="EO104:ER104"/>
    <mergeCell ref="ES104:EV104"/>
    <mergeCell ref="CC104:CF104"/>
    <mergeCell ref="CG104:CJ104"/>
    <mergeCell ref="CK104:CN104"/>
    <mergeCell ref="CO104:CR104"/>
    <mergeCell ref="CS104:CV104"/>
    <mergeCell ref="CW104:CZ104"/>
    <mergeCell ref="DA104:DD104"/>
    <mergeCell ref="DE104:DH104"/>
    <mergeCell ref="DI104:DL104"/>
    <mergeCell ref="GG104:GJ104"/>
    <mergeCell ref="GK104:GN104"/>
    <mergeCell ref="GO104:GR104"/>
    <mergeCell ref="GS104:GV104"/>
    <mergeCell ref="GW104:GZ104"/>
    <mergeCell ref="HA104:HD104"/>
    <mergeCell ref="HE104:HH104"/>
    <mergeCell ref="HI104:HL104"/>
    <mergeCell ref="HM104:HP104"/>
    <mergeCell ref="EW104:EZ104"/>
    <mergeCell ref="FA104:FD104"/>
    <mergeCell ref="FE104:FH104"/>
    <mergeCell ref="FI104:FL104"/>
    <mergeCell ref="FM104:FP104"/>
    <mergeCell ref="FQ104:FT104"/>
    <mergeCell ref="FU104:FX104"/>
    <mergeCell ref="FY104:GB104"/>
    <mergeCell ref="GC104:GF104"/>
    <mergeCell ref="JA104:JD104"/>
    <mergeCell ref="JE104:JH104"/>
    <mergeCell ref="JI104:JL104"/>
    <mergeCell ref="JM104:JP104"/>
    <mergeCell ref="JQ104:JT104"/>
    <mergeCell ref="JU104:JX104"/>
    <mergeCell ref="JY104:KB104"/>
    <mergeCell ref="KC104:KF104"/>
    <mergeCell ref="KG104:KJ104"/>
    <mergeCell ref="HQ104:HT104"/>
    <mergeCell ref="HU104:HX104"/>
    <mergeCell ref="HY104:IB104"/>
    <mergeCell ref="IC104:IF104"/>
    <mergeCell ref="IG104:IJ104"/>
    <mergeCell ref="IK104:IN104"/>
    <mergeCell ref="IO104:IR104"/>
    <mergeCell ref="IS104:IV104"/>
    <mergeCell ref="IW104:IZ104"/>
    <mergeCell ref="LU104:LX104"/>
    <mergeCell ref="LY104:MB104"/>
    <mergeCell ref="MC104:MF104"/>
    <mergeCell ref="MG104:MJ104"/>
    <mergeCell ref="MK104:MN104"/>
    <mergeCell ref="MO104:MR104"/>
    <mergeCell ref="MS104:MV104"/>
    <mergeCell ref="MW104:MZ104"/>
    <mergeCell ref="NA104:ND104"/>
    <mergeCell ref="KK104:KN104"/>
    <mergeCell ref="KO104:KR104"/>
    <mergeCell ref="KS104:KV104"/>
    <mergeCell ref="KW104:KZ104"/>
    <mergeCell ref="LA104:LD104"/>
    <mergeCell ref="LE104:LH104"/>
    <mergeCell ref="LI104:LL104"/>
    <mergeCell ref="LM104:LP104"/>
    <mergeCell ref="LQ104:LT104"/>
    <mergeCell ref="OO104:OR104"/>
    <mergeCell ref="OS104:OV104"/>
    <mergeCell ref="OW104:OZ104"/>
    <mergeCell ref="PA104:PD104"/>
    <mergeCell ref="PE104:PH104"/>
    <mergeCell ref="PI104:PL104"/>
    <mergeCell ref="PM104:PP104"/>
    <mergeCell ref="PQ104:PT104"/>
    <mergeCell ref="PU104:PX104"/>
    <mergeCell ref="NE104:NH104"/>
    <mergeCell ref="NI104:NL104"/>
    <mergeCell ref="NM104:NP104"/>
    <mergeCell ref="NQ104:NT104"/>
    <mergeCell ref="NU104:NX104"/>
    <mergeCell ref="NY104:OB104"/>
    <mergeCell ref="OC104:OF104"/>
    <mergeCell ref="OG104:OJ104"/>
    <mergeCell ref="OK104:ON104"/>
    <mergeCell ref="RI104:RL104"/>
    <mergeCell ref="RM104:RP104"/>
    <mergeCell ref="RQ104:RT104"/>
    <mergeCell ref="RU104:RX104"/>
    <mergeCell ref="RY104:SB104"/>
    <mergeCell ref="SC104:SF104"/>
    <mergeCell ref="SG104:SJ104"/>
    <mergeCell ref="SK104:SN104"/>
    <mergeCell ref="SO104:SR104"/>
    <mergeCell ref="PY104:QB104"/>
    <mergeCell ref="QC104:QF104"/>
    <mergeCell ref="QG104:QJ104"/>
    <mergeCell ref="QK104:QN104"/>
    <mergeCell ref="QO104:QR104"/>
    <mergeCell ref="QS104:QV104"/>
    <mergeCell ref="QW104:QZ104"/>
    <mergeCell ref="RA104:RD104"/>
    <mergeCell ref="RE104:RH104"/>
    <mergeCell ref="UC104:UF104"/>
    <mergeCell ref="UG104:UJ104"/>
    <mergeCell ref="UK104:UN104"/>
    <mergeCell ref="UO104:UR104"/>
    <mergeCell ref="US104:UV104"/>
    <mergeCell ref="UW104:UZ104"/>
    <mergeCell ref="VA104:VD104"/>
    <mergeCell ref="VE104:VH104"/>
    <mergeCell ref="VI104:VL104"/>
    <mergeCell ref="SS104:SV104"/>
    <mergeCell ref="SW104:SZ104"/>
    <mergeCell ref="TA104:TD104"/>
    <mergeCell ref="TE104:TH104"/>
    <mergeCell ref="TI104:TL104"/>
    <mergeCell ref="TM104:TP104"/>
    <mergeCell ref="TQ104:TT104"/>
    <mergeCell ref="TU104:TX104"/>
    <mergeCell ref="TY104:UB104"/>
    <mergeCell ref="WW104:WZ104"/>
    <mergeCell ref="XA104:XD104"/>
    <mergeCell ref="XE104:XH104"/>
    <mergeCell ref="XI104:XL104"/>
    <mergeCell ref="XM104:XP104"/>
    <mergeCell ref="XQ104:XT104"/>
    <mergeCell ref="XU104:XX104"/>
    <mergeCell ref="XY104:YB104"/>
    <mergeCell ref="YC104:YF104"/>
    <mergeCell ref="VM104:VP104"/>
    <mergeCell ref="VQ104:VT104"/>
    <mergeCell ref="VU104:VX104"/>
    <mergeCell ref="VY104:WB104"/>
    <mergeCell ref="WC104:WF104"/>
    <mergeCell ref="WG104:WJ104"/>
    <mergeCell ref="WK104:WN104"/>
    <mergeCell ref="WO104:WR104"/>
    <mergeCell ref="WS104:WV104"/>
    <mergeCell ref="ZQ104:ZT104"/>
    <mergeCell ref="ZU104:ZX104"/>
    <mergeCell ref="ZY104:AAB104"/>
    <mergeCell ref="AAC104:AAF104"/>
    <mergeCell ref="AAG104:AAJ104"/>
    <mergeCell ref="AAK104:AAN104"/>
    <mergeCell ref="AAO104:AAR104"/>
    <mergeCell ref="AAS104:AAV104"/>
    <mergeCell ref="AAW104:AAZ104"/>
    <mergeCell ref="YG104:YJ104"/>
    <mergeCell ref="YK104:YN104"/>
    <mergeCell ref="YO104:YR104"/>
    <mergeCell ref="YS104:YV104"/>
    <mergeCell ref="YW104:YZ104"/>
    <mergeCell ref="ZA104:ZD104"/>
    <mergeCell ref="ZE104:ZH104"/>
    <mergeCell ref="ZI104:ZL104"/>
    <mergeCell ref="ZM104:ZP104"/>
    <mergeCell ref="ACK104:ACN104"/>
    <mergeCell ref="ACO104:ACR104"/>
    <mergeCell ref="ACS104:ACV104"/>
    <mergeCell ref="ACW104:ACZ104"/>
    <mergeCell ref="ADA104:ADD104"/>
    <mergeCell ref="ADE104:ADH104"/>
    <mergeCell ref="ADI104:ADL104"/>
    <mergeCell ref="ADM104:ADP104"/>
    <mergeCell ref="ADQ104:ADT104"/>
    <mergeCell ref="ABA104:ABD104"/>
    <mergeCell ref="ABE104:ABH104"/>
    <mergeCell ref="ABI104:ABL104"/>
    <mergeCell ref="ABM104:ABP104"/>
    <mergeCell ref="ABQ104:ABT104"/>
    <mergeCell ref="ABU104:ABX104"/>
    <mergeCell ref="ABY104:ACB104"/>
    <mergeCell ref="ACC104:ACF104"/>
    <mergeCell ref="ACG104:ACJ104"/>
    <mergeCell ref="AFE104:AFH104"/>
    <mergeCell ref="AFI104:AFL104"/>
    <mergeCell ref="AFM104:AFP104"/>
    <mergeCell ref="AFQ104:AFT104"/>
    <mergeCell ref="AFU104:AFX104"/>
    <mergeCell ref="AFY104:AGB104"/>
    <mergeCell ref="AGC104:AGF104"/>
    <mergeCell ref="AGG104:AGJ104"/>
    <mergeCell ref="AGK104:AGN104"/>
    <mergeCell ref="ADU104:ADX104"/>
    <mergeCell ref="ADY104:AEB104"/>
    <mergeCell ref="AEC104:AEF104"/>
    <mergeCell ref="AEG104:AEJ104"/>
    <mergeCell ref="AEK104:AEN104"/>
    <mergeCell ref="AEO104:AER104"/>
    <mergeCell ref="AES104:AEV104"/>
    <mergeCell ref="AEW104:AEZ104"/>
    <mergeCell ref="AFA104:AFD104"/>
    <mergeCell ref="AHY104:AIB104"/>
    <mergeCell ref="AIC104:AIF104"/>
    <mergeCell ref="AIG104:AIJ104"/>
    <mergeCell ref="AIK104:AIN104"/>
    <mergeCell ref="AIO104:AIR104"/>
    <mergeCell ref="AIS104:AIV104"/>
    <mergeCell ref="AIW104:AIZ104"/>
    <mergeCell ref="AJA104:AJD104"/>
    <mergeCell ref="AJE104:AJH104"/>
    <mergeCell ref="AGO104:AGR104"/>
    <mergeCell ref="AGS104:AGV104"/>
    <mergeCell ref="AGW104:AGZ104"/>
    <mergeCell ref="AHA104:AHD104"/>
    <mergeCell ref="AHE104:AHH104"/>
    <mergeCell ref="AHI104:AHL104"/>
    <mergeCell ref="AHM104:AHP104"/>
    <mergeCell ref="AHQ104:AHT104"/>
    <mergeCell ref="AHU104:AHX104"/>
    <mergeCell ref="AKS104:AKV104"/>
    <mergeCell ref="AKW104:AKZ104"/>
    <mergeCell ref="ALA104:ALD104"/>
    <mergeCell ref="ALE104:ALH104"/>
    <mergeCell ref="ALI104:ALL104"/>
    <mergeCell ref="ALM104:ALP104"/>
    <mergeCell ref="ALQ104:ALT104"/>
    <mergeCell ref="ALU104:ALX104"/>
    <mergeCell ref="ALY104:AMB104"/>
    <mergeCell ref="AJI104:AJL104"/>
    <mergeCell ref="AJM104:AJP104"/>
    <mergeCell ref="AJQ104:AJT104"/>
    <mergeCell ref="AJU104:AJX104"/>
    <mergeCell ref="AJY104:AKB104"/>
    <mergeCell ref="AKC104:AKF104"/>
    <mergeCell ref="AKG104:AKJ104"/>
    <mergeCell ref="AKK104:AKN104"/>
    <mergeCell ref="AKO104:AKR104"/>
    <mergeCell ref="ANM104:ANP104"/>
    <mergeCell ref="ANQ104:ANT104"/>
    <mergeCell ref="ANU104:ANX104"/>
    <mergeCell ref="ANY104:AOB104"/>
    <mergeCell ref="AOC104:AOF104"/>
    <mergeCell ref="AOG104:AOJ104"/>
    <mergeCell ref="AOK104:AON104"/>
    <mergeCell ref="AOO104:AOR104"/>
    <mergeCell ref="AOS104:AOV104"/>
    <mergeCell ref="AMC104:AMF104"/>
    <mergeCell ref="AMG104:AMJ104"/>
    <mergeCell ref="AMK104:AMN104"/>
    <mergeCell ref="AMO104:AMR104"/>
    <mergeCell ref="AMS104:AMV104"/>
    <mergeCell ref="AMW104:AMZ104"/>
    <mergeCell ref="ANA104:AND104"/>
    <mergeCell ref="ANE104:ANH104"/>
    <mergeCell ref="ANI104:ANL104"/>
    <mergeCell ref="AQG104:AQJ104"/>
    <mergeCell ref="AQK104:AQN104"/>
    <mergeCell ref="AQO104:AQR104"/>
    <mergeCell ref="AQS104:AQV104"/>
    <mergeCell ref="AQW104:AQZ104"/>
    <mergeCell ref="ARA104:ARD104"/>
    <mergeCell ref="ARE104:ARH104"/>
    <mergeCell ref="ARI104:ARL104"/>
    <mergeCell ref="ARM104:ARP104"/>
    <mergeCell ref="AOW104:AOZ104"/>
    <mergeCell ref="APA104:APD104"/>
    <mergeCell ref="APE104:APH104"/>
    <mergeCell ref="API104:APL104"/>
    <mergeCell ref="APM104:APP104"/>
    <mergeCell ref="APQ104:APT104"/>
    <mergeCell ref="APU104:APX104"/>
    <mergeCell ref="APY104:AQB104"/>
    <mergeCell ref="AQC104:AQF104"/>
    <mergeCell ref="ATA104:ATD104"/>
    <mergeCell ref="ATE104:ATH104"/>
    <mergeCell ref="ATI104:ATL104"/>
    <mergeCell ref="ATM104:ATP104"/>
    <mergeCell ref="ATQ104:ATT104"/>
    <mergeCell ref="ATU104:ATX104"/>
    <mergeCell ref="ATY104:AUB104"/>
    <mergeCell ref="AUC104:AUF104"/>
    <mergeCell ref="AUG104:AUJ104"/>
    <mergeCell ref="ARQ104:ART104"/>
    <mergeCell ref="ARU104:ARX104"/>
    <mergeCell ref="ARY104:ASB104"/>
    <mergeCell ref="ASC104:ASF104"/>
    <mergeCell ref="ASG104:ASJ104"/>
    <mergeCell ref="ASK104:ASN104"/>
    <mergeCell ref="ASO104:ASR104"/>
    <mergeCell ref="ASS104:ASV104"/>
    <mergeCell ref="ASW104:ASZ104"/>
    <mergeCell ref="AVU104:AVX104"/>
    <mergeCell ref="AVY104:AWB104"/>
    <mergeCell ref="AWC104:AWF104"/>
    <mergeCell ref="AWG104:AWJ104"/>
    <mergeCell ref="AWK104:AWN104"/>
    <mergeCell ref="AWO104:AWR104"/>
    <mergeCell ref="AWS104:AWV104"/>
    <mergeCell ref="AWW104:AWZ104"/>
    <mergeCell ref="AXA104:AXD104"/>
    <mergeCell ref="AUK104:AUN104"/>
    <mergeCell ref="AUO104:AUR104"/>
    <mergeCell ref="AUS104:AUV104"/>
    <mergeCell ref="AUW104:AUZ104"/>
    <mergeCell ref="AVA104:AVD104"/>
    <mergeCell ref="AVE104:AVH104"/>
    <mergeCell ref="AVI104:AVL104"/>
    <mergeCell ref="AVM104:AVP104"/>
    <mergeCell ref="AVQ104:AVT104"/>
    <mergeCell ref="AYO104:AYR104"/>
    <mergeCell ref="AYS104:AYV104"/>
    <mergeCell ref="AYW104:AYZ104"/>
    <mergeCell ref="AZA104:AZD104"/>
    <mergeCell ref="AZE104:AZH104"/>
    <mergeCell ref="AZI104:AZL104"/>
    <mergeCell ref="AZM104:AZP104"/>
    <mergeCell ref="AZQ104:AZT104"/>
    <mergeCell ref="AZU104:AZX104"/>
    <mergeCell ref="AXE104:AXH104"/>
    <mergeCell ref="AXI104:AXL104"/>
    <mergeCell ref="AXM104:AXP104"/>
    <mergeCell ref="AXQ104:AXT104"/>
    <mergeCell ref="AXU104:AXX104"/>
    <mergeCell ref="AXY104:AYB104"/>
    <mergeCell ref="AYC104:AYF104"/>
    <mergeCell ref="AYG104:AYJ104"/>
    <mergeCell ref="AYK104:AYN104"/>
    <mergeCell ref="BBI104:BBL104"/>
    <mergeCell ref="BBM104:BBP104"/>
    <mergeCell ref="BBQ104:BBT104"/>
    <mergeCell ref="BBU104:BBX104"/>
    <mergeCell ref="BBY104:BCB104"/>
    <mergeCell ref="BCC104:BCF104"/>
    <mergeCell ref="BCG104:BCJ104"/>
    <mergeCell ref="BCK104:BCN104"/>
    <mergeCell ref="BCO104:BCR104"/>
    <mergeCell ref="AZY104:BAB104"/>
    <mergeCell ref="BAC104:BAF104"/>
    <mergeCell ref="BAG104:BAJ104"/>
    <mergeCell ref="BAK104:BAN104"/>
    <mergeCell ref="BAO104:BAR104"/>
    <mergeCell ref="BAS104:BAV104"/>
    <mergeCell ref="BAW104:BAZ104"/>
    <mergeCell ref="BBA104:BBD104"/>
    <mergeCell ref="BBE104:BBH104"/>
    <mergeCell ref="BEC104:BEF104"/>
    <mergeCell ref="BEG104:BEJ104"/>
    <mergeCell ref="BEK104:BEN104"/>
    <mergeCell ref="BEO104:BER104"/>
    <mergeCell ref="BES104:BEV104"/>
    <mergeCell ref="BEW104:BEZ104"/>
    <mergeCell ref="BFA104:BFD104"/>
    <mergeCell ref="BFE104:BFH104"/>
    <mergeCell ref="BFI104:BFL104"/>
    <mergeCell ref="BCS104:BCV104"/>
    <mergeCell ref="BCW104:BCZ104"/>
    <mergeCell ref="BDA104:BDD104"/>
    <mergeCell ref="BDE104:BDH104"/>
    <mergeCell ref="BDI104:BDL104"/>
    <mergeCell ref="BDM104:BDP104"/>
    <mergeCell ref="BDQ104:BDT104"/>
    <mergeCell ref="BDU104:BDX104"/>
    <mergeCell ref="BDY104:BEB104"/>
    <mergeCell ref="BGW104:BGZ104"/>
    <mergeCell ref="BHA104:BHD104"/>
    <mergeCell ref="BHE104:BHH104"/>
    <mergeCell ref="BHI104:BHL104"/>
    <mergeCell ref="BHM104:BHP104"/>
    <mergeCell ref="BHQ104:BHT104"/>
    <mergeCell ref="BHU104:BHX104"/>
    <mergeCell ref="BHY104:BIB104"/>
    <mergeCell ref="BIC104:BIF104"/>
    <mergeCell ref="BFM104:BFP104"/>
    <mergeCell ref="BFQ104:BFT104"/>
    <mergeCell ref="BFU104:BFX104"/>
    <mergeCell ref="BFY104:BGB104"/>
    <mergeCell ref="BGC104:BGF104"/>
    <mergeCell ref="BGG104:BGJ104"/>
    <mergeCell ref="BGK104:BGN104"/>
    <mergeCell ref="BGO104:BGR104"/>
    <mergeCell ref="BGS104:BGV104"/>
    <mergeCell ref="BJQ104:BJT104"/>
    <mergeCell ref="BJU104:BJX104"/>
    <mergeCell ref="BJY104:BKB104"/>
    <mergeCell ref="BKC104:BKF104"/>
    <mergeCell ref="BKG104:BKJ104"/>
    <mergeCell ref="BKK104:BKN104"/>
    <mergeCell ref="BKO104:BKR104"/>
    <mergeCell ref="BKS104:BKV104"/>
    <mergeCell ref="BKW104:BKZ104"/>
    <mergeCell ref="BIG104:BIJ104"/>
    <mergeCell ref="BIK104:BIN104"/>
    <mergeCell ref="BIO104:BIR104"/>
    <mergeCell ref="BIS104:BIV104"/>
    <mergeCell ref="BIW104:BIZ104"/>
    <mergeCell ref="BJA104:BJD104"/>
    <mergeCell ref="BJE104:BJH104"/>
    <mergeCell ref="BJI104:BJL104"/>
    <mergeCell ref="BJM104:BJP104"/>
    <mergeCell ref="BMK104:BMN104"/>
    <mergeCell ref="BMO104:BMR104"/>
    <mergeCell ref="BMS104:BMV104"/>
    <mergeCell ref="BMW104:BMZ104"/>
    <mergeCell ref="BNA104:BND104"/>
    <mergeCell ref="BNE104:BNH104"/>
    <mergeCell ref="BNI104:BNL104"/>
    <mergeCell ref="BNM104:BNP104"/>
    <mergeCell ref="BNQ104:BNT104"/>
    <mergeCell ref="BLA104:BLD104"/>
    <mergeCell ref="BLE104:BLH104"/>
    <mergeCell ref="BLI104:BLL104"/>
    <mergeCell ref="BLM104:BLP104"/>
    <mergeCell ref="BLQ104:BLT104"/>
    <mergeCell ref="BLU104:BLX104"/>
    <mergeCell ref="BLY104:BMB104"/>
    <mergeCell ref="BMC104:BMF104"/>
    <mergeCell ref="BMG104:BMJ104"/>
    <mergeCell ref="BPE104:BPH104"/>
    <mergeCell ref="BPI104:BPL104"/>
    <mergeCell ref="BPM104:BPP104"/>
    <mergeCell ref="BPQ104:BPT104"/>
    <mergeCell ref="BPU104:BPX104"/>
    <mergeCell ref="BPY104:BQB104"/>
    <mergeCell ref="BQC104:BQF104"/>
    <mergeCell ref="BQG104:BQJ104"/>
    <mergeCell ref="BQK104:BQN104"/>
    <mergeCell ref="BNU104:BNX104"/>
    <mergeCell ref="BNY104:BOB104"/>
    <mergeCell ref="BOC104:BOF104"/>
    <mergeCell ref="BOG104:BOJ104"/>
    <mergeCell ref="BOK104:BON104"/>
    <mergeCell ref="BOO104:BOR104"/>
    <mergeCell ref="BOS104:BOV104"/>
    <mergeCell ref="BOW104:BOZ104"/>
    <mergeCell ref="BPA104:BPD104"/>
    <mergeCell ref="BRY104:BSB104"/>
    <mergeCell ref="BSC104:BSF104"/>
    <mergeCell ref="BSG104:BSJ104"/>
    <mergeCell ref="BSK104:BSN104"/>
    <mergeCell ref="BSO104:BSR104"/>
    <mergeCell ref="BSS104:BSV104"/>
    <mergeCell ref="BSW104:BSZ104"/>
    <mergeCell ref="BTA104:BTD104"/>
    <mergeCell ref="BTE104:BTH104"/>
    <mergeCell ref="BQO104:BQR104"/>
    <mergeCell ref="BQS104:BQV104"/>
    <mergeCell ref="BQW104:BQZ104"/>
    <mergeCell ref="BRA104:BRD104"/>
    <mergeCell ref="BRE104:BRH104"/>
    <mergeCell ref="BRI104:BRL104"/>
    <mergeCell ref="BRM104:BRP104"/>
    <mergeCell ref="BRQ104:BRT104"/>
    <mergeCell ref="BRU104:BRX104"/>
    <mergeCell ref="BUS104:BUV104"/>
    <mergeCell ref="BUW104:BUZ104"/>
    <mergeCell ref="BVA104:BVD104"/>
    <mergeCell ref="BVE104:BVH104"/>
    <mergeCell ref="BVI104:BVL104"/>
    <mergeCell ref="BVM104:BVP104"/>
    <mergeCell ref="BVQ104:BVT104"/>
    <mergeCell ref="BVU104:BVX104"/>
    <mergeCell ref="BVY104:BWB104"/>
    <mergeCell ref="BTI104:BTL104"/>
    <mergeCell ref="BTM104:BTP104"/>
    <mergeCell ref="BTQ104:BTT104"/>
    <mergeCell ref="BTU104:BTX104"/>
    <mergeCell ref="BTY104:BUB104"/>
    <mergeCell ref="BUC104:BUF104"/>
    <mergeCell ref="BUG104:BUJ104"/>
    <mergeCell ref="BUK104:BUN104"/>
    <mergeCell ref="BUO104:BUR104"/>
    <mergeCell ref="BXM104:BXP104"/>
    <mergeCell ref="BXQ104:BXT104"/>
    <mergeCell ref="BXU104:BXX104"/>
    <mergeCell ref="BXY104:BYB104"/>
    <mergeCell ref="BYC104:BYF104"/>
    <mergeCell ref="BYG104:BYJ104"/>
    <mergeCell ref="BYK104:BYN104"/>
    <mergeCell ref="BYO104:BYR104"/>
    <mergeCell ref="BYS104:BYV104"/>
    <mergeCell ref="BWC104:BWF104"/>
    <mergeCell ref="BWG104:BWJ104"/>
    <mergeCell ref="BWK104:BWN104"/>
    <mergeCell ref="BWO104:BWR104"/>
    <mergeCell ref="BWS104:BWV104"/>
    <mergeCell ref="BWW104:BWZ104"/>
    <mergeCell ref="BXA104:BXD104"/>
    <mergeCell ref="BXE104:BXH104"/>
    <mergeCell ref="BXI104:BXL104"/>
    <mergeCell ref="CAG104:CAJ104"/>
    <mergeCell ref="CAK104:CAN104"/>
    <mergeCell ref="CAO104:CAR104"/>
    <mergeCell ref="CAS104:CAV104"/>
    <mergeCell ref="CAW104:CAZ104"/>
    <mergeCell ref="CBA104:CBD104"/>
    <mergeCell ref="CBE104:CBH104"/>
    <mergeCell ref="CBI104:CBL104"/>
    <mergeCell ref="CBM104:CBP104"/>
    <mergeCell ref="BYW104:BYZ104"/>
    <mergeCell ref="BZA104:BZD104"/>
    <mergeCell ref="BZE104:BZH104"/>
    <mergeCell ref="BZI104:BZL104"/>
    <mergeCell ref="BZM104:BZP104"/>
    <mergeCell ref="BZQ104:BZT104"/>
    <mergeCell ref="BZU104:BZX104"/>
    <mergeCell ref="BZY104:CAB104"/>
    <mergeCell ref="CAC104:CAF104"/>
    <mergeCell ref="CDA104:CDD104"/>
    <mergeCell ref="CDE104:CDH104"/>
    <mergeCell ref="CDI104:CDL104"/>
    <mergeCell ref="CDM104:CDP104"/>
    <mergeCell ref="CDQ104:CDT104"/>
    <mergeCell ref="CDU104:CDX104"/>
    <mergeCell ref="CDY104:CEB104"/>
    <mergeCell ref="CEC104:CEF104"/>
    <mergeCell ref="CEG104:CEJ104"/>
    <mergeCell ref="CBQ104:CBT104"/>
    <mergeCell ref="CBU104:CBX104"/>
    <mergeCell ref="CBY104:CCB104"/>
    <mergeCell ref="CCC104:CCF104"/>
    <mergeCell ref="CCG104:CCJ104"/>
    <mergeCell ref="CCK104:CCN104"/>
    <mergeCell ref="CCO104:CCR104"/>
    <mergeCell ref="CCS104:CCV104"/>
    <mergeCell ref="CCW104:CCZ104"/>
    <mergeCell ref="CFU104:CFX104"/>
    <mergeCell ref="CFY104:CGB104"/>
    <mergeCell ref="CGC104:CGF104"/>
    <mergeCell ref="CGG104:CGJ104"/>
    <mergeCell ref="CGK104:CGN104"/>
    <mergeCell ref="CGO104:CGR104"/>
    <mergeCell ref="CGS104:CGV104"/>
    <mergeCell ref="CGW104:CGZ104"/>
    <mergeCell ref="CHA104:CHD104"/>
    <mergeCell ref="CEK104:CEN104"/>
    <mergeCell ref="CEO104:CER104"/>
    <mergeCell ref="CES104:CEV104"/>
    <mergeCell ref="CEW104:CEZ104"/>
    <mergeCell ref="CFA104:CFD104"/>
    <mergeCell ref="CFE104:CFH104"/>
    <mergeCell ref="CFI104:CFL104"/>
    <mergeCell ref="CFM104:CFP104"/>
    <mergeCell ref="CFQ104:CFT104"/>
    <mergeCell ref="CIO104:CIR104"/>
    <mergeCell ref="CIS104:CIV104"/>
    <mergeCell ref="CIW104:CIZ104"/>
    <mergeCell ref="CJA104:CJD104"/>
    <mergeCell ref="CJE104:CJH104"/>
    <mergeCell ref="CJI104:CJL104"/>
    <mergeCell ref="CJM104:CJP104"/>
    <mergeCell ref="CJQ104:CJT104"/>
    <mergeCell ref="CJU104:CJX104"/>
    <mergeCell ref="CHE104:CHH104"/>
    <mergeCell ref="CHI104:CHL104"/>
    <mergeCell ref="CHM104:CHP104"/>
    <mergeCell ref="CHQ104:CHT104"/>
    <mergeCell ref="CHU104:CHX104"/>
    <mergeCell ref="CHY104:CIB104"/>
    <mergeCell ref="CIC104:CIF104"/>
    <mergeCell ref="CIG104:CIJ104"/>
    <mergeCell ref="CIK104:CIN104"/>
    <mergeCell ref="CLI104:CLL104"/>
    <mergeCell ref="CLM104:CLP104"/>
    <mergeCell ref="CLQ104:CLT104"/>
    <mergeCell ref="CLU104:CLX104"/>
    <mergeCell ref="CLY104:CMB104"/>
    <mergeCell ref="CMC104:CMF104"/>
    <mergeCell ref="CMG104:CMJ104"/>
    <mergeCell ref="CMK104:CMN104"/>
    <mergeCell ref="CMO104:CMR104"/>
    <mergeCell ref="CJY104:CKB104"/>
    <mergeCell ref="CKC104:CKF104"/>
    <mergeCell ref="CKG104:CKJ104"/>
    <mergeCell ref="CKK104:CKN104"/>
    <mergeCell ref="CKO104:CKR104"/>
    <mergeCell ref="CKS104:CKV104"/>
    <mergeCell ref="CKW104:CKZ104"/>
    <mergeCell ref="CLA104:CLD104"/>
    <mergeCell ref="CLE104:CLH104"/>
    <mergeCell ref="COC104:COF104"/>
    <mergeCell ref="COG104:COJ104"/>
    <mergeCell ref="COK104:CON104"/>
    <mergeCell ref="COO104:COR104"/>
    <mergeCell ref="COS104:COV104"/>
    <mergeCell ref="COW104:COZ104"/>
    <mergeCell ref="CPA104:CPD104"/>
    <mergeCell ref="CPE104:CPH104"/>
    <mergeCell ref="CPI104:CPL104"/>
    <mergeCell ref="CMS104:CMV104"/>
    <mergeCell ref="CMW104:CMZ104"/>
    <mergeCell ref="CNA104:CND104"/>
    <mergeCell ref="CNE104:CNH104"/>
    <mergeCell ref="CNI104:CNL104"/>
    <mergeCell ref="CNM104:CNP104"/>
    <mergeCell ref="CNQ104:CNT104"/>
    <mergeCell ref="CNU104:CNX104"/>
    <mergeCell ref="CNY104:COB104"/>
    <mergeCell ref="CQW104:CQZ104"/>
    <mergeCell ref="CRA104:CRD104"/>
    <mergeCell ref="CRE104:CRH104"/>
    <mergeCell ref="CRI104:CRL104"/>
    <mergeCell ref="CRM104:CRP104"/>
    <mergeCell ref="CRQ104:CRT104"/>
    <mergeCell ref="CRU104:CRX104"/>
    <mergeCell ref="CRY104:CSB104"/>
    <mergeCell ref="CSC104:CSF104"/>
    <mergeCell ref="CPM104:CPP104"/>
    <mergeCell ref="CPQ104:CPT104"/>
    <mergeCell ref="CPU104:CPX104"/>
    <mergeCell ref="CPY104:CQB104"/>
    <mergeCell ref="CQC104:CQF104"/>
    <mergeCell ref="CQG104:CQJ104"/>
    <mergeCell ref="CQK104:CQN104"/>
    <mergeCell ref="CQO104:CQR104"/>
    <mergeCell ref="CQS104:CQV104"/>
    <mergeCell ref="CTQ104:CTT104"/>
    <mergeCell ref="CTU104:CTX104"/>
    <mergeCell ref="CTY104:CUB104"/>
    <mergeCell ref="CUC104:CUF104"/>
    <mergeCell ref="CUG104:CUJ104"/>
    <mergeCell ref="CUK104:CUN104"/>
    <mergeCell ref="CUO104:CUR104"/>
    <mergeCell ref="CUS104:CUV104"/>
    <mergeCell ref="CUW104:CUZ104"/>
    <mergeCell ref="CSG104:CSJ104"/>
    <mergeCell ref="CSK104:CSN104"/>
    <mergeCell ref="CSO104:CSR104"/>
    <mergeCell ref="CSS104:CSV104"/>
    <mergeCell ref="CSW104:CSZ104"/>
    <mergeCell ref="CTA104:CTD104"/>
    <mergeCell ref="CTE104:CTH104"/>
    <mergeCell ref="CTI104:CTL104"/>
    <mergeCell ref="CTM104:CTP104"/>
    <mergeCell ref="CWK104:CWN104"/>
    <mergeCell ref="CWO104:CWR104"/>
    <mergeCell ref="CWS104:CWV104"/>
    <mergeCell ref="CWW104:CWZ104"/>
    <mergeCell ref="CXA104:CXD104"/>
    <mergeCell ref="CXE104:CXH104"/>
    <mergeCell ref="CXI104:CXL104"/>
    <mergeCell ref="CXM104:CXP104"/>
    <mergeCell ref="CXQ104:CXT104"/>
    <mergeCell ref="CVA104:CVD104"/>
    <mergeCell ref="CVE104:CVH104"/>
    <mergeCell ref="CVI104:CVL104"/>
    <mergeCell ref="CVM104:CVP104"/>
    <mergeCell ref="CVQ104:CVT104"/>
    <mergeCell ref="CVU104:CVX104"/>
    <mergeCell ref="CVY104:CWB104"/>
    <mergeCell ref="CWC104:CWF104"/>
    <mergeCell ref="CWG104:CWJ104"/>
    <mergeCell ref="CZE104:CZH104"/>
    <mergeCell ref="CZI104:CZL104"/>
    <mergeCell ref="CZM104:CZP104"/>
    <mergeCell ref="CZQ104:CZT104"/>
    <mergeCell ref="CZU104:CZX104"/>
    <mergeCell ref="CZY104:DAB104"/>
    <mergeCell ref="DAC104:DAF104"/>
    <mergeCell ref="DAG104:DAJ104"/>
    <mergeCell ref="DAK104:DAN104"/>
    <mergeCell ref="CXU104:CXX104"/>
    <mergeCell ref="CXY104:CYB104"/>
    <mergeCell ref="CYC104:CYF104"/>
    <mergeCell ref="CYG104:CYJ104"/>
    <mergeCell ref="CYK104:CYN104"/>
    <mergeCell ref="CYO104:CYR104"/>
    <mergeCell ref="CYS104:CYV104"/>
    <mergeCell ref="CYW104:CYZ104"/>
    <mergeCell ref="CZA104:CZD104"/>
    <mergeCell ref="DBY104:DCB104"/>
    <mergeCell ref="DCC104:DCF104"/>
    <mergeCell ref="DCG104:DCJ104"/>
    <mergeCell ref="DCK104:DCN104"/>
    <mergeCell ref="DCO104:DCR104"/>
    <mergeCell ref="DCS104:DCV104"/>
    <mergeCell ref="DCW104:DCZ104"/>
    <mergeCell ref="DDA104:DDD104"/>
    <mergeCell ref="DDE104:DDH104"/>
    <mergeCell ref="DAO104:DAR104"/>
    <mergeCell ref="DAS104:DAV104"/>
    <mergeCell ref="DAW104:DAZ104"/>
    <mergeCell ref="DBA104:DBD104"/>
    <mergeCell ref="DBE104:DBH104"/>
    <mergeCell ref="DBI104:DBL104"/>
    <mergeCell ref="DBM104:DBP104"/>
    <mergeCell ref="DBQ104:DBT104"/>
    <mergeCell ref="DBU104:DBX104"/>
    <mergeCell ref="DES104:DEV104"/>
    <mergeCell ref="DEW104:DEZ104"/>
    <mergeCell ref="DFA104:DFD104"/>
    <mergeCell ref="DFE104:DFH104"/>
    <mergeCell ref="DFI104:DFL104"/>
    <mergeCell ref="DFM104:DFP104"/>
    <mergeCell ref="DFQ104:DFT104"/>
    <mergeCell ref="DFU104:DFX104"/>
    <mergeCell ref="DFY104:DGB104"/>
    <mergeCell ref="DDI104:DDL104"/>
    <mergeCell ref="DDM104:DDP104"/>
    <mergeCell ref="DDQ104:DDT104"/>
    <mergeCell ref="DDU104:DDX104"/>
    <mergeCell ref="DDY104:DEB104"/>
    <mergeCell ref="DEC104:DEF104"/>
    <mergeCell ref="DEG104:DEJ104"/>
    <mergeCell ref="DEK104:DEN104"/>
    <mergeCell ref="DEO104:DER104"/>
    <mergeCell ref="DHM104:DHP104"/>
    <mergeCell ref="DHQ104:DHT104"/>
    <mergeCell ref="DHU104:DHX104"/>
    <mergeCell ref="DHY104:DIB104"/>
    <mergeCell ref="DIC104:DIF104"/>
    <mergeCell ref="DIG104:DIJ104"/>
    <mergeCell ref="DIK104:DIN104"/>
    <mergeCell ref="DIO104:DIR104"/>
    <mergeCell ref="DIS104:DIV104"/>
    <mergeCell ref="DGC104:DGF104"/>
    <mergeCell ref="DGG104:DGJ104"/>
    <mergeCell ref="DGK104:DGN104"/>
    <mergeCell ref="DGO104:DGR104"/>
    <mergeCell ref="DGS104:DGV104"/>
    <mergeCell ref="DGW104:DGZ104"/>
    <mergeCell ref="DHA104:DHD104"/>
    <mergeCell ref="DHE104:DHH104"/>
    <mergeCell ref="DHI104:DHL104"/>
    <mergeCell ref="DKG104:DKJ104"/>
    <mergeCell ref="DKK104:DKN104"/>
    <mergeCell ref="DKO104:DKR104"/>
    <mergeCell ref="DKS104:DKV104"/>
    <mergeCell ref="DKW104:DKZ104"/>
    <mergeCell ref="DLA104:DLD104"/>
    <mergeCell ref="DLE104:DLH104"/>
    <mergeCell ref="DLI104:DLL104"/>
    <mergeCell ref="DLM104:DLP104"/>
    <mergeCell ref="DIW104:DIZ104"/>
    <mergeCell ref="DJA104:DJD104"/>
    <mergeCell ref="DJE104:DJH104"/>
    <mergeCell ref="DJI104:DJL104"/>
    <mergeCell ref="DJM104:DJP104"/>
    <mergeCell ref="DJQ104:DJT104"/>
    <mergeCell ref="DJU104:DJX104"/>
    <mergeCell ref="DJY104:DKB104"/>
    <mergeCell ref="DKC104:DKF104"/>
    <mergeCell ref="DNA104:DND104"/>
    <mergeCell ref="DNE104:DNH104"/>
    <mergeCell ref="DNI104:DNL104"/>
    <mergeCell ref="DNM104:DNP104"/>
    <mergeCell ref="DNQ104:DNT104"/>
    <mergeCell ref="DNU104:DNX104"/>
    <mergeCell ref="DNY104:DOB104"/>
    <mergeCell ref="DOC104:DOF104"/>
    <mergeCell ref="DOG104:DOJ104"/>
    <mergeCell ref="DLQ104:DLT104"/>
    <mergeCell ref="DLU104:DLX104"/>
    <mergeCell ref="DLY104:DMB104"/>
    <mergeCell ref="DMC104:DMF104"/>
    <mergeCell ref="DMG104:DMJ104"/>
    <mergeCell ref="DMK104:DMN104"/>
    <mergeCell ref="DMO104:DMR104"/>
    <mergeCell ref="DMS104:DMV104"/>
    <mergeCell ref="DMW104:DMZ104"/>
    <mergeCell ref="DPU104:DPX104"/>
    <mergeCell ref="DPY104:DQB104"/>
    <mergeCell ref="DQC104:DQF104"/>
    <mergeCell ref="DQG104:DQJ104"/>
    <mergeCell ref="DQK104:DQN104"/>
    <mergeCell ref="DQO104:DQR104"/>
    <mergeCell ref="DQS104:DQV104"/>
    <mergeCell ref="DQW104:DQZ104"/>
    <mergeCell ref="DRA104:DRD104"/>
    <mergeCell ref="DOK104:DON104"/>
    <mergeCell ref="DOO104:DOR104"/>
    <mergeCell ref="DOS104:DOV104"/>
    <mergeCell ref="DOW104:DOZ104"/>
    <mergeCell ref="DPA104:DPD104"/>
    <mergeCell ref="DPE104:DPH104"/>
    <mergeCell ref="DPI104:DPL104"/>
    <mergeCell ref="DPM104:DPP104"/>
    <mergeCell ref="DPQ104:DPT104"/>
    <mergeCell ref="DSO104:DSR104"/>
    <mergeCell ref="DSS104:DSV104"/>
    <mergeCell ref="DSW104:DSZ104"/>
    <mergeCell ref="DTA104:DTD104"/>
    <mergeCell ref="DTE104:DTH104"/>
    <mergeCell ref="DTI104:DTL104"/>
    <mergeCell ref="DTM104:DTP104"/>
    <mergeCell ref="DTQ104:DTT104"/>
    <mergeCell ref="DTU104:DTX104"/>
    <mergeCell ref="DRE104:DRH104"/>
    <mergeCell ref="DRI104:DRL104"/>
    <mergeCell ref="DRM104:DRP104"/>
    <mergeCell ref="DRQ104:DRT104"/>
    <mergeCell ref="DRU104:DRX104"/>
    <mergeCell ref="DRY104:DSB104"/>
    <mergeCell ref="DSC104:DSF104"/>
    <mergeCell ref="DSG104:DSJ104"/>
    <mergeCell ref="DSK104:DSN104"/>
    <mergeCell ref="DVI104:DVL104"/>
    <mergeCell ref="DVM104:DVP104"/>
    <mergeCell ref="DVQ104:DVT104"/>
    <mergeCell ref="DVU104:DVX104"/>
    <mergeCell ref="DVY104:DWB104"/>
    <mergeCell ref="DWC104:DWF104"/>
    <mergeCell ref="DWG104:DWJ104"/>
    <mergeCell ref="DWK104:DWN104"/>
    <mergeCell ref="DWO104:DWR104"/>
    <mergeCell ref="DTY104:DUB104"/>
    <mergeCell ref="DUC104:DUF104"/>
    <mergeCell ref="DUG104:DUJ104"/>
    <mergeCell ref="DUK104:DUN104"/>
    <mergeCell ref="DUO104:DUR104"/>
    <mergeCell ref="DUS104:DUV104"/>
    <mergeCell ref="DUW104:DUZ104"/>
    <mergeCell ref="DVA104:DVD104"/>
    <mergeCell ref="DVE104:DVH104"/>
    <mergeCell ref="DYC104:DYF104"/>
    <mergeCell ref="DYG104:DYJ104"/>
    <mergeCell ref="DYK104:DYN104"/>
    <mergeCell ref="DYO104:DYR104"/>
    <mergeCell ref="DYS104:DYV104"/>
    <mergeCell ref="DYW104:DYZ104"/>
    <mergeCell ref="DZA104:DZD104"/>
    <mergeCell ref="DZE104:DZH104"/>
    <mergeCell ref="DZI104:DZL104"/>
    <mergeCell ref="DWS104:DWV104"/>
    <mergeCell ref="DWW104:DWZ104"/>
    <mergeCell ref="DXA104:DXD104"/>
    <mergeCell ref="DXE104:DXH104"/>
    <mergeCell ref="DXI104:DXL104"/>
    <mergeCell ref="DXM104:DXP104"/>
    <mergeCell ref="DXQ104:DXT104"/>
    <mergeCell ref="DXU104:DXX104"/>
    <mergeCell ref="DXY104:DYB104"/>
    <mergeCell ref="EAW104:EAZ104"/>
    <mergeCell ref="EBA104:EBD104"/>
    <mergeCell ref="EBE104:EBH104"/>
    <mergeCell ref="EBI104:EBL104"/>
    <mergeCell ref="EBM104:EBP104"/>
    <mergeCell ref="EBQ104:EBT104"/>
    <mergeCell ref="EBU104:EBX104"/>
    <mergeCell ref="EBY104:ECB104"/>
    <mergeCell ref="ECC104:ECF104"/>
    <mergeCell ref="DZM104:DZP104"/>
    <mergeCell ref="DZQ104:DZT104"/>
    <mergeCell ref="DZU104:DZX104"/>
    <mergeCell ref="DZY104:EAB104"/>
    <mergeCell ref="EAC104:EAF104"/>
    <mergeCell ref="EAG104:EAJ104"/>
    <mergeCell ref="EAK104:EAN104"/>
    <mergeCell ref="EAO104:EAR104"/>
    <mergeCell ref="EAS104:EAV104"/>
    <mergeCell ref="EDQ104:EDT104"/>
    <mergeCell ref="EDU104:EDX104"/>
    <mergeCell ref="EDY104:EEB104"/>
    <mergeCell ref="EEC104:EEF104"/>
    <mergeCell ref="EEG104:EEJ104"/>
    <mergeCell ref="EEK104:EEN104"/>
    <mergeCell ref="EEO104:EER104"/>
    <mergeCell ref="EES104:EEV104"/>
    <mergeCell ref="EEW104:EEZ104"/>
    <mergeCell ref="ECG104:ECJ104"/>
    <mergeCell ref="ECK104:ECN104"/>
    <mergeCell ref="ECO104:ECR104"/>
    <mergeCell ref="ECS104:ECV104"/>
    <mergeCell ref="ECW104:ECZ104"/>
    <mergeCell ref="EDA104:EDD104"/>
    <mergeCell ref="EDE104:EDH104"/>
    <mergeCell ref="EDI104:EDL104"/>
    <mergeCell ref="EDM104:EDP104"/>
    <mergeCell ref="EGK104:EGN104"/>
    <mergeCell ref="EGO104:EGR104"/>
    <mergeCell ref="EGS104:EGV104"/>
    <mergeCell ref="EGW104:EGZ104"/>
    <mergeCell ref="EHA104:EHD104"/>
    <mergeCell ref="EHE104:EHH104"/>
    <mergeCell ref="EHI104:EHL104"/>
    <mergeCell ref="EHM104:EHP104"/>
    <mergeCell ref="EHQ104:EHT104"/>
    <mergeCell ref="EFA104:EFD104"/>
    <mergeCell ref="EFE104:EFH104"/>
    <mergeCell ref="EFI104:EFL104"/>
    <mergeCell ref="EFM104:EFP104"/>
    <mergeCell ref="EFQ104:EFT104"/>
    <mergeCell ref="EFU104:EFX104"/>
    <mergeCell ref="EFY104:EGB104"/>
    <mergeCell ref="EGC104:EGF104"/>
    <mergeCell ref="EGG104:EGJ104"/>
    <mergeCell ref="EJE104:EJH104"/>
    <mergeCell ref="EJI104:EJL104"/>
    <mergeCell ref="EJM104:EJP104"/>
    <mergeCell ref="EJQ104:EJT104"/>
    <mergeCell ref="EJU104:EJX104"/>
    <mergeCell ref="EJY104:EKB104"/>
    <mergeCell ref="EKC104:EKF104"/>
    <mergeCell ref="EKG104:EKJ104"/>
    <mergeCell ref="EKK104:EKN104"/>
    <mergeCell ref="EHU104:EHX104"/>
    <mergeCell ref="EHY104:EIB104"/>
    <mergeCell ref="EIC104:EIF104"/>
    <mergeCell ref="EIG104:EIJ104"/>
    <mergeCell ref="EIK104:EIN104"/>
    <mergeCell ref="EIO104:EIR104"/>
    <mergeCell ref="EIS104:EIV104"/>
    <mergeCell ref="EIW104:EIZ104"/>
    <mergeCell ref="EJA104:EJD104"/>
    <mergeCell ref="ELY104:EMB104"/>
    <mergeCell ref="EMC104:EMF104"/>
    <mergeCell ref="EMG104:EMJ104"/>
    <mergeCell ref="EMK104:EMN104"/>
    <mergeCell ref="EMO104:EMR104"/>
    <mergeCell ref="EMS104:EMV104"/>
    <mergeCell ref="EMW104:EMZ104"/>
    <mergeCell ref="ENA104:END104"/>
    <mergeCell ref="ENE104:ENH104"/>
    <mergeCell ref="EKO104:EKR104"/>
    <mergeCell ref="EKS104:EKV104"/>
    <mergeCell ref="EKW104:EKZ104"/>
    <mergeCell ref="ELA104:ELD104"/>
    <mergeCell ref="ELE104:ELH104"/>
    <mergeCell ref="ELI104:ELL104"/>
    <mergeCell ref="ELM104:ELP104"/>
    <mergeCell ref="ELQ104:ELT104"/>
    <mergeCell ref="ELU104:ELX104"/>
    <mergeCell ref="EOS104:EOV104"/>
    <mergeCell ref="EOW104:EOZ104"/>
    <mergeCell ref="EPA104:EPD104"/>
    <mergeCell ref="EPE104:EPH104"/>
    <mergeCell ref="EPI104:EPL104"/>
    <mergeCell ref="EPM104:EPP104"/>
    <mergeCell ref="EPQ104:EPT104"/>
    <mergeCell ref="EPU104:EPX104"/>
    <mergeCell ref="EPY104:EQB104"/>
    <mergeCell ref="ENI104:ENL104"/>
    <mergeCell ref="ENM104:ENP104"/>
    <mergeCell ref="ENQ104:ENT104"/>
    <mergeCell ref="ENU104:ENX104"/>
    <mergeCell ref="ENY104:EOB104"/>
    <mergeCell ref="EOC104:EOF104"/>
    <mergeCell ref="EOG104:EOJ104"/>
    <mergeCell ref="EOK104:EON104"/>
    <mergeCell ref="EOO104:EOR104"/>
    <mergeCell ref="ERM104:ERP104"/>
    <mergeCell ref="ERQ104:ERT104"/>
    <mergeCell ref="ERU104:ERX104"/>
    <mergeCell ref="ERY104:ESB104"/>
    <mergeCell ref="ESC104:ESF104"/>
    <mergeCell ref="ESG104:ESJ104"/>
    <mergeCell ref="ESK104:ESN104"/>
    <mergeCell ref="ESO104:ESR104"/>
    <mergeCell ref="ESS104:ESV104"/>
    <mergeCell ref="EQC104:EQF104"/>
    <mergeCell ref="EQG104:EQJ104"/>
    <mergeCell ref="EQK104:EQN104"/>
    <mergeCell ref="EQO104:EQR104"/>
    <mergeCell ref="EQS104:EQV104"/>
    <mergeCell ref="EQW104:EQZ104"/>
    <mergeCell ref="ERA104:ERD104"/>
    <mergeCell ref="ERE104:ERH104"/>
    <mergeCell ref="ERI104:ERL104"/>
    <mergeCell ref="EUG104:EUJ104"/>
    <mergeCell ref="EUK104:EUN104"/>
    <mergeCell ref="EUO104:EUR104"/>
    <mergeCell ref="EUS104:EUV104"/>
    <mergeCell ref="EUW104:EUZ104"/>
    <mergeCell ref="EVA104:EVD104"/>
    <mergeCell ref="EVE104:EVH104"/>
    <mergeCell ref="EVI104:EVL104"/>
    <mergeCell ref="EVM104:EVP104"/>
    <mergeCell ref="ESW104:ESZ104"/>
    <mergeCell ref="ETA104:ETD104"/>
    <mergeCell ref="ETE104:ETH104"/>
    <mergeCell ref="ETI104:ETL104"/>
    <mergeCell ref="ETM104:ETP104"/>
    <mergeCell ref="ETQ104:ETT104"/>
    <mergeCell ref="ETU104:ETX104"/>
    <mergeCell ref="ETY104:EUB104"/>
    <mergeCell ref="EUC104:EUF104"/>
    <mergeCell ref="EXA104:EXD104"/>
    <mergeCell ref="EXE104:EXH104"/>
    <mergeCell ref="EXI104:EXL104"/>
    <mergeCell ref="EXM104:EXP104"/>
    <mergeCell ref="EXQ104:EXT104"/>
    <mergeCell ref="EXU104:EXX104"/>
    <mergeCell ref="EXY104:EYB104"/>
    <mergeCell ref="EYC104:EYF104"/>
    <mergeCell ref="EYG104:EYJ104"/>
    <mergeCell ref="EVQ104:EVT104"/>
    <mergeCell ref="EVU104:EVX104"/>
    <mergeCell ref="EVY104:EWB104"/>
    <mergeCell ref="EWC104:EWF104"/>
    <mergeCell ref="EWG104:EWJ104"/>
    <mergeCell ref="EWK104:EWN104"/>
    <mergeCell ref="EWO104:EWR104"/>
    <mergeCell ref="EWS104:EWV104"/>
    <mergeCell ref="EWW104:EWZ104"/>
    <mergeCell ref="EZU104:EZX104"/>
    <mergeCell ref="EZY104:FAB104"/>
    <mergeCell ref="FAC104:FAF104"/>
    <mergeCell ref="FAG104:FAJ104"/>
    <mergeCell ref="FAK104:FAN104"/>
    <mergeCell ref="FAO104:FAR104"/>
    <mergeCell ref="FAS104:FAV104"/>
    <mergeCell ref="FAW104:FAZ104"/>
    <mergeCell ref="FBA104:FBD104"/>
    <mergeCell ref="EYK104:EYN104"/>
    <mergeCell ref="EYO104:EYR104"/>
    <mergeCell ref="EYS104:EYV104"/>
    <mergeCell ref="EYW104:EYZ104"/>
    <mergeCell ref="EZA104:EZD104"/>
    <mergeCell ref="EZE104:EZH104"/>
    <mergeCell ref="EZI104:EZL104"/>
    <mergeCell ref="EZM104:EZP104"/>
    <mergeCell ref="EZQ104:EZT104"/>
    <mergeCell ref="FCO104:FCR104"/>
    <mergeCell ref="FCS104:FCV104"/>
    <mergeCell ref="FCW104:FCZ104"/>
    <mergeCell ref="FDA104:FDD104"/>
    <mergeCell ref="FDE104:FDH104"/>
    <mergeCell ref="FDI104:FDL104"/>
    <mergeCell ref="FDM104:FDP104"/>
    <mergeCell ref="FDQ104:FDT104"/>
    <mergeCell ref="FDU104:FDX104"/>
    <mergeCell ref="FBE104:FBH104"/>
    <mergeCell ref="FBI104:FBL104"/>
    <mergeCell ref="FBM104:FBP104"/>
    <mergeCell ref="FBQ104:FBT104"/>
    <mergeCell ref="FBU104:FBX104"/>
    <mergeCell ref="FBY104:FCB104"/>
    <mergeCell ref="FCC104:FCF104"/>
    <mergeCell ref="FCG104:FCJ104"/>
    <mergeCell ref="FCK104:FCN104"/>
    <mergeCell ref="FFI104:FFL104"/>
    <mergeCell ref="FFM104:FFP104"/>
    <mergeCell ref="FFQ104:FFT104"/>
    <mergeCell ref="FFU104:FFX104"/>
    <mergeCell ref="FFY104:FGB104"/>
    <mergeCell ref="FGC104:FGF104"/>
    <mergeCell ref="FGG104:FGJ104"/>
    <mergeCell ref="FGK104:FGN104"/>
    <mergeCell ref="FGO104:FGR104"/>
    <mergeCell ref="FDY104:FEB104"/>
    <mergeCell ref="FEC104:FEF104"/>
    <mergeCell ref="FEG104:FEJ104"/>
    <mergeCell ref="FEK104:FEN104"/>
    <mergeCell ref="FEO104:FER104"/>
    <mergeCell ref="FES104:FEV104"/>
    <mergeCell ref="FEW104:FEZ104"/>
    <mergeCell ref="FFA104:FFD104"/>
    <mergeCell ref="FFE104:FFH104"/>
    <mergeCell ref="FIC104:FIF104"/>
    <mergeCell ref="FIG104:FIJ104"/>
    <mergeCell ref="FIK104:FIN104"/>
    <mergeCell ref="FIO104:FIR104"/>
    <mergeCell ref="FIS104:FIV104"/>
    <mergeCell ref="FIW104:FIZ104"/>
    <mergeCell ref="FJA104:FJD104"/>
    <mergeCell ref="FJE104:FJH104"/>
    <mergeCell ref="FJI104:FJL104"/>
    <mergeCell ref="FGS104:FGV104"/>
    <mergeCell ref="FGW104:FGZ104"/>
    <mergeCell ref="FHA104:FHD104"/>
    <mergeCell ref="FHE104:FHH104"/>
    <mergeCell ref="FHI104:FHL104"/>
    <mergeCell ref="FHM104:FHP104"/>
    <mergeCell ref="FHQ104:FHT104"/>
    <mergeCell ref="FHU104:FHX104"/>
    <mergeCell ref="FHY104:FIB104"/>
    <mergeCell ref="FKW104:FKZ104"/>
    <mergeCell ref="FLA104:FLD104"/>
    <mergeCell ref="FLE104:FLH104"/>
    <mergeCell ref="FLI104:FLL104"/>
    <mergeCell ref="FLM104:FLP104"/>
    <mergeCell ref="FLQ104:FLT104"/>
    <mergeCell ref="FLU104:FLX104"/>
    <mergeCell ref="FLY104:FMB104"/>
    <mergeCell ref="FMC104:FMF104"/>
    <mergeCell ref="FJM104:FJP104"/>
    <mergeCell ref="FJQ104:FJT104"/>
    <mergeCell ref="FJU104:FJX104"/>
    <mergeCell ref="FJY104:FKB104"/>
    <mergeCell ref="FKC104:FKF104"/>
    <mergeCell ref="FKG104:FKJ104"/>
    <mergeCell ref="FKK104:FKN104"/>
    <mergeCell ref="FKO104:FKR104"/>
    <mergeCell ref="FKS104:FKV104"/>
    <mergeCell ref="FNQ104:FNT104"/>
    <mergeCell ref="FNU104:FNX104"/>
    <mergeCell ref="FNY104:FOB104"/>
    <mergeCell ref="FOC104:FOF104"/>
    <mergeCell ref="FOG104:FOJ104"/>
    <mergeCell ref="FOK104:FON104"/>
    <mergeCell ref="FOO104:FOR104"/>
    <mergeCell ref="FOS104:FOV104"/>
    <mergeCell ref="FOW104:FOZ104"/>
    <mergeCell ref="FMG104:FMJ104"/>
    <mergeCell ref="FMK104:FMN104"/>
    <mergeCell ref="FMO104:FMR104"/>
    <mergeCell ref="FMS104:FMV104"/>
    <mergeCell ref="FMW104:FMZ104"/>
    <mergeCell ref="FNA104:FND104"/>
    <mergeCell ref="FNE104:FNH104"/>
    <mergeCell ref="FNI104:FNL104"/>
    <mergeCell ref="FNM104:FNP104"/>
    <mergeCell ref="FQK104:FQN104"/>
    <mergeCell ref="FQO104:FQR104"/>
    <mergeCell ref="FQS104:FQV104"/>
    <mergeCell ref="FQW104:FQZ104"/>
    <mergeCell ref="FRA104:FRD104"/>
    <mergeCell ref="FRE104:FRH104"/>
    <mergeCell ref="FRI104:FRL104"/>
    <mergeCell ref="FRM104:FRP104"/>
    <mergeCell ref="FRQ104:FRT104"/>
    <mergeCell ref="FPA104:FPD104"/>
    <mergeCell ref="FPE104:FPH104"/>
    <mergeCell ref="FPI104:FPL104"/>
    <mergeCell ref="FPM104:FPP104"/>
    <mergeCell ref="FPQ104:FPT104"/>
    <mergeCell ref="FPU104:FPX104"/>
    <mergeCell ref="FPY104:FQB104"/>
    <mergeCell ref="FQC104:FQF104"/>
    <mergeCell ref="FQG104:FQJ104"/>
    <mergeCell ref="FTE104:FTH104"/>
    <mergeCell ref="FTI104:FTL104"/>
    <mergeCell ref="FTM104:FTP104"/>
    <mergeCell ref="FTQ104:FTT104"/>
    <mergeCell ref="FTU104:FTX104"/>
    <mergeCell ref="FTY104:FUB104"/>
    <mergeCell ref="FUC104:FUF104"/>
    <mergeCell ref="FUG104:FUJ104"/>
    <mergeCell ref="FUK104:FUN104"/>
    <mergeCell ref="FRU104:FRX104"/>
    <mergeCell ref="FRY104:FSB104"/>
    <mergeCell ref="FSC104:FSF104"/>
    <mergeCell ref="FSG104:FSJ104"/>
    <mergeCell ref="FSK104:FSN104"/>
    <mergeCell ref="FSO104:FSR104"/>
    <mergeCell ref="FSS104:FSV104"/>
    <mergeCell ref="FSW104:FSZ104"/>
    <mergeCell ref="FTA104:FTD104"/>
    <mergeCell ref="FVY104:FWB104"/>
    <mergeCell ref="FWC104:FWF104"/>
    <mergeCell ref="FWG104:FWJ104"/>
    <mergeCell ref="FWK104:FWN104"/>
    <mergeCell ref="FWO104:FWR104"/>
    <mergeCell ref="FWS104:FWV104"/>
    <mergeCell ref="FWW104:FWZ104"/>
    <mergeCell ref="FXA104:FXD104"/>
    <mergeCell ref="FXE104:FXH104"/>
    <mergeCell ref="FUO104:FUR104"/>
    <mergeCell ref="FUS104:FUV104"/>
    <mergeCell ref="FUW104:FUZ104"/>
    <mergeCell ref="FVA104:FVD104"/>
    <mergeCell ref="FVE104:FVH104"/>
    <mergeCell ref="FVI104:FVL104"/>
    <mergeCell ref="FVM104:FVP104"/>
    <mergeCell ref="FVQ104:FVT104"/>
    <mergeCell ref="FVU104:FVX104"/>
    <mergeCell ref="FYS104:FYV104"/>
    <mergeCell ref="FYW104:FYZ104"/>
    <mergeCell ref="FZA104:FZD104"/>
    <mergeCell ref="FZE104:FZH104"/>
    <mergeCell ref="FZI104:FZL104"/>
    <mergeCell ref="FZM104:FZP104"/>
    <mergeCell ref="FZQ104:FZT104"/>
    <mergeCell ref="FZU104:FZX104"/>
    <mergeCell ref="FZY104:GAB104"/>
    <mergeCell ref="FXI104:FXL104"/>
    <mergeCell ref="FXM104:FXP104"/>
    <mergeCell ref="FXQ104:FXT104"/>
    <mergeCell ref="FXU104:FXX104"/>
    <mergeCell ref="FXY104:FYB104"/>
    <mergeCell ref="FYC104:FYF104"/>
    <mergeCell ref="FYG104:FYJ104"/>
    <mergeCell ref="FYK104:FYN104"/>
    <mergeCell ref="FYO104:FYR104"/>
    <mergeCell ref="GBM104:GBP104"/>
    <mergeCell ref="GBQ104:GBT104"/>
    <mergeCell ref="GBU104:GBX104"/>
    <mergeCell ref="GBY104:GCB104"/>
    <mergeCell ref="GCC104:GCF104"/>
    <mergeCell ref="GCG104:GCJ104"/>
    <mergeCell ref="GCK104:GCN104"/>
    <mergeCell ref="GCO104:GCR104"/>
    <mergeCell ref="GCS104:GCV104"/>
    <mergeCell ref="GAC104:GAF104"/>
    <mergeCell ref="GAG104:GAJ104"/>
    <mergeCell ref="GAK104:GAN104"/>
    <mergeCell ref="GAO104:GAR104"/>
    <mergeCell ref="GAS104:GAV104"/>
    <mergeCell ref="GAW104:GAZ104"/>
    <mergeCell ref="GBA104:GBD104"/>
    <mergeCell ref="GBE104:GBH104"/>
    <mergeCell ref="GBI104:GBL104"/>
    <mergeCell ref="GEG104:GEJ104"/>
    <mergeCell ref="GEK104:GEN104"/>
    <mergeCell ref="GEO104:GER104"/>
    <mergeCell ref="GES104:GEV104"/>
    <mergeCell ref="GEW104:GEZ104"/>
    <mergeCell ref="GFA104:GFD104"/>
    <mergeCell ref="GFE104:GFH104"/>
    <mergeCell ref="GFI104:GFL104"/>
    <mergeCell ref="GFM104:GFP104"/>
    <mergeCell ref="GCW104:GCZ104"/>
    <mergeCell ref="GDA104:GDD104"/>
    <mergeCell ref="GDE104:GDH104"/>
    <mergeCell ref="GDI104:GDL104"/>
    <mergeCell ref="GDM104:GDP104"/>
    <mergeCell ref="GDQ104:GDT104"/>
    <mergeCell ref="GDU104:GDX104"/>
    <mergeCell ref="GDY104:GEB104"/>
    <mergeCell ref="GEC104:GEF104"/>
    <mergeCell ref="GHA104:GHD104"/>
    <mergeCell ref="GHE104:GHH104"/>
    <mergeCell ref="GHI104:GHL104"/>
    <mergeCell ref="GHM104:GHP104"/>
    <mergeCell ref="GHQ104:GHT104"/>
    <mergeCell ref="GHU104:GHX104"/>
    <mergeCell ref="GHY104:GIB104"/>
    <mergeCell ref="GIC104:GIF104"/>
    <mergeCell ref="GIG104:GIJ104"/>
    <mergeCell ref="GFQ104:GFT104"/>
    <mergeCell ref="GFU104:GFX104"/>
    <mergeCell ref="GFY104:GGB104"/>
    <mergeCell ref="GGC104:GGF104"/>
    <mergeCell ref="GGG104:GGJ104"/>
    <mergeCell ref="GGK104:GGN104"/>
    <mergeCell ref="GGO104:GGR104"/>
    <mergeCell ref="GGS104:GGV104"/>
    <mergeCell ref="GGW104:GGZ104"/>
    <mergeCell ref="GJU104:GJX104"/>
    <mergeCell ref="GJY104:GKB104"/>
    <mergeCell ref="GKC104:GKF104"/>
    <mergeCell ref="GKG104:GKJ104"/>
    <mergeCell ref="GKK104:GKN104"/>
    <mergeCell ref="GKO104:GKR104"/>
    <mergeCell ref="GKS104:GKV104"/>
    <mergeCell ref="GKW104:GKZ104"/>
    <mergeCell ref="GLA104:GLD104"/>
    <mergeCell ref="GIK104:GIN104"/>
    <mergeCell ref="GIO104:GIR104"/>
    <mergeCell ref="GIS104:GIV104"/>
    <mergeCell ref="GIW104:GIZ104"/>
    <mergeCell ref="GJA104:GJD104"/>
    <mergeCell ref="GJE104:GJH104"/>
    <mergeCell ref="GJI104:GJL104"/>
    <mergeCell ref="GJM104:GJP104"/>
    <mergeCell ref="GJQ104:GJT104"/>
    <mergeCell ref="GMO104:GMR104"/>
    <mergeCell ref="GMS104:GMV104"/>
    <mergeCell ref="GMW104:GMZ104"/>
    <mergeCell ref="GNA104:GND104"/>
    <mergeCell ref="GNE104:GNH104"/>
    <mergeCell ref="GNI104:GNL104"/>
    <mergeCell ref="GNM104:GNP104"/>
    <mergeCell ref="GNQ104:GNT104"/>
    <mergeCell ref="GNU104:GNX104"/>
    <mergeCell ref="GLE104:GLH104"/>
    <mergeCell ref="GLI104:GLL104"/>
    <mergeCell ref="GLM104:GLP104"/>
    <mergeCell ref="GLQ104:GLT104"/>
    <mergeCell ref="GLU104:GLX104"/>
    <mergeCell ref="GLY104:GMB104"/>
    <mergeCell ref="GMC104:GMF104"/>
    <mergeCell ref="GMG104:GMJ104"/>
    <mergeCell ref="GMK104:GMN104"/>
    <mergeCell ref="GPI104:GPL104"/>
    <mergeCell ref="GPM104:GPP104"/>
    <mergeCell ref="GPQ104:GPT104"/>
    <mergeCell ref="GPU104:GPX104"/>
    <mergeCell ref="GPY104:GQB104"/>
    <mergeCell ref="GQC104:GQF104"/>
    <mergeCell ref="GQG104:GQJ104"/>
    <mergeCell ref="GQK104:GQN104"/>
    <mergeCell ref="GQO104:GQR104"/>
    <mergeCell ref="GNY104:GOB104"/>
    <mergeCell ref="GOC104:GOF104"/>
    <mergeCell ref="GOG104:GOJ104"/>
    <mergeCell ref="GOK104:GON104"/>
    <mergeCell ref="GOO104:GOR104"/>
    <mergeCell ref="GOS104:GOV104"/>
    <mergeCell ref="GOW104:GOZ104"/>
    <mergeCell ref="GPA104:GPD104"/>
    <mergeCell ref="GPE104:GPH104"/>
    <mergeCell ref="GSC104:GSF104"/>
    <mergeCell ref="GSG104:GSJ104"/>
    <mergeCell ref="GSK104:GSN104"/>
    <mergeCell ref="GSO104:GSR104"/>
    <mergeCell ref="GSS104:GSV104"/>
    <mergeCell ref="GSW104:GSZ104"/>
    <mergeCell ref="GTA104:GTD104"/>
    <mergeCell ref="GTE104:GTH104"/>
    <mergeCell ref="GTI104:GTL104"/>
    <mergeCell ref="GQS104:GQV104"/>
    <mergeCell ref="GQW104:GQZ104"/>
    <mergeCell ref="GRA104:GRD104"/>
    <mergeCell ref="GRE104:GRH104"/>
    <mergeCell ref="GRI104:GRL104"/>
    <mergeCell ref="GRM104:GRP104"/>
    <mergeCell ref="GRQ104:GRT104"/>
    <mergeCell ref="GRU104:GRX104"/>
    <mergeCell ref="GRY104:GSB104"/>
    <mergeCell ref="GUW104:GUZ104"/>
    <mergeCell ref="GVA104:GVD104"/>
    <mergeCell ref="GVE104:GVH104"/>
    <mergeCell ref="GVI104:GVL104"/>
    <mergeCell ref="GVM104:GVP104"/>
    <mergeCell ref="GVQ104:GVT104"/>
    <mergeCell ref="GVU104:GVX104"/>
    <mergeCell ref="GVY104:GWB104"/>
    <mergeCell ref="GWC104:GWF104"/>
    <mergeCell ref="GTM104:GTP104"/>
    <mergeCell ref="GTQ104:GTT104"/>
    <mergeCell ref="GTU104:GTX104"/>
    <mergeCell ref="GTY104:GUB104"/>
    <mergeCell ref="GUC104:GUF104"/>
    <mergeCell ref="GUG104:GUJ104"/>
    <mergeCell ref="GUK104:GUN104"/>
    <mergeCell ref="GUO104:GUR104"/>
    <mergeCell ref="GUS104:GUV104"/>
    <mergeCell ref="GXQ104:GXT104"/>
    <mergeCell ref="GXU104:GXX104"/>
    <mergeCell ref="GXY104:GYB104"/>
    <mergeCell ref="GYC104:GYF104"/>
    <mergeCell ref="GYG104:GYJ104"/>
    <mergeCell ref="GYK104:GYN104"/>
    <mergeCell ref="GYO104:GYR104"/>
    <mergeCell ref="GYS104:GYV104"/>
    <mergeCell ref="GYW104:GYZ104"/>
    <mergeCell ref="GWG104:GWJ104"/>
    <mergeCell ref="GWK104:GWN104"/>
    <mergeCell ref="GWO104:GWR104"/>
    <mergeCell ref="GWS104:GWV104"/>
    <mergeCell ref="GWW104:GWZ104"/>
    <mergeCell ref="GXA104:GXD104"/>
    <mergeCell ref="GXE104:GXH104"/>
    <mergeCell ref="GXI104:GXL104"/>
    <mergeCell ref="GXM104:GXP104"/>
    <mergeCell ref="HAK104:HAN104"/>
    <mergeCell ref="HAO104:HAR104"/>
    <mergeCell ref="HAS104:HAV104"/>
    <mergeCell ref="HAW104:HAZ104"/>
    <mergeCell ref="HBA104:HBD104"/>
    <mergeCell ref="HBE104:HBH104"/>
    <mergeCell ref="HBI104:HBL104"/>
    <mergeCell ref="HBM104:HBP104"/>
    <mergeCell ref="HBQ104:HBT104"/>
    <mergeCell ref="GZA104:GZD104"/>
    <mergeCell ref="GZE104:GZH104"/>
    <mergeCell ref="GZI104:GZL104"/>
    <mergeCell ref="GZM104:GZP104"/>
    <mergeCell ref="GZQ104:GZT104"/>
    <mergeCell ref="GZU104:GZX104"/>
    <mergeCell ref="GZY104:HAB104"/>
    <mergeCell ref="HAC104:HAF104"/>
    <mergeCell ref="HAG104:HAJ104"/>
    <mergeCell ref="HDE104:HDH104"/>
    <mergeCell ref="HDI104:HDL104"/>
    <mergeCell ref="HDM104:HDP104"/>
    <mergeCell ref="HDQ104:HDT104"/>
    <mergeCell ref="HDU104:HDX104"/>
    <mergeCell ref="HDY104:HEB104"/>
    <mergeCell ref="HEC104:HEF104"/>
    <mergeCell ref="HEG104:HEJ104"/>
    <mergeCell ref="HEK104:HEN104"/>
    <mergeCell ref="HBU104:HBX104"/>
    <mergeCell ref="HBY104:HCB104"/>
    <mergeCell ref="HCC104:HCF104"/>
    <mergeCell ref="HCG104:HCJ104"/>
    <mergeCell ref="HCK104:HCN104"/>
    <mergeCell ref="HCO104:HCR104"/>
    <mergeCell ref="HCS104:HCV104"/>
    <mergeCell ref="HCW104:HCZ104"/>
    <mergeCell ref="HDA104:HDD104"/>
    <mergeCell ref="HFY104:HGB104"/>
    <mergeCell ref="HGC104:HGF104"/>
    <mergeCell ref="HGG104:HGJ104"/>
    <mergeCell ref="HGK104:HGN104"/>
    <mergeCell ref="HGO104:HGR104"/>
    <mergeCell ref="HGS104:HGV104"/>
    <mergeCell ref="HGW104:HGZ104"/>
    <mergeCell ref="HHA104:HHD104"/>
    <mergeCell ref="HHE104:HHH104"/>
    <mergeCell ref="HEO104:HER104"/>
    <mergeCell ref="HES104:HEV104"/>
    <mergeCell ref="HEW104:HEZ104"/>
    <mergeCell ref="HFA104:HFD104"/>
    <mergeCell ref="HFE104:HFH104"/>
    <mergeCell ref="HFI104:HFL104"/>
    <mergeCell ref="HFM104:HFP104"/>
    <mergeCell ref="HFQ104:HFT104"/>
    <mergeCell ref="HFU104:HFX104"/>
    <mergeCell ref="HIS104:HIV104"/>
    <mergeCell ref="HIW104:HIZ104"/>
    <mergeCell ref="HJA104:HJD104"/>
    <mergeCell ref="HJE104:HJH104"/>
    <mergeCell ref="HJI104:HJL104"/>
    <mergeCell ref="HJM104:HJP104"/>
    <mergeCell ref="HJQ104:HJT104"/>
    <mergeCell ref="HJU104:HJX104"/>
    <mergeCell ref="HJY104:HKB104"/>
    <mergeCell ref="HHI104:HHL104"/>
    <mergeCell ref="HHM104:HHP104"/>
    <mergeCell ref="HHQ104:HHT104"/>
    <mergeCell ref="HHU104:HHX104"/>
    <mergeCell ref="HHY104:HIB104"/>
    <mergeCell ref="HIC104:HIF104"/>
    <mergeCell ref="HIG104:HIJ104"/>
    <mergeCell ref="HIK104:HIN104"/>
    <mergeCell ref="HIO104:HIR104"/>
    <mergeCell ref="HLM104:HLP104"/>
    <mergeCell ref="HLQ104:HLT104"/>
    <mergeCell ref="HLU104:HLX104"/>
    <mergeCell ref="HLY104:HMB104"/>
    <mergeCell ref="HMC104:HMF104"/>
    <mergeCell ref="HMG104:HMJ104"/>
    <mergeCell ref="HMK104:HMN104"/>
    <mergeCell ref="HMO104:HMR104"/>
    <mergeCell ref="HMS104:HMV104"/>
    <mergeCell ref="HKC104:HKF104"/>
    <mergeCell ref="HKG104:HKJ104"/>
    <mergeCell ref="HKK104:HKN104"/>
    <mergeCell ref="HKO104:HKR104"/>
    <mergeCell ref="HKS104:HKV104"/>
    <mergeCell ref="HKW104:HKZ104"/>
    <mergeCell ref="HLA104:HLD104"/>
    <mergeCell ref="HLE104:HLH104"/>
    <mergeCell ref="HLI104:HLL104"/>
    <mergeCell ref="HOG104:HOJ104"/>
    <mergeCell ref="HOK104:HON104"/>
    <mergeCell ref="HOO104:HOR104"/>
    <mergeCell ref="HOS104:HOV104"/>
    <mergeCell ref="HOW104:HOZ104"/>
    <mergeCell ref="HPA104:HPD104"/>
    <mergeCell ref="HPE104:HPH104"/>
    <mergeCell ref="HPI104:HPL104"/>
    <mergeCell ref="HPM104:HPP104"/>
    <mergeCell ref="HMW104:HMZ104"/>
    <mergeCell ref="HNA104:HND104"/>
    <mergeCell ref="HNE104:HNH104"/>
    <mergeCell ref="HNI104:HNL104"/>
    <mergeCell ref="HNM104:HNP104"/>
    <mergeCell ref="HNQ104:HNT104"/>
    <mergeCell ref="HNU104:HNX104"/>
    <mergeCell ref="HNY104:HOB104"/>
    <mergeCell ref="HOC104:HOF104"/>
    <mergeCell ref="HRA104:HRD104"/>
    <mergeCell ref="HRE104:HRH104"/>
    <mergeCell ref="HRI104:HRL104"/>
    <mergeCell ref="HRM104:HRP104"/>
    <mergeCell ref="HRQ104:HRT104"/>
    <mergeCell ref="HRU104:HRX104"/>
    <mergeCell ref="HRY104:HSB104"/>
    <mergeCell ref="HSC104:HSF104"/>
    <mergeCell ref="HSG104:HSJ104"/>
    <mergeCell ref="HPQ104:HPT104"/>
    <mergeCell ref="HPU104:HPX104"/>
    <mergeCell ref="HPY104:HQB104"/>
    <mergeCell ref="HQC104:HQF104"/>
    <mergeCell ref="HQG104:HQJ104"/>
    <mergeCell ref="HQK104:HQN104"/>
    <mergeCell ref="HQO104:HQR104"/>
    <mergeCell ref="HQS104:HQV104"/>
    <mergeCell ref="HQW104:HQZ104"/>
    <mergeCell ref="HTU104:HTX104"/>
    <mergeCell ref="HTY104:HUB104"/>
    <mergeCell ref="HUC104:HUF104"/>
    <mergeCell ref="HUG104:HUJ104"/>
    <mergeCell ref="HUK104:HUN104"/>
    <mergeCell ref="HUO104:HUR104"/>
    <mergeCell ref="HUS104:HUV104"/>
    <mergeCell ref="HUW104:HUZ104"/>
    <mergeCell ref="HVA104:HVD104"/>
    <mergeCell ref="HSK104:HSN104"/>
    <mergeCell ref="HSO104:HSR104"/>
    <mergeCell ref="HSS104:HSV104"/>
    <mergeCell ref="HSW104:HSZ104"/>
    <mergeCell ref="HTA104:HTD104"/>
    <mergeCell ref="HTE104:HTH104"/>
    <mergeCell ref="HTI104:HTL104"/>
    <mergeCell ref="HTM104:HTP104"/>
    <mergeCell ref="HTQ104:HTT104"/>
    <mergeCell ref="HWO104:HWR104"/>
    <mergeCell ref="HWS104:HWV104"/>
    <mergeCell ref="HWW104:HWZ104"/>
    <mergeCell ref="HXA104:HXD104"/>
    <mergeCell ref="HXE104:HXH104"/>
    <mergeCell ref="HXI104:HXL104"/>
    <mergeCell ref="HXM104:HXP104"/>
    <mergeCell ref="HXQ104:HXT104"/>
    <mergeCell ref="HXU104:HXX104"/>
    <mergeCell ref="HVE104:HVH104"/>
    <mergeCell ref="HVI104:HVL104"/>
    <mergeCell ref="HVM104:HVP104"/>
    <mergeCell ref="HVQ104:HVT104"/>
    <mergeCell ref="HVU104:HVX104"/>
    <mergeCell ref="HVY104:HWB104"/>
    <mergeCell ref="HWC104:HWF104"/>
    <mergeCell ref="HWG104:HWJ104"/>
    <mergeCell ref="HWK104:HWN104"/>
    <mergeCell ref="HZI104:HZL104"/>
    <mergeCell ref="HZM104:HZP104"/>
    <mergeCell ref="HZQ104:HZT104"/>
    <mergeCell ref="HZU104:HZX104"/>
    <mergeCell ref="HZY104:IAB104"/>
    <mergeCell ref="IAC104:IAF104"/>
    <mergeCell ref="IAG104:IAJ104"/>
    <mergeCell ref="IAK104:IAN104"/>
    <mergeCell ref="IAO104:IAR104"/>
    <mergeCell ref="HXY104:HYB104"/>
    <mergeCell ref="HYC104:HYF104"/>
    <mergeCell ref="HYG104:HYJ104"/>
    <mergeCell ref="HYK104:HYN104"/>
    <mergeCell ref="HYO104:HYR104"/>
    <mergeCell ref="HYS104:HYV104"/>
    <mergeCell ref="HYW104:HYZ104"/>
    <mergeCell ref="HZA104:HZD104"/>
    <mergeCell ref="HZE104:HZH104"/>
    <mergeCell ref="ICC104:ICF104"/>
    <mergeCell ref="ICG104:ICJ104"/>
    <mergeCell ref="ICK104:ICN104"/>
    <mergeCell ref="ICO104:ICR104"/>
    <mergeCell ref="ICS104:ICV104"/>
    <mergeCell ref="ICW104:ICZ104"/>
    <mergeCell ref="IDA104:IDD104"/>
    <mergeCell ref="IDE104:IDH104"/>
    <mergeCell ref="IDI104:IDL104"/>
    <mergeCell ref="IAS104:IAV104"/>
    <mergeCell ref="IAW104:IAZ104"/>
    <mergeCell ref="IBA104:IBD104"/>
    <mergeCell ref="IBE104:IBH104"/>
    <mergeCell ref="IBI104:IBL104"/>
    <mergeCell ref="IBM104:IBP104"/>
    <mergeCell ref="IBQ104:IBT104"/>
    <mergeCell ref="IBU104:IBX104"/>
    <mergeCell ref="IBY104:ICB104"/>
    <mergeCell ref="IEW104:IEZ104"/>
    <mergeCell ref="IFA104:IFD104"/>
    <mergeCell ref="IFE104:IFH104"/>
    <mergeCell ref="IFI104:IFL104"/>
    <mergeCell ref="IFM104:IFP104"/>
    <mergeCell ref="IFQ104:IFT104"/>
    <mergeCell ref="IFU104:IFX104"/>
    <mergeCell ref="IFY104:IGB104"/>
    <mergeCell ref="IGC104:IGF104"/>
    <mergeCell ref="IDM104:IDP104"/>
    <mergeCell ref="IDQ104:IDT104"/>
    <mergeCell ref="IDU104:IDX104"/>
    <mergeCell ref="IDY104:IEB104"/>
    <mergeCell ref="IEC104:IEF104"/>
    <mergeCell ref="IEG104:IEJ104"/>
    <mergeCell ref="IEK104:IEN104"/>
    <mergeCell ref="IEO104:IER104"/>
    <mergeCell ref="IES104:IEV104"/>
    <mergeCell ref="IHQ104:IHT104"/>
    <mergeCell ref="IHU104:IHX104"/>
    <mergeCell ref="IHY104:IIB104"/>
    <mergeCell ref="IIC104:IIF104"/>
    <mergeCell ref="IIG104:IIJ104"/>
    <mergeCell ref="IIK104:IIN104"/>
    <mergeCell ref="IIO104:IIR104"/>
    <mergeCell ref="IIS104:IIV104"/>
    <mergeCell ref="IIW104:IIZ104"/>
    <mergeCell ref="IGG104:IGJ104"/>
    <mergeCell ref="IGK104:IGN104"/>
    <mergeCell ref="IGO104:IGR104"/>
    <mergeCell ref="IGS104:IGV104"/>
    <mergeCell ref="IGW104:IGZ104"/>
    <mergeCell ref="IHA104:IHD104"/>
    <mergeCell ref="IHE104:IHH104"/>
    <mergeCell ref="IHI104:IHL104"/>
    <mergeCell ref="IHM104:IHP104"/>
    <mergeCell ref="IKK104:IKN104"/>
    <mergeCell ref="IKO104:IKR104"/>
    <mergeCell ref="IKS104:IKV104"/>
    <mergeCell ref="IKW104:IKZ104"/>
    <mergeCell ref="ILA104:ILD104"/>
    <mergeCell ref="ILE104:ILH104"/>
    <mergeCell ref="ILI104:ILL104"/>
    <mergeCell ref="ILM104:ILP104"/>
    <mergeCell ref="ILQ104:ILT104"/>
    <mergeCell ref="IJA104:IJD104"/>
    <mergeCell ref="IJE104:IJH104"/>
    <mergeCell ref="IJI104:IJL104"/>
    <mergeCell ref="IJM104:IJP104"/>
    <mergeCell ref="IJQ104:IJT104"/>
    <mergeCell ref="IJU104:IJX104"/>
    <mergeCell ref="IJY104:IKB104"/>
    <mergeCell ref="IKC104:IKF104"/>
    <mergeCell ref="IKG104:IKJ104"/>
    <mergeCell ref="INE104:INH104"/>
    <mergeCell ref="INI104:INL104"/>
    <mergeCell ref="INM104:INP104"/>
    <mergeCell ref="INQ104:INT104"/>
    <mergeCell ref="INU104:INX104"/>
    <mergeCell ref="INY104:IOB104"/>
    <mergeCell ref="IOC104:IOF104"/>
    <mergeCell ref="IOG104:IOJ104"/>
    <mergeCell ref="IOK104:ION104"/>
    <mergeCell ref="ILU104:ILX104"/>
    <mergeCell ref="ILY104:IMB104"/>
    <mergeCell ref="IMC104:IMF104"/>
    <mergeCell ref="IMG104:IMJ104"/>
    <mergeCell ref="IMK104:IMN104"/>
    <mergeCell ref="IMO104:IMR104"/>
    <mergeCell ref="IMS104:IMV104"/>
    <mergeCell ref="IMW104:IMZ104"/>
    <mergeCell ref="INA104:IND104"/>
    <mergeCell ref="IPY104:IQB104"/>
    <mergeCell ref="IQC104:IQF104"/>
    <mergeCell ref="IQG104:IQJ104"/>
    <mergeCell ref="IQK104:IQN104"/>
    <mergeCell ref="IQO104:IQR104"/>
    <mergeCell ref="IQS104:IQV104"/>
    <mergeCell ref="IQW104:IQZ104"/>
    <mergeCell ref="IRA104:IRD104"/>
    <mergeCell ref="IRE104:IRH104"/>
    <mergeCell ref="IOO104:IOR104"/>
    <mergeCell ref="IOS104:IOV104"/>
    <mergeCell ref="IOW104:IOZ104"/>
    <mergeCell ref="IPA104:IPD104"/>
    <mergeCell ref="IPE104:IPH104"/>
    <mergeCell ref="IPI104:IPL104"/>
    <mergeCell ref="IPM104:IPP104"/>
    <mergeCell ref="IPQ104:IPT104"/>
    <mergeCell ref="IPU104:IPX104"/>
    <mergeCell ref="ISS104:ISV104"/>
    <mergeCell ref="ISW104:ISZ104"/>
    <mergeCell ref="ITA104:ITD104"/>
    <mergeCell ref="ITE104:ITH104"/>
    <mergeCell ref="ITI104:ITL104"/>
    <mergeCell ref="ITM104:ITP104"/>
    <mergeCell ref="ITQ104:ITT104"/>
    <mergeCell ref="ITU104:ITX104"/>
    <mergeCell ref="ITY104:IUB104"/>
    <mergeCell ref="IRI104:IRL104"/>
    <mergeCell ref="IRM104:IRP104"/>
    <mergeCell ref="IRQ104:IRT104"/>
    <mergeCell ref="IRU104:IRX104"/>
    <mergeCell ref="IRY104:ISB104"/>
    <mergeCell ref="ISC104:ISF104"/>
    <mergeCell ref="ISG104:ISJ104"/>
    <mergeCell ref="ISK104:ISN104"/>
    <mergeCell ref="ISO104:ISR104"/>
    <mergeCell ref="IVM104:IVP104"/>
    <mergeCell ref="IVQ104:IVT104"/>
    <mergeCell ref="IVU104:IVX104"/>
    <mergeCell ref="IVY104:IWB104"/>
    <mergeCell ref="IWC104:IWF104"/>
    <mergeCell ref="IWG104:IWJ104"/>
    <mergeCell ref="IWK104:IWN104"/>
    <mergeCell ref="IWO104:IWR104"/>
    <mergeCell ref="IWS104:IWV104"/>
    <mergeCell ref="IUC104:IUF104"/>
    <mergeCell ref="IUG104:IUJ104"/>
    <mergeCell ref="IUK104:IUN104"/>
    <mergeCell ref="IUO104:IUR104"/>
    <mergeCell ref="IUS104:IUV104"/>
    <mergeCell ref="IUW104:IUZ104"/>
    <mergeCell ref="IVA104:IVD104"/>
    <mergeCell ref="IVE104:IVH104"/>
    <mergeCell ref="IVI104:IVL104"/>
    <mergeCell ref="IYG104:IYJ104"/>
    <mergeCell ref="IYK104:IYN104"/>
    <mergeCell ref="IYO104:IYR104"/>
    <mergeCell ref="IYS104:IYV104"/>
    <mergeCell ref="IYW104:IYZ104"/>
    <mergeCell ref="IZA104:IZD104"/>
    <mergeCell ref="IZE104:IZH104"/>
    <mergeCell ref="IZI104:IZL104"/>
    <mergeCell ref="IZM104:IZP104"/>
    <mergeCell ref="IWW104:IWZ104"/>
    <mergeCell ref="IXA104:IXD104"/>
    <mergeCell ref="IXE104:IXH104"/>
    <mergeCell ref="IXI104:IXL104"/>
    <mergeCell ref="IXM104:IXP104"/>
    <mergeCell ref="IXQ104:IXT104"/>
    <mergeCell ref="IXU104:IXX104"/>
    <mergeCell ref="IXY104:IYB104"/>
    <mergeCell ref="IYC104:IYF104"/>
    <mergeCell ref="JBA104:JBD104"/>
    <mergeCell ref="JBE104:JBH104"/>
    <mergeCell ref="JBI104:JBL104"/>
    <mergeCell ref="JBM104:JBP104"/>
    <mergeCell ref="JBQ104:JBT104"/>
    <mergeCell ref="JBU104:JBX104"/>
    <mergeCell ref="JBY104:JCB104"/>
    <mergeCell ref="JCC104:JCF104"/>
    <mergeCell ref="JCG104:JCJ104"/>
    <mergeCell ref="IZQ104:IZT104"/>
    <mergeCell ref="IZU104:IZX104"/>
    <mergeCell ref="IZY104:JAB104"/>
    <mergeCell ref="JAC104:JAF104"/>
    <mergeCell ref="JAG104:JAJ104"/>
    <mergeCell ref="JAK104:JAN104"/>
    <mergeCell ref="JAO104:JAR104"/>
    <mergeCell ref="JAS104:JAV104"/>
    <mergeCell ref="JAW104:JAZ104"/>
    <mergeCell ref="JDU104:JDX104"/>
    <mergeCell ref="JDY104:JEB104"/>
    <mergeCell ref="JEC104:JEF104"/>
    <mergeCell ref="JEG104:JEJ104"/>
    <mergeCell ref="JEK104:JEN104"/>
    <mergeCell ref="JEO104:JER104"/>
    <mergeCell ref="JES104:JEV104"/>
    <mergeCell ref="JEW104:JEZ104"/>
    <mergeCell ref="JFA104:JFD104"/>
    <mergeCell ref="JCK104:JCN104"/>
    <mergeCell ref="JCO104:JCR104"/>
    <mergeCell ref="JCS104:JCV104"/>
    <mergeCell ref="JCW104:JCZ104"/>
    <mergeCell ref="JDA104:JDD104"/>
    <mergeCell ref="JDE104:JDH104"/>
    <mergeCell ref="JDI104:JDL104"/>
    <mergeCell ref="JDM104:JDP104"/>
    <mergeCell ref="JDQ104:JDT104"/>
    <mergeCell ref="JGO104:JGR104"/>
    <mergeCell ref="JGS104:JGV104"/>
    <mergeCell ref="JGW104:JGZ104"/>
    <mergeCell ref="JHA104:JHD104"/>
    <mergeCell ref="JHE104:JHH104"/>
    <mergeCell ref="JHI104:JHL104"/>
    <mergeCell ref="JHM104:JHP104"/>
    <mergeCell ref="JHQ104:JHT104"/>
    <mergeCell ref="JHU104:JHX104"/>
    <mergeCell ref="JFE104:JFH104"/>
    <mergeCell ref="JFI104:JFL104"/>
    <mergeCell ref="JFM104:JFP104"/>
    <mergeCell ref="JFQ104:JFT104"/>
    <mergeCell ref="JFU104:JFX104"/>
    <mergeCell ref="JFY104:JGB104"/>
    <mergeCell ref="JGC104:JGF104"/>
    <mergeCell ref="JGG104:JGJ104"/>
    <mergeCell ref="JGK104:JGN104"/>
    <mergeCell ref="JJI104:JJL104"/>
    <mergeCell ref="JJM104:JJP104"/>
    <mergeCell ref="JJQ104:JJT104"/>
    <mergeCell ref="JJU104:JJX104"/>
    <mergeCell ref="JJY104:JKB104"/>
    <mergeCell ref="JKC104:JKF104"/>
    <mergeCell ref="JKG104:JKJ104"/>
    <mergeCell ref="JKK104:JKN104"/>
    <mergeCell ref="JKO104:JKR104"/>
    <mergeCell ref="JHY104:JIB104"/>
    <mergeCell ref="JIC104:JIF104"/>
    <mergeCell ref="JIG104:JIJ104"/>
    <mergeCell ref="JIK104:JIN104"/>
    <mergeCell ref="JIO104:JIR104"/>
    <mergeCell ref="JIS104:JIV104"/>
    <mergeCell ref="JIW104:JIZ104"/>
    <mergeCell ref="JJA104:JJD104"/>
    <mergeCell ref="JJE104:JJH104"/>
    <mergeCell ref="JMC104:JMF104"/>
    <mergeCell ref="JMG104:JMJ104"/>
    <mergeCell ref="JMK104:JMN104"/>
    <mergeCell ref="JMO104:JMR104"/>
    <mergeCell ref="JMS104:JMV104"/>
    <mergeCell ref="JMW104:JMZ104"/>
    <mergeCell ref="JNA104:JND104"/>
    <mergeCell ref="JNE104:JNH104"/>
    <mergeCell ref="JNI104:JNL104"/>
    <mergeCell ref="JKS104:JKV104"/>
    <mergeCell ref="JKW104:JKZ104"/>
    <mergeCell ref="JLA104:JLD104"/>
    <mergeCell ref="JLE104:JLH104"/>
    <mergeCell ref="JLI104:JLL104"/>
    <mergeCell ref="JLM104:JLP104"/>
    <mergeCell ref="JLQ104:JLT104"/>
    <mergeCell ref="JLU104:JLX104"/>
    <mergeCell ref="JLY104:JMB104"/>
    <mergeCell ref="JOW104:JOZ104"/>
    <mergeCell ref="JPA104:JPD104"/>
    <mergeCell ref="JPE104:JPH104"/>
    <mergeCell ref="JPI104:JPL104"/>
    <mergeCell ref="JPM104:JPP104"/>
    <mergeCell ref="JPQ104:JPT104"/>
    <mergeCell ref="JPU104:JPX104"/>
    <mergeCell ref="JPY104:JQB104"/>
    <mergeCell ref="JQC104:JQF104"/>
    <mergeCell ref="JNM104:JNP104"/>
    <mergeCell ref="JNQ104:JNT104"/>
    <mergeCell ref="JNU104:JNX104"/>
    <mergeCell ref="JNY104:JOB104"/>
    <mergeCell ref="JOC104:JOF104"/>
    <mergeCell ref="JOG104:JOJ104"/>
    <mergeCell ref="JOK104:JON104"/>
    <mergeCell ref="JOO104:JOR104"/>
    <mergeCell ref="JOS104:JOV104"/>
    <mergeCell ref="JRQ104:JRT104"/>
    <mergeCell ref="JRU104:JRX104"/>
    <mergeCell ref="JRY104:JSB104"/>
    <mergeCell ref="JSC104:JSF104"/>
    <mergeCell ref="JSG104:JSJ104"/>
    <mergeCell ref="JSK104:JSN104"/>
    <mergeCell ref="JSO104:JSR104"/>
    <mergeCell ref="JSS104:JSV104"/>
    <mergeCell ref="JSW104:JSZ104"/>
    <mergeCell ref="JQG104:JQJ104"/>
    <mergeCell ref="JQK104:JQN104"/>
    <mergeCell ref="JQO104:JQR104"/>
    <mergeCell ref="JQS104:JQV104"/>
    <mergeCell ref="JQW104:JQZ104"/>
    <mergeCell ref="JRA104:JRD104"/>
    <mergeCell ref="JRE104:JRH104"/>
    <mergeCell ref="JRI104:JRL104"/>
    <mergeCell ref="JRM104:JRP104"/>
    <mergeCell ref="JUK104:JUN104"/>
    <mergeCell ref="JUO104:JUR104"/>
    <mergeCell ref="JUS104:JUV104"/>
    <mergeCell ref="JUW104:JUZ104"/>
    <mergeCell ref="JVA104:JVD104"/>
    <mergeCell ref="JVE104:JVH104"/>
    <mergeCell ref="JVI104:JVL104"/>
    <mergeCell ref="JVM104:JVP104"/>
    <mergeCell ref="JVQ104:JVT104"/>
    <mergeCell ref="JTA104:JTD104"/>
    <mergeCell ref="JTE104:JTH104"/>
    <mergeCell ref="JTI104:JTL104"/>
    <mergeCell ref="JTM104:JTP104"/>
    <mergeCell ref="JTQ104:JTT104"/>
    <mergeCell ref="JTU104:JTX104"/>
    <mergeCell ref="JTY104:JUB104"/>
    <mergeCell ref="JUC104:JUF104"/>
    <mergeCell ref="JUG104:JUJ104"/>
    <mergeCell ref="JXE104:JXH104"/>
    <mergeCell ref="JXI104:JXL104"/>
    <mergeCell ref="JXM104:JXP104"/>
    <mergeCell ref="JXQ104:JXT104"/>
    <mergeCell ref="JXU104:JXX104"/>
    <mergeCell ref="JXY104:JYB104"/>
    <mergeCell ref="JYC104:JYF104"/>
    <mergeCell ref="JYG104:JYJ104"/>
    <mergeCell ref="JYK104:JYN104"/>
    <mergeCell ref="JVU104:JVX104"/>
    <mergeCell ref="JVY104:JWB104"/>
    <mergeCell ref="JWC104:JWF104"/>
    <mergeCell ref="JWG104:JWJ104"/>
    <mergeCell ref="JWK104:JWN104"/>
    <mergeCell ref="JWO104:JWR104"/>
    <mergeCell ref="JWS104:JWV104"/>
    <mergeCell ref="JWW104:JWZ104"/>
    <mergeCell ref="JXA104:JXD104"/>
    <mergeCell ref="JZY104:KAB104"/>
    <mergeCell ref="KAC104:KAF104"/>
    <mergeCell ref="KAG104:KAJ104"/>
    <mergeCell ref="KAK104:KAN104"/>
    <mergeCell ref="KAO104:KAR104"/>
    <mergeCell ref="KAS104:KAV104"/>
    <mergeCell ref="KAW104:KAZ104"/>
    <mergeCell ref="KBA104:KBD104"/>
    <mergeCell ref="KBE104:KBH104"/>
    <mergeCell ref="JYO104:JYR104"/>
    <mergeCell ref="JYS104:JYV104"/>
    <mergeCell ref="JYW104:JYZ104"/>
    <mergeCell ref="JZA104:JZD104"/>
    <mergeCell ref="JZE104:JZH104"/>
    <mergeCell ref="JZI104:JZL104"/>
    <mergeCell ref="JZM104:JZP104"/>
    <mergeCell ref="JZQ104:JZT104"/>
    <mergeCell ref="JZU104:JZX104"/>
    <mergeCell ref="KCS104:KCV104"/>
    <mergeCell ref="KCW104:KCZ104"/>
    <mergeCell ref="KDA104:KDD104"/>
    <mergeCell ref="KDE104:KDH104"/>
    <mergeCell ref="KDI104:KDL104"/>
    <mergeCell ref="KDM104:KDP104"/>
    <mergeCell ref="KDQ104:KDT104"/>
    <mergeCell ref="KDU104:KDX104"/>
    <mergeCell ref="KDY104:KEB104"/>
    <mergeCell ref="KBI104:KBL104"/>
    <mergeCell ref="KBM104:KBP104"/>
    <mergeCell ref="KBQ104:KBT104"/>
    <mergeCell ref="KBU104:KBX104"/>
    <mergeCell ref="KBY104:KCB104"/>
    <mergeCell ref="KCC104:KCF104"/>
    <mergeCell ref="KCG104:KCJ104"/>
    <mergeCell ref="KCK104:KCN104"/>
    <mergeCell ref="KCO104:KCR104"/>
    <mergeCell ref="KFM104:KFP104"/>
    <mergeCell ref="KFQ104:KFT104"/>
    <mergeCell ref="KFU104:KFX104"/>
    <mergeCell ref="KFY104:KGB104"/>
    <mergeCell ref="KGC104:KGF104"/>
    <mergeCell ref="KGG104:KGJ104"/>
    <mergeCell ref="KGK104:KGN104"/>
    <mergeCell ref="KGO104:KGR104"/>
    <mergeCell ref="KGS104:KGV104"/>
    <mergeCell ref="KEC104:KEF104"/>
    <mergeCell ref="KEG104:KEJ104"/>
    <mergeCell ref="KEK104:KEN104"/>
    <mergeCell ref="KEO104:KER104"/>
    <mergeCell ref="KES104:KEV104"/>
    <mergeCell ref="KEW104:KEZ104"/>
    <mergeCell ref="KFA104:KFD104"/>
    <mergeCell ref="KFE104:KFH104"/>
    <mergeCell ref="KFI104:KFL104"/>
    <mergeCell ref="KIG104:KIJ104"/>
    <mergeCell ref="KIK104:KIN104"/>
    <mergeCell ref="KIO104:KIR104"/>
    <mergeCell ref="KIS104:KIV104"/>
    <mergeCell ref="KIW104:KIZ104"/>
    <mergeCell ref="KJA104:KJD104"/>
    <mergeCell ref="KJE104:KJH104"/>
    <mergeCell ref="KJI104:KJL104"/>
    <mergeCell ref="KJM104:KJP104"/>
    <mergeCell ref="KGW104:KGZ104"/>
    <mergeCell ref="KHA104:KHD104"/>
    <mergeCell ref="KHE104:KHH104"/>
    <mergeCell ref="KHI104:KHL104"/>
    <mergeCell ref="KHM104:KHP104"/>
    <mergeCell ref="KHQ104:KHT104"/>
    <mergeCell ref="KHU104:KHX104"/>
    <mergeCell ref="KHY104:KIB104"/>
    <mergeCell ref="KIC104:KIF104"/>
    <mergeCell ref="KLA104:KLD104"/>
    <mergeCell ref="KLE104:KLH104"/>
    <mergeCell ref="KLI104:KLL104"/>
    <mergeCell ref="KLM104:KLP104"/>
    <mergeCell ref="KLQ104:KLT104"/>
    <mergeCell ref="KLU104:KLX104"/>
    <mergeCell ref="KLY104:KMB104"/>
    <mergeCell ref="KMC104:KMF104"/>
    <mergeCell ref="KMG104:KMJ104"/>
    <mergeCell ref="KJQ104:KJT104"/>
    <mergeCell ref="KJU104:KJX104"/>
    <mergeCell ref="KJY104:KKB104"/>
    <mergeCell ref="KKC104:KKF104"/>
    <mergeCell ref="KKG104:KKJ104"/>
    <mergeCell ref="KKK104:KKN104"/>
    <mergeCell ref="KKO104:KKR104"/>
    <mergeCell ref="KKS104:KKV104"/>
    <mergeCell ref="KKW104:KKZ104"/>
    <mergeCell ref="KNU104:KNX104"/>
    <mergeCell ref="KNY104:KOB104"/>
    <mergeCell ref="KOC104:KOF104"/>
    <mergeCell ref="KOG104:KOJ104"/>
    <mergeCell ref="KOK104:KON104"/>
    <mergeCell ref="KOO104:KOR104"/>
    <mergeCell ref="KOS104:KOV104"/>
    <mergeCell ref="KOW104:KOZ104"/>
    <mergeCell ref="KPA104:KPD104"/>
    <mergeCell ref="KMK104:KMN104"/>
    <mergeCell ref="KMO104:KMR104"/>
    <mergeCell ref="KMS104:KMV104"/>
    <mergeCell ref="KMW104:KMZ104"/>
    <mergeCell ref="KNA104:KND104"/>
    <mergeCell ref="KNE104:KNH104"/>
    <mergeCell ref="KNI104:KNL104"/>
    <mergeCell ref="KNM104:KNP104"/>
    <mergeCell ref="KNQ104:KNT104"/>
    <mergeCell ref="KQO104:KQR104"/>
    <mergeCell ref="KQS104:KQV104"/>
    <mergeCell ref="KQW104:KQZ104"/>
    <mergeCell ref="KRA104:KRD104"/>
    <mergeCell ref="KRE104:KRH104"/>
    <mergeCell ref="KRI104:KRL104"/>
    <mergeCell ref="KRM104:KRP104"/>
    <mergeCell ref="KRQ104:KRT104"/>
    <mergeCell ref="KRU104:KRX104"/>
    <mergeCell ref="KPE104:KPH104"/>
    <mergeCell ref="KPI104:KPL104"/>
    <mergeCell ref="KPM104:KPP104"/>
    <mergeCell ref="KPQ104:KPT104"/>
    <mergeCell ref="KPU104:KPX104"/>
    <mergeCell ref="KPY104:KQB104"/>
    <mergeCell ref="KQC104:KQF104"/>
    <mergeCell ref="KQG104:KQJ104"/>
    <mergeCell ref="KQK104:KQN104"/>
    <mergeCell ref="KTI104:KTL104"/>
    <mergeCell ref="KTM104:KTP104"/>
    <mergeCell ref="KTQ104:KTT104"/>
    <mergeCell ref="KTU104:KTX104"/>
    <mergeCell ref="KTY104:KUB104"/>
    <mergeCell ref="KUC104:KUF104"/>
    <mergeCell ref="KUG104:KUJ104"/>
    <mergeCell ref="KUK104:KUN104"/>
    <mergeCell ref="KUO104:KUR104"/>
    <mergeCell ref="KRY104:KSB104"/>
    <mergeCell ref="KSC104:KSF104"/>
    <mergeCell ref="KSG104:KSJ104"/>
    <mergeCell ref="KSK104:KSN104"/>
    <mergeCell ref="KSO104:KSR104"/>
    <mergeCell ref="KSS104:KSV104"/>
    <mergeCell ref="KSW104:KSZ104"/>
    <mergeCell ref="KTA104:KTD104"/>
    <mergeCell ref="KTE104:KTH104"/>
    <mergeCell ref="KWC104:KWF104"/>
    <mergeCell ref="KWG104:KWJ104"/>
    <mergeCell ref="KWK104:KWN104"/>
    <mergeCell ref="KWO104:KWR104"/>
    <mergeCell ref="KWS104:KWV104"/>
    <mergeCell ref="KWW104:KWZ104"/>
    <mergeCell ref="KXA104:KXD104"/>
    <mergeCell ref="KXE104:KXH104"/>
    <mergeCell ref="KXI104:KXL104"/>
    <mergeCell ref="KUS104:KUV104"/>
    <mergeCell ref="KUW104:KUZ104"/>
    <mergeCell ref="KVA104:KVD104"/>
    <mergeCell ref="KVE104:KVH104"/>
    <mergeCell ref="KVI104:KVL104"/>
    <mergeCell ref="KVM104:KVP104"/>
    <mergeCell ref="KVQ104:KVT104"/>
    <mergeCell ref="KVU104:KVX104"/>
    <mergeCell ref="KVY104:KWB104"/>
    <mergeCell ref="KYW104:KYZ104"/>
    <mergeCell ref="KZA104:KZD104"/>
    <mergeCell ref="KZE104:KZH104"/>
    <mergeCell ref="KZI104:KZL104"/>
    <mergeCell ref="KZM104:KZP104"/>
    <mergeCell ref="KZQ104:KZT104"/>
    <mergeCell ref="KZU104:KZX104"/>
    <mergeCell ref="KZY104:LAB104"/>
    <mergeCell ref="LAC104:LAF104"/>
    <mergeCell ref="KXM104:KXP104"/>
    <mergeCell ref="KXQ104:KXT104"/>
    <mergeCell ref="KXU104:KXX104"/>
    <mergeCell ref="KXY104:KYB104"/>
    <mergeCell ref="KYC104:KYF104"/>
    <mergeCell ref="KYG104:KYJ104"/>
    <mergeCell ref="KYK104:KYN104"/>
    <mergeCell ref="KYO104:KYR104"/>
    <mergeCell ref="KYS104:KYV104"/>
    <mergeCell ref="LBQ104:LBT104"/>
    <mergeCell ref="LBU104:LBX104"/>
    <mergeCell ref="LBY104:LCB104"/>
    <mergeCell ref="LCC104:LCF104"/>
    <mergeCell ref="LCG104:LCJ104"/>
    <mergeCell ref="LCK104:LCN104"/>
    <mergeCell ref="LCO104:LCR104"/>
    <mergeCell ref="LCS104:LCV104"/>
    <mergeCell ref="LCW104:LCZ104"/>
    <mergeCell ref="LAG104:LAJ104"/>
    <mergeCell ref="LAK104:LAN104"/>
    <mergeCell ref="LAO104:LAR104"/>
    <mergeCell ref="LAS104:LAV104"/>
    <mergeCell ref="LAW104:LAZ104"/>
    <mergeCell ref="LBA104:LBD104"/>
    <mergeCell ref="LBE104:LBH104"/>
    <mergeCell ref="LBI104:LBL104"/>
    <mergeCell ref="LBM104:LBP104"/>
    <mergeCell ref="LEK104:LEN104"/>
    <mergeCell ref="LEO104:LER104"/>
    <mergeCell ref="LES104:LEV104"/>
    <mergeCell ref="LEW104:LEZ104"/>
    <mergeCell ref="LFA104:LFD104"/>
    <mergeCell ref="LFE104:LFH104"/>
    <mergeCell ref="LFI104:LFL104"/>
    <mergeCell ref="LFM104:LFP104"/>
    <mergeCell ref="LFQ104:LFT104"/>
    <mergeCell ref="LDA104:LDD104"/>
    <mergeCell ref="LDE104:LDH104"/>
    <mergeCell ref="LDI104:LDL104"/>
    <mergeCell ref="LDM104:LDP104"/>
    <mergeCell ref="LDQ104:LDT104"/>
    <mergeCell ref="LDU104:LDX104"/>
    <mergeCell ref="LDY104:LEB104"/>
    <mergeCell ref="LEC104:LEF104"/>
    <mergeCell ref="LEG104:LEJ104"/>
    <mergeCell ref="LHE104:LHH104"/>
    <mergeCell ref="LHI104:LHL104"/>
    <mergeCell ref="LHM104:LHP104"/>
    <mergeCell ref="LHQ104:LHT104"/>
    <mergeCell ref="LHU104:LHX104"/>
    <mergeCell ref="LHY104:LIB104"/>
    <mergeCell ref="LIC104:LIF104"/>
    <mergeCell ref="LIG104:LIJ104"/>
    <mergeCell ref="LIK104:LIN104"/>
    <mergeCell ref="LFU104:LFX104"/>
    <mergeCell ref="LFY104:LGB104"/>
    <mergeCell ref="LGC104:LGF104"/>
    <mergeCell ref="LGG104:LGJ104"/>
    <mergeCell ref="LGK104:LGN104"/>
    <mergeCell ref="LGO104:LGR104"/>
    <mergeCell ref="LGS104:LGV104"/>
    <mergeCell ref="LGW104:LGZ104"/>
    <mergeCell ref="LHA104:LHD104"/>
    <mergeCell ref="LJY104:LKB104"/>
    <mergeCell ref="LKC104:LKF104"/>
    <mergeCell ref="LKG104:LKJ104"/>
    <mergeCell ref="LKK104:LKN104"/>
    <mergeCell ref="LKO104:LKR104"/>
    <mergeCell ref="LKS104:LKV104"/>
    <mergeCell ref="LKW104:LKZ104"/>
    <mergeCell ref="LLA104:LLD104"/>
    <mergeCell ref="LLE104:LLH104"/>
    <mergeCell ref="LIO104:LIR104"/>
    <mergeCell ref="LIS104:LIV104"/>
    <mergeCell ref="LIW104:LIZ104"/>
    <mergeCell ref="LJA104:LJD104"/>
    <mergeCell ref="LJE104:LJH104"/>
    <mergeCell ref="LJI104:LJL104"/>
    <mergeCell ref="LJM104:LJP104"/>
    <mergeCell ref="LJQ104:LJT104"/>
    <mergeCell ref="LJU104:LJX104"/>
    <mergeCell ref="LMS104:LMV104"/>
    <mergeCell ref="LMW104:LMZ104"/>
    <mergeCell ref="LNA104:LND104"/>
    <mergeCell ref="LNE104:LNH104"/>
    <mergeCell ref="LNI104:LNL104"/>
    <mergeCell ref="LNM104:LNP104"/>
    <mergeCell ref="LNQ104:LNT104"/>
    <mergeCell ref="LNU104:LNX104"/>
    <mergeCell ref="LNY104:LOB104"/>
    <mergeCell ref="LLI104:LLL104"/>
    <mergeCell ref="LLM104:LLP104"/>
    <mergeCell ref="LLQ104:LLT104"/>
    <mergeCell ref="LLU104:LLX104"/>
    <mergeCell ref="LLY104:LMB104"/>
    <mergeCell ref="LMC104:LMF104"/>
    <mergeCell ref="LMG104:LMJ104"/>
    <mergeCell ref="LMK104:LMN104"/>
    <mergeCell ref="LMO104:LMR104"/>
    <mergeCell ref="LPM104:LPP104"/>
    <mergeCell ref="LPQ104:LPT104"/>
    <mergeCell ref="LPU104:LPX104"/>
    <mergeCell ref="LPY104:LQB104"/>
    <mergeCell ref="LQC104:LQF104"/>
    <mergeCell ref="LQG104:LQJ104"/>
    <mergeCell ref="LQK104:LQN104"/>
    <mergeCell ref="LQO104:LQR104"/>
    <mergeCell ref="LQS104:LQV104"/>
    <mergeCell ref="LOC104:LOF104"/>
    <mergeCell ref="LOG104:LOJ104"/>
    <mergeCell ref="LOK104:LON104"/>
    <mergeCell ref="LOO104:LOR104"/>
    <mergeCell ref="LOS104:LOV104"/>
    <mergeCell ref="LOW104:LOZ104"/>
    <mergeCell ref="LPA104:LPD104"/>
    <mergeCell ref="LPE104:LPH104"/>
    <mergeCell ref="LPI104:LPL104"/>
    <mergeCell ref="LSG104:LSJ104"/>
    <mergeCell ref="LSK104:LSN104"/>
    <mergeCell ref="LSO104:LSR104"/>
    <mergeCell ref="LSS104:LSV104"/>
    <mergeCell ref="LSW104:LSZ104"/>
    <mergeCell ref="LTA104:LTD104"/>
    <mergeCell ref="LTE104:LTH104"/>
    <mergeCell ref="LTI104:LTL104"/>
    <mergeCell ref="LTM104:LTP104"/>
    <mergeCell ref="LQW104:LQZ104"/>
    <mergeCell ref="LRA104:LRD104"/>
    <mergeCell ref="LRE104:LRH104"/>
    <mergeCell ref="LRI104:LRL104"/>
    <mergeCell ref="LRM104:LRP104"/>
    <mergeCell ref="LRQ104:LRT104"/>
    <mergeCell ref="LRU104:LRX104"/>
    <mergeCell ref="LRY104:LSB104"/>
    <mergeCell ref="LSC104:LSF104"/>
    <mergeCell ref="LVA104:LVD104"/>
    <mergeCell ref="LVE104:LVH104"/>
    <mergeCell ref="LVI104:LVL104"/>
    <mergeCell ref="LVM104:LVP104"/>
    <mergeCell ref="LVQ104:LVT104"/>
    <mergeCell ref="LVU104:LVX104"/>
    <mergeCell ref="LVY104:LWB104"/>
    <mergeCell ref="LWC104:LWF104"/>
    <mergeCell ref="LWG104:LWJ104"/>
    <mergeCell ref="LTQ104:LTT104"/>
    <mergeCell ref="LTU104:LTX104"/>
    <mergeCell ref="LTY104:LUB104"/>
    <mergeCell ref="LUC104:LUF104"/>
    <mergeCell ref="LUG104:LUJ104"/>
    <mergeCell ref="LUK104:LUN104"/>
    <mergeCell ref="LUO104:LUR104"/>
    <mergeCell ref="LUS104:LUV104"/>
    <mergeCell ref="LUW104:LUZ104"/>
    <mergeCell ref="LXU104:LXX104"/>
    <mergeCell ref="LXY104:LYB104"/>
    <mergeCell ref="LYC104:LYF104"/>
    <mergeCell ref="LYG104:LYJ104"/>
    <mergeCell ref="LYK104:LYN104"/>
    <mergeCell ref="LYO104:LYR104"/>
    <mergeCell ref="LYS104:LYV104"/>
    <mergeCell ref="LYW104:LYZ104"/>
    <mergeCell ref="LZA104:LZD104"/>
    <mergeCell ref="LWK104:LWN104"/>
    <mergeCell ref="LWO104:LWR104"/>
    <mergeCell ref="LWS104:LWV104"/>
    <mergeCell ref="LWW104:LWZ104"/>
    <mergeCell ref="LXA104:LXD104"/>
    <mergeCell ref="LXE104:LXH104"/>
    <mergeCell ref="LXI104:LXL104"/>
    <mergeCell ref="LXM104:LXP104"/>
    <mergeCell ref="LXQ104:LXT104"/>
    <mergeCell ref="MAO104:MAR104"/>
    <mergeCell ref="MAS104:MAV104"/>
    <mergeCell ref="MAW104:MAZ104"/>
    <mergeCell ref="MBA104:MBD104"/>
    <mergeCell ref="MBE104:MBH104"/>
    <mergeCell ref="MBI104:MBL104"/>
    <mergeCell ref="MBM104:MBP104"/>
    <mergeCell ref="MBQ104:MBT104"/>
    <mergeCell ref="MBU104:MBX104"/>
    <mergeCell ref="LZE104:LZH104"/>
    <mergeCell ref="LZI104:LZL104"/>
    <mergeCell ref="LZM104:LZP104"/>
    <mergeCell ref="LZQ104:LZT104"/>
    <mergeCell ref="LZU104:LZX104"/>
    <mergeCell ref="LZY104:MAB104"/>
    <mergeCell ref="MAC104:MAF104"/>
    <mergeCell ref="MAG104:MAJ104"/>
    <mergeCell ref="MAK104:MAN104"/>
    <mergeCell ref="MDI104:MDL104"/>
    <mergeCell ref="MDM104:MDP104"/>
    <mergeCell ref="MDQ104:MDT104"/>
    <mergeCell ref="MDU104:MDX104"/>
    <mergeCell ref="MDY104:MEB104"/>
    <mergeCell ref="MEC104:MEF104"/>
    <mergeCell ref="MEG104:MEJ104"/>
    <mergeCell ref="MEK104:MEN104"/>
    <mergeCell ref="MEO104:MER104"/>
    <mergeCell ref="MBY104:MCB104"/>
    <mergeCell ref="MCC104:MCF104"/>
    <mergeCell ref="MCG104:MCJ104"/>
    <mergeCell ref="MCK104:MCN104"/>
    <mergeCell ref="MCO104:MCR104"/>
    <mergeCell ref="MCS104:MCV104"/>
    <mergeCell ref="MCW104:MCZ104"/>
    <mergeCell ref="MDA104:MDD104"/>
    <mergeCell ref="MDE104:MDH104"/>
    <mergeCell ref="MGC104:MGF104"/>
    <mergeCell ref="MGG104:MGJ104"/>
    <mergeCell ref="MGK104:MGN104"/>
    <mergeCell ref="MGO104:MGR104"/>
    <mergeCell ref="MGS104:MGV104"/>
    <mergeCell ref="MGW104:MGZ104"/>
    <mergeCell ref="MHA104:MHD104"/>
    <mergeCell ref="MHE104:MHH104"/>
    <mergeCell ref="MHI104:MHL104"/>
    <mergeCell ref="MES104:MEV104"/>
    <mergeCell ref="MEW104:MEZ104"/>
    <mergeCell ref="MFA104:MFD104"/>
    <mergeCell ref="MFE104:MFH104"/>
    <mergeCell ref="MFI104:MFL104"/>
    <mergeCell ref="MFM104:MFP104"/>
    <mergeCell ref="MFQ104:MFT104"/>
    <mergeCell ref="MFU104:MFX104"/>
    <mergeCell ref="MFY104:MGB104"/>
    <mergeCell ref="MIW104:MIZ104"/>
    <mergeCell ref="MJA104:MJD104"/>
    <mergeCell ref="MJE104:MJH104"/>
    <mergeCell ref="MJI104:MJL104"/>
    <mergeCell ref="MJM104:MJP104"/>
    <mergeCell ref="MJQ104:MJT104"/>
    <mergeCell ref="MJU104:MJX104"/>
    <mergeCell ref="MJY104:MKB104"/>
    <mergeCell ref="MKC104:MKF104"/>
    <mergeCell ref="MHM104:MHP104"/>
    <mergeCell ref="MHQ104:MHT104"/>
    <mergeCell ref="MHU104:MHX104"/>
    <mergeCell ref="MHY104:MIB104"/>
    <mergeCell ref="MIC104:MIF104"/>
    <mergeCell ref="MIG104:MIJ104"/>
    <mergeCell ref="MIK104:MIN104"/>
    <mergeCell ref="MIO104:MIR104"/>
    <mergeCell ref="MIS104:MIV104"/>
    <mergeCell ref="MLQ104:MLT104"/>
    <mergeCell ref="MLU104:MLX104"/>
    <mergeCell ref="MLY104:MMB104"/>
    <mergeCell ref="MMC104:MMF104"/>
    <mergeCell ref="MMG104:MMJ104"/>
    <mergeCell ref="MMK104:MMN104"/>
    <mergeCell ref="MMO104:MMR104"/>
    <mergeCell ref="MMS104:MMV104"/>
    <mergeCell ref="MMW104:MMZ104"/>
    <mergeCell ref="MKG104:MKJ104"/>
    <mergeCell ref="MKK104:MKN104"/>
    <mergeCell ref="MKO104:MKR104"/>
    <mergeCell ref="MKS104:MKV104"/>
    <mergeCell ref="MKW104:MKZ104"/>
    <mergeCell ref="MLA104:MLD104"/>
    <mergeCell ref="MLE104:MLH104"/>
    <mergeCell ref="MLI104:MLL104"/>
    <mergeCell ref="MLM104:MLP104"/>
    <mergeCell ref="MOK104:MON104"/>
    <mergeCell ref="MOO104:MOR104"/>
    <mergeCell ref="MOS104:MOV104"/>
    <mergeCell ref="MOW104:MOZ104"/>
    <mergeCell ref="MPA104:MPD104"/>
    <mergeCell ref="MPE104:MPH104"/>
    <mergeCell ref="MPI104:MPL104"/>
    <mergeCell ref="MPM104:MPP104"/>
    <mergeCell ref="MPQ104:MPT104"/>
    <mergeCell ref="MNA104:MND104"/>
    <mergeCell ref="MNE104:MNH104"/>
    <mergeCell ref="MNI104:MNL104"/>
    <mergeCell ref="MNM104:MNP104"/>
    <mergeCell ref="MNQ104:MNT104"/>
    <mergeCell ref="MNU104:MNX104"/>
    <mergeCell ref="MNY104:MOB104"/>
    <mergeCell ref="MOC104:MOF104"/>
    <mergeCell ref="MOG104:MOJ104"/>
    <mergeCell ref="MRE104:MRH104"/>
    <mergeCell ref="MRI104:MRL104"/>
    <mergeCell ref="MRM104:MRP104"/>
    <mergeCell ref="MRQ104:MRT104"/>
    <mergeCell ref="MRU104:MRX104"/>
    <mergeCell ref="MRY104:MSB104"/>
    <mergeCell ref="MSC104:MSF104"/>
    <mergeCell ref="MSG104:MSJ104"/>
    <mergeCell ref="MSK104:MSN104"/>
    <mergeCell ref="MPU104:MPX104"/>
    <mergeCell ref="MPY104:MQB104"/>
    <mergeCell ref="MQC104:MQF104"/>
    <mergeCell ref="MQG104:MQJ104"/>
    <mergeCell ref="MQK104:MQN104"/>
    <mergeCell ref="MQO104:MQR104"/>
    <mergeCell ref="MQS104:MQV104"/>
    <mergeCell ref="MQW104:MQZ104"/>
    <mergeCell ref="MRA104:MRD104"/>
    <mergeCell ref="MTY104:MUB104"/>
    <mergeCell ref="MUC104:MUF104"/>
    <mergeCell ref="MUG104:MUJ104"/>
    <mergeCell ref="MUK104:MUN104"/>
    <mergeCell ref="MUO104:MUR104"/>
    <mergeCell ref="MUS104:MUV104"/>
    <mergeCell ref="MUW104:MUZ104"/>
    <mergeCell ref="MVA104:MVD104"/>
    <mergeCell ref="MVE104:MVH104"/>
    <mergeCell ref="MSO104:MSR104"/>
    <mergeCell ref="MSS104:MSV104"/>
    <mergeCell ref="MSW104:MSZ104"/>
    <mergeCell ref="MTA104:MTD104"/>
    <mergeCell ref="MTE104:MTH104"/>
    <mergeCell ref="MTI104:MTL104"/>
    <mergeCell ref="MTM104:MTP104"/>
    <mergeCell ref="MTQ104:MTT104"/>
    <mergeCell ref="MTU104:MTX104"/>
    <mergeCell ref="MWS104:MWV104"/>
    <mergeCell ref="MWW104:MWZ104"/>
    <mergeCell ref="MXA104:MXD104"/>
    <mergeCell ref="MXE104:MXH104"/>
    <mergeCell ref="MXI104:MXL104"/>
    <mergeCell ref="MXM104:MXP104"/>
    <mergeCell ref="MXQ104:MXT104"/>
    <mergeCell ref="MXU104:MXX104"/>
    <mergeCell ref="MXY104:MYB104"/>
    <mergeCell ref="MVI104:MVL104"/>
    <mergeCell ref="MVM104:MVP104"/>
    <mergeCell ref="MVQ104:MVT104"/>
    <mergeCell ref="MVU104:MVX104"/>
    <mergeCell ref="MVY104:MWB104"/>
    <mergeCell ref="MWC104:MWF104"/>
    <mergeCell ref="MWG104:MWJ104"/>
    <mergeCell ref="MWK104:MWN104"/>
    <mergeCell ref="MWO104:MWR104"/>
    <mergeCell ref="MZM104:MZP104"/>
    <mergeCell ref="MZQ104:MZT104"/>
    <mergeCell ref="MZU104:MZX104"/>
    <mergeCell ref="MZY104:NAB104"/>
    <mergeCell ref="NAC104:NAF104"/>
    <mergeCell ref="NAG104:NAJ104"/>
    <mergeCell ref="NAK104:NAN104"/>
    <mergeCell ref="NAO104:NAR104"/>
    <mergeCell ref="NAS104:NAV104"/>
    <mergeCell ref="MYC104:MYF104"/>
    <mergeCell ref="MYG104:MYJ104"/>
    <mergeCell ref="MYK104:MYN104"/>
    <mergeCell ref="MYO104:MYR104"/>
    <mergeCell ref="MYS104:MYV104"/>
    <mergeCell ref="MYW104:MYZ104"/>
    <mergeCell ref="MZA104:MZD104"/>
    <mergeCell ref="MZE104:MZH104"/>
    <mergeCell ref="MZI104:MZL104"/>
    <mergeCell ref="NCG104:NCJ104"/>
    <mergeCell ref="NCK104:NCN104"/>
    <mergeCell ref="NCO104:NCR104"/>
    <mergeCell ref="NCS104:NCV104"/>
    <mergeCell ref="NCW104:NCZ104"/>
    <mergeCell ref="NDA104:NDD104"/>
    <mergeCell ref="NDE104:NDH104"/>
    <mergeCell ref="NDI104:NDL104"/>
    <mergeCell ref="NDM104:NDP104"/>
    <mergeCell ref="NAW104:NAZ104"/>
    <mergeCell ref="NBA104:NBD104"/>
    <mergeCell ref="NBE104:NBH104"/>
    <mergeCell ref="NBI104:NBL104"/>
    <mergeCell ref="NBM104:NBP104"/>
    <mergeCell ref="NBQ104:NBT104"/>
    <mergeCell ref="NBU104:NBX104"/>
    <mergeCell ref="NBY104:NCB104"/>
    <mergeCell ref="NCC104:NCF104"/>
    <mergeCell ref="NFA104:NFD104"/>
    <mergeCell ref="NFE104:NFH104"/>
    <mergeCell ref="NFI104:NFL104"/>
    <mergeCell ref="NFM104:NFP104"/>
    <mergeCell ref="NFQ104:NFT104"/>
    <mergeCell ref="NFU104:NFX104"/>
    <mergeCell ref="NFY104:NGB104"/>
    <mergeCell ref="NGC104:NGF104"/>
    <mergeCell ref="NGG104:NGJ104"/>
    <mergeCell ref="NDQ104:NDT104"/>
    <mergeCell ref="NDU104:NDX104"/>
    <mergeCell ref="NDY104:NEB104"/>
    <mergeCell ref="NEC104:NEF104"/>
    <mergeCell ref="NEG104:NEJ104"/>
    <mergeCell ref="NEK104:NEN104"/>
    <mergeCell ref="NEO104:NER104"/>
    <mergeCell ref="NES104:NEV104"/>
    <mergeCell ref="NEW104:NEZ104"/>
    <mergeCell ref="NHU104:NHX104"/>
    <mergeCell ref="NHY104:NIB104"/>
    <mergeCell ref="NIC104:NIF104"/>
    <mergeCell ref="NIG104:NIJ104"/>
    <mergeCell ref="NIK104:NIN104"/>
    <mergeCell ref="NIO104:NIR104"/>
    <mergeCell ref="NIS104:NIV104"/>
    <mergeCell ref="NIW104:NIZ104"/>
    <mergeCell ref="NJA104:NJD104"/>
    <mergeCell ref="NGK104:NGN104"/>
    <mergeCell ref="NGO104:NGR104"/>
    <mergeCell ref="NGS104:NGV104"/>
    <mergeCell ref="NGW104:NGZ104"/>
    <mergeCell ref="NHA104:NHD104"/>
    <mergeCell ref="NHE104:NHH104"/>
    <mergeCell ref="NHI104:NHL104"/>
    <mergeCell ref="NHM104:NHP104"/>
    <mergeCell ref="NHQ104:NHT104"/>
    <mergeCell ref="NKO104:NKR104"/>
    <mergeCell ref="NKS104:NKV104"/>
    <mergeCell ref="NKW104:NKZ104"/>
    <mergeCell ref="NLA104:NLD104"/>
    <mergeCell ref="NLE104:NLH104"/>
    <mergeCell ref="NLI104:NLL104"/>
    <mergeCell ref="NLM104:NLP104"/>
    <mergeCell ref="NLQ104:NLT104"/>
    <mergeCell ref="NLU104:NLX104"/>
    <mergeCell ref="NJE104:NJH104"/>
    <mergeCell ref="NJI104:NJL104"/>
    <mergeCell ref="NJM104:NJP104"/>
    <mergeCell ref="NJQ104:NJT104"/>
    <mergeCell ref="NJU104:NJX104"/>
    <mergeCell ref="NJY104:NKB104"/>
    <mergeCell ref="NKC104:NKF104"/>
    <mergeCell ref="NKG104:NKJ104"/>
    <mergeCell ref="NKK104:NKN104"/>
    <mergeCell ref="NNI104:NNL104"/>
    <mergeCell ref="NNM104:NNP104"/>
    <mergeCell ref="NNQ104:NNT104"/>
    <mergeCell ref="NNU104:NNX104"/>
    <mergeCell ref="NNY104:NOB104"/>
    <mergeCell ref="NOC104:NOF104"/>
    <mergeCell ref="NOG104:NOJ104"/>
    <mergeCell ref="NOK104:NON104"/>
    <mergeCell ref="NOO104:NOR104"/>
    <mergeCell ref="NLY104:NMB104"/>
    <mergeCell ref="NMC104:NMF104"/>
    <mergeCell ref="NMG104:NMJ104"/>
    <mergeCell ref="NMK104:NMN104"/>
    <mergeCell ref="NMO104:NMR104"/>
    <mergeCell ref="NMS104:NMV104"/>
    <mergeCell ref="NMW104:NMZ104"/>
    <mergeCell ref="NNA104:NND104"/>
    <mergeCell ref="NNE104:NNH104"/>
    <mergeCell ref="NQC104:NQF104"/>
    <mergeCell ref="NQG104:NQJ104"/>
    <mergeCell ref="NQK104:NQN104"/>
    <mergeCell ref="NQO104:NQR104"/>
    <mergeCell ref="NQS104:NQV104"/>
    <mergeCell ref="NQW104:NQZ104"/>
    <mergeCell ref="NRA104:NRD104"/>
    <mergeCell ref="NRE104:NRH104"/>
    <mergeCell ref="NRI104:NRL104"/>
    <mergeCell ref="NOS104:NOV104"/>
    <mergeCell ref="NOW104:NOZ104"/>
    <mergeCell ref="NPA104:NPD104"/>
    <mergeCell ref="NPE104:NPH104"/>
    <mergeCell ref="NPI104:NPL104"/>
    <mergeCell ref="NPM104:NPP104"/>
    <mergeCell ref="NPQ104:NPT104"/>
    <mergeCell ref="NPU104:NPX104"/>
    <mergeCell ref="NPY104:NQB104"/>
    <mergeCell ref="NSW104:NSZ104"/>
    <mergeCell ref="NTA104:NTD104"/>
    <mergeCell ref="NTE104:NTH104"/>
    <mergeCell ref="NTI104:NTL104"/>
    <mergeCell ref="NTM104:NTP104"/>
    <mergeCell ref="NTQ104:NTT104"/>
    <mergeCell ref="NTU104:NTX104"/>
    <mergeCell ref="NTY104:NUB104"/>
    <mergeCell ref="NUC104:NUF104"/>
    <mergeCell ref="NRM104:NRP104"/>
    <mergeCell ref="NRQ104:NRT104"/>
    <mergeCell ref="NRU104:NRX104"/>
    <mergeCell ref="NRY104:NSB104"/>
    <mergeCell ref="NSC104:NSF104"/>
    <mergeCell ref="NSG104:NSJ104"/>
    <mergeCell ref="NSK104:NSN104"/>
    <mergeCell ref="NSO104:NSR104"/>
    <mergeCell ref="NSS104:NSV104"/>
    <mergeCell ref="NVQ104:NVT104"/>
    <mergeCell ref="NVU104:NVX104"/>
    <mergeCell ref="NVY104:NWB104"/>
    <mergeCell ref="NWC104:NWF104"/>
    <mergeCell ref="NWG104:NWJ104"/>
    <mergeCell ref="NWK104:NWN104"/>
    <mergeCell ref="NWO104:NWR104"/>
    <mergeCell ref="NWS104:NWV104"/>
    <mergeCell ref="NWW104:NWZ104"/>
    <mergeCell ref="NUG104:NUJ104"/>
    <mergeCell ref="NUK104:NUN104"/>
    <mergeCell ref="NUO104:NUR104"/>
    <mergeCell ref="NUS104:NUV104"/>
    <mergeCell ref="NUW104:NUZ104"/>
    <mergeCell ref="NVA104:NVD104"/>
    <mergeCell ref="NVE104:NVH104"/>
    <mergeCell ref="NVI104:NVL104"/>
    <mergeCell ref="NVM104:NVP104"/>
    <mergeCell ref="NYK104:NYN104"/>
    <mergeCell ref="NYO104:NYR104"/>
    <mergeCell ref="NYS104:NYV104"/>
    <mergeCell ref="NYW104:NYZ104"/>
    <mergeCell ref="NZA104:NZD104"/>
    <mergeCell ref="NZE104:NZH104"/>
    <mergeCell ref="NZI104:NZL104"/>
    <mergeCell ref="NZM104:NZP104"/>
    <mergeCell ref="NZQ104:NZT104"/>
    <mergeCell ref="NXA104:NXD104"/>
    <mergeCell ref="NXE104:NXH104"/>
    <mergeCell ref="NXI104:NXL104"/>
    <mergeCell ref="NXM104:NXP104"/>
    <mergeCell ref="NXQ104:NXT104"/>
    <mergeCell ref="NXU104:NXX104"/>
    <mergeCell ref="NXY104:NYB104"/>
    <mergeCell ref="NYC104:NYF104"/>
    <mergeCell ref="NYG104:NYJ104"/>
    <mergeCell ref="OBE104:OBH104"/>
    <mergeCell ref="OBI104:OBL104"/>
    <mergeCell ref="OBM104:OBP104"/>
    <mergeCell ref="OBQ104:OBT104"/>
    <mergeCell ref="OBU104:OBX104"/>
    <mergeCell ref="OBY104:OCB104"/>
    <mergeCell ref="OCC104:OCF104"/>
    <mergeCell ref="OCG104:OCJ104"/>
    <mergeCell ref="OCK104:OCN104"/>
    <mergeCell ref="NZU104:NZX104"/>
    <mergeCell ref="NZY104:OAB104"/>
    <mergeCell ref="OAC104:OAF104"/>
    <mergeCell ref="OAG104:OAJ104"/>
    <mergeCell ref="OAK104:OAN104"/>
    <mergeCell ref="OAO104:OAR104"/>
    <mergeCell ref="OAS104:OAV104"/>
    <mergeCell ref="OAW104:OAZ104"/>
    <mergeCell ref="OBA104:OBD104"/>
    <mergeCell ref="ODY104:OEB104"/>
    <mergeCell ref="OEC104:OEF104"/>
    <mergeCell ref="OEG104:OEJ104"/>
    <mergeCell ref="OEK104:OEN104"/>
    <mergeCell ref="OEO104:OER104"/>
    <mergeCell ref="OES104:OEV104"/>
    <mergeCell ref="OEW104:OEZ104"/>
    <mergeCell ref="OFA104:OFD104"/>
    <mergeCell ref="OFE104:OFH104"/>
    <mergeCell ref="OCO104:OCR104"/>
    <mergeCell ref="OCS104:OCV104"/>
    <mergeCell ref="OCW104:OCZ104"/>
    <mergeCell ref="ODA104:ODD104"/>
    <mergeCell ref="ODE104:ODH104"/>
    <mergeCell ref="ODI104:ODL104"/>
    <mergeCell ref="ODM104:ODP104"/>
    <mergeCell ref="ODQ104:ODT104"/>
    <mergeCell ref="ODU104:ODX104"/>
    <mergeCell ref="OGS104:OGV104"/>
    <mergeCell ref="OGW104:OGZ104"/>
    <mergeCell ref="OHA104:OHD104"/>
    <mergeCell ref="OHE104:OHH104"/>
    <mergeCell ref="OHI104:OHL104"/>
    <mergeCell ref="OHM104:OHP104"/>
    <mergeCell ref="OHQ104:OHT104"/>
    <mergeCell ref="OHU104:OHX104"/>
    <mergeCell ref="OHY104:OIB104"/>
    <mergeCell ref="OFI104:OFL104"/>
    <mergeCell ref="OFM104:OFP104"/>
    <mergeCell ref="OFQ104:OFT104"/>
    <mergeCell ref="OFU104:OFX104"/>
    <mergeCell ref="OFY104:OGB104"/>
    <mergeCell ref="OGC104:OGF104"/>
    <mergeCell ref="OGG104:OGJ104"/>
    <mergeCell ref="OGK104:OGN104"/>
    <mergeCell ref="OGO104:OGR104"/>
    <mergeCell ref="OJM104:OJP104"/>
    <mergeCell ref="OJQ104:OJT104"/>
    <mergeCell ref="OJU104:OJX104"/>
    <mergeCell ref="OJY104:OKB104"/>
    <mergeCell ref="OKC104:OKF104"/>
    <mergeCell ref="OKG104:OKJ104"/>
    <mergeCell ref="OKK104:OKN104"/>
    <mergeCell ref="OKO104:OKR104"/>
    <mergeCell ref="OKS104:OKV104"/>
    <mergeCell ref="OIC104:OIF104"/>
    <mergeCell ref="OIG104:OIJ104"/>
    <mergeCell ref="OIK104:OIN104"/>
    <mergeCell ref="OIO104:OIR104"/>
    <mergeCell ref="OIS104:OIV104"/>
    <mergeCell ref="OIW104:OIZ104"/>
    <mergeCell ref="OJA104:OJD104"/>
    <mergeCell ref="OJE104:OJH104"/>
    <mergeCell ref="OJI104:OJL104"/>
    <mergeCell ref="OMG104:OMJ104"/>
    <mergeCell ref="OMK104:OMN104"/>
    <mergeCell ref="OMO104:OMR104"/>
    <mergeCell ref="OMS104:OMV104"/>
    <mergeCell ref="OMW104:OMZ104"/>
    <mergeCell ref="ONA104:OND104"/>
    <mergeCell ref="ONE104:ONH104"/>
    <mergeCell ref="ONI104:ONL104"/>
    <mergeCell ref="ONM104:ONP104"/>
    <mergeCell ref="OKW104:OKZ104"/>
    <mergeCell ref="OLA104:OLD104"/>
    <mergeCell ref="OLE104:OLH104"/>
    <mergeCell ref="OLI104:OLL104"/>
    <mergeCell ref="OLM104:OLP104"/>
    <mergeCell ref="OLQ104:OLT104"/>
    <mergeCell ref="OLU104:OLX104"/>
    <mergeCell ref="OLY104:OMB104"/>
    <mergeCell ref="OMC104:OMF104"/>
    <mergeCell ref="OPA104:OPD104"/>
    <mergeCell ref="OPE104:OPH104"/>
    <mergeCell ref="OPI104:OPL104"/>
    <mergeCell ref="OPM104:OPP104"/>
    <mergeCell ref="OPQ104:OPT104"/>
    <mergeCell ref="OPU104:OPX104"/>
    <mergeCell ref="OPY104:OQB104"/>
    <mergeCell ref="OQC104:OQF104"/>
    <mergeCell ref="OQG104:OQJ104"/>
    <mergeCell ref="ONQ104:ONT104"/>
    <mergeCell ref="ONU104:ONX104"/>
    <mergeCell ref="ONY104:OOB104"/>
    <mergeCell ref="OOC104:OOF104"/>
    <mergeCell ref="OOG104:OOJ104"/>
    <mergeCell ref="OOK104:OON104"/>
    <mergeCell ref="OOO104:OOR104"/>
    <mergeCell ref="OOS104:OOV104"/>
    <mergeCell ref="OOW104:OOZ104"/>
    <mergeCell ref="ORU104:ORX104"/>
    <mergeCell ref="ORY104:OSB104"/>
    <mergeCell ref="OSC104:OSF104"/>
    <mergeCell ref="OSG104:OSJ104"/>
    <mergeCell ref="OSK104:OSN104"/>
    <mergeCell ref="OSO104:OSR104"/>
    <mergeCell ref="OSS104:OSV104"/>
    <mergeCell ref="OSW104:OSZ104"/>
    <mergeCell ref="OTA104:OTD104"/>
    <mergeCell ref="OQK104:OQN104"/>
    <mergeCell ref="OQO104:OQR104"/>
    <mergeCell ref="OQS104:OQV104"/>
    <mergeCell ref="OQW104:OQZ104"/>
    <mergeCell ref="ORA104:ORD104"/>
    <mergeCell ref="ORE104:ORH104"/>
    <mergeCell ref="ORI104:ORL104"/>
    <mergeCell ref="ORM104:ORP104"/>
    <mergeCell ref="ORQ104:ORT104"/>
    <mergeCell ref="OUO104:OUR104"/>
    <mergeCell ref="OUS104:OUV104"/>
    <mergeCell ref="OUW104:OUZ104"/>
    <mergeCell ref="OVA104:OVD104"/>
    <mergeCell ref="OVE104:OVH104"/>
    <mergeCell ref="OVI104:OVL104"/>
    <mergeCell ref="OVM104:OVP104"/>
    <mergeCell ref="OVQ104:OVT104"/>
    <mergeCell ref="OVU104:OVX104"/>
    <mergeCell ref="OTE104:OTH104"/>
    <mergeCell ref="OTI104:OTL104"/>
    <mergeCell ref="OTM104:OTP104"/>
    <mergeCell ref="OTQ104:OTT104"/>
    <mergeCell ref="OTU104:OTX104"/>
    <mergeCell ref="OTY104:OUB104"/>
    <mergeCell ref="OUC104:OUF104"/>
    <mergeCell ref="OUG104:OUJ104"/>
    <mergeCell ref="OUK104:OUN104"/>
    <mergeCell ref="OXI104:OXL104"/>
    <mergeCell ref="OXM104:OXP104"/>
    <mergeCell ref="OXQ104:OXT104"/>
    <mergeCell ref="OXU104:OXX104"/>
    <mergeCell ref="OXY104:OYB104"/>
    <mergeCell ref="OYC104:OYF104"/>
    <mergeCell ref="OYG104:OYJ104"/>
    <mergeCell ref="OYK104:OYN104"/>
    <mergeCell ref="OYO104:OYR104"/>
    <mergeCell ref="OVY104:OWB104"/>
    <mergeCell ref="OWC104:OWF104"/>
    <mergeCell ref="OWG104:OWJ104"/>
    <mergeCell ref="OWK104:OWN104"/>
    <mergeCell ref="OWO104:OWR104"/>
    <mergeCell ref="OWS104:OWV104"/>
    <mergeCell ref="OWW104:OWZ104"/>
    <mergeCell ref="OXA104:OXD104"/>
    <mergeCell ref="OXE104:OXH104"/>
    <mergeCell ref="PAC104:PAF104"/>
    <mergeCell ref="PAG104:PAJ104"/>
    <mergeCell ref="PAK104:PAN104"/>
    <mergeCell ref="PAO104:PAR104"/>
    <mergeCell ref="PAS104:PAV104"/>
    <mergeCell ref="PAW104:PAZ104"/>
    <mergeCell ref="PBA104:PBD104"/>
    <mergeCell ref="PBE104:PBH104"/>
    <mergeCell ref="PBI104:PBL104"/>
    <mergeCell ref="OYS104:OYV104"/>
    <mergeCell ref="OYW104:OYZ104"/>
    <mergeCell ref="OZA104:OZD104"/>
    <mergeCell ref="OZE104:OZH104"/>
    <mergeCell ref="OZI104:OZL104"/>
    <mergeCell ref="OZM104:OZP104"/>
    <mergeCell ref="OZQ104:OZT104"/>
    <mergeCell ref="OZU104:OZX104"/>
    <mergeCell ref="OZY104:PAB104"/>
    <mergeCell ref="PCW104:PCZ104"/>
    <mergeCell ref="PDA104:PDD104"/>
    <mergeCell ref="PDE104:PDH104"/>
    <mergeCell ref="PDI104:PDL104"/>
    <mergeCell ref="PDM104:PDP104"/>
    <mergeCell ref="PDQ104:PDT104"/>
    <mergeCell ref="PDU104:PDX104"/>
    <mergeCell ref="PDY104:PEB104"/>
    <mergeCell ref="PEC104:PEF104"/>
    <mergeCell ref="PBM104:PBP104"/>
    <mergeCell ref="PBQ104:PBT104"/>
    <mergeCell ref="PBU104:PBX104"/>
    <mergeCell ref="PBY104:PCB104"/>
    <mergeCell ref="PCC104:PCF104"/>
    <mergeCell ref="PCG104:PCJ104"/>
    <mergeCell ref="PCK104:PCN104"/>
    <mergeCell ref="PCO104:PCR104"/>
    <mergeCell ref="PCS104:PCV104"/>
    <mergeCell ref="PFQ104:PFT104"/>
    <mergeCell ref="PFU104:PFX104"/>
    <mergeCell ref="PFY104:PGB104"/>
    <mergeCell ref="PGC104:PGF104"/>
    <mergeCell ref="PGG104:PGJ104"/>
    <mergeCell ref="PGK104:PGN104"/>
    <mergeCell ref="PGO104:PGR104"/>
    <mergeCell ref="PGS104:PGV104"/>
    <mergeCell ref="PGW104:PGZ104"/>
    <mergeCell ref="PEG104:PEJ104"/>
    <mergeCell ref="PEK104:PEN104"/>
    <mergeCell ref="PEO104:PER104"/>
    <mergeCell ref="PES104:PEV104"/>
    <mergeCell ref="PEW104:PEZ104"/>
    <mergeCell ref="PFA104:PFD104"/>
    <mergeCell ref="PFE104:PFH104"/>
    <mergeCell ref="PFI104:PFL104"/>
    <mergeCell ref="PFM104:PFP104"/>
    <mergeCell ref="PIK104:PIN104"/>
    <mergeCell ref="PIO104:PIR104"/>
    <mergeCell ref="PIS104:PIV104"/>
    <mergeCell ref="PIW104:PIZ104"/>
    <mergeCell ref="PJA104:PJD104"/>
    <mergeCell ref="PJE104:PJH104"/>
    <mergeCell ref="PJI104:PJL104"/>
    <mergeCell ref="PJM104:PJP104"/>
    <mergeCell ref="PJQ104:PJT104"/>
    <mergeCell ref="PHA104:PHD104"/>
    <mergeCell ref="PHE104:PHH104"/>
    <mergeCell ref="PHI104:PHL104"/>
    <mergeCell ref="PHM104:PHP104"/>
    <mergeCell ref="PHQ104:PHT104"/>
    <mergeCell ref="PHU104:PHX104"/>
    <mergeCell ref="PHY104:PIB104"/>
    <mergeCell ref="PIC104:PIF104"/>
    <mergeCell ref="PIG104:PIJ104"/>
    <mergeCell ref="PLE104:PLH104"/>
    <mergeCell ref="PLI104:PLL104"/>
    <mergeCell ref="PLM104:PLP104"/>
    <mergeCell ref="PLQ104:PLT104"/>
    <mergeCell ref="PLU104:PLX104"/>
    <mergeCell ref="PLY104:PMB104"/>
    <mergeCell ref="PMC104:PMF104"/>
    <mergeCell ref="PMG104:PMJ104"/>
    <mergeCell ref="PMK104:PMN104"/>
    <mergeCell ref="PJU104:PJX104"/>
    <mergeCell ref="PJY104:PKB104"/>
    <mergeCell ref="PKC104:PKF104"/>
    <mergeCell ref="PKG104:PKJ104"/>
    <mergeCell ref="PKK104:PKN104"/>
    <mergeCell ref="PKO104:PKR104"/>
    <mergeCell ref="PKS104:PKV104"/>
    <mergeCell ref="PKW104:PKZ104"/>
    <mergeCell ref="PLA104:PLD104"/>
    <mergeCell ref="PNY104:POB104"/>
    <mergeCell ref="POC104:POF104"/>
    <mergeCell ref="POG104:POJ104"/>
    <mergeCell ref="POK104:PON104"/>
    <mergeCell ref="POO104:POR104"/>
    <mergeCell ref="POS104:POV104"/>
    <mergeCell ref="POW104:POZ104"/>
    <mergeCell ref="PPA104:PPD104"/>
    <mergeCell ref="PPE104:PPH104"/>
    <mergeCell ref="PMO104:PMR104"/>
    <mergeCell ref="PMS104:PMV104"/>
    <mergeCell ref="PMW104:PMZ104"/>
    <mergeCell ref="PNA104:PND104"/>
    <mergeCell ref="PNE104:PNH104"/>
    <mergeCell ref="PNI104:PNL104"/>
    <mergeCell ref="PNM104:PNP104"/>
    <mergeCell ref="PNQ104:PNT104"/>
    <mergeCell ref="PNU104:PNX104"/>
    <mergeCell ref="PQS104:PQV104"/>
    <mergeCell ref="PQW104:PQZ104"/>
    <mergeCell ref="PRA104:PRD104"/>
    <mergeCell ref="PRE104:PRH104"/>
    <mergeCell ref="PRI104:PRL104"/>
    <mergeCell ref="PRM104:PRP104"/>
    <mergeCell ref="PRQ104:PRT104"/>
    <mergeCell ref="PRU104:PRX104"/>
    <mergeCell ref="PRY104:PSB104"/>
    <mergeCell ref="PPI104:PPL104"/>
    <mergeCell ref="PPM104:PPP104"/>
    <mergeCell ref="PPQ104:PPT104"/>
    <mergeCell ref="PPU104:PPX104"/>
    <mergeCell ref="PPY104:PQB104"/>
    <mergeCell ref="PQC104:PQF104"/>
    <mergeCell ref="PQG104:PQJ104"/>
    <mergeCell ref="PQK104:PQN104"/>
    <mergeCell ref="PQO104:PQR104"/>
    <mergeCell ref="PTM104:PTP104"/>
    <mergeCell ref="PTQ104:PTT104"/>
    <mergeCell ref="PTU104:PTX104"/>
    <mergeCell ref="PTY104:PUB104"/>
    <mergeCell ref="PUC104:PUF104"/>
    <mergeCell ref="PUG104:PUJ104"/>
    <mergeCell ref="PUK104:PUN104"/>
    <mergeCell ref="PUO104:PUR104"/>
    <mergeCell ref="PUS104:PUV104"/>
    <mergeCell ref="PSC104:PSF104"/>
    <mergeCell ref="PSG104:PSJ104"/>
    <mergeCell ref="PSK104:PSN104"/>
    <mergeCell ref="PSO104:PSR104"/>
    <mergeCell ref="PSS104:PSV104"/>
    <mergeCell ref="PSW104:PSZ104"/>
    <mergeCell ref="PTA104:PTD104"/>
    <mergeCell ref="PTE104:PTH104"/>
    <mergeCell ref="PTI104:PTL104"/>
    <mergeCell ref="PWG104:PWJ104"/>
    <mergeCell ref="PWK104:PWN104"/>
    <mergeCell ref="PWO104:PWR104"/>
    <mergeCell ref="PWS104:PWV104"/>
    <mergeCell ref="PWW104:PWZ104"/>
    <mergeCell ref="PXA104:PXD104"/>
    <mergeCell ref="PXE104:PXH104"/>
    <mergeCell ref="PXI104:PXL104"/>
    <mergeCell ref="PXM104:PXP104"/>
    <mergeCell ref="PUW104:PUZ104"/>
    <mergeCell ref="PVA104:PVD104"/>
    <mergeCell ref="PVE104:PVH104"/>
    <mergeCell ref="PVI104:PVL104"/>
    <mergeCell ref="PVM104:PVP104"/>
    <mergeCell ref="PVQ104:PVT104"/>
    <mergeCell ref="PVU104:PVX104"/>
    <mergeCell ref="PVY104:PWB104"/>
    <mergeCell ref="PWC104:PWF104"/>
    <mergeCell ref="PZA104:PZD104"/>
    <mergeCell ref="PZE104:PZH104"/>
    <mergeCell ref="PZI104:PZL104"/>
    <mergeCell ref="PZM104:PZP104"/>
    <mergeCell ref="PZQ104:PZT104"/>
    <mergeCell ref="PZU104:PZX104"/>
    <mergeCell ref="PZY104:QAB104"/>
    <mergeCell ref="QAC104:QAF104"/>
    <mergeCell ref="QAG104:QAJ104"/>
    <mergeCell ref="PXQ104:PXT104"/>
    <mergeCell ref="PXU104:PXX104"/>
    <mergeCell ref="PXY104:PYB104"/>
    <mergeCell ref="PYC104:PYF104"/>
    <mergeCell ref="PYG104:PYJ104"/>
    <mergeCell ref="PYK104:PYN104"/>
    <mergeCell ref="PYO104:PYR104"/>
    <mergeCell ref="PYS104:PYV104"/>
    <mergeCell ref="PYW104:PYZ104"/>
    <mergeCell ref="QBU104:QBX104"/>
    <mergeCell ref="QBY104:QCB104"/>
    <mergeCell ref="QCC104:QCF104"/>
    <mergeCell ref="QCG104:QCJ104"/>
    <mergeCell ref="QCK104:QCN104"/>
    <mergeCell ref="QCO104:QCR104"/>
    <mergeCell ref="QCS104:QCV104"/>
    <mergeCell ref="QCW104:QCZ104"/>
    <mergeCell ref="QDA104:QDD104"/>
    <mergeCell ref="QAK104:QAN104"/>
    <mergeCell ref="QAO104:QAR104"/>
    <mergeCell ref="QAS104:QAV104"/>
    <mergeCell ref="QAW104:QAZ104"/>
    <mergeCell ref="QBA104:QBD104"/>
    <mergeCell ref="QBE104:QBH104"/>
    <mergeCell ref="QBI104:QBL104"/>
    <mergeCell ref="QBM104:QBP104"/>
    <mergeCell ref="QBQ104:QBT104"/>
    <mergeCell ref="QEO104:QER104"/>
    <mergeCell ref="QES104:QEV104"/>
    <mergeCell ref="QEW104:QEZ104"/>
    <mergeCell ref="QFA104:QFD104"/>
    <mergeCell ref="QFE104:QFH104"/>
    <mergeCell ref="QFI104:QFL104"/>
    <mergeCell ref="QFM104:QFP104"/>
    <mergeCell ref="QFQ104:QFT104"/>
    <mergeCell ref="QFU104:QFX104"/>
    <mergeCell ref="QDE104:QDH104"/>
    <mergeCell ref="QDI104:QDL104"/>
    <mergeCell ref="QDM104:QDP104"/>
    <mergeCell ref="QDQ104:QDT104"/>
    <mergeCell ref="QDU104:QDX104"/>
    <mergeCell ref="QDY104:QEB104"/>
    <mergeCell ref="QEC104:QEF104"/>
    <mergeCell ref="QEG104:QEJ104"/>
    <mergeCell ref="QEK104:QEN104"/>
    <mergeCell ref="QHI104:QHL104"/>
    <mergeCell ref="QHM104:QHP104"/>
    <mergeCell ref="QHQ104:QHT104"/>
    <mergeCell ref="QHU104:QHX104"/>
    <mergeCell ref="QHY104:QIB104"/>
    <mergeCell ref="QIC104:QIF104"/>
    <mergeCell ref="QIG104:QIJ104"/>
    <mergeCell ref="QIK104:QIN104"/>
    <mergeCell ref="QIO104:QIR104"/>
    <mergeCell ref="QFY104:QGB104"/>
    <mergeCell ref="QGC104:QGF104"/>
    <mergeCell ref="QGG104:QGJ104"/>
    <mergeCell ref="QGK104:QGN104"/>
    <mergeCell ref="QGO104:QGR104"/>
    <mergeCell ref="QGS104:QGV104"/>
    <mergeCell ref="QGW104:QGZ104"/>
    <mergeCell ref="QHA104:QHD104"/>
    <mergeCell ref="QHE104:QHH104"/>
    <mergeCell ref="QKC104:QKF104"/>
    <mergeCell ref="QKG104:QKJ104"/>
    <mergeCell ref="QKK104:QKN104"/>
    <mergeCell ref="QKO104:QKR104"/>
    <mergeCell ref="QKS104:QKV104"/>
    <mergeCell ref="QKW104:QKZ104"/>
    <mergeCell ref="QLA104:QLD104"/>
    <mergeCell ref="QLE104:QLH104"/>
    <mergeCell ref="QLI104:QLL104"/>
    <mergeCell ref="QIS104:QIV104"/>
    <mergeCell ref="QIW104:QIZ104"/>
    <mergeCell ref="QJA104:QJD104"/>
    <mergeCell ref="QJE104:QJH104"/>
    <mergeCell ref="QJI104:QJL104"/>
    <mergeCell ref="QJM104:QJP104"/>
    <mergeCell ref="QJQ104:QJT104"/>
    <mergeCell ref="QJU104:QJX104"/>
    <mergeCell ref="QJY104:QKB104"/>
    <mergeCell ref="QMW104:QMZ104"/>
    <mergeCell ref="QNA104:QND104"/>
    <mergeCell ref="QNE104:QNH104"/>
    <mergeCell ref="QNI104:QNL104"/>
    <mergeCell ref="QNM104:QNP104"/>
    <mergeCell ref="QNQ104:QNT104"/>
    <mergeCell ref="QNU104:QNX104"/>
    <mergeCell ref="QNY104:QOB104"/>
    <mergeCell ref="QOC104:QOF104"/>
    <mergeCell ref="QLM104:QLP104"/>
    <mergeCell ref="QLQ104:QLT104"/>
    <mergeCell ref="QLU104:QLX104"/>
    <mergeCell ref="QLY104:QMB104"/>
    <mergeCell ref="QMC104:QMF104"/>
    <mergeCell ref="QMG104:QMJ104"/>
    <mergeCell ref="QMK104:QMN104"/>
    <mergeCell ref="QMO104:QMR104"/>
    <mergeCell ref="QMS104:QMV104"/>
    <mergeCell ref="QPQ104:QPT104"/>
    <mergeCell ref="QPU104:QPX104"/>
    <mergeCell ref="QPY104:QQB104"/>
    <mergeCell ref="QQC104:QQF104"/>
    <mergeCell ref="QQG104:QQJ104"/>
    <mergeCell ref="QQK104:QQN104"/>
    <mergeCell ref="QQO104:QQR104"/>
    <mergeCell ref="QQS104:QQV104"/>
    <mergeCell ref="QQW104:QQZ104"/>
    <mergeCell ref="QOG104:QOJ104"/>
    <mergeCell ref="QOK104:QON104"/>
    <mergeCell ref="QOO104:QOR104"/>
    <mergeCell ref="QOS104:QOV104"/>
    <mergeCell ref="QOW104:QOZ104"/>
    <mergeCell ref="QPA104:QPD104"/>
    <mergeCell ref="QPE104:QPH104"/>
    <mergeCell ref="QPI104:QPL104"/>
    <mergeCell ref="QPM104:QPP104"/>
    <mergeCell ref="QSK104:QSN104"/>
    <mergeCell ref="QSO104:QSR104"/>
    <mergeCell ref="QSS104:QSV104"/>
    <mergeCell ref="QSW104:QSZ104"/>
    <mergeCell ref="QTA104:QTD104"/>
    <mergeCell ref="QTE104:QTH104"/>
    <mergeCell ref="QTI104:QTL104"/>
    <mergeCell ref="QTM104:QTP104"/>
    <mergeCell ref="QTQ104:QTT104"/>
    <mergeCell ref="QRA104:QRD104"/>
    <mergeCell ref="QRE104:QRH104"/>
    <mergeCell ref="QRI104:QRL104"/>
    <mergeCell ref="QRM104:QRP104"/>
    <mergeCell ref="QRQ104:QRT104"/>
    <mergeCell ref="QRU104:QRX104"/>
    <mergeCell ref="QRY104:QSB104"/>
    <mergeCell ref="QSC104:QSF104"/>
    <mergeCell ref="QSG104:QSJ104"/>
    <mergeCell ref="QVE104:QVH104"/>
    <mergeCell ref="QVI104:QVL104"/>
    <mergeCell ref="QVM104:QVP104"/>
    <mergeCell ref="QVQ104:QVT104"/>
    <mergeCell ref="QVU104:QVX104"/>
    <mergeCell ref="QVY104:QWB104"/>
    <mergeCell ref="QWC104:QWF104"/>
    <mergeCell ref="QWG104:QWJ104"/>
    <mergeCell ref="QWK104:QWN104"/>
    <mergeCell ref="QTU104:QTX104"/>
    <mergeCell ref="QTY104:QUB104"/>
    <mergeCell ref="QUC104:QUF104"/>
    <mergeCell ref="QUG104:QUJ104"/>
    <mergeCell ref="QUK104:QUN104"/>
    <mergeCell ref="QUO104:QUR104"/>
    <mergeCell ref="QUS104:QUV104"/>
    <mergeCell ref="QUW104:QUZ104"/>
    <mergeCell ref="QVA104:QVD104"/>
    <mergeCell ref="QXY104:QYB104"/>
    <mergeCell ref="QYC104:QYF104"/>
    <mergeCell ref="QYG104:QYJ104"/>
    <mergeCell ref="QYK104:QYN104"/>
    <mergeCell ref="QYO104:QYR104"/>
    <mergeCell ref="QYS104:QYV104"/>
    <mergeCell ref="QYW104:QYZ104"/>
    <mergeCell ref="QZA104:QZD104"/>
    <mergeCell ref="QZE104:QZH104"/>
    <mergeCell ref="QWO104:QWR104"/>
    <mergeCell ref="QWS104:QWV104"/>
    <mergeCell ref="QWW104:QWZ104"/>
    <mergeCell ref="QXA104:QXD104"/>
    <mergeCell ref="QXE104:QXH104"/>
    <mergeCell ref="QXI104:QXL104"/>
    <mergeCell ref="QXM104:QXP104"/>
    <mergeCell ref="QXQ104:QXT104"/>
    <mergeCell ref="QXU104:QXX104"/>
    <mergeCell ref="RAS104:RAV104"/>
    <mergeCell ref="RAW104:RAZ104"/>
    <mergeCell ref="RBA104:RBD104"/>
    <mergeCell ref="RBE104:RBH104"/>
    <mergeCell ref="RBI104:RBL104"/>
    <mergeCell ref="RBM104:RBP104"/>
    <mergeCell ref="RBQ104:RBT104"/>
    <mergeCell ref="RBU104:RBX104"/>
    <mergeCell ref="RBY104:RCB104"/>
    <mergeCell ref="QZI104:QZL104"/>
    <mergeCell ref="QZM104:QZP104"/>
    <mergeCell ref="QZQ104:QZT104"/>
    <mergeCell ref="QZU104:QZX104"/>
    <mergeCell ref="QZY104:RAB104"/>
    <mergeCell ref="RAC104:RAF104"/>
    <mergeCell ref="RAG104:RAJ104"/>
    <mergeCell ref="RAK104:RAN104"/>
    <mergeCell ref="RAO104:RAR104"/>
    <mergeCell ref="RDM104:RDP104"/>
    <mergeCell ref="RDQ104:RDT104"/>
    <mergeCell ref="RDU104:RDX104"/>
    <mergeCell ref="RDY104:REB104"/>
    <mergeCell ref="REC104:REF104"/>
    <mergeCell ref="REG104:REJ104"/>
    <mergeCell ref="REK104:REN104"/>
    <mergeCell ref="REO104:RER104"/>
    <mergeCell ref="RES104:REV104"/>
    <mergeCell ref="RCC104:RCF104"/>
    <mergeCell ref="RCG104:RCJ104"/>
    <mergeCell ref="RCK104:RCN104"/>
    <mergeCell ref="RCO104:RCR104"/>
    <mergeCell ref="RCS104:RCV104"/>
    <mergeCell ref="RCW104:RCZ104"/>
    <mergeCell ref="RDA104:RDD104"/>
    <mergeCell ref="RDE104:RDH104"/>
    <mergeCell ref="RDI104:RDL104"/>
    <mergeCell ref="RGG104:RGJ104"/>
    <mergeCell ref="RGK104:RGN104"/>
    <mergeCell ref="RGO104:RGR104"/>
    <mergeCell ref="RGS104:RGV104"/>
    <mergeCell ref="RGW104:RGZ104"/>
    <mergeCell ref="RHA104:RHD104"/>
    <mergeCell ref="RHE104:RHH104"/>
    <mergeCell ref="RHI104:RHL104"/>
    <mergeCell ref="RHM104:RHP104"/>
    <mergeCell ref="REW104:REZ104"/>
    <mergeCell ref="RFA104:RFD104"/>
    <mergeCell ref="RFE104:RFH104"/>
    <mergeCell ref="RFI104:RFL104"/>
    <mergeCell ref="RFM104:RFP104"/>
    <mergeCell ref="RFQ104:RFT104"/>
    <mergeCell ref="RFU104:RFX104"/>
    <mergeCell ref="RFY104:RGB104"/>
    <mergeCell ref="RGC104:RGF104"/>
    <mergeCell ref="RJA104:RJD104"/>
    <mergeCell ref="RJE104:RJH104"/>
    <mergeCell ref="RJI104:RJL104"/>
    <mergeCell ref="RJM104:RJP104"/>
    <mergeCell ref="RJQ104:RJT104"/>
    <mergeCell ref="RJU104:RJX104"/>
    <mergeCell ref="RJY104:RKB104"/>
    <mergeCell ref="RKC104:RKF104"/>
    <mergeCell ref="RKG104:RKJ104"/>
    <mergeCell ref="RHQ104:RHT104"/>
    <mergeCell ref="RHU104:RHX104"/>
    <mergeCell ref="RHY104:RIB104"/>
    <mergeCell ref="RIC104:RIF104"/>
    <mergeCell ref="RIG104:RIJ104"/>
    <mergeCell ref="RIK104:RIN104"/>
    <mergeCell ref="RIO104:RIR104"/>
    <mergeCell ref="RIS104:RIV104"/>
    <mergeCell ref="RIW104:RIZ104"/>
    <mergeCell ref="RLU104:RLX104"/>
    <mergeCell ref="RLY104:RMB104"/>
    <mergeCell ref="RMC104:RMF104"/>
    <mergeCell ref="RMG104:RMJ104"/>
    <mergeCell ref="RMK104:RMN104"/>
    <mergeCell ref="RMO104:RMR104"/>
    <mergeCell ref="RMS104:RMV104"/>
    <mergeCell ref="RMW104:RMZ104"/>
    <mergeCell ref="RNA104:RND104"/>
    <mergeCell ref="RKK104:RKN104"/>
    <mergeCell ref="RKO104:RKR104"/>
    <mergeCell ref="RKS104:RKV104"/>
    <mergeCell ref="RKW104:RKZ104"/>
    <mergeCell ref="RLA104:RLD104"/>
    <mergeCell ref="RLE104:RLH104"/>
    <mergeCell ref="RLI104:RLL104"/>
    <mergeCell ref="RLM104:RLP104"/>
    <mergeCell ref="RLQ104:RLT104"/>
    <mergeCell ref="ROO104:ROR104"/>
    <mergeCell ref="ROS104:ROV104"/>
    <mergeCell ref="ROW104:ROZ104"/>
    <mergeCell ref="RPA104:RPD104"/>
    <mergeCell ref="RPE104:RPH104"/>
    <mergeCell ref="RPI104:RPL104"/>
    <mergeCell ref="RPM104:RPP104"/>
    <mergeCell ref="RPQ104:RPT104"/>
    <mergeCell ref="RPU104:RPX104"/>
    <mergeCell ref="RNE104:RNH104"/>
    <mergeCell ref="RNI104:RNL104"/>
    <mergeCell ref="RNM104:RNP104"/>
    <mergeCell ref="RNQ104:RNT104"/>
    <mergeCell ref="RNU104:RNX104"/>
    <mergeCell ref="RNY104:ROB104"/>
    <mergeCell ref="ROC104:ROF104"/>
    <mergeCell ref="ROG104:ROJ104"/>
    <mergeCell ref="ROK104:RON104"/>
    <mergeCell ref="RRI104:RRL104"/>
    <mergeCell ref="RRM104:RRP104"/>
    <mergeCell ref="RRQ104:RRT104"/>
    <mergeCell ref="RRU104:RRX104"/>
    <mergeCell ref="RRY104:RSB104"/>
    <mergeCell ref="RSC104:RSF104"/>
    <mergeCell ref="RSG104:RSJ104"/>
    <mergeCell ref="RSK104:RSN104"/>
    <mergeCell ref="RSO104:RSR104"/>
    <mergeCell ref="RPY104:RQB104"/>
    <mergeCell ref="RQC104:RQF104"/>
    <mergeCell ref="RQG104:RQJ104"/>
    <mergeCell ref="RQK104:RQN104"/>
    <mergeCell ref="RQO104:RQR104"/>
    <mergeCell ref="RQS104:RQV104"/>
    <mergeCell ref="RQW104:RQZ104"/>
    <mergeCell ref="RRA104:RRD104"/>
    <mergeCell ref="RRE104:RRH104"/>
    <mergeCell ref="RUC104:RUF104"/>
    <mergeCell ref="RUG104:RUJ104"/>
    <mergeCell ref="RUK104:RUN104"/>
    <mergeCell ref="RUO104:RUR104"/>
    <mergeCell ref="RUS104:RUV104"/>
    <mergeCell ref="RUW104:RUZ104"/>
    <mergeCell ref="RVA104:RVD104"/>
    <mergeCell ref="RVE104:RVH104"/>
    <mergeCell ref="RVI104:RVL104"/>
    <mergeCell ref="RSS104:RSV104"/>
    <mergeCell ref="RSW104:RSZ104"/>
    <mergeCell ref="RTA104:RTD104"/>
    <mergeCell ref="RTE104:RTH104"/>
    <mergeCell ref="RTI104:RTL104"/>
    <mergeCell ref="RTM104:RTP104"/>
    <mergeCell ref="RTQ104:RTT104"/>
    <mergeCell ref="RTU104:RTX104"/>
    <mergeCell ref="RTY104:RUB104"/>
    <mergeCell ref="RWW104:RWZ104"/>
    <mergeCell ref="RXA104:RXD104"/>
    <mergeCell ref="RXE104:RXH104"/>
    <mergeCell ref="RXI104:RXL104"/>
    <mergeCell ref="RXM104:RXP104"/>
    <mergeCell ref="RXQ104:RXT104"/>
    <mergeCell ref="RXU104:RXX104"/>
    <mergeCell ref="RXY104:RYB104"/>
    <mergeCell ref="RYC104:RYF104"/>
    <mergeCell ref="RVM104:RVP104"/>
    <mergeCell ref="RVQ104:RVT104"/>
    <mergeCell ref="RVU104:RVX104"/>
    <mergeCell ref="RVY104:RWB104"/>
    <mergeCell ref="RWC104:RWF104"/>
    <mergeCell ref="RWG104:RWJ104"/>
    <mergeCell ref="RWK104:RWN104"/>
    <mergeCell ref="RWO104:RWR104"/>
    <mergeCell ref="RWS104:RWV104"/>
    <mergeCell ref="RZQ104:RZT104"/>
    <mergeCell ref="RZU104:RZX104"/>
    <mergeCell ref="RZY104:SAB104"/>
    <mergeCell ref="SAC104:SAF104"/>
    <mergeCell ref="SAG104:SAJ104"/>
    <mergeCell ref="SAK104:SAN104"/>
    <mergeCell ref="SAO104:SAR104"/>
    <mergeCell ref="SAS104:SAV104"/>
    <mergeCell ref="SAW104:SAZ104"/>
    <mergeCell ref="RYG104:RYJ104"/>
    <mergeCell ref="RYK104:RYN104"/>
    <mergeCell ref="RYO104:RYR104"/>
    <mergeCell ref="RYS104:RYV104"/>
    <mergeCell ref="RYW104:RYZ104"/>
    <mergeCell ref="RZA104:RZD104"/>
    <mergeCell ref="RZE104:RZH104"/>
    <mergeCell ref="RZI104:RZL104"/>
    <mergeCell ref="RZM104:RZP104"/>
    <mergeCell ref="SCK104:SCN104"/>
    <mergeCell ref="SCO104:SCR104"/>
    <mergeCell ref="SCS104:SCV104"/>
    <mergeCell ref="SCW104:SCZ104"/>
    <mergeCell ref="SDA104:SDD104"/>
    <mergeCell ref="SDE104:SDH104"/>
    <mergeCell ref="SDI104:SDL104"/>
    <mergeCell ref="SDM104:SDP104"/>
    <mergeCell ref="SDQ104:SDT104"/>
    <mergeCell ref="SBA104:SBD104"/>
    <mergeCell ref="SBE104:SBH104"/>
    <mergeCell ref="SBI104:SBL104"/>
    <mergeCell ref="SBM104:SBP104"/>
    <mergeCell ref="SBQ104:SBT104"/>
    <mergeCell ref="SBU104:SBX104"/>
    <mergeCell ref="SBY104:SCB104"/>
    <mergeCell ref="SCC104:SCF104"/>
    <mergeCell ref="SCG104:SCJ104"/>
    <mergeCell ref="SFE104:SFH104"/>
    <mergeCell ref="SFI104:SFL104"/>
    <mergeCell ref="SFM104:SFP104"/>
    <mergeCell ref="SFQ104:SFT104"/>
    <mergeCell ref="SFU104:SFX104"/>
    <mergeCell ref="SFY104:SGB104"/>
    <mergeCell ref="SGC104:SGF104"/>
    <mergeCell ref="SGG104:SGJ104"/>
    <mergeCell ref="SGK104:SGN104"/>
    <mergeCell ref="SDU104:SDX104"/>
    <mergeCell ref="SDY104:SEB104"/>
    <mergeCell ref="SEC104:SEF104"/>
    <mergeCell ref="SEG104:SEJ104"/>
    <mergeCell ref="SEK104:SEN104"/>
    <mergeCell ref="SEO104:SER104"/>
    <mergeCell ref="SES104:SEV104"/>
    <mergeCell ref="SEW104:SEZ104"/>
    <mergeCell ref="SFA104:SFD104"/>
    <mergeCell ref="SHY104:SIB104"/>
    <mergeCell ref="SIC104:SIF104"/>
    <mergeCell ref="SIG104:SIJ104"/>
    <mergeCell ref="SIK104:SIN104"/>
    <mergeCell ref="SIO104:SIR104"/>
    <mergeCell ref="SIS104:SIV104"/>
    <mergeCell ref="SIW104:SIZ104"/>
    <mergeCell ref="SJA104:SJD104"/>
    <mergeCell ref="SJE104:SJH104"/>
    <mergeCell ref="SGO104:SGR104"/>
    <mergeCell ref="SGS104:SGV104"/>
    <mergeCell ref="SGW104:SGZ104"/>
    <mergeCell ref="SHA104:SHD104"/>
    <mergeCell ref="SHE104:SHH104"/>
    <mergeCell ref="SHI104:SHL104"/>
    <mergeCell ref="SHM104:SHP104"/>
    <mergeCell ref="SHQ104:SHT104"/>
    <mergeCell ref="SHU104:SHX104"/>
    <mergeCell ref="SKS104:SKV104"/>
    <mergeCell ref="SKW104:SKZ104"/>
    <mergeCell ref="SLA104:SLD104"/>
    <mergeCell ref="SLE104:SLH104"/>
    <mergeCell ref="SLI104:SLL104"/>
    <mergeCell ref="SLM104:SLP104"/>
    <mergeCell ref="SLQ104:SLT104"/>
    <mergeCell ref="SLU104:SLX104"/>
    <mergeCell ref="SLY104:SMB104"/>
    <mergeCell ref="SJI104:SJL104"/>
    <mergeCell ref="SJM104:SJP104"/>
    <mergeCell ref="SJQ104:SJT104"/>
    <mergeCell ref="SJU104:SJX104"/>
    <mergeCell ref="SJY104:SKB104"/>
    <mergeCell ref="SKC104:SKF104"/>
    <mergeCell ref="SKG104:SKJ104"/>
    <mergeCell ref="SKK104:SKN104"/>
    <mergeCell ref="SKO104:SKR104"/>
    <mergeCell ref="SNM104:SNP104"/>
    <mergeCell ref="SNQ104:SNT104"/>
    <mergeCell ref="SNU104:SNX104"/>
    <mergeCell ref="SNY104:SOB104"/>
    <mergeCell ref="SOC104:SOF104"/>
    <mergeCell ref="SOG104:SOJ104"/>
    <mergeCell ref="SOK104:SON104"/>
    <mergeCell ref="SOO104:SOR104"/>
    <mergeCell ref="SOS104:SOV104"/>
    <mergeCell ref="SMC104:SMF104"/>
    <mergeCell ref="SMG104:SMJ104"/>
    <mergeCell ref="SMK104:SMN104"/>
    <mergeCell ref="SMO104:SMR104"/>
    <mergeCell ref="SMS104:SMV104"/>
    <mergeCell ref="SMW104:SMZ104"/>
    <mergeCell ref="SNA104:SND104"/>
    <mergeCell ref="SNE104:SNH104"/>
    <mergeCell ref="SNI104:SNL104"/>
    <mergeCell ref="SQG104:SQJ104"/>
    <mergeCell ref="SQK104:SQN104"/>
    <mergeCell ref="SQO104:SQR104"/>
    <mergeCell ref="SQS104:SQV104"/>
    <mergeCell ref="SQW104:SQZ104"/>
    <mergeCell ref="SRA104:SRD104"/>
    <mergeCell ref="SRE104:SRH104"/>
    <mergeCell ref="SRI104:SRL104"/>
    <mergeCell ref="SRM104:SRP104"/>
    <mergeCell ref="SOW104:SOZ104"/>
    <mergeCell ref="SPA104:SPD104"/>
    <mergeCell ref="SPE104:SPH104"/>
    <mergeCell ref="SPI104:SPL104"/>
    <mergeCell ref="SPM104:SPP104"/>
    <mergeCell ref="SPQ104:SPT104"/>
    <mergeCell ref="SPU104:SPX104"/>
    <mergeCell ref="SPY104:SQB104"/>
    <mergeCell ref="SQC104:SQF104"/>
    <mergeCell ref="STA104:STD104"/>
    <mergeCell ref="STE104:STH104"/>
    <mergeCell ref="STI104:STL104"/>
    <mergeCell ref="STM104:STP104"/>
    <mergeCell ref="STQ104:STT104"/>
    <mergeCell ref="STU104:STX104"/>
    <mergeCell ref="STY104:SUB104"/>
    <mergeCell ref="SUC104:SUF104"/>
    <mergeCell ref="SUG104:SUJ104"/>
    <mergeCell ref="SRQ104:SRT104"/>
    <mergeCell ref="SRU104:SRX104"/>
    <mergeCell ref="SRY104:SSB104"/>
    <mergeCell ref="SSC104:SSF104"/>
    <mergeCell ref="SSG104:SSJ104"/>
    <mergeCell ref="SSK104:SSN104"/>
    <mergeCell ref="SSO104:SSR104"/>
    <mergeCell ref="SSS104:SSV104"/>
    <mergeCell ref="SSW104:SSZ104"/>
    <mergeCell ref="SVU104:SVX104"/>
    <mergeCell ref="SVY104:SWB104"/>
    <mergeCell ref="SWC104:SWF104"/>
    <mergeCell ref="SWG104:SWJ104"/>
    <mergeCell ref="SWK104:SWN104"/>
    <mergeCell ref="SWO104:SWR104"/>
    <mergeCell ref="SWS104:SWV104"/>
    <mergeCell ref="SWW104:SWZ104"/>
    <mergeCell ref="SXA104:SXD104"/>
    <mergeCell ref="SUK104:SUN104"/>
    <mergeCell ref="SUO104:SUR104"/>
    <mergeCell ref="SUS104:SUV104"/>
    <mergeCell ref="SUW104:SUZ104"/>
    <mergeCell ref="SVA104:SVD104"/>
    <mergeCell ref="SVE104:SVH104"/>
    <mergeCell ref="SVI104:SVL104"/>
    <mergeCell ref="SVM104:SVP104"/>
    <mergeCell ref="SVQ104:SVT104"/>
    <mergeCell ref="SYO104:SYR104"/>
    <mergeCell ref="SYS104:SYV104"/>
    <mergeCell ref="SYW104:SYZ104"/>
    <mergeCell ref="SZA104:SZD104"/>
    <mergeCell ref="SZE104:SZH104"/>
    <mergeCell ref="SZI104:SZL104"/>
    <mergeCell ref="SZM104:SZP104"/>
    <mergeCell ref="SZQ104:SZT104"/>
    <mergeCell ref="SZU104:SZX104"/>
    <mergeCell ref="SXE104:SXH104"/>
    <mergeCell ref="SXI104:SXL104"/>
    <mergeCell ref="SXM104:SXP104"/>
    <mergeCell ref="SXQ104:SXT104"/>
    <mergeCell ref="SXU104:SXX104"/>
    <mergeCell ref="SXY104:SYB104"/>
    <mergeCell ref="SYC104:SYF104"/>
    <mergeCell ref="SYG104:SYJ104"/>
    <mergeCell ref="SYK104:SYN104"/>
    <mergeCell ref="TBI104:TBL104"/>
    <mergeCell ref="TBM104:TBP104"/>
    <mergeCell ref="TBQ104:TBT104"/>
    <mergeCell ref="TBU104:TBX104"/>
    <mergeCell ref="TBY104:TCB104"/>
    <mergeCell ref="TCC104:TCF104"/>
    <mergeCell ref="TCG104:TCJ104"/>
    <mergeCell ref="TCK104:TCN104"/>
    <mergeCell ref="TCO104:TCR104"/>
    <mergeCell ref="SZY104:TAB104"/>
    <mergeCell ref="TAC104:TAF104"/>
    <mergeCell ref="TAG104:TAJ104"/>
    <mergeCell ref="TAK104:TAN104"/>
    <mergeCell ref="TAO104:TAR104"/>
    <mergeCell ref="TAS104:TAV104"/>
    <mergeCell ref="TAW104:TAZ104"/>
    <mergeCell ref="TBA104:TBD104"/>
    <mergeCell ref="TBE104:TBH104"/>
    <mergeCell ref="TEC104:TEF104"/>
    <mergeCell ref="TEG104:TEJ104"/>
    <mergeCell ref="TEK104:TEN104"/>
    <mergeCell ref="TEO104:TER104"/>
    <mergeCell ref="TES104:TEV104"/>
    <mergeCell ref="TEW104:TEZ104"/>
    <mergeCell ref="TFA104:TFD104"/>
    <mergeCell ref="TFE104:TFH104"/>
    <mergeCell ref="TFI104:TFL104"/>
    <mergeCell ref="TCS104:TCV104"/>
    <mergeCell ref="TCW104:TCZ104"/>
    <mergeCell ref="TDA104:TDD104"/>
    <mergeCell ref="TDE104:TDH104"/>
    <mergeCell ref="TDI104:TDL104"/>
    <mergeCell ref="TDM104:TDP104"/>
    <mergeCell ref="TDQ104:TDT104"/>
    <mergeCell ref="TDU104:TDX104"/>
    <mergeCell ref="TDY104:TEB104"/>
    <mergeCell ref="TGW104:TGZ104"/>
    <mergeCell ref="THA104:THD104"/>
    <mergeCell ref="THE104:THH104"/>
    <mergeCell ref="THI104:THL104"/>
    <mergeCell ref="THM104:THP104"/>
    <mergeCell ref="THQ104:THT104"/>
    <mergeCell ref="THU104:THX104"/>
    <mergeCell ref="THY104:TIB104"/>
    <mergeCell ref="TIC104:TIF104"/>
    <mergeCell ref="TFM104:TFP104"/>
    <mergeCell ref="TFQ104:TFT104"/>
    <mergeCell ref="TFU104:TFX104"/>
    <mergeCell ref="TFY104:TGB104"/>
    <mergeCell ref="TGC104:TGF104"/>
    <mergeCell ref="TGG104:TGJ104"/>
    <mergeCell ref="TGK104:TGN104"/>
    <mergeCell ref="TGO104:TGR104"/>
    <mergeCell ref="TGS104:TGV104"/>
    <mergeCell ref="TJQ104:TJT104"/>
    <mergeCell ref="TJU104:TJX104"/>
    <mergeCell ref="TJY104:TKB104"/>
    <mergeCell ref="TKC104:TKF104"/>
    <mergeCell ref="TKG104:TKJ104"/>
    <mergeCell ref="TKK104:TKN104"/>
    <mergeCell ref="TKO104:TKR104"/>
    <mergeCell ref="TKS104:TKV104"/>
    <mergeCell ref="TKW104:TKZ104"/>
    <mergeCell ref="TIG104:TIJ104"/>
    <mergeCell ref="TIK104:TIN104"/>
    <mergeCell ref="TIO104:TIR104"/>
    <mergeCell ref="TIS104:TIV104"/>
    <mergeCell ref="TIW104:TIZ104"/>
    <mergeCell ref="TJA104:TJD104"/>
    <mergeCell ref="TJE104:TJH104"/>
    <mergeCell ref="TJI104:TJL104"/>
    <mergeCell ref="TJM104:TJP104"/>
    <mergeCell ref="TMK104:TMN104"/>
    <mergeCell ref="TMO104:TMR104"/>
    <mergeCell ref="TMS104:TMV104"/>
    <mergeCell ref="TMW104:TMZ104"/>
    <mergeCell ref="TNA104:TND104"/>
    <mergeCell ref="TNE104:TNH104"/>
    <mergeCell ref="TNI104:TNL104"/>
    <mergeCell ref="TNM104:TNP104"/>
    <mergeCell ref="TNQ104:TNT104"/>
    <mergeCell ref="TLA104:TLD104"/>
    <mergeCell ref="TLE104:TLH104"/>
    <mergeCell ref="TLI104:TLL104"/>
    <mergeCell ref="TLM104:TLP104"/>
    <mergeCell ref="TLQ104:TLT104"/>
    <mergeCell ref="TLU104:TLX104"/>
    <mergeCell ref="TLY104:TMB104"/>
    <mergeCell ref="TMC104:TMF104"/>
    <mergeCell ref="TMG104:TMJ104"/>
    <mergeCell ref="TPE104:TPH104"/>
    <mergeCell ref="TPI104:TPL104"/>
    <mergeCell ref="TPM104:TPP104"/>
    <mergeCell ref="TPQ104:TPT104"/>
    <mergeCell ref="TPU104:TPX104"/>
    <mergeCell ref="TPY104:TQB104"/>
    <mergeCell ref="TQC104:TQF104"/>
    <mergeCell ref="TQG104:TQJ104"/>
    <mergeCell ref="TQK104:TQN104"/>
    <mergeCell ref="TNU104:TNX104"/>
    <mergeCell ref="TNY104:TOB104"/>
    <mergeCell ref="TOC104:TOF104"/>
    <mergeCell ref="TOG104:TOJ104"/>
    <mergeCell ref="TOK104:TON104"/>
    <mergeCell ref="TOO104:TOR104"/>
    <mergeCell ref="TOS104:TOV104"/>
    <mergeCell ref="TOW104:TOZ104"/>
    <mergeCell ref="TPA104:TPD104"/>
    <mergeCell ref="TRY104:TSB104"/>
    <mergeCell ref="TSC104:TSF104"/>
    <mergeCell ref="TSG104:TSJ104"/>
    <mergeCell ref="TSK104:TSN104"/>
    <mergeCell ref="TSO104:TSR104"/>
    <mergeCell ref="TSS104:TSV104"/>
    <mergeCell ref="TSW104:TSZ104"/>
    <mergeCell ref="TTA104:TTD104"/>
    <mergeCell ref="TTE104:TTH104"/>
    <mergeCell ref="TQO104:TQR104"/>
    <mergeCell ref="TQS104:TQV104"/>
    <mergeCell ref="TQW104:TQZ104"/>
    <mergeCell ref="TRA104:TRD104"/>
    <mergeCell ref="TRE104:TRH104"/>
    <mergeCell ref="TRI104:TRL104"/>
    <mergeCell ref="TRM104:TRP104"/>
    <mergeCell ref="TRQ104:TRT104"/>
    <mergeCell ref="TRU104:TRX104"/>
    <mergeCell ref="TUS104:TUV104"/>
    <mergeCell ref="TUW104:TUZ104"/>
    <mergeCell ref="TVA104:TVD104"/>
    <mergeCell ref="TVE104:TVH104"/>
    <mergeCell ref="TVI104:TVL104"/>
    <mergeCell ref="TVM104:TVP104"/>
    <mergeCell ref="TVQ104:TVT104"/>
    <mergeCell ref="TVU104:TVX104"/>
    <mergeCell ref="TVY104:TWB104"/>
    <mergeCell ref="TTI104:TTL104"/>
    <mergeCell ref="TTM104:TTP104"/>
    <mergeCell ref="TTQ104:TTT104"/>
    <mergeCell ref="TTU104:TTX104"/>
    <mergeCell ref="TTY104:TUB104"/>
    <mergeCell ref="TUC104:TUF104"/>
    <mergeCell ref="TUG104:TUJ104"/>
    <mergeCell ref="TUK104:TUN104"/>
    <mergeCell ref="TUO104:TUR104"/>
    <mergeCell ref="TXM104:TXP104"/>
    <mergeCell ref="TXQ104:TXT104"/>
    <mergeCell ref="TXU104:TXX104"/>
    <mergeCell ref="TXY104:TYB104"/>
    <mergeCell ref="TYC104:TYF104"/>
    <mergeCell ref="TYG104:TYJ104"/>
    <mergeCell ref="TYK104:TYN104"/>
    <mergeCell ref="TYO104:TYR104"/>
    <mergeCell ref="TYS104:TYV104"/>
    <mergeCell ref="TWC104:TWF104"/>
    <mergeCell ref="TWG104:TWJ104"/>
    <mergeCell ref="TWK104:TWN104"/>
    <mergeCell ref="TWO104:TWR104"/>
    <mergeCell ref="TWS104:TWV104"/>
    <mergeCell ref="TWW104:TWZ104"/>
    <mergeCell ref="TXA104:TXD104"/>
    <mergeCell ref="TXE104:TXH104"/>
    <mergeCell ref="TXI104:TXL104"/>
    <mergeCell ref="UAG104:UAJ104"/>
    <mergeCell ref="UAK104:UAN104"/>
    <mergeCell ref="UAO104:UAR104"/>
    <mergeCell ref="UAS104:UAV104"/>
    <mergeCell ref="UAW104:UAZ104"/>
    <mergeCell ref="UBA104:UBD104"/>
    <mergeCell ref="UBE104:UBH104"/>
    <mergeCell ref="UBI104:UBL104"/>
    <mergeCell ref="UBM104:UBP104"/>
    <mergeCell ref="TYW104:TYZ104"/>
    <mergeCell ref="TZA104:TZD104"/>
    <mergeCell ref="TZE104:TZH104"/>
    <mergeCell ref="TZI104:TZL104"/>
    <mergeCell ref="TZM104:TZP104"/>
    <mergeCell ref="TZQ104:TZT104"/>
    <mergeCell ref="TZU104:TZX104"/>
    <mergeCell ref="TZY104:UAB104"/>
    <mergeCell ref="UAC104:UAF104"/>
    <mergeCell ref="UDA104:UDD104"/>
    <mergeCell ref="UDE104:UDH104"/>
    <mergeCell ref="UDI104:UDL104"/>
    <mergeCell ref="UDM104:UDP104"/>
    <mergeCell ref="UDQ104:UDT104"/>
    <mergeCell ref="UDU104:UDX104"/>
    <mergeCell ref="UDY104:UEB104"/>
    <mergeCell ref="UEC104:UEF104"/>
    <mergeCell ref="UEG104:UEJ104"/>
    <mergeCell ref="UBQ104:UBT104"/>
    <mergeCell ref="UBU104:UBX104"/>
    <mergeCell ref="UBY104:UCB104"/>
    <mergeCell ref="UCC104:UCF104"/>
    <mergeCell ref="UCG104:UCJ104"/>
    <mergeCell ref="UCK104:UCN104"/>
    <mergeCell ref="UCO104:UCR104"/>
    <mergeCell ref="UCS104:UCV104"/>
    <mergeCell ref="UCW104:UCZ104"/>
    <mergeCell ref="UFU104:UFX104"/>
    <mergeCell ref="UFY104:UGB104"/>
    <mergeCell ref="UGC104:UGF104"/>
    <mergeCell ref="UGG104:UGJ104"/>
    <mergeCell ref="UGK104:UGN104"/>
    <mergeCell ref="UGO104:UGR104"/>
    <mergeCell ref="UGS104:UGV104"/>
    <mergeCell ref="UGW104:UGZ104"/>
    <mergeCell ref="UHA104:UHD104"/>
    <mergeCell ref="UEK104:UEN104"/>
    <mergeCell ref="UEO104:UER104"/>
    <mergeCell ref="UES104:UEV104"/>
    <mergeCell ref="UEW104:UEZ104"/>
    <mergeCell ref="UFA104:UFD104"/>
    <mergeCell ref="UFE104:UFH104"/>
    <mergeCell ref="UFI104:UFL104"/>
    <mergeCell ref="UFM104:UFP104"/>
    <mergeCell ref="UFQ104:UFT104"/>
    <mergeCell ref="UIO104:UIR104"/>
    <mergeCell ref="UIS104:UIV104"/>
    <mergeCell ref="UIW104:UIZ104"/>
    <mergeCell ref="UJA104:UJD104"/>
    <mergeCell ref="UJE104:UJH104"/>
    <mergeCell ref="UJI104:UJL104"/>
    <mergeCell ref="UJM104:UJP104"/>
    <mergeCell ref="UJQ104:UJT104"/>
    <mergeCell ref="UJU104:UJX104"/>
    <mergeCell ref="UHE104:UHH104"/>
    <mergeCell ref="UHI104:UHL104"/>
    <mergeCell ref="UHM104:UHP104"/>
    <mergeCell ref="UHQ104:UHT104"/>
    <mergeCell ref="UHU104:UHX104"/>
    <mergeCell ref="UHY104:UIB104"/>
    <mergeCell ref="UIC104:UIF104"/>
    <mergeCell ref="UIG104:UIJ104"/>
    <mergeCell ref="UIK104:UIN104"/>
    <mergeCell ref="ULI104:ULL104"/>
    <mergeCell ref="ULM104:ULP104"/>
    <mergeCell ref="ULQ104:ULT104"/>
    <mergeCell ref="ULU104:ULX104"/>
    <mergeCell ref="ULY104:UMB104"/>
    <mergeCell ref="UMC104:UMF104"/>
    <mergeCell ref="UMG104:UMJ104"/>
    <mergeCell ref="UMK104:UMN104"/>
    <mergeCell ref="UMO104:UMR104"/>
    <mergeCell ref="UJY104:UKB104"/>
    <mergeCell ref="UKC104:UKF104"/>
    <mergeCell ref="UKG104:UKJ104"/>
    <mergeCell ref="UKK104:UKN104"/>
    <mergeCell ref="UKO104:UKR104"/>
    <mergeCell ref="UKS104:UKV104"/>
    <mergeCell ref="UKW104:UKZ104"/>
    <mergeCell ref="ULA104:ULD104"/>
    <mergeCell ref="ULE104:ULH104"/>
    <mergeCell ref="UOC104:UOF104"/>
    <mergeCell ref="UOG104:UOJ104"/>
    <mergeCell ref="UOK104:UON104"/>
    <mergeCell ref="UOO104:UOR104"/>
    <mergeCell ref="UOS104:UOV104"/>
    <mergeCell ref="UOW104:UOZ104"/>
    <mergeCell ref="UPA104:UPD104"/>
    <mergeCell ref="UPE104:UPH104"/>
    <mergeCell ref="UPI104:UPL104"/>
    <mergeCell ref="UMS104:UMV104"/>
    <mergeCell ref="UMW104:UMZ104"/>
    <mergeCell ref="UNA104:UND104"/>
    <mergeCell ref="UNE104:UNH104"/>
    <mergeCell ref="UNI104:UNL104"/>
    <mergeCell ref="UNM104:UNP104"/>
    <mergeCell ref="UNQ104:UNT104"/>
    <mergeCell ref="UNU104:UNX104"/>
    <mergeCell ref="UNY104:UOB104"/>
    <mergeCell ref="UQW104:UQZ104"/>
    <mergeCell ref="URA104:URD104"/>
    <mergeCell ref="URE104:URH104"/>
    <mergeCell ref="URI104:URL104"/>
    <mergeCell ref="URM104:URP104"/>
    <mergeCell ref="URQ104:URT104"/>
    <mergeCell ref="URU104:URX104"/>
    <mergeCell ref="URY104:USB104"/>
    <mergeCell ref="USC104:USF104"/>
    <mergeCell ref="UPM104:UPP104"/>
    <mergeCell ref="UPQ104:UPT104"/>
    <mergeCell ref="UPU104:UPX104"/>
    <mergeCell ref="UPY104:UQB104"/>
    <mergeCell ref="UQC104:UQF104"/>
    <mergeCell ref="UQG104:UQJ104"/>
    <mergeCell ref="UQK104:UQN104"/>
    <mergeCell ref="UQO104:UQR104"/>
    <mergeCell ref="UQS104:UQV104"/>
    <mergeCell ref="UTQ104:UTT104"/>
    <mergeCell ref="UTU104:UTX104"/>
    <mergeCell ref="UTY104:UUB104"/>
    <mergeCell ref="UUC104:UUF104"/>
    <mergeCell ref="UUG104:UUJ104"/>
    <mergeCell ref="UUK104:UUN104"/>
    <mergeCell ref="UUO104:UUR104"/>
    <mergeCell ref="UUS104:UUV104"/>
    <mergeCell ref="UUW104:UUZ104"/>
    <mergeCell ref="USG104:USJ104"/>
    <mergeCell ref="USK104:USN104"/>
    <mergeCell ref="USO104:USR104"/>
    <mergeCell ref="USS104:USV104"/>
    <mergeCell ref="USW104:USZ104"/>
    <mergeCell ref="UTA104:UTD104"/>
    <mergeCell ref="UTE104:UTH104"/>
    <mergeCell ref="UTI104:UTL104"/>
    <mergeCell ref="UTM104:UTP104"/>
    <mergeCell ref="UWK104:UWN104"/>
    <mergeCell ref="UWO104:UWR104"/>
    <mergeCell ref="UWS104:UWV104"/>
    <mergeCell ref="UWW104:UWZ104"/>
    <mergeCell ref="UXA104:UXD104"/>
    <mergeCell ref="UXE104:UXH104"/>
    <mergeCell ref="UXI104:UXL104"/>
    <mergeCell ref="UXM104:UXP104"/>
    <mergeCell ref="UXQ104:UXT104"/>
    <mergeCell ref="UVA104:UVD104"/>
    <mergeCell ref="UVE104:UVH104"/>
    <mergeCell ref="UVI104:UVL104"/>
    <mergeCell ref="UVM104:UVP104"/>
    <mergeCell ref="UVQ104:UVT104"/>
    <mergeCell ref="UVU104:UVX104"/>
    <mergeCell ref="UVY104:UWB104"/>
    <mergeCell ref="UWC104:UWF104"/>
    <mergeCell ref="UWG104:UWJ104"/>
    <mergeCell ref="UZE104:UZH104"/>
    <mergeCell ref="UZI104:UZL104"/>
    <mergeCell ref="UZM104:UZP104"/>
    <mergeCell ref="UZQ104:UZT104"/>
    <mergeCell ref="UZU104:UZX104"/>
    <mergeCell ref="UZY104:VAB104"/>
    <mergeCell ref="VAC104:VAF104"/>
    <mergeCell ref="VAG104:VAJ104"/>
    <mergeCell ref="VAK104:VAN104"/>
    <mergeCell ref="UXU104:UXX104"/>
    <mergeCell ref="UXY104:UYB104"/>
    <mergeCell ref="UYC104:UYF104"/>
    <mergeCell ref="UYG104:UYJ104"/>
    <mergeCell ref="UYK104:UYN104"/>
    <mergeCell ref="UYO104:UYR104"/>
    <mergeCell ref="UYS104:UYV104"/>
    <mergeCell ref="UYW104:UYZ104"/>
    <mergeCell ref="UZA104:UZD104"/>
    <mergeCell ref="VBY104:VCB104"/>
    <mergeCell ref="VCC104:VCF104"/>
    <mergeCell ref="VCG104:VCJ104"/>
    <mergeCell ref="VCK104:VCN104"/>
    <mergeCell ref="VCO104:VCR104"/>
    <mergeCell ref="VCS104:VCV104"/>
    <mergeCell ref="VCW104:VCZ104"/>
    <mergeCell ref="VDA104:VDD104"/>
    <mergeCell ref="VDE104:VDH104"/>
    <mergeCell ref="VAO104:VAR104"/>
    <mergeCell ref="VAS104:VAV104"/>
    <mergeCell ref="VAW104:VAZ104"/>
    <mergeCell ref="VBA104:VBD104"/>
    <mergeCell ref="VBE104:VBH104"/>
    <mergeCell ref="VBI104:VBL104"/>
    <mergeCell ref="VBM104:VBP104"/>
    <mergeCell ref="VBQ104:VBT104"/>
    <mergeCell ref="VBU104:VBX104"/>
    <mergeCell ref="VES104:VEV104"/>
    <mergeCell ref="VEW104:VEZ104"/>
    <mergeCell ref="VFA104:VFD104"/>
    <mergeCell ref="VFE104:VFH104"/>
    <mergeCell ref="VFI104:VFL104"/>
    <mergeCell ref="VFM104:VFP104"/>
    <mergeCell ref="VFQ104:VFT104"/>
    <mergeCell ref="VFU104:VFX104"/>
    <mergeCell ref="VFY104:VGB104"/>
    <mergeCell ref="VDI104:VDL104"/>
    <mergeCell ref="VDM104:VDP104"/>
    <mergeCell ref="VDQ104:VDT104"/>
    <mergeCell ref="VDU104:VDX104"/>
    <mergeCell ref="VDY104:VEB104"/>
    <mergeCell ref="VEC104:VEF104"/>
    <mergeCell ref="VEG104:VEJ104"/>
    <mergeCell ref="VEK104:VEN104"/>
    <mergeCell ref="VEO104:VER104"/>
    <mergeCell ref="VHM104:VHP104"/>
    <mergeCell ref="VHQ104:VHT104"/>
    <mergeCell ref="VHU104:VHX104"/>
    <mergeCell ref="VHY104:VIB104"/>
    <mergeCell ref="VIC104:VIF104"/>
    <mergeCell ref="VIG104:VIJ104"/>
    <mergeCell ref="VIK104:VIN104"/>
    <mergeCell ref="VIO104:VIR104"/>
    <mergeCell ref="VIS104:VIV104"/>
    <mergeCell ref="VGC104:VGF104"/>
    <mergeCell ref="VGG104:VGJ104"/>
    <mergeCell ref="VGK104:VGN104"/>
    <mergeCell ref="VGO104:VGR104"/>
    <mergeCell ref="VGS104:VGV104"/>
    <mergeCell ref="VGW104:VGZ104"/>
    <mergeCell ref="VHA104:VHD104"/>
    <mergeCell ref="VHE104:VHH104"/>
    <mergeCell ref="VHI104:VHL104"/>
    <mergeCell ref="VKG104:VKJ104"/>
    <mergeCell ref="VKK104:VKN104"/>
    <mergeCell ref="VKO104:VKR104"/>
    <mergeCell ref="VKS104:VKV104"/>
    <mergeCell ref="VKW104:VKZ104"/>
    <mergeCell ref="VLA104:VLD104"/>
    <mergeCell ref="VLE104:VLH104"/>
    <mergeCell ref="VLI104:VLL104"/>
    <mergeCell ref="VLM104:VLP104"/>
    <mergeCell ref="VIW104:VIZ104"/>
    <mergeCell ref="VJA104:VJD104"/>
    <mergeCell ref="VJE104:VJH104"/>
    <mergeCell ref="VJI104:VJL104"/>
    <mergeCell ref="VJM104:VJP104"/>
    <mergeCell ref="VJQ104:VJT104"/>
    <mergeCell ref="VJU104:VJX104"/>
    <mergeCell ref="VJY104:VKB104"/>
    <mergeCell ref="VKC104:VKF104"/>
    <mergeCell ref="VNA104:VND104"/>
    <mergeCell ref="VNE104:VNH104"/>
    <mergeCell ref="VNI104:VNL104"/>
    <mergeCell ref="VNM104:VNP104"/>
    <mergeCell ref="VNQ104:VNT104"/>
    <mergeCell ref="VNU104:VNX104"/>
    <mergeCell ref="VNY104:VOB104"/>
    <mergeCell ref="VOC104:VOF104"/>
    <mergeCell ref="VOG104:VOJ104"/>
    <mergeCell ref="VLQ104:VLT104"/>
    <mergeCell ref="VLU104:VLX104"/>
    <mergeCell ref="VLY104:VMB104"/>
    <mergeCell ref="VMC104:VMF104"/>
    <mergeCell ref="VMG104:VMJ104"/>
    <mergeCell ref="VMK104:VMN104"/>
    <mergeCell ref="VMO104:VMR104"/>
    <mergeCell ref="VMS104:VMV104"/>
    <mergeCell ref="VMW104:VMZ104"/>
    <mergeCell ref="VPU104:VPX104"/>
    <mergeCell ref="VPY104:VQB104"/>
    <mergeCell ref="VQC104:VQF104"/>
    <mergeCell ref="VQG104:VQJ104"/>
    <mergeCell ref="VQK104:VQN104"/>
    <mergeCell ref="VQO104:VQR104"/>
    <mergeCell ref="VQS104:VQV104"/>
    <mergeCell ref="VQW104:VQZ104"/>
    <mergeCell ref="VRA104:VRD104"/>
    <mergeCell ref="VOK104:VON104"/>
    <mergeCell ref="VOO104:VOR104"/>
    <mergeCell ref="VOS104:VOV104"/>
    <mergeCell ref="VOW104:VOZ104"/>
    <mergeCell ref="VPA104:VPD104"/>
    <mergeCell ref="VPE104:VPH104"/>
    <mergeCell ref="VPI104:VPL104"/>
    <mergeCell ref="VPM104:VPP104"/>
    <mergeCell ref="VPQ104:VPT104"/>
    <mergeCell ref="VSO104:VSR104"/>
    <mergeCell ref="VSS104:VSV104"/>
    <mergeCell ref="VSW104:VSZ104"/>
    <mergeCell ref="VTA104:VTD104"/>
    <mergeCell ref="VTE104:VTH104"/>
    <mergeCell ref="VTI104:VTL104"/>
    <mergeCell ref="VTM104:VTP104"/>
    <mergeCell ref="VTQ104:VTT104"/>
    <mergeCell ref="VTU104:VTX104"/>
    <mergeCell ref="VRE104:VRH104"/>
    <mergeCell ref="VRI104:VRL104"/>
    <mergeCell ref="VRM104:VRP104"/>
    <mergeCell ref="VRQ104:VRT104"/>
    <mergeCell ref="VRU104:VRX104"/>
    <mergeCell ref="VRY104:VSB104"/>
    <mergeCell ref="VSC104:VSF104"/>
    <mergeCell ref="VSG104:VSJ104"/>
    <mergeCell ref="VSK104:VSN104"/>
    <mergeCell ref="VVI104:VVL104"/>
    <mergeCell ref="VVM104:VVP104"/>
    <mergeCell ref="VVQ104:VVT104"/>
    <mergeCell ref="VVU104:VVX104"/>
    <mergeCell ref="VVY104:VWB104"/>
    <mergeCell ref="VWC104:VWF104"/>
    <mergeCell ref="VWG104:VWJ104"/>
    <mergeCell ref="VWK104:VWN104"/>
    <mergeCell ref="VWO104:VWR104"/>
    <mergeCell ref="VTY104:VUB104"/>
    <mergeCell ref="VUC104:VUF104"/>
    <mergeCell ref="VUG104:VUJ104"/>
    <mergeCell ref="VUK104:VUN104"/>
    <mergeCell ref="VUO104:VUR104"/>
    <mergeCell ref="VUS104:VUV104"/>
    <mergeCell ref="VUW104:VUZ104"/>
    <mergeCell ref="VVA104:VVD104"/>
    <mergeCell ref="VVE104:VVH104"/>
    <mergeCell ref="VYC104:VYF104"/>
    <mergeCell ref="VYG104:VYJ104"/>
    <mergeCell ref="VYK104:VYN104"/>
    <mergeCell ref="VYO104:VYR104"/>
    <mergeCell ref="VYS104:VYV104"/>
    <mergeCell ref="VYW104:VYZ104"/>
    <mergeCell ref="VZA104:VZD104"/>
    <mergeCell ref="VZE104:VZH104"/>
    <mergeCell ref="VZI104:VZL104"/>
    <mergeCell ref="VWS104:VWV104"/>
    <mergeCell ref="VWW104:VWZ104"/>
    <mergeCell ref="VXA104:VXD104"/>
    <mergeCell ref="VXE104:VXH104"/>
    <mergeCell ref="VXI104:VXL104"/>
    <mergeCell ref="VXM104:VXP104"/>
    <mergeCell ref="VXQ104:VXT104"/>
    <mergeCell ref="VXU104:VXX104"/>
    <mergeCell ref="VXY104:VYB104"/>
    <mergeCell ref="WAW104:WAZ104"/>
    <mergeCell ref="WBA104:WBD104"/>
    <mergeCell ref="WBE104:WBH104"/>
    <mergeCell ref="WBI104:WBL104"/>
    <mergeCell ref="WBM104:WBP104"/>
    <mergeCell ref="WBQ104:WBT104"/>
    <mergeCell ref="WBU104:WBX104"/>
    <mergeCell ref="WBY104:WCB104"/>
    <mergeCell ref="WCC104:WCF104"/>
    <mergeCell ref="VZM104:VZP104"/>
    <mergeCell ref="VZQ104:VZT104"/>
    <mergeCell ref="VZU104:VZX104"/>
    <mergeCell ref="VZY104:WAB104"/>
    <mergeCell ref="WAC104:WAF104"/>
    <mergeCell ref="WAG104:WAJ104"/>
    <mergeCell ref="WAK104:WAN104"/>
    <mergeCell ref="WAO104:WAR104"/>
    <mergeCell ref="WAS104:WAV104"/>
    <mergeCell ref="WDQ104:WDT104"/>
    <mergeCell ref="WDU104:WDX104"/>
    <mergeCell ref="WDY104:WEB104"/>
    <mergeCell ref="WEC104:WEF104"/>
    <mergeCell ref="WEG104:WEJ104"/>
    <mergeCell ref="WEK104:WEN104"/>
    <mergeCell ref="WEO104:WER104"/>
    <mergeCell ref="WES104:WEV104"/>
    <mergeCell ref="WEW104:WEZ104"/>
    <mergeCell ref="WCG104:WCJ104"/>
    <mergeCell ref="WCK104:WCN104"/>
    <mergeCell ref="WCO104:WCR104"/>
    <mergeCell ref="WCS104:WCV104"/>
    <mergeCell ref="WCW104:WCZ104"/>
    <mergeCell ref="WDA104:WDD104"/>
    <mergeCell ref="WDE104:WDH104"/>
    <mergeCell ref="WDI104:WDL104"/>
    <mergeCell ref="WDM104:WDP104"/>
    <mergeCell ref="WGK104:WGN104"/>
    <mergeCell ref="WGO104:WGR104"/>
    <mergeCell ref="WGS104:WGV104"/>
    <mergeCell ref="WGW104:WGZ104"/>
    <mergeCell ref="WHA104:WHD104"/>
    <mergeCell ref="WHE104:WHH104"/>
    <mergeCell ref="WHI104:WHL104"/>
    <mergeCell ref="WHM104:WHP104"/>
    <mergeCell ref="WHQ104:WHT104"/>
    <mergeCell ref="WFA104:WFD104"/>
    <mergeCell ref="WFE104:WFH104"/>
    <mergeCell ref="WFI104:WFL104"/>
    <mergeCell ref="WFM104:WFP104"/>
    <mergeCell ref="WFQ104:WFT104"/>
    <mergeCell ref="WFU104:WFX104"/>
    <mergeCell ref="WFY104:WGB104"/>
    <mergeCell ref="WGC104:WGF104"/>
    <mergeCell ref="WGG104:WGJ104"/>
    <mergeCell ref="WJE104:WJH104"/>
    <mergeCell ref="WJI104:WJL104"/>
    <mergeCell ref="WJM104:WJP104"/>
    <mergeCell ref="WJQ104:WJT104"/>
    <mergeCell ref="WJU104:WJX104"/>
    <mergeCell ref="WJY104:WKB104"/>
    <mergeCell ref="WKC104:WKF104"/>
    <mergeCell ref="WKG104:WKJ104"/>
    <mergeCell ref="WKK104:WKN104"/>
    <mergeCell ref="WHU104:WHX104"/>
    <mergeCell ref="WHY104:WIB104"/>
    <mergeCell ref="WIC104:WIF104"/>
    <mergeCell ref="WIG104:WIJ104"/>
    <mergeCell ref="WIK104:WIN104"/>
    <mergeCell ref="WIO104:WIR104"/>
    <mergeCell ref="WIS104:WIV104"/>
    <mergeCell ref="WIW104:WIZ104"/>
    <mergeCell ref="WJA104:WJD104"/>
    <mergeCell ref="WLY104:WMB104"/>
    <mergeCell ref="WMC104:WMF104"/>
    <mergeCell ref="WMG104:WMJ104"/>
    <mergeCell ref="WMK104:WMN104"/>
    <mergeCell ref="WMO104:WMR104"/>
    <mergeCell ref="WMS104:WMV104"/>
    <mergeCell ref="WMW104:WMZ104"/>
    <mergeCell ref="WNA104:WND104"/>
    <mergeCell ref="WNE104:WNH104"/>
    <mergeCell ref="WKO104:WKR104"/>
    <mergeCell ref="WKS104:WKV104"/>
    <mergeCell ref="WKW104:WKZ104"/>
    <mergeCell ref="WLA104:WLD104"/>
    <mergeCell ref="WLE104:WLH104"/>
    <mergeCell ref="WLI104:WLL104"/>
    <mergeCell ref="WLM104:WLP104"/>
    <mergeCell ref="WLQ104:WLT104"/>
    <mergeCell ref="WLU104:WLX104"/>
    <mergeCell ref="WOS104:WOV104"/>
    <mergeCell ref="WOW104:WOZ104"/>
    <mergeCell ref="WPA104:WPD104"/>
    <mergeCell ref="WPE104:WPH104"/>
    <mergeCell ref="WPI104:WPL104"/>
    <mergeCell ref="WPM104:WPP104"/>
    <mergeCell ref="WPQ104:WPT104"/>
    <mergeCell ref="WPU104:WPX104"/>
    <mergeCell ref="WPY104:WQB104"/>
    <mergeCell ref="WNI104:WNL104"/>
    <mergeCell ref="WNM104:WNP104"/>
    <mergeCell ref="WNQ104:WNT104"/>
    <mergeCell ref="WNU104:WNX104"/>
    <mergeCell ref="WNY104:WOB104"/>
    <mergeCell ref="WOC104:WOF104"/>
    <mergeCell ref="WOG104:WOJ104"/>
    <mergeCell ref="WOK104:WON104"/>
    <mergeCell ref="WOO104:WOR104"/>
    <mergeCell ref="WRM104:WRP104"/>
    <mergeCell ref="WRQ104:WRT104"/>
    <mergeCell ref="WRU104:WRX104"/>
    <mergeCell ref="WRY104:WSB104"/>
    <mergeCell ref="WSC104:WSF104"/>
    <mergeCell ref="WSG104:WSJ104"/>
    <mergeCell ref="WSK104:WSN104"/>
    <mergeCell ref="WSO104:WSR104"/>
    <mergeCell ref="WSS104:WSV104"/>
    <mergeCell ref="WQC104:WQF104"/>
    <mergeCell ref="WQG104:WQJ104"/>
    <mergeCell ref="WQK104:WQN104"/>
    <mergeCell ref="WQO104:WQR104"/>
    <mergeCell ref="WQS104:WQV104"/>
    <mergeCell ref="WQW104:WQZ104"/>
    <mergeCell ref="WRA104:WRD104"/>
    <mergeCell ref="WRE104:WRH104"/>
    <mergeCell ref="WRI104:WRL104"/>
    <mergeCell ref="WUG104:WUJ104"/>
    <mergeCell ref="WUK104:WUN104"/>
    <mergeCell ref="WUO104:WUR104"/>
    <mergeCell ref="WUS104:WUV104"/>
    <mergeCell ref="WUW104:WUZ104"/>
    <mergeCell ref="WVA104:WVD104"/>
    <mergeCell ref="WVE104:WVH104"/>
    <mergeCell ref="WVI104:WVL104"/>
    <mergeCell ref="WVM104:WVP104"/>
    <mergeCell ref="WSW104:WSZ104"/>
    <mergeCell ref="WTA104:WTD104"/>
    <mergeCell ref="WTE104:WTH104"/>
    <mergeCell ref="WTI104:WTL104"/>
    <mergeCell ref="WTM104:WTP104"/>
    <mergeCell ref="WTQ104:WTT104"/>
    <mergeCell ref="WTU104:WTX104"/>
    <mergeCell ref="WTY104:WUB104"/>
    <mergeCell ref="WUC104:WUF104"/>
    <mergeCell ref="WXA104:WXD104"/>
    <mergeCell ref="WXE104:WXH104"/>
    <mergeCell ref="WXI104:WXL104"/>
    <mergeCell ref="WXM104:WXP104"/>
    <mergeCell ref="WXQ104:WXT104"/>
    <mergeCell ref="WXU104:WXX104"/>
    <mergeCell ref="WXY104:WYB104"/>
    <mergeCell ref="WYC104:WYF104"/>
    <mergeCell ref="WYG104:WYJ104"/>
    <mergeCell ref="WVQ104:WVT104"/>
    <mergeCell ref="WVU104:WVX104"/>
    <mergeCell ref="WVY104:WWB104"/>
    <mergeCell ref="WWC104:WWF104"/>
    <mergeCell ref="WWG104:WWJ104"/>
    <mergeCell ref="WWK104:WWN104"/>
    <mergeCell ref="WWO104:WWR104"/>
    <mergeCell ref="WWS104:WWV104"/>
    <mergeCell ref="WWW104:WWZ104"/>
    <mergeCell ref="WZU104:WZX104"/>
    <mergeCell ref="WZY104:XAB104"/>
    <mergeCell ref="XAC104:XAF104"/>
    <mergeCell ref="XAG104:XAJ104"/>
    <mergeCell ref="XAK104:XAN104"/>
    <mergeCell ref="XAO104:XAR104"/>
    <mergeCell ref="XAS104:XAV104"/>
    <mergeCell ref="XAW104:XAZ104"/>
    <mergeCell ref="XBA104:XBD104"/>
    <mergeCell ref="WYK104:WYN104"/>
    <mergeCell ref="WYO104:WYR104"/>
    <mergeCell ref="WYS104:WYV104"/>
    <mergeCell ref="WYW104:WYZ104"/>
    <mergeCell ref="WZA104:WZD104"/>
    <mergeCell ref="WZE104:WZH104"/>
    <mergeCell ref="WZI104:WZL104"/>
    <mergeCell ref="WZM104:WZP104"/>
    <mergeCell ref="WZQ104:WZT104"/>
    <mergeCell ref="H105:H107"/>
    <mergeCell ref="L103:O103"/>
    <mergeCell ref="L122:N122"/>
    <mergeCell ref="A114:C114"/>
    <mergeCell ref="A116:B116"/>
    <mergeCell ref="C116:D116"/>
    <mergeCell ref="XDY104:XEB104"/>
    <mergeCell ref="XEC104:XEF104"/>
    <mergeCell ref="XEG104:XEJ104"/>
    <mergeCell ref="XEK104:XEN104"/>
    <mergeCell ref="XEO104:XER104"/>
    <mergeCell ref="XES104:XEV104"/>
    <mergeCell ref="XEW104:XEZ104"/>
    <mergeCell ref="XFA104:XFD104"/>
    <mergeCell ref="XCO104:XCR104"/>
    <mergeCell ref="XCS104:XCV104"/>
    <mergeCell ref="XCW104:XCZ104"/>
    <mergeCell ref="XDA104:XDD104"/>
    <mergeCell ref="XDE104:XDH104"/>
    <mergeCell ref="XDI104:XDL104"/>
    <mergeCell ref="XDM104:XDP104"/>
    <mergeCell ref="XDQ104:XDT104"/>
    <mergeCell ref="XDU104:XDX104"/>
    <mergeCell ref="XBE104:XBH104"/>
    <mergeCell ref="XBI104:XBL104"/>
    <mergeCell ref="XBM104:XBP104"/>
    <mergeCell ref="XBQ104:XBT104"/>
    <mergeCell ref="XBU104:XBX104"/>
    <mergeCell ref="XBY104:XCB104"/>
    <mergeCell ref="XCC104:XCF104"/>
    <mergeCell ref="XCG104:XCJ104"/>
    <mergeCell ref="XCK104:XCN104"/>
  </mergeCells>
  <conditionalFormatting sqref="N80:N84">
    <cfRule type="cellIs" dxfId="23" priority="42" operator="between">
      <formula>10.1</formula>
      <formula>"∞"</formula>
    </cfRule>
  </conditionalFormatting>
  <conditionalFormatting sqref="B28">
    <cfRule type="dataBar" priority="34">
      <dataBar showValue="0">
        <cfvo type="num" val="0"/>
        <cfvo type="num" val="100"/>
        <color rgb="FFF85656"/>
      </dataBar>
      <extLst>
        <ext xmlns:x14="http://schemas.microsoft.com/office/spreadsheetml/2009/9/main" uri="{B025F937-C7B1-47D3-B67F-A62EFF666E3E}">
          <x14:id>{4AA47FBB-D03B-412B-8752-CC7A3AE015A6}</x14:id>
        </ext>
      </extLst>
    </cfRule>
  </conditionalFormatting>
  <conditionalFormatting sqref="C28">
    <cfRule type="dataBar" priority="33">
      <dataBar showValue="0">
        <cfvo type="num" val="0"/>
        <cfvo type="num" val="100"/>
        <color rgb="FFF85656"/>
      </dataBar>
      <extLst>
        <ext xmlns:x14="http://schemas.microsoft.com/office/spreadsheetml/2009/9/main" uri="{B025F937-C7B1-47D3-B67F-A62EFF666E3E}">
          <x14:id>{F98AEC53-EF5B-46BA-864A-2DE1B62A9093}</x14:id>
        </ext>
      </extLst>
    </cfRule>
  </conditionalFormatting>
  <conditionalFormatting sqref="D28">
    <cfRule type="dataBar" priority="32">
      <dataBar showValue="0">
        <cfvo type="num" val="0"/>
        <cfvo type="num" val="100"/>
        <color rgb="FFF85656"/>
      </dataBar>
      <extLst>
        <ext xmlns:x14="http://schemas.microsoft.com/office/spreadsheetml/2009/9/main" uri="{B025F937-C7B1-47D3-B67F-A62EFF666E3E}">
          <x14:id>{753C5754-5556-4ADD-825A-4DD1FF523291}</x14:id>
        </ext>
      </extLst>
    </cfRule>
  </conditionalFormatting>
  <conditionalFormatting sqref="B27:C29">
    <cfRule type="expression" dxfId="22" priority="28">
      <formula>IF($B$28&lt;&gt;0,TRUE,FALSE)</formula>
    </cfRule>
  </conditionalFormatting>
  <conditionalFormatting sqref="B27">
    <cfRule type="expression" dxfId="21" priority="27">
      <formula>IF(AND(B$28&lt;100,B$28&gt;0),TRUE,FALSE)</formula>
    </cfRule>
  </conditionalFormatting>
  <conditionalFormatting sqref="C27">
    <cfRule type="expression" dxfId="20" priority="26">
      <formula>IF(AND(C$28&lt;100,C$28&gt;0),TRUE,FALSE)</formula>
    </cfRule>
  </conditionalFormatting>
  <conditionalFormatting sqref="D27">
    <cfRule type="expression" dxfId="19" priority="25">
      <formula>IF(AND(D$28&lt;100,D$28&gt;0),TRUE,FALSE)</formula>
    </cfRule>
  </conditionalFormatting>
  <conditionalFormatting sqref="B28:D28">
    <cfRule type="expression" dxfId="18" priority="24">
      <formula>IF($B$28&lt;&gt;0,TRUE,FALSE)</formula>
    </cfRule>
  </conditionalFormatting>
  <conditionalFormatting sqref="C8">
    <cfRule type="expression" dxfId="17" priority="21">
      <formula>IF($J$77="Nein Nicht Einblenden",TRUE,FALSE)</formula>
    </cfRule>
  </conditionalFormatting>
  <conditionalFormatting sqref="C11">
    <cfRule type="expression" dxfId="16" priority="20">
      <formula>IF($J$77="Nein Nicht Einblenden",TRUE,FALSE)</formula>
    </cfRule>
  </conditionalFormatting>
  <conditionalFormatting sqref="C13">
    <cfRule type="expression" dxfId="15" priority="19">
      <formula>IF($J$77="Nein Nicht Einblenden",TRUE,FALSE)</formula>
    </cfRule>
  </conditionalFormatting>
  <conditionalFormatting sqref="E21:E24">
    <cfRule type="expression" dxfId="14" priority="18">
      <formula>IF($E21&lt;&gt;"",TRUE,FALSE)</formula>
    </cfRule>
  </conditionalFormatting>
  <conditionalFormatting sqref="E40">
    <cfRule type="expression" dxfId="13" priority="17">
      <formula>IF($E$40&lt;&gt;"",TRUE,FALSE)</formula>
    </cfRule>
  </conditionalFormatting>
  <conditionalFormatting sqref="D51">
    <cfRule type="expression" dxfId="12" priority="72">
      <formula>IF($H$45="Nein Nicht Einblenden",TRUE,FALSE)</formula>
    </cfRule>
  </conditionalFormatting>
  <conditionalFormatting sqref="D61">
    <cfRule type="expression" dxfId="11" priority="73">
      <formula>IF($H$45="Nein Nicht Einblenden",TRUE,FALSE)</formula>
    </cfRule>
  </conditionalFormatting>
  <conditionalFormatting sqref="D56">
    <cfRule type="expression" dxfId="10" priority="75">
      <formula>IF($H$45="Nein Nicht Einblenden",TRUE,FALSE)</formula>
    </cfRule>
  </conditionalFormatting>
  <conditionalFormatting sqref="D66:D67">
    <cfRule type="expression" dxfId="9" priority="76">
      <formula>IF($H$45="Nein Nicht Einblenden",TRUE,FALSE)</formula>
    </cfRule>
  </conditionalFormatting>
  <conditionalFormatting sqref="H45">
    <cfRule type="expression" dxfId="8" priority="15">
      <formula>IF($J$77="Nein Nicht Einblenden",TRUE,FALSE)</formula>
    </cfRule>
  </conditionalFormatting>
  <conditionalFormatting sqref="D106">
    <cfRule type="expression" dxfId="7" priority="14">
      <formula>IF($H$45="Nein Nicht Einblenden",TRUE,FALSE)</formula>
    </cfRule>
  </conditionalFormatting>
  <conditionalFormatting sqref="B52:H52">
    <cfRule type="dataBar" priority="10">
      <dataBar>
        <cfvo type="num" val="0"/>
        <cfvo type="num" val="$D$50"/>
        <color rgb="FFD6007B"/>
      </dataBar>
      <extLst>
        <ext xmlns:x14="http://schemas.microsoft.com/office/spreadsheetml/2009/9/main" uri="{B025F937-C7B1-47D3-B67F-A62EFF666E3E}">
          <x14:id>{1CA5AE11-7256-44E3-9985-93B35AAC7794}</x14:id>
        </ext>
      </extLst>
    </cfRule>
  </conditionalFormatting>
  <conditionalFormatting sqref="E92:H92">
    <cfRule type="dataBar" priority="9">
      <dataBar showValue="0">
        <cfvo type="num" val="0"/>
        <cfvo type="num" val="10"/>
        <color rgb="FF008AEF"/>
      </dataBar>
      <extLst>
        <ext xmlns:x14="http://schemas.microsoft.com/office/spreadsheetml/2009/9/main" uri="{B025F937-C7B1-47D3-B67F-A62EFF666E3E}">
          <x14:id>{71F77569-CC12-4D7A-9000-B2207575CC72}</x14:id>
        </ext>
      </extLst>
    </cfRule>
  </conditionalFormatting>
  <conditionalFormatting sqref="E98:H98">
    <cfRule type="dataBar" priority="6">
      <dataBar showValue="0">
        <cfvo type="num" val="0"/>
        <cfvo type="num" val="10"/>
        <color rgb="FFFF0000"/>
      </dataBar>
      <extLst>
        <ext xmlns:x14="http://schemas.microsoft.com/office/spreadsheetml/2009/9/main" uri="{B025F937-C7B1-47D3-B67F-A62EFF666E3E}">
          <x14:id>{CF44394D-E10B-4CC1-8320-4543437F01B6}</x14:id>
        </ext>
      </extLst>
    </cfRule>
  </conditionalFormatting>
  <conditionalFormatting sqref="B104:H104 M104:XFD104">
    <cfRule type="dataBar" priority="7">
      <dataBar showValue="0">
        <cfvo type="num" val="0"/>
        <cfvo type="num" val="10"/>
        <color rgb="FF00B050"/>
      </dataBar>
      <extLst>
        <ext xmlns:x14="http://schemas.microsoft.com/office/spreadsheetml/2009/9/main" uri="{B025F937-C7B1-47D3-B67F-A62EFF666E3E}">
          <x14:id>{28E932A5-4EB4-4553-90D3-4182E0191A75}</x14:id>
        </ext>
      </extLst>
    </cfRule>
  </conditionalFormatting>
  <conditionalFormatting sqref="E91">
    <cfRule type="expression" dxfId="6" priority="5">
      <formula>IF($H$45="Nein Nicht Einblenden",TRUE,FALSE)</formula>
    </cfRule>
  </conditionalFormatting>
  <conditionalFormatting sqref="E97">
    <cfRule type="expression" dxfId="5" priority="4">
      <formula>IF($H$45="Nein Nicht Einblenden",TRUE,FALSE)</formula>
    </cfRule>
  </conditionalFormatting>
  <conditionalFormatting sqref="E103">
    <cfRule type="expression" dxfId="4" priority="3">
      <formula>IF($H$45="Nein Nicht Einblenden",TRUE,FALSE)</formula>
    </cfRule>
  </conditionalFormatting>
  <conditionalFormatting sqref="C116">
    <cfRule type="expression" dxfId="3" priority="2">
      <formula>IF($J$77="Nein Nicht Einblenden",TRUE,FALSE)</formula>
    </cfRule>
  </conditionalFormatting>
  <conditionalFormatting sqref="C126">
    <cfRule type="expression" dxfId="2" priority="1">
      <formula>IF($J$77="Nein Nicht Einblenden",TRUE,FALSE)</formula>
    </cfRule>
  </conditionalFormatting>
  <dataValidations count="9">
    <dataValidation type="list" allowBlank="1" showInputMessage="1" showErrorMessage="1" sqref="C13:C14" xr:uid="{D129FF21-4D32-4FDD-85CD-61E91B1C9E74}">
      <mc:AlternateContent xmlns:x12ac="http://schemas.microsoft.com/office/spreadsheetml/2011/1/ac" xmlns:mc="http://schemas.openxmlformats.org/markup-compatibility/2006">
        <mc:Choice Requires="x12ac">
          <x12ac:list>"0,1","0,5",1,"1,5",2,"2,5",3,"3,5",4,5,10</x12ac:list>
        </mc:Choice>
        <mc:Fallback>
          <formula1>"0,1,0,5,1,1,5,2,2,5,3,3,5,4,5,10"</formula1>
        </mc:Fallback>
      </mc:AlternateContent>
    </dataValidation>
    <dataValidation type="list" allowBlank="1" showInputMessage="1" showErrorMessage="1" sqref="C36" xr:uid="{8D6FEC0A-1C53-42E9-9E18-20A74073503C}">
      <formula1>"1.Übung,2.Übung,3.Übung,4.Übung,5.Übung"</formula1>
    </dataValidation>
    <dataValidation type="list" allowBlank="1" showInputMessage="1" showErrorMessage="1" sqref="C38 C78" xr:uid="{E2C399C5-F26B-4AD4-83D0-073B3E4CE4C1}">
      <formula1>"2 Sätze,3 Sätze,4 Sätze,5 Sätze,6 Sätze"</formula1>
    </dataValidation>
    <dataValidation type="list" allowBlank="1" showInputMessage="1" showErrorMessage="1" sqref="H45 J77" xr:uid="{E005D4F2-0AD3-44AC-BEE3-261F92B47DCC}">
      <formula1>"Ja Einblenden,Nein Nicht Einblenden"</formula1>
    </dataValidation>
    <dataValidation allowBlank="1" showInputMessage="1" showErrorMessage="1" error="Steigerung " sqref="D66:D67 D106" xr:uid="{B6ED5D24-0F65-4FAC-8D60-3A13AEB61366}"/>
    <dataValidation type="list" allowBlank="1" showInputMessage="1" showErrorMessage="1" sqref="C11" xr:uid="{3CEB238D-043C-489C-92FA-AE6AB663795C}">
      <formula1>"Epley,Brzycki"</formula1>
    </dataValidation>
    <dataValidation type="list" allowBlank="1" showInputMessage="1" showErrorMessage="1" sqref="F68" xr:uid="{3087000E-7921-43B3-99DD-8B7B0940E79B}">
      <formula1>"Intensitätssteigerung,Volumensteigerung,Keine Steigerung"</formula1>
    </dataValidation>
    <dataValidation type="list" allowBlank="1" showInputMessage="1" showErrorMessage="1" sqref="C124:C125 C127" xr:uid="{FD345D4C-1608-478F-83D8-623E87ACD08B}">
      <formula1>"Ja Übernehmen,Nein Nicht Übernehmen"</formula1>
    </dataValidation>
    <dataValidation type="list" allowBlank="1" showInputMessage="1" showErrorMessage="1" sqref="C116:D116 C126:D126" xr:uid="{2C466261-3B7E-4504-A1FD-FA8270DC55EB}">
      <formula1>"Individueller Rechner,Autonomer Rechner,"</formula1>
    </dataValidation>
  </dataValidations>
  <hyperlinks>
    <hyperlink ref="L55" r:id="rId1" display="5 Wdh" xr:uid="{1E5ACB33-C30E-47E7-BB6D-9E05179F3947}"/>
    <hyperlink ref="L127" r:id="rId2" display="https://www.sjardfitness.de/maximalkraftrechner/" xr:uid="{E3DD4E37-9237-4DB2-B7FA-71A1F018ADBB}"/>
    <hyperlink ref="L71" r:id="rId3" display="5 Wdh" xr:uid="{FF4B66BB-AD36-4DFF-84AF-1FF785E742C4}"/>
  </hyperlinks>
  <pageMargins left="0.7" right="0.7" top="0.78740157499999996" bottom="0.78740157499999996" header="0.3" footer="0.3"/>
  <pageSetup paperSize="9" orientation="portrait" horizontalDpi="300" verticalDpi="300" r:id="rId4"/>
  <ignoredErrors>
    <ignoredError sqref="D38 D36" unlockedFormula="1"/>
  </ignoredErrors>
  <drawing r:id="rId5"/>
  <legacyDrawing r:id="rId6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AA47FBB-D03B-412B-8752-CC7A3AE015A6}">
            <x14:dataBar minLength="0" maxLength="100" gradient="0">
              <x14:cfvo type="num">
                <xm:f>0</xm:f>
              </x14:cfvo>
              <x14:cfvo type="num">
                <xm:f>100</xm:f>
              </x14:cfvo>
              <x14:negativeFillColor rgb="FFFF0000"/>
              <x14:axisColor rgb="FF000000"/>
            </x14:dataBar>
          </x14:cfRule>
          <xm:sqref>B28</xm:sqref>
        </x14:conditionalFormatting>
        <x14:conditionalFormatting xmlns:xm="http://schemas.microsoft.com/office/excel/2006/main">
          <x14:cfRule type="dataBar" id="{F98AEC53-EF5B-46BA-864A-2DE1B62A9093}">
            <x14:dataBar minLength="0" maxLength="100" gradient="0">
              <x14:cfvo type="num">
                <xm:f>0</xm:f>
              </x14:cfvo>
              <x14:cfvo type="num">
                <xm:f>100</xm:f>
              </x14:cfvo>
              <x14:negativeFillColor rgb="FFFF0000"/>
              <x14:axisColor rgb="FF000000"/>
            </x14:dataBar>
          </x14:cfRule>
          <xm:sqref>C28</xm:sqref>
        </x14:conditionalFormatting>
        <x14:conditionalFormatting xmlns:xm="http://schemas.microsoft.com/office/excel/2006/main">
          <x14:cfRule type="dataBar" id="{753C5754-5556-4ADD-825A-4DD1FF523291}">
            <x14:dataBar minLength="0" maxLength="100" gradient="0">
              <x14:cfvo type="num">
                <xm:f>0</xm:f>
              </x14:cfvo>
              <x14:cfvo type="num">
                <xm:f>100</xm:f>
              </x14:cfvo>
              <x14:negativeFillColor rgb="FFFF0000"/>
              <x14:axisColor rgb="FF000000"/>
            </x14:dataBar>
          </x14:cfRule>
          <xm:sqref>D28</xm:sqref>
        </x14:conditionalFormatting>
        <x14:conditionalFormatting xmlns:xm="http://schemas.microsoft.com/office/excel/2006/main">
          <x14:cfRule type="dataBar" id="{1CA5AE11-7256-44E3-9985-93B35AAC7794}">
            <x14:dataBar minLength="0" maxLength="100" gradient="0">
              <x14:cfvo type="num">
                <xm:f>0</xm:f>
              </x14:cfvo>
              <x14:cfvo type="num">
                <xm:f>$D$50</xm:f>
              </x14:cfvo>
              <x14:negativeFillColor rgb="FFFF0000"/>
              <x14:axisColor rgb="FF000000"/>
            </x14:dataBar>
          </x14:cfRule>
          <xm:sqref>B52:H52</xm:sqref>
        </x14:conditionalFormatting>
        <x14:conditionalFormatting xmlns:xm="http://schemas.microsoft.com/office/excel/2006/main">
          <x14:cfRule type="dataBar" id="{71F77569-CC12-4D7A-9000-B2207575CC72}">
            <x14:dataBar minLength="0" maxLength="100" gradient="0">
              <x14:cfvo type="num">
                <xm:f>0</xm:f>
              </x14:cfvo>
              <x14:cfvo type="num">
                <xm:f>10</xm:f>
              </x14:cfvo>
              <x14:negativeFillColor rgb="FFFF0000"/>
              <x14:axisColor rgb="FF000000"/>
            </x14:dataBar>
          </x14:cfRule>
          <xm:sqref>E92:H92</xm:sqref>
        </x14:conditionalFormatting>
        <x14:conditionalFormatting xmlns:xm="http://schemas.microsoft.com/office/excel/2006/main">
          <x14:cfRule type="dataBar" id="{CF44394D-E10B-4CC1-8320-4543437F01B6}">
            <x14:dataBar minLength="0" maxLength="100" gradient="0">
              <x14:cfvo type="num">
                <xm:f>0</xm:f>
              </x14:cfvo>
              <x14:cfvo type="num">
                <xm:f>10</xm:f>
              </x14:cfvo>
              <x14:negativeFillColor rgb="FFFF0000"/>
              <x14:axisColor rgb="FF000000"/>
            </x14:dataBar>
          </x14:cfRule>
          <xm:sqref>E98:H98</xm:sqref>
        </x14:conditionalFormatting>
        <x14:conditionalFormatting xmlns:xm="http://schemas.microsoft.com/office/excel/2006/main">
          <x14:cfRule type="dataBar" id="{28E932A5-4EB4-4553-90D3-4182E0191A75}">
            <x14:dataBar minLength="0" maxLength="100" gradient="0">
              <x14:cfvo type="num">
                <xm:f>0</xm:f>
              </x14:cfvo>
              <x14:cfvo type="num">
                <xm:f>10</xm:f>
              </x14:cfvo>
              <x14:negativeFillColor rgb="FFFF0000"/>
              <x14:axisColor rgb="FF000000"/>
            </x14:dataBar>
          </x14:cfRule>
          <xm:sqref>B104:H104 M104:XFD104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38850E96-6B4A-464B-B0C4-5DD23C05E570}">
          <x14:formula1>
            <xm:f>'Funktions-Tabelle'!$M$5:$M$19</xm:f>
          </x14:formula1>
          <xm:sqref>C8</xm:sqref>
        </x14:dataValidation>
        <x14:dataValidation type="list" allowBlank="1" showInputMessage="1" showErrorMessage="1" xr:uid="{F74EE68C-FFDF-4927-AE10-87F142A7D1D7}">
          <x14:formula1>
            <xm:f>'Funktions-Tabelle'!$H$5:$H$9</xm:f>
          </x14:formula1>
          <xm:sqref>F69</xm:sqref>
        </x14:dataValidation>
        <x14:dataValidation type="list" allowBlank="1" showInputMessage="1" showErrorMessage="1" xr:uid="{74AE4675-8D1D-482E-B5BE-DE4D0EE0A668}">
          <x14:formula1>
            <xm:f>'Funktions-Tabelle'!$D$5:$D$9</xm:f>
          </x14:formula1>
          <xm:sqref>F107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T75"/>
  <sheetViews>
    <sheetView topLeftCell="A7" zoomScale="84" zoomScaleNormal="84" workbookViewId="0">
      <selection activeCell="G10" sqref="G10"/>
    </sheetView>
  </sheetViews>
  <sheetFormatPr baseColWidth="10" defaultColWidth="9" defaultRowHeight="12.75"/>
  <cols>
    <col min="1" max="1" width="0.28515625" customWidth="1"/>
    <col min="2" max="10" width="20.42578125" customWidth="1"/>
    <col min="11" max="11" width="21.140625" customWidth="1"/>
    <col min="12" max="12" width="21.42578125" customWidth="1"/>
    <col min="13" max="20" width="20.7109375" customWidth="1"/>
    <col min="21" max="256" width="10" customWidth="1"/>
  </cols>
  <sheetData>
    <row r="1" spans="1:20" ht="24.95" customHeight="1">
      <c r="B1" s="245"/>
      <c r="C1" s="245"/>
      <c r="D1" s="245"/>
      <c r="E1" s="245"/>
      <c r="F1" s="245"/>
      <c r="G1" s="245"/>
      <c r="H1" s="245"/>
      <c r="I1" s="245"/>
      <c r="J1" s="248"/>
      <c r="K1" s="248"/>
      <c r="L1" s="248"/>
      <c r="M1" s="248"/>
      <c r="N1" s="248"/>
      <c r="O1" s="248"/>
      <c r="P1" s="248"/>
      <c r="Q1" s="248"/>
      <c r="R1" s="248"/>
      <c r="S1" s="248"/>
      <c r="T1" s="248"/>
    </row>
    <row r="2" spans="1:20" ht="24.95" customHeight="1">
      <c r="A2" s="873"/>
      <c r="B2" s="302"/>
      <c r="C2" s="302"/>
      <c r="D2" s="302"/>
      <c r="E2" s="302"/>
      <c r="F2" s="302"/>
      <c r="G2" s="302"/>
      <c r="H2" s="302"/>
      <c r="I2" s="302"/>
      <c r="J2" s="245"/>
      <c r="K2" s="245"/>
      <c r="L2" s="245"/>
      <c r="M2" s="245"/>
      <c r="N2" s="245"/>
      <c r="O2" s="245"/>
      <c r="P2" s="245"/>
      <c r="Q2" s="245"/>
      <c r="R2" s="245"/>
      <c r="S2" s="245"/>
      <c r="T2" s="245"/>
    </row>
    <row r="3" spans="1:20" ht="24.95" customHeight="1">
      <c r="A3" s="873"/>
      <c r="B3" s="245"/>
      <c r="C3" s="245"/>
      <c r="D3" s="245"/>
      <c r="E3" s="245"/>
      <c r="F3" s="245"/>
      <c r="G3" s="245"/>
      <c r="H3" s="245"/>
      <c r="I3" s="245"/>
      <c r="J3" s="248"/>
      <c r="K3" s="248"/>
      <c r="L3" s="248"/>
      <c r="M3" s="248"/>
      <c r="N3" s="248"/>
      <c r="O3" s="248"/>
      <c r="P3" s="248"/>
      <c r="Q3" s="248"/>
      <c r="R3" s="248"/>
      <c r="S3" s="248"/>
      <c r="T3" s="248"/>
    </row>
    <row r="4" spans="1:20" ht="24.95" customHeight="1">
      <c r="A4" s="475"/>
      <c r="B4" s="245"/>
      <c r="C4" s="245"/>
      <c r="D4" s="245"/>
      <c r="E4" s="245"/>
      <c r="F4" s="245"/>
      <c r="G4" s="245"/>
      <c r="H4" s="245"/>
      <c r="I4" s="245"/>
      <c r="J4" s="245"/>
      <c r="K4" s="245"/>
      <c r="L4" s="245"/>
      <c r="M4" s="245"/>
      <c r="N4" s="245"/>
      <c r="O4" s="245"/>
      <c r="P4" s="245"/>
      <c r="Q4" s="245"/>
      <c r="R4" s="245"/>
      <c r="S4" s="245"/>
      <c r="T4" s="245"/>
    </row>
    <row r="5" spans="1:20" ht="24.95" customHeight="1">
      <c r="A5" s="627"/>
      <c r="B5" s="973"/>
      <c r="C5" s="973"/>
      <c r="D5" s="973"/>
      <c r="E5" s="973"/>
      <c r="F5" s="248"/>
      <c r="G5" s="248"/>
      <c r="H5" s="248"/>
      <c r="I5" s="248"/>
      <c r="J5" s="248"/>
      <c r="K5" s="248"/>
      <c r="L5" s="248"/>
      <c r="M5" s="248"/>
      <c r="N5" s="248"/>
      <c r="O5" s="248"/>
      <c r="P5" s="248"/>
      <c r="Q5" s="248"/>
      <c r="R5" s="248"/>
      <c r="S5" s="248"/>
      <c r="T5" s="248"/>
    </row>
    <row r="6" spans="1:20" ht="24.95" customHeight="1">
      <c r="A6" s="475"/>
      <c r="B6" s="878" t="s">
        <v>237</v>
      </c>
      <c r="C6" s="879"/>
      <c r="D6" s="883" t="s">
        <v>2</v>
      </c>
      <c r="E6" s="884"/>
      <c r="F6" s="245"/>
      <c r="G6" s="245"/>
      <c r="H6" s="245"/>
      <c r="I6" s="245"/>
      <c r="J6" s="245"/>
      <c r="K6" s="245"/>
      <c r="L6" s="245"/>
      <c r="M6" s="245"/>
      <c r="N6" s="245"/>
      <c r="O6" s="245"/>
      <c r="P6" s="245"/>
      <c r="Q6" s="245"/>
      <c r="R6" s="245"/>
      <c r="S6" s="245"/>
      <c r="T6" s="245"/>
    </row>
    <row r="7" spans="1:20" ht="24.95" customHeight="1">
      <c r="A7" s="475"/>
      <c r="B7" s="302"/>
      <c r="C7" s="302"/>
      <c r="D7" s="302"/>
      <c r="E7" s="302"/>
      <c r="F7" s="302"/>
      <c r="G7" s="302"/>
      <c r="H7" s="302"/>
      <c r="I7" s="302"/>
      <c r="J7" s="302"/>
      <c r="K7" s="302"/>
      <c r="L7" s="302"/>
      <c r="M7" s="302"/>
      <c r="N7" s="302"/>
      <c r="O7" s="302"/>
      <c r="P7" s="302"/>
      <c r="Q7" s="302"/>
      <c r="R7" s="302"/>
      <c r="S7" s="302"/>
      <c r="T7" s="302"/>
    </row>
    <row r="8" spans="1:20" ht="24.95" customHeight="1">
      <c r="A8" s="245"/>
      <c r="B8" s="251"/>
      <c r="C8" s="251"/>
      <c r="D8" s="251"/>
      <c r="E8" s="251"/>
      <c r="F8" s="251"/>
      <c r="G8" s="251"/>
      <c r="H8" s="305"/>
      <c r="I8" s="305"/>
      <c r="J8" s="245"/>
      <c r="K8" s="348" t="s">
        <v>0</v>
      </c>
      <c r="L8" s="349" t="s">
        <v>251</v>
      </c>
      <c r="M8" s="349" t="s">
        <v>248</v>
      </c>
      <c r="N8" s="350" t="s">
        <v>249</v>
      </c>
      <c r="O8" s="247"/>
      <c r="P8" s="315"/>
      <c r="Q8" s="315"/>
      <c r="R8" s="315"/>
      <c r="S8" s="315"/>
      <c r="T8" s="315"/>
    </row>
    <row r="9" spans="1:20" ht="24.95" customHeight="1">
      <c r="A9" s="439"/>
      <c r="B9" s="860" t="s">
        <v>322</v>
      </c>
      <c r="C9" s="861"/>
      <c r="D9" s="584" t="s">
        <v>323</v>
      </c>
      <c r="E9" s="309"/>
      <c r="F9" s="309"/>
      <c r="G9" s="317"/>
      <c r="H9" s="317"/>
      <c r="I9" s="317"/>
      <c r="J9" s="304"/>
      <c r="K9" s="342" t="s">
        <v>2</v>
      </c>
      <c r="L9" s="341">
        <v>116.1</v>
      </c>
      <c r="M9" s="341" t="s">
        <v>240</v>
      </c>
      <c r="N9" s="343" t="s">
        <v>239</v>
      </c>
      <c r="O9" s="248"/>
      <c r="P9" s="313"/>
      <c r="Q9" s="313"/>
      <c r="R9" s="313"/>
      <c r="S9" s="313"/>
      <c r="T9" s="313"/>
    </row>
    <row r="10" spans="1:20" ht="25.5" customHeight="1">
      <c r="A10" s="245"/>
      <c r="B10" s="252"/>
      <c r="C10" s="252"/>
      <c r="D10" s="252"/>
      <c r="E10" s="252"/>
      <c r="F10" s="310"/>
      <c r="G10" s="355"/>
      <c r="H10" s="339"/>
      <c r="I10" s="319"/>
      <c r="J10" s="312"/>
      <c r="K10" s="344" t="s">
        <v>19</v>
      </c>
      <c r="L10" s="341">
        <v>148.4</v>
      </c>
      <c r="M10" s="341" t="s">
        <v>241</v>
      </c>
      <c r="N10" s="343" t="s">
        <v>247</v>
      </c>
      <c r="O10" s="300"/>
      <c r="P10" s="315"/>
      <c r="Q10" s="315"/>
      <c r="R10" s="315"/>
      <c r="S10" s="315"/>
      <c r="T10" s="315"/>
    </row>
    <row r="11" spans="1:20" ht="24.95" customHeight="1">
      <c r="A11" s="328"/>
      <c r="B11" s="320"/>
      <c r="C11" s="320"/>
      <c r="D11" s="320"/>
      <c r="E11" s="320"/>
      <c r="F11" s="309"/>
      <c r="G11" s="309"/>
      <c r="H11" s="309"/>
      <c r="I11" s="317"/>
      <c r="J11" s="313"/>
      <c r="K11" s="345" t="s">
        <v>243</v>
      </c>
      <c r="L11" s="346">
        <v>174.2</v>
      </c>
      <c r="M11" s="346" t="s">
        <v>242</v>
      </c>
      <c r="N11" s="347" t="s">
        <v>244</v>
      </c>
      <c r="O11" s="301"/>
      <c r="P11" s="313"/>
      <c r="Q11" s="313"/>
      <c r="R11" s="313"/>
      <c r="S11" s="313"/>
      <c r="T11" s="313"/>
    </row>
    <row r="12" spans="1:20" ht="24.95" customHeight="1">
      <c r="A12" s="254"/>
      <c r="B12" s="974" t="s">
        <v>225</v>
      </c>
      <c r="C12" s="975"/>
      <c r="D12" s="975"/>
      <c r="E12" s="329"/>
      <c r="F12" s="324"/>
      <c r="G12" s="318"/>
      <c r="H12" s="318"/>
      <c r="I12" s="318"/>
      <c r="J12" s="314"/>
      <c r="K12" s="298"/>
      <c r="L12" s="331" t="s">
        <v>250</v>
      </c>
      <c r="M12" s="299"/>
      <c r="N12" s="299"/>
      <c r="O12" s="300"/>
      <c r="P12" s="315"/>
      <c r="Q12" s="315"/>
      <c r="R12" s="315"/>
      <c r="S12" s="315"/>
      <c r="T12" s="315"/>
    </row>
    <row r="13" spans="1:20" ht="24.95" customHeight="1" thickBot="1">
      <c r="A13" s="255"/>
      <c r="B13" s="256"/>
      <c r="C13" s="257"/>
      <c r="D13" s="257"/>
      <c r="E13" s="257"/>
      <c r="F13" s="311"/>
      <c r="G13" s="323"/>
      <c r="H13" s="323"/>
      <c r="I13" s="320"/>
      <c r="J13" s="313"/>
      <c r="K13" s="313"/>
      <c r="L13" s="313"/>
      <c r="M13" s="313"/>
      <c r="N13" s="313"/>
      <c r="O13" s="301"/>
      <c r="P13" s="250"/>
      <c r="Q13" s="250"/>
      <c r="R13" s="250"/>
      <c r="S13" s="250"/>
      <c r="T13" s="250"/>
    </row>
    <row r="14" spans="1:20" ht="24.95" customHeight="1" thickTop="1">
      <c r="A14" s="258"/>
      <c r="B14" s="887" t="s">
        <v>58</v>
      </c>
      <c r="C14" s="888"/>
      <c r="D14" s="433">
        <v>100</v>
      </c>
      <c r="E14" s="372" t="str">
        <f>IF(D14&lt;0,"ERROR",IF(D14=0,"EINGEBEN",""))</f>
        <v/>
      </c>
      <c r="F14" s="371"/>
      <c r="G14" s="371"/>
      <c r="H14" s="373"/>
      <c r="I14" s="321"/>
      <c r="J14" s="315"/>
      <c r="K14" s="315"/>
      <c r="L14" s="315"/>
      <c r="M14" s="315"/>
      <c r="N14" s="315"/>
      <c r="O14" s="247"/>
      <c r="P14" s="247"/>
      <c r="Q14" s="247"/>
      <c r="R14" s="247"/>
      <c r="S14" s="247"/>
      <c r="T14" s="247"/>
    </row>
    <row r="15" spans="1:20" ht="24.95" customHeight="1">
      <c r="A15" s="259"/>
      <c r="B15" s="895" t="s">
        <v>49</v>
      </c>
      <c r="C15" s="868"/>
      <c r="D15" s="374">
        <v>5</v>
      </c>
      <c r="E15" s="375" t="str">
        <f>IF(D15&gt;20,"Nur Wdh. 1-20",IF(D15&lt;0,"ERROR",IF(D15=0,"EINGEBEN","")))</f>
        <v/>
      </c>
      <c r="F15" s="376"/>
      <c r="G15" s="876" t="s">
        <v>228</v>
      </c>
      <c r="H15" s="877"/>
      <c r="I15" s="322"/>
      <c r="J15" s="304"/>
      <c r="K15" s="248"/>
      <c r="L15" s="249"/>
      <c r="M15" s="250"/>
      <c r="N15" s="250"/>
      <c r="O15" s="250"/>
      <c r="P15" s="250"/>
      <c r="Q15" s="250"/>
      <c r="R15" s="250"/>
      <c r="S15" s="250"/>
      <c r="T15" s="250"/>
    </row>
    <row r="16" spans="1:20" ht="24.95" customHeight="1">
      <c r="A16" s="258"/>
      <c r="B16" s="865" t="s">
        <v>226</v>
      </c>
      <c r="C16" s="866"/>
      <c r="D16" s="434">
        <v>9</v>
      </c>
      <c r="E16" s="370" t="str">
        <f>IF(D16=0,"EINGEBEN",IF(D16&gt;10,"NUR RPE WERTE VON 1-10",IF(D16&lt;0,"NUR RPE WERTE VON 1-10","")))</f>
        <v/>
      </c>
      <c r="F16" s="318"/>
      <c r="G16" s="881" t="s">
        <v>229</v>
      </c>
      <c r="H16" s="882"/>
      <c r="I16" s="321"/>
      <c r="J16" s="315"/>
      <c r="K16" s="245"/>
      <c r="L16" s="246"/>
      <c r="M16" s="247"/>
      <c r="N16" s="247"/>
      <c r="O16" s="247"/>
      <c r="P16" s="247"/>
      <c r="Q16" s="247"/>
      <c r="R16" s="247"/>
      <c r="S16" s="247"/>
      <c r="T16" s="247"/>
    </row>
    <row r="17" spans="1:20" ht="24.95" customHeight="1">
      <c r="A17" s="259"/>
      <c r="B17" s="867" t="s">
        <v>256</v>
      </c>
      <c r="C17" s="868"/>
      <c r="D17" s="377">
        <f>IF(D15&lt;0,"ERROR",IF(D16&gt;10,"ERROR",IF(D16&lt;0,"ERROR",IF(D16=0,"",(10-D16)+D15))))</f>
        <v>6</v>
      </c>
      <c r="E17" s="378"/>
      <c r="F17" s="376"/>
      <c r="G17" s="320"/>
      <c r="H17" s="325"/>
      <c r="I17" s="322"/>
      <c r="J17" s="304"/>
      <c r="K17" s="248"/>
      <c r="L17" s="249"/>
      <c r="M17" s="250"/>
      <c r="N17" s="250"/>
      <c r="O17" s="306"/>
      <c r="P17" s="250"/>
      <c r="Q17" s="250"/>
      <c r="R17" s="250"/>
      <c r="S17" s="250"/>
      <c r="T17" s="250"/>
    </row>
    <row r="18" spans="1:20" ht="24.95" customHeight="1">
      <c r="A18" s="258"/>
      <c r="B18" s="379"/>
      <c r="C18" s="319"/>
      <c r="D18" s="428"/>
      <c r="E18" s="319"/>
      <c r="F18" s="319"/>
      <c r="G18" s="319"/>
      <c r="H18" s="380"/>
      <c r="I18" s="321"/>
      <c r="J18" s="315"/>
      <c r="K18" s="245"/>
      <c r="L18" s="246"/>
      <c r="M18" s="246"/>
      <c r="N18" s="246"/>
      <c r="O18" s="246"/>
      <c r="P18" s="300"/>
      <c r="Q18" s="247"/>
      <c r="R18" s="247"/>
      <c r="S18" s="247"/>
      <c r="T18" s="247"/>
    </row>
    <row r="19" spans="1:20" ht="24.95" customHeight="1" thickBot="1">
      <c r="A19" s="259"/>
      <c r="B19" s="898" t="s">
        <v>227</v>
      </c>
      <c r="C19" s="899"/>
      <c r="D19" s="470">
        <f>IF(D15&lt;1,"",IF(D15&gt;20,"",IF(D15=0,"",IF(D14=0,"",IF(D16&gt;10,"ERROR",IF($C16&lt;0,"ERROR",IF(AND($D$9="Epley",D16=0),ROUNDDOWN(D14*(1+(D15/30)),0),IF($D$9="Epley",ROUNDDOWN(D14*(1+((D15+(10-D16))/30)),0),IF(D16=0,ROUNDDOWN(D14*36/(37-D15),0),ROUNDDOWN(D14*36/(37-(D15+(10-D16))),0))))))))))</f>
        <v>116</v>
      </c>
      <c r="E19" s="472">
        <f>IF(D15&lt;1,"",IF(D15&gt;20,"",IF(D15=0,"",IF(D14=0,"",IF(D16&gt;10,"ERROR",IF(D16&lt;0,"ERROR",IF(AND($D$9="Epley",D16=0),(D14*(1+(D15/30))),IF($D$9="Epley",(D14*(1+((D15+(10-D16))/30))),IF(D16=0,D14*36/(37-D15),(D14*36/(37-(D15+(10-D16)))))))))))))</f>
        <v>116.12903225806451</v>
      </c>
      <c r="F19" s="260"/>
      <c r="G19" s="326"/>
      <c r="H19" s="327"/>
      <c r="I19" s="322"/>
      <c r="J19" s="304"/>
      <c r="K19" s="248"/>
      <c r="L19" s="249"/>
      <c r="M19" s="294"/>
      <c r="N19" s="294"/>
      <c r="O19" s="266"/>
      <c r="P19" s="250"/>
      <c r="Q19" s="250"/>
      <c r="R19" s="250"/>
      <c r="S19" s="250"/>
      <c r="T19" s="250"/>
    </row>
    <row r="20" spans="1:20" ht="24.95" customHeight="1" thickTop="1">
      <c r="A20" s="259"/>
      <c r="B20" s="246"/>
      <c r="C20" s="246"/>
      <c r="D20" s="246"/>
      <c r="E20" s="246"/>
      <c r="F20" s="246"/>
      <c r="G20" s="246"/>
      <c r="H20" s="246"/>
      <c r="I20" s="246"/>
      <c r="J20" s="246"/>
      <c r="K20" s="246"/>
      <c r="L20" s="246"/>
      <c r="M20" s="246"/>
      <c r="N20" s="246"/>
      <c r="O20" s="246"/>
      <c r="P20" s="246"/>
      <c r="Q20" s="246"/>
      <c r="R20" s="246"/>
      <c r="S20" s="246"/>
      <c r="T20" s="246"/>
    </row>
    <row r="21" spans="1:20" ht="24.95" customHeight="1">
      <c r="A21" s="259"/>
      <c r="B21" s="304"/>
      <c r="C21" s="304"/>
      <c r="D21" s="304"/>
      <c r="E21" s="304"/>
      <c r="F21" s="304"/>
      <c r="G21" s="304"/>
      <c r="H21" s="304"/>
      <c r="I21" s="304"/>
      <c r="J21" s="304"/>
      <c r="K21" s="304"/>
      <c r="L21" s="304"/>
      <c r="M21" s="304"/>
      <c r="N21" s="304"/>
      <c r="O21" s="304"/>
      <c r="P21" s="304"/>
      <c r="Q21" s="304"/>
      <c r="R21" s="304"/>
      <c r="S21" s="250"/>
      <c r="T21" s="250"/>
    </row>
    <row r="22" spans="1:20" ht="24.95" customHeight="1">
      <c r="A22" s="245"/>
      <c r="B22" s="245"/>
      <c r="C22" s="245"/>
      <c r="D22" s="245"/>
      <c r="E22" s="245"/>
      <c r="F22" s="245"/>
      <c r="G22" s="245"/>
      <c r="H22" s="245"/>
      <c r="I22" s="245"/>
      <c r="J22" s="245"/>
      <c r="K22" s="245"/>
      <c r="L22" s="246"/>
      <c r="M22" s="247"/>
      <c r="N22" s="247"/>
      <c r="O22" s="247"/>
      <c r="P22" s="261"/>
      <c r="Q22" s="247"/>
      <c r="R22" s="247"/>
      <c r="S22" s="247"/>
      <c r="T22" s="247"/>
    </row>
    <row r="23" spans="1:20" ht="24.95" customHeight="1">
      <c r="A23" s="248"/>
      <c r="B23" s="262"/>
      <c r="C23" s="262"/>
      <c r="D23" s="262"/>
      <c r="E23" s="262"/>
      <c r="F23" s="262"/>
      <c r="G23" s="266"/>
      <c r="H23" s="316"/>
      <c r="I23" s="316"/>
      <c r="J23" s="248"/>
      <c r="K23" s="263"/>
      <c r="L23" s="250"/>
      <c r="M23" s="294"/>
      <c r="N23" s="294"/>
      <c r="O23" s="264"/>
      <c r="P23" s="250"/>
      <c r="Q23" s="250"/>
      <c r="R23" s="250"/>
      <c r="S23" s="250"/>
      <c r="T23" s="250"/>
    </row>
    <row r="24" spans="1:20" ht="24.95" customHeight="1">
      <c r="A24" s="245"/>
      <c r="B24" s="974" t="s">
        <v>230</v>
      </c>
      <c r="C24" s="975"/>
      <c r="D24" s="975"/>
      <c r="E24" s="245"/>
      <c r="F24" s="340" t="s">
        <v>274</v>
      </c>
      <c r="G24" s="352">
        <v>2.5</v>
      </c>
      <c r="H24" s="265"/>
      <c r="I24" s="862" t="s">
        <v>238</v>
      </c>
      <c r="J24" s="863"/>
      <c r="K24" s="572" t="s">
        <v>273</v>
      </c>
      <c r="L24" s="265"/>
      <c r="M24" s="862" t="s">
        <v>334</v>
      </c>
      <c r="N24" s="863"/>
      <c r="O24" s="572" t="s">
        <v>245</v>
      </c>
      <c r="P24" s="265"/>
      <c r="Q24" s="247"/>
      <c r="R24" s="247"/>
      <c r="S24" s="247"/>
      <c r="T24" s="247"/>
    </row>
    <row r="25" spans="1:20" ht="24.95" customHeight="1" thickBot="1">
      <c r="A25" s="248"/>
      <c r="B25" s="253"/>
      <c r="C25" s="253"/>
      <c r="D25" s="253"/>
      <c r="E25" s="253"/>
      <c r="F25" s="263"/>
      <c r="G25" s="266"/>
      <c r="H25" s="253"/>
      <c r="I25" s="253"/>
      <c r="J25" s="253"/>
      <c r="K25" s="266"/>
      <c r="L25" s="253"/>
      <c r="M25" s="253"/>
      <c r="N25" s="253"/>
      <c r="O25" s="266"/>
      <c r="P25" s="267"/>
      <c r="Q25" s="267"/>
      <c r="R25" s="250"/>
      <c r="S25" s="250"/>
      <c r="T25" s="250"/>
    </row>
    <row r="26" spans="1:20" ht="24.95" customHeight="1" thickTop="1">
      <c r="A26" s="258"/>
      <c r="B26" s="268"/>
      <c r="C26" s="269"/>
      <c r="D26" s="332" t="s">
        <v>71</v>
      </c>
      <c r="E26" s="338" t="s">
        <v>231</v>
      </c>
      <c r="F26" s="270"/>
      <c r="G26" s="332" t="str">
        <f>IF(Zyklus!$B$8="4 Wochen","&gt;&gt;&gt;&gt;",IF(Zyklus!$B$8="5 Wochen","Woche 2",IF(Zyklus!$B$8="6 Wochen","Woche 2",IF(Zyklus!$B$8="7 Wochen","Woche 2-3",IF(Zyklus!$B$8="8 Wochen","Woche 2-3 ","Dauer des Meso-Zyklus?")))))</f>
        <v>Woche 2</v>
      </c>
      <c r="H26" s="338" t="s">
        <v>231</v>
      </c>
      <c r="I26" s="270"/>
      <c r="J26" s="332" t="str">
        <f>IF(Zyklus!$B$8="4 Wochen","Woche 2: ",IF(Zyklus!$B$8="5 Wochen","Woche 3",IF(Zyklus!$B$8="6 Wochen","Woche 3-4: ",IF(Zyklus!$B$8="7 Wochen","Woche 4-5",IF(Zyklus!$B$8="8 Wochen","Woche 4-6","Dauer des Meso-Zyklus?")))))</f>
        <v xml:space="preserve">Woche 3-4: </v>
      </c>
      <c r="K26" s="338" t="s">
        <v>231</v>
      </c>
      <c r="L26" s="271"/>
      <c r="M26" s="332" t="str">
        <f>IF(Zyklus!$B$8="4 Wochen","Woche 3",IF(Zyklus!$B$8="5 Wochen","Woche 4",IF(Zyklus!$B$8="6 Wochen","Woche 5",IF(Zyklus!$B$8="7 Wochen","Woche 6 ",IF(Zyklus!$B$8="8 Wochen","Woche 7","Dauer des Meso-Zyklus?")))))</f>
        <v>Woche 5</v>
      </c>
      <c r="N26" s="338" t="s">
        <v>231</v>
      </c>
      <c r="O26" s="272"/>
      <c r="P26" s="273"/>
      <c r="Q26" s="273"/>
      <c r="R26" s="273"/>
      <c r="S26" s="273"/>
      <c r="T26" s="273"/>
    </row>
    <row r="27" spans="1:20" ht="24.95" customHeight="1">
      <c r="A27" s="258"/>
      <c r="B27" s="274"/>
      <c r="C27" s="275"/>
      <c r="D27" s="333">
        <f>IF($E$19="",(IF($K$24="Nein Nicht Einblenden","","EINGEBEN")),IF($K$24="Nein Nicht Einblenden","",E27*$E$19))</f>
        <v>101.03225806451613</v>
      </c>
      <c r="E27" s="855" t="str">
        <f>IF($D$6="LH Bankdrücken","87%",IF($D$6="Kniebeuge","87%",IF($D$6="Kreuzheben","87%","Übung Auswählen!")))</f>
        <v>87%</v>
      </c>
      <c r="F27" s="276" t="str">
        <f>IF($D$6="LH Bankdrücken","á",IF($D$6="Kniebeuge","á",IF($D$6="Kreuzheben","á","Übung Auswählen!")))</f>
        <v>á</v>
      </c>
      <c r="G27" s="333">
        <f>IF($E$19="",(IF($K$24="Nein Nicht Einblenden","","EINGEBEN")),IF($K$24="Nein Nicht Einblenden","",H27*$E$19))</f>
        <v>103.35483870967742</v>
      </c>
      <c r="H27" s="855" t="str">
        <f>IF($D$6="LH Bankdrücken","89%",IF($D$6="Kniebeuge","89%",IF($D$6="Kreuzheben","89%","Übung Auswählen!")))</f>
        <v>89%</v>
      </c>
      <c r="I27" s="276" t="str">
        <f>IF($D$6="LH Bankdrücken","á",IF($D$6="Kniebeuge","á",IF($D$6="Kreuzheben","á","Übung Auswählen!")))</f>
        <v>á</v>
      </c>
      <c r="J27" s="333">
        <f>IF($E$19="",(IF($K$24="Nein Nicht Einblenden","","EINGEBEN")),IF($K$24="Nein Nicht Einblenden","",K27*$E$19))</f>
        <v>105.6774193548387</v>
      </c>
      <c r="K27" s="855" t="str">
        <f>IF($D$6="LH Bankdrücken","91%",IF($D$6="Kniebeuge","91%",IF($D$6="Kreuzheben","91%","Übung Auswählen!")))</f>
        <v>91%</v>
      </c>
      <c r="L27" s="276" t="str">
        <f>IF($D$6="LH Bankdrücken","á",IF($D$6="Kniebeuge","á",IF($D$6="Kreuzheben","á","Übung Auswählen!")))</f>
        <v>á</v>
      </c>
      <c r="M27" s="333">
        <f>IF($E$19="",(IF($K$24="Nein Nicht Einblenden","","EINGEBEN")),IF($K$24="Nein Nicht Einblenden","",N27*$E$19))</f>
        <v>110.32258064516128</v>
      </c>
      <c r="N27" s="855" t="str">
        <f>IF($D$6="LH Bankdrücken","95%",IF($D$6="Kniebeuge","95%",IF($D$6="Kreuzheben","95%","Übung Auswählen!")))</f>
        <v>95%</v>
      </c>
      <c r="O27" s="277" t="str">
        <f>IF($D$6="LH Bankdrücken","á",IF($D$6="Kniebeuge","á",IF($D$6="Kreuzheben","á","Übung Auswählen!")))</f>
        <v>á</v>
      </c>
      <c r="P27" s="278"/>
      <c r="Q27" s="278"/>
      <c r="R27" s="278"/>
      <c r="S27" s="278"/>
      <c r="T27" s="278"/>
    </row>
    <row r="28" spans="1:20" ht="18">
      <c r="A28" s="258"/>
      <c r="B28" s="274"/>
      <c r="C28" s="275"/>
      <c r="D28" s="334">
        <f>IF($E$19="","EINGEBEN",IF(($E$19*E27)&gt;((IF(MROUND($E$19*E27,$G$24)&gt;$E$19*E27,MROUND(($E$19*E27)-($G$24/2),$G$24),MROUND($E$19*E27,$G$24)))+($G$24*0.84)),(IF(MROUND($E$19*E27,$G$24)&gt;$E$19*E27,MROUND(($E$19*E27)+($G$24/2),$G$24),MROUND($E$19*E27,$G$24))),(IF(MROUND($E$19*E27,$G$24)&gt;$E$19*E27,MROUND(($E$19*E27)-($G$24/2),$G$24),MROUND($E$19*E27,$G$24)))))</f>
        <v>100</v>
      </c>
      <c r="E28" s="856"/>
      <c r="F28" s="279"/>
      <c r="G28" s="334">
        <f>IF($E$19="","EINGEBEN",IF(($E$19*H27)&gt;((IF(MROUND($E$19*H27,$G$24)&gt;$E$19*H27,MROUND(($E$19*H27)-($G$24/2),$G$24),MROUND($E$19*H27,$G$24)))+($G$24*0.84)),(IF(MROUND($E$19*H27,$G$24)&gt;$E$19*H27,MROUND(($E$19*H27)+($G$24/2),$G$24),MROUND($E$19*H27,$G$24))),(IF(MROUND($E$19*H27,$G$24)&gt;$E$19*H27,MROUND(($E$19*H27)-($G$24/2),$G$24),MROUND($E$19*H27,$G$24)))))</f>
        <v>102.5</v>
      </c>
      <c r="H28" s="856"/>
      <c r="I28" s="279"/>
      <c r="J28" s="334">
        <f>IF($E$19="","EINGEBEN",IF(($E$19*K27)&gt;((IF(MROUND($E$19*K27,$G$24)&gt;$E$19*K27,MROUND(($E$19*K27)-($G$24/2),$G$24),MROUND($E$19*K27,$G$24)))+($G$24*0.84)),(IF(MROUND($E$19*K27,$G$24)&gt;$E$19*K27,MROUND(($E$19*K27)+($G$24/2),$G$24),MROUND($E$19*K27,$G$24))),(IF(MROUND($E$19*K27,$G$24)&gt;$E$19*K27,MROUND(($E$19*K27)-($G$24/2),$G$24),MROUND($E$19*K27,$G$24)))))</f>
        <v>105</v>
      </c>
      <c r="K28" s="856"/>
      <c r="L28" s="279"/>
      <c r="M28" s="334">
        <f>IF($E$19="","EINGEBEN",IF(($E$19*N27)&gt;((IF(MROUND($E$19*N27,$G$24)&gt;$E$19*N27,MROUND(($E$19*N27)-($G$24/2),$G$24),MROUND($E$19*N27,$G$24)))+($G$24*0.84)),(IF(MROUND($E$19*N27,$G$24)&gt;$E$19*N27,MROUND(($E$19*N27)+($G$24/2),$G$24),MROUND($E$19*N27,$G$24))),(IF(MROUND($E$19*N27,$G$24)&gt;$E$19*N27,MROUND(($E$19*N27)-($G$24/2),$G$24),MROUND($E$19*N27,$G$24)))))</f>
        <v>110</v>
      </c>
      <c r="N28" s="856"/>
      <c r="O28" s="280"/>
      <c r="P28" s="273"/>
      <c r="Q28" s="273"/>
      <c r="R28" s="273"/>
      <c r="S28" s="273"/>
      <c r="T28" s="273"/>
    </row>
    <row r="29" spans="1:20" ht="24.95" customHeight="1">
      <c r="A29" s="258"/>
      <c r="B29" s="891" t="s">
        <v>99</v>
      </c>
      <c r="C29" s="892"/>
      <c r="D29" s="334"/>
      <c r="E29" s="857"/>
      <c r="F29" s="281" t="str">
        <f>IF($D$6="LH Bankdrücken","1 Satz",IF($D$6="Kniebeuge","1 Satz",IF($D$6="Kreuzheben","1 Satz","Übung Auswählen!")))</f>
        <v>1 Satz</v>
      </c>
      <c r="G29" s="334"/>
      <c r="H29" s="857"/>
      <c r="I29" s="281" t="str">
        <f>IF($D$6="LH Bankdrücken","2 Sätze",IF($D$6="Kniebeuge","2 Sätze",IF($D$6="Kreuzheben","2 Sätze","Übung Auswählen!")))</f>
        <v>2 Sätze</v>
      </c>
      <c r="J29" s="334"/>
      <c r="K29" s="857"/>
      <c r="L29" s="281" t="str">
        <f>IF($D$6="LH Bankdrücken","2 Sätze",IF($D$6="Kniebeuge","2 Sätze",IF($D$6="Kreuzheben","2 Sätze","Übung Auswählen!")))</f>
        <v>2 Sätze</v>
      </c>
      <c r="M29" s="334"/>
      <c r="N29" s="857"/>
      <c r="O29" s="282" t="str">
        <f>IF($D$6="LH Bankdrücken","2 Sätze",IF($D$6="Kniebeuge","2 Sätze",IF($D$6="Kreuzheben","2 Sätze","Übung Auswählen!")))</f>
        <v>2 Sätze</v>
      </c>
      <c r="P29" s="278"/>
      <c r="Q29" s="278"/>
      <c r="R29" s="278"/>
      <c r="S29" s="278"/>
      <c r="T29" s="278"/>
    </row>
    <row r="30" spans="1:20" ht="24.95" customHeight="1">
      <c r="A30" s="259"/>
      <c r="B30" s="274"/>
      <c r="C30" s="275"/>
      <c r="D30" s="334"/>
      <c r="E30" s="857"/>
      <c r="F30" s="281" t="str">
        <f>IF($D$6="LH Bankdrücken","3 Wdh.",IF($D$6="Kniebeuge","3 Wdh",IF($D$6="Kreuzheben","3 Wdh.","Übung Auswählen!")))</f>
        <v>3 Wdh.</v>
      </c>
      <c r="G30" s="334"/>
      <c r="H30" s="857"/>
      <c r="I30" s="281" t="str">
        <f>IF($D$6="LH Bankdrücken","3 Wdh. ",IF($D$6="Kniebeuge","3 Wdh.",IF($D$6="Kreuzheben","2 Wdh.","Übung Auswählen!")))</f>
        <v xml:space="preserve">3 Wdh. </v>
      </c>
      <c r="J30" s="334"/>
      <c r="K30" s="857"/>
      <c r="L30" s="281" t="str">
        <f>IF($D$6="LH Bankdrücken","2 Wdh. ",IF($D$6="Kniebeuge","2 Wdh. ",IF($D$6="Kreuzheben","1 Wdh.","Übung Auswählen!")))</f>
        <v xml:space="preserve">2 Wdh. </v>
      </c>
      <c r="M30" s="334"/>
      <c r="N30" s="857"/>
      <c r="O30" s="282" t="str">
        <f>IF($D$6="LH Bankdrücken","1 Wdh. ",IF($D$6="Kniebeuge","1 Wdh. ",IF($D$6="Kreuzheben","1 Wdh.","Übung Auswählen!")))</f>
        <v xml:space="preserve">1 Wdh. </v>
      </c>
      <c r="P30" s="273"/>
      <c r="Q30" s="273"/>
      <c r="R30" s="273"/>
      <c r="S30" s="273"/>
      <c r="T30" s="273"/>
    </row>
    <row r="31" spans="1:20" ht="24.95" customHeight="1">
      <c r="A31" s="259"/>
      <c r="B31" s="274"/>
      <c r="C31" s="275"/>
      <c r="D31" s="335"/>
      <c r="E31" s="857"/>
      <c r="F31" s="435" t="str">
        <f>IF($O$24="Ja Einblenden","RIR 3","")</f>
        <v/>
      </c>
      <c r="G31" s="335"/>
      <c r="H31" s="857"/>
      <c r="I31" s="435" t="str">
        <f>IF($O$24="Ja Einblenden","RIR 2","")</f>
        <v/>
      </c>
      <c r="J31" s="335"/>
      <c r="K31" s="857"/>
      <c r="L31" s="435" t="str">
        <f>IF($O$24="Ja Einblenden","RIR 2","")</f>
        <v/>
      </c>
      <c r="M31" s="335"/>
      <c r="N31" s="857"/>
      <c r="O31" s="436" t="str">
        <f>IF($O$24="Ja Einblenden","RIR 1","")</f>
        <v/>
      </c>
      <c r="P31" s="278"/>
      <c r="Q31" s="278"/>
      <c r="R31" s="278"/>
      <c r="S31" s="278"/>
      <c r="T31" s="278"/>
    </row>
    <row r="32" spans="1:20" ht="24.95" customHeight="1" thickBot="1">
      <c r="A32" s="259"/>
      <c r="B32" s="274"/>
      <c r="C32" s="283"/>
      <c r="D32" s="336">
        <f>IF($E$19="",(IF($K$24="Nein Nicht Einblenden","","EINGEBEN")),IF($K$24="Nein Nicht Einblenden","",E32*$E$19))</f>
        <v>95.225806451612897</v>
      </c>
      <c r="E32" s="858" t="str">
        <f>IF($D$9="Epley",(IF($D$6="LH Bankdrücken",(IF(AND($N$9="5 Wdh.",$M$9="2 Sätze"),"80%",IF(AND($N$9="6 Wdh.",$M$9="2 Sätze"),"78%",IF(AND($N$9="7 Wdh.",$M$9="2 Sätze"),"76%",IF(AND($N$9="8 Wdh.",$M$9="2 Sätze"),"74%",IF(AND($N$9="5 Wdh.",$M$9="4 Sätze"),"78%",IF(AND($N$9="6 Wdh.",$M$9="4 Sätze"),"76%",IF(AND($N$9="7 Wdh.",$M$9="4 Sätze"),"74%",IF(AND($N$9="8 Wdh.",$M$9="4 Sätze"),"72%",IF($N$9="5 Wdh.","79%",IF($N$9="6 Wdh.","77%",IF($N$9="7 Wdh.","75%",IF($N$9="8 Wdh.","73%"))))))))))))),IF($D$6="Kniebeuge",(IF(AND($N$10="5 Wdh.",$M$10="2 Sätze"),"80%",IF(AND($N$10="6 Wdh.",$M$10="2 Sätze"),"78%",IF(AND($N$10="7 Wdh.",$M$10="2 Sätze"),"76%",IF(AND($N$10="8 Wdh.",$M$10="2 Sätze"),"74%",IF(AND($N$10="5 Wdh.",$M$10="4 Sätze"),"78%",IF(AND($N$10="6 Wdh.",$M$10="4 Sätze"),"76%",IF(AND($N$10="7 Wdh.",$M$10="4 Sätze"),"74%",IF(AND($N$10="8 Wdh.",$M$10="4 Sätze"),"72%",IF($N$10="5 Wdh.","79%",IF($N$10="6 Wdh.","77%",IF($N$10="7 Wdh.","75%",IF($N$10="8 Wdh.","73%"))))))))))))),IF($D$6="Kreuzheben",(IF(AND($N$11="5 Wdh.",$M$11="2 Sätze"),"80%",IF(AND($N$11="6 Wdh.",$M$11="2 Sätze"),"78%",IF(AND($N$11="7 Wdh.",$M$11="2 Sätze"),"76%",IF(AND($N$11="8 Wdh.",$M$11="2 Sätze"),"74%",IF(AND($N$11="5 Wdh.",$M$11="4 Sätze"),"78%",IF(AND($N$11="6 Wdh.",$M$11="4 Sätze"),"76%",IF(AND($N$11="7 Wdh.",$M$11="4 Sätze"),"74%",IF(AND($N$11="8 Wdh.",$M$11="4 Sätze"),"72%",IF($N$11="5 Wdh.","79%",IF($N$11="6 Wdh.","77%",IF($N$11="7 Wdh.","75%",IF($N$11="8 Wdh.","73%"))))))))))))),"Wdh. Eingeben")))),(IF($D$6="LH Bankdrücken",(IF(AND($N$9="5 Wdh.",$M$9="2 Sätze"),"82%",IF(AND($N$9="6 Wdh.",$M$9="2 Sätze"),"79%",IF(AND($N$9="7 Wdh.",$M$9="2 Sätze"),"76%",IF(AND($N$9="8 Wdh.",$M$9="2 Sätze"),"74%",IF(AND($N$9="5 Wdh.",$M$9="4 Sätze"),"79%",IF(AND($N$9="6 Wdh.",$M$9="4 Sätze"),"76%",IF(AND($N$9="7 Wdh.",$M$9="4 Sätze"),"73,5%",IF(AND($N$9="8 Wdh.",$M$9="4 Sätze"),"71%",IF($N$9="5 Wdh.","80%",IF($N$9="6 Wdh.","77,5%",IF($N$9="7 Wdh.","75%",IF($N$9="8 Wdh.","72%"))))))))))))),IF($D$6="Kniebeuge",(IF(AND($N$10="5 Wdh.",$M$10="2 Sätze"),"82%",IF(AND($N$10="6 Wdh.",$M$10="2 Sätze"),"79%",IF(AND($N$10="7 Wdh.",$M$10="2 Sätze"),"76%",IF(AND($N$10="8 Wdh.",$M$10="2 Sätze"),"74%",IF(AND($N$10="5 Wdh.",$M$10="4 Sätze"),"79%",IF(AND($N$10="6 Wdh.",$M$10="4 Sätze"),"76%",IF(AND($N$10="7 Wdh.",$M$10="4 Sätze"),"73,5%",IF(AND($N$10="8 Wdh.",$M$10="4 Sätze"),"71%",IF($N$10="5 Wdh.","80%",IF($N$10="6 Wdh.","77,5%",IF($N$10="7 Wdh.","75%",IF($N$10="8 Wdh.","72%"))))))))))))),IF($D$6="Kreuzheben",(IF(AND($N$11="5 Wdh.",$M$11="2 Sätze"),"82%",IF(AND($N$11="6 Wdh.",$M$11="2 Sätze"),"79%",IF(AND($N$11="7 Wdh.",$M$11="2 Sätze"),"76%",IF(AND($N$11="8 Wdh.",$M$11="2 Sätze"),"74%",IF(AND($N$11="5 Wdh.",$M$11="4 Sätze"),"79%",IF(AND($N$11="6 Wdh.",$M$11="4 Sätze"),"76%",IF(AND($N$11="7 Wdh.",$M$11="4 Sätze"),"73,5%",IF(AND($N$11="8 Wdh.",$M$11="4 Sätze"),"71%",IF($N$11="5 Wdh.","80%",IF($N$11="6 Wdh.","77,5%",IF($N$11="7 Wdh.","75%",IF($N$11="8 Wdh.","72%"))))))))))))),"Wdh. Eingeben")))))</f>
        <v>82%</v>
      </c>
      <c r="F32" s="284" t="str">
        <f>IF($D$6="LH Bankdrücken","á",IF($D$6="Kniebeuge","á",IF($D$6="Kreuzheben","á","Übung Auswählen!")))</f>
        <v>á</v>
      </c>
      <c r="G32" s="336">
        <f>IF($E$19="",(IF($K$24="Nein Nicht Einblenden","","EINGEBEN")),IF($K$24="Nein Nicht Einblenden","",H32*$E$19))</f>
        <v>97.548387096774192</v>
      </c>
      <c r="H32" s="858" t="str">
        <f>IF($D$9="Epley",(IF($D$6="LH Bankdrücken",(IF(AND($N$9="5 Wdh.",$M$9="2 Sätze"),"82%",IF(AND($N$9="6 Wdh.",$M$9="2 Sätze"),"80%",IF(AND($N$9="7 Wdh.",$M$9="2 Sätze"),"78%",IF(AND($N$9="8 Wdh.",$M$9="2 Sätze"),"76%",IF(AND($N$9="5 Wdh.",$M$9="4 Sätze"),"80%",IF(AND($N$9="6 Wdh.",$M$9="4 Sätze"),"78%",IF(AND($N$9="7 Wdh.",$M$9="4 Sätze"),"76%",IF(AND($N$9="8 Wdh.",$M$9="4 Sätze"),"74%",IF($N$9="5 Wdh.","81%",IF($N$9="6 Wdh.","79%",IF($N$9="7 Wdh.","77%",IF($N$9="8 Wdh.","75%"))))))))))))),IF($D$6="Kniebeuge",(IF(AND($N$10="5 Wdh.",$M$10="2 Sätze"),"82%",IF(AND($N$10="6 Wdh.",$M$10="2 Sätze"),"80%",IF(AND($N$10="7 Wdh.",$M$10="2 Sätze"),"78%",IF(AND($N$10="8 Wdh.",$M$10="2 Sätze"),"76%",IF(AND($N$10="5 Wdh.",$M$10="4 Sätze"),"80%",IF(AND($N$10="6 Wdh.",$M$10="4 Sätze"),"78%",IF(AND($N$10="7 Wdh.",$M$10="4 Sätze"),"76%",IF(AND($N$10="8 Wdh.",$M$10="4 Sätze"),"74%",IF($N$10="5 Wdh.","81%",IF($N$10="6 Wdh.","79%",IF($N$10="7 Wdh.","77%",IF($N$10="8 Wdh.","75%"))))))))))))),IF($D$6="Kreuzheben",(IF(AND($N$11="5 Wdh.",$M$11="2 Sätze"),"82%",IF(AND($N$11="6 Wdh.",$M$11="2 Sätze"),"80%",IF(AND($N$11="7 Wdh.",$M$11="2 Sätze"),"78%",IF(AND($N$11="8 Wdh.",$M$11="2 Sätze"),"76%",IF(AND($N$11="5 Wdh.",$M$11="4 Sätze"),"80%",IF(AND($N$11="6 Wdh.",$M$11="4 Sätze"),"78%",IF(AND($N$11="7 Wdh.",$M$11="4 Sätze"),"76%",IF(AND($N$11="8 Wdh.",$M$11="4 Sätze"),"74%",IF($N$11="5 Wdh.","81%",IF($N$11="6 Wdh.","79%",IF($N$11="7 Wdh.","77%",IF($N$11="8 Wdh.","75%"))))))))))))),"Wdh. Eingeben")))),(IF($D$6="LH Bankdrücken",(IF(AND($N$9="5 Wdh.",$M$9="2 Sätze"),"84%",IF(AND($N$9="6 Wdh.",$M$9="2 Sätze"),"82%",IF(AND($N$9="7 Wdh.",$M$9="2 Sätze"),"79%",IF(AND($N$9="8 Wdh.",$M$9="2 Sätze"),"76%",IF(AND($N$9="5 Wdh.",$M$9="4 Sätze"),"82%",IF(AND($N$9="6 Wdh.",$M$9="4 Sätze"),"79%",IF(AND($N$9="7 Wdh.",$M$9="4 Sätze"),"76%",IF(AND($N$9="8 Wdh.",$M$9="4 Sätze"),"74%",IF($N$9="5 Wdh.","83%",IF($N$9="6 Wdh.","80,5%",IF($N$9="7 Wdh.","78%",IF($N$9="8 Wdh.","75%"))))))))))))),IF($D$6="Kniebeuge",(IF(AND($N$10="5 Wdh.",$M$10="2 Sätze"),"84%",IF(AND($N$10="6 Wdh.",$M$10="2 Sätze"),"82%",IF(AND($N$10="7 Wdh.",$M$10="2 Sätze"),"79%",IF(AND($N$10="8 Wdh.",$M$10="2 Sätze"),"76%",IF(AND($N$10="5 Wdh.",$M$10="4 Sätze"),"82%",IF(AND($N$10="6 Wdh.",$M$10="4 Sätze"),"79%",IF(AND($N$10="7 Wdh.",$M$10="4 Sätze"),"76%",IF(AND($N$10="8 Wdh.",$M$10="4 Sätze"),"74%",IF($N$10="5 Wdh.","83%",IF($N$10="6 Wdh.","80,5%",IF($N$10="7 Wdh.","78%",IF($N$10="8 Wdh.","75%"))))))))))))),IF($D$6="Kreuzheben",(IF(AND($N$11="5 Wdh.",$M$11="2 Sätze"),"84%",IF(AND($N$11="6 Wdh.",$M$11="2 Sätze"),"82%",IF(AND($N$11="7 Wdh.",$M$11="2 Sätze"),"79%",IF(AND($N$11="8 Wdh.",$M$11="2 Sätze"),"76%",IF(AND($N$11="5 Wdh.",$M$11="4 Sätze"),"82%",IF(AND($N$11="6 Wdh.",$M$11="4 Sätze"),"79%",IF(AND($N$11="7 Wdh.",$M$11="4 Sätze"),"76%",IF(AND($N$11="8 Wdh.",$M$11="4 Sätze"),"74%",IF($N$11="5 Wdh.","83%",IF($N$11="6 Wdh.","80,5%",IF($N$11="7 Wdh.","78%",IF($N$11="8 Wdh.","75%"))))))))))))),"Wdh. Eingeben")))))</f>
        <v>84%</v>
      </c>
      <c r="I32" s="284" t="str">
        <f>IF($D$6="LH Bankdrücken","á",IF($D$6="Kniebeuge","á",IF($D$6="Kreuzheben","á","Übung Auswählen!")))</f>
        <v>á</v>
      </c>
      <c r="J32" s="336">
        <f>IF($E$19="",(IF($K$24="Nein Nicht Einblenden","","EINGEBEN")),IF($K$24="Nein Nicht Einblenden","",K32*$E$19))</f>
        <v>97.548387096774192</v>
      </c>
      <c r="K32" s="858" t="str">
        <f>IF($D$9="Epley",(IF($D$6="LH Bankdrücken",(IF(AND($N$9="5 Wdh.",$M$9="2 Sätze"),"82%",IF(AND($N$9="6 Wdh.",$M$9="2 Sätze"),"80%",IF(AND($N$9="7 Wdh.",$M$9="2 Sätze"),"78%",IF(AND($N$9="8 Wdh.",$M$9="2 Sätze"),"76%",IF(AND($N$9="5 Wdh.",$M$9="4 Sätze"),"80%",IF(AND($N$9="6 Wdh.",$M$9="4 Sätze"),"78%",IF(AND($N$9="7 Wdh.",$M$9="4 Sätze"),"76%",IF(AND($N$9="8 Wdh.",$M$9="4 Sätze"),"74%",IF($N$9="5 Wdh.","81%",IF($N$9="6 Wdh.","79%",IF($N$9="7 Wdh.","77%",IF($N$9="8 Wdh.","75%"))))))))))))),IF($D$6="Kniebeuge",(IF(AND($N$10="5 Wdh.",$M$10="2 Sätze"),"82%",IF(AND($N$10="6 Wdh.",$M$10="2 Sätze"),"80%",IF(AND($N$10="7 Wdh.",$M$10="2 Sätze"),"78%",IF(AND($N$10="8 Wdh.",$M$10="2 Sätze"),"76%",IF(AND($N$10="5 Wdh.",$M$10="4 Sätze"),"80%",IF(AND($N$10="6 Wdh.",$M$10="4 Sätze"),"78%",IF(AND($N$10="7 Wdh.",$M$10="4 Sätze"),"76%",IF(AND($N$10="8 Wdh.",$M$10="4 Sätze"),"74%",IF($N$10="5 Wdh.","81%",IF($N$10="6 Wdh.","79%",IF($N$10="7 Wdh.","77%",IF($N$10="8 Wdh.","75%"))))))))))))),IF($D$6="Kreuzheben",(IF(AND($N$11="5 Wdh.",$M$11="2 Sätze"),"82%",IF(AND($N$11="6 Wdh.",$M$11="2 Sätze"),"80%",IF(AND($N$11="7 Wdh.",$M$11="2 Sätze"),"78%",IF(AND($N$11="8 Wdh.",$M$11="2 Sätze"),"76%",IF(AND($N$11="5 Wdh.",$M$11="4 Sätze"),"80%",IF(AND($N$11="6 Wdh.",$M$11="4 Sätze"),"78%",IF(AND($N$11="7 Wdh.",$M$11="4 Sätze"),"76%",IF(AND($N$11="8 Wdh.",$M$11="4 Sätze"),"74%",IF($N$11="5 Wdh.","81%",IF($N$11="6 Wdh.","79%",IF($N$11="7 Wdh.","77%",IF($N$11="8 Wdh.","75%"))))))))))))),"Wdh. Eingeben")))),(IF($D$6="LH Bankdrücken",(IF(AND($N$9="5 Wdh.",$M$9="2 Sätze"),"84%",IF(AND($N$9="6 Wdh.",$M$9="2 Sätze"),"82%",IF(AND($N$9="7 Wdh.",$M$9="2 Sätze"),"79%",IF(AND($N$9="8 Wdh.",$M$9="2 Sätze"),"76%",IF(AND($N$9="5 Wdh.",$M$9="4 Sätze"),"82%",IF(AND($N$9="6 Wdh.",$M$9="4 Sätze"),"79%",IF(AND($N$9="7 Wdh.",$M$9="4 Sätze"),"76%",IF(AND($N$9="8 Wdh.",$M$9="4 Sätze"),"74%",IF($N$9="5 Wdh.","83%",IF($N$9="6 Wdh.","80,5%",IF($N$9="7 Wdh.","78%",IF($N$9="8 Wdh.","75%"))))))))))))),IF($D$6="Kniebeuge",(IF(AND($N$10="5 Wdh.",$M$10="2 Sätze"),"84%",IF(AND($N$10="6 Wdh.",$M$10="2 Sätze"),"82%",IF(AND($N$10="7 Wdh.",$M$10="2 Sätze"),"79%",IF(AND($N$10="8 Wdh.",$M$10="2 Sätze"),"76%",IF(AND($N$10="5 Wdh.",$M$10="4 Sätze"),"82%",IF(AND($N$10="6 Wdh.",$M$10="4 Sätze"),"79%",IF(AND($N$10="7 Wdh.",$M$10="4 Sätze"),"76%",IF(AND($N$10="8 Wdh.",$M$10="4 Sätze"),"74%",IF($N$10="5 Wdh.","83%",IF($N$10="6 Wdh.","80,5%",IF($N$10="7 Wdh.","78%",IF($N$10="8 Wdh.","75%"))))))))))))),IF($D$6="Kreuzheben",(IF(AND($N$11="5 Wdh.",$M$11="2 Sätze"),"84%",IF(AND($N$11="6 Wdh.",$M$11="2 Sätze"),"82%",IF(AND($N$11="7 Wdh.",$M$11="2 Sätze"),"79%",IF(AND($N$11="8 Wdh.",$M$11="2 Sätze"),"76%",IF(AND($N$11="5 Wdh.",$M$11="4 Sätze"),"82%",IF(AND($N$11="6 Wdh.",$M$11="4 Sätze"),"79%",IF(AND($N$11="7 Wdh.",$M$11="4 Sätze"),"76%",IF(AND($N$11="8 Wdh.",$M$11="4 Sätze"),"74%",IF($N$11="5 Wdh.","83%",IF($N$11="6 Wdh.","80,5%",IF($N$11="7 Wdh.","78%",IF($N$11="8 Wdh.","75%"))))))))))))),"Wdh. Eingeben")))))</f>
        <v>84%</v>
      </c>
      <c r="L32" s="284" t="str">
        <f>IF($D$6="LH Bankdrücken","á",IF($D$6="Kniebeuge","á",IF($D$6="Kreuzheben","á","Übung Auswählen!")))</f>
        <v>á</v>
      </c>
      <c r="M32" s="336">
        <f>IF($E$19="",(IF($K$24="Nein Nicht Einblenden","","EINGEBEN")),IF($K$24="Nein Nicht Einblenden","",N32*$E$19))</f>
        <v>100.45161290322581</v>
      </c>
      <c r="N32" s="864" t="str">
        <f>IF($D$9="Epley",(IF($D$6="LH Bankdrücken",(IF(AND($N$9="5 Wdh.",$M$9="2 Sätze"),"84%",IF(AND($N$9="6 Wdh.",$M$9="2 Sätze"),"81,5%",IF(AND($N$9="7 Wdh.",$M$9="2 Sätze"),"79,5%",IF(AND($N$9="8 Wdh.",$M$9="2 Sätze"),"77,5%",IF(AND($N$9="5 Wdh.",$M$9="4 Sätze"),"82%",IF(AND($N$9="6 Wdh.",$M$9="4 Sätze"),"80%",IF(AND($N$9="7 Wdh.",$M$9="4 Sätze"),"78%",IF(AND($N$9="8 Wdh.",$M$9="4 Sätze"),"76%",IF($N$9="5 Wdh.","83,5%",IF($N$9="6 Wdh.","81%",IF($N$9="7 Wdh.","79%",IF($N$9="8 Wdh.","77%"))))))))))))),IF($D$6="Kniebeuge",(IF(AND($N$10="5 Wdh.",$M$10="2 Sätze"),"84%",IF(AND($N$10="6 Wdh.",$M$10="2 Sätze"),"81,5%",IF(AND($N$10="7 Wdh.",$M$10="2 Sätze"),"79,5%",IF(AND($N$10="8 Wdh.",$M$10="2 Sätze"),"77,5%",IF(AND($N$10="5 Wdh.",$M$10="4 Sätze"),"82%",IF(AND($N$10="6 Wdh.",$M$10="4 Sätze"),"80%",IF(AND($N$10="7 Wdh.",$M$10="4 Sätze"),"78%",IF(AND($N$10="8 Wdh.",$M$10="4 Sätze"),"76%",IF($N$10="5 Wdh.","83,5%",IF($N$10="6 Wdh.","81%",IF($N$10="7 Wdh.","79%",IF($N$10="8 Wdh.","77%"))))))))))))),IF($D$6="Kreuzheben",(IF(AND($N$11="5 Wdh.",$M$11="2 Sätze"),"84%",IF(AND($N$11="6 Wdh.",$M$11="2 Sätze"),"81,5%",IF(AND($N$11="7 Wdh.",$M$11="2 Sätze"),"79,5%",IF(AND($N$11="8 Wdh.",$M$11="2 Sätze"),"77,5%",IF(AND($N$11="5 Wdh.",$M$11="4 Sätze"),"82%",IF(AND($N$11="6 Wdh.",$M$11="4 Sätze"),"80%",IF(AND($N$11="7 Wdh.",$M$11="4 Sätze"),"78%",IF(AND($N$11="8 Wdh.",$M$11="4 Sätze"),"76%",IF($N$11="5 Wdh.","83,5%",IF($N$11="6 Wdh.","81%",IF($N$11="7 Wdh.","79%",IF($N$11="8 Wdh.","77%"))))))))))))),"Wdh. Eingeben")))),(IF($D$6="LH Bankdrücken",(IF(AND($N$9="5 Wdh.",$M$9="2 Sätze"),"86,5%",IF(AND($N$9="6 Wdh.",$M$9="2 Sätze"),"84%",IF(AND($N$9="7 Wdh.",$M$9="2 Sätze"),"81%",IF(AND($N$9="8 Wdh.",$M$9="2 Sätze"),"78%",IF(AND($N$9="5 Wdh.",$M$9="4 Sätze"),"84,5%",IF(AND($N$9="6 Wdh.",$M$9="4 Sätze"),"82%",IF(AND($N$9="7 Wdh.",$M$9="4 Sätze"),"79%",IF(AND($N$9="8 Wdh.",$M$9="4 Sätze"),"76%",IF($N$9="5 Wdh.","85,5%",IF($N$9="6 Wdh.","83%",IF($N$9="7 Wdh.","80%",IF($N$9="8 Wdh.","77%"))))))))))))),IF($D$6="Kniebeuge",(IF(AND($N$10="5 Wdh.",$M$10="2 Sätze"),"86,5%",IF(AND($N$10="6 Wdh.",$M$10="2 Sätze"),"84%",IF(AND($N$10="7 Wdh.",$M$10="2 Sätze"),"81%",IF(AND($N$10="8 Wdh.",$M$10="2 Sätze"),"78%",IF(AND($N$10="5 Wdh.",$M$10="4 Sätze"),"84,5%",IF(AND($N$10="6 Wdh.",$M$10="4 Sätze"),"82%",IF(AND($N$10="7 Wdh.",$M$10="4 Sätze"),"79%",IF(AND($N$10="8 Wdh.",$M$10="4 Sätze"),"76%",IF($N$10="5 Wdh.","85,5%",IF($N$10="6 Wdh.","83%",IF($N$10="7 Wdh.","80%",IF($N$10="8 Wdh.","77%"))))))))))))),IF($D$6="Kreuzheben",(IF(AND($N$11="5 Wdh.",$M$11="2 Sätze"),"86,5%",IF(AND($N$11="6 Wdh.",$M$11="2 Sätze"),"84%",IF(AND($N$11="7 Wdh.",$M$11="2 Sätze"),"81%",IF(AND($N$11="8 Wdh.",$M$11="2 Sätze"),"78%",IF(AND($N$11="5 Wdh.",$M$11="4 Sätze"),"84,5%",IF(AND($N$11="6 Wdh.",$M$11="4 Sätze"),"82%",IF(AND($N$11="7 Wdh.",$M$11="4 Sätze"),"79%",IF(AND($N$11="8 Wdh.",$M$11="4 Sätze"),"76%",IF($N$11="5 Wdh.","85,5%",IF($N$11="6 Wdh.","83%",IF($N$11="7 Wdh.","80%",IF($N$11="8 Wdh.","77%"))))))))))))),"Wdh. Eingeben")))))</f>
        <v>86,5%</v>
      </c>
      <c r="O32" s="277" t="str">
        <f>IF($D$6="LH Bankdrücken","á",IF($D$6="Kniebeuge","á",IF($D$6="Kreuzheben","á","Übung Auswählen!")))</f>
        <v>á</v>
      </c>
      <c r="P32" s="273"/>
      <c r="Q32" s="273"/>
      <c r="R32" s="273"/>
      <c r="S32" s="273"/>
      <c r="T32" s="273"/>
    </row>
    <row r="33" spans="1:20" ht="22.9" customHeight="1" thickTop="1">
      <c r="A33" s="259"/>
      <c r="B33" s="274"/>
      <c r="C33" s="275"/>
      <c r="D33" s="464">
        <f>IF($E$19="","EINGEBEN",IF(($E$19*E32)&gt;((IF(MROUND($E$19*E32,$G$24)&gt;$E$19*E32,MROUND(($E$19*E32)-($G$24/2),$G$24),MROUND($E$19*E32,$G$24)))+($G$24*0.84)),(IF(MROUND($E$19*E32,$G$24)&gt;$E$19*E32,MROUND(($E$19*E32)+($G$24/2),$G$24),MROUND($E$19*E32,$G$24))),(IF(MROUND($E$19*E32,$G$24)&gt;$E$19*E32,MROUND(($E$19*E32)-($G$24/2),$G$24),MROUND($E$19*E32,$G$24)))))</f>
        <v>95</v>
      </c>
      <c r="E33" s="880" t="str">
        <f>IF($D$6="LH Bankdrücken",(IF(AND($N$9="5 Wdh.",$M$9="2 Sätze"),"10%",IF(AND($N$9="6 Wdh.",$M$9="2 Sätze"),"20%",IF(AND($N$9="7 Wdh.",$M$9="2 Sätze"),"30%",IF(AND($N$9="8 Wdh.",$M$9="2 Sätze"),"40%",IF(AND($N$9="5 Wdh.",$M$9="4 Sätze"),"15%",IF(AND($N$9="6 Wdh.",$M$9="4 Sätze"),"25%",IF(AND($N$9="7 Wdh.",$M$9="4 Sätze"),"35%",IF(AND($N$9="8 Wdh.",$M$9="4 Sätze"),"45%",IF($N$9="5 Wdh.","80%",IF($N$9="6 Wdh.","77%",IF($N$9="7 Wdh.","75%",IF($N$9="8 Wdh.","72%"))))))))))))),IF($D$6="Kniebeuge",(IF(AND($N$10="5 Wdh.",$M$10="2 Sätze"),"10%",IF(AND($N$10="6 Wdh.",$M$10="2 Sätze"),"20%",IF(AND($N$10="7 Wdh.",$M$10="2 Sätze"),"30%",IF(AND($N$10="8 Wdh.",$M$10="2 Sätze"),"40%",IF(AND($N$10="5 Wdh.",$M$10="4 Sätze"),"15%",IF(AND($N$10="6 Wdh.",$M$10="4 Sätze"),"25%",IF(AND($N$10="7 Wdh.",$M$10="4 Sätze"),"35%",IF(AND($N$10="8 Wdh.",$M$10="4 Sätze"),"45%",IF($N$10="5 Wdh.","80%",IF($N$10="6 Wdh.","77%",IF($N$10="7 Wdh.","75%",IF($N$10="8 Wdh.","72%"))))))))))))),IF($D$6="Kreuzheben",(IF(AND($N$11="5 Wdh.",$M$11="2 Sätze"),"17,5%",IF(AND($N$11="6 Wdh.",$M$11="2 Sätze"),"27,5%",IF(AND($N$11="7 Wdh.",$M$11="2 Sätze"),"37,5%",IF(AND($N$11="8 Wdh.",$M$11="2 Sätze"),"47,5%",IF(AND($N$11="5 Wdh.",$M$11="4 Sätze"),"18,5%",IF(AND($N$11="6 Wdh.",$M$11="4 Sätze"),"28,5%",IF(AND($N$11="7 Wdh.",$M$11="4 Sätze"),"38,5%",IF(AND($N$11="8 Wdh.",$M$11="4 Sätze"),"48,5%",IF($N$11="5 Wdh.","80%",IF($N$11="6 Wdh.","77%",IF($N$11="7 Wdh.","75%",IF($N$11="8 Wdh.","72%"))))))))))))),"Wdh. Eingeben")))</f>
        <v>10%</v>
      </c>
      <c r="F33" s="279"/>
      <c r="G33" s="463">
        <f>IF($E$19="","EINGEBEN",IF(($E$19*H32)&gt;((IF(MROUND($E$19*H32,$G$24)&gt;$E$19*H32,MROUND(($E$19*H32)-($G$24/2),$G$24),MROUND($E$19*H32,$G$24)))+($G$24*0.84)),(IF(MROUND($E$19*H32,$G$24)&gt;$E$19*H32,MROUND(($E$19*H32)+($G$24/2),$G$24),MROUND($E$19*H32,$G$24))),(IF(MROUND($E$19*H32,$G$24)&gt;$E$19*H32,MROUND(($E$19*H32)-($G$24/2),$G$24),MROUND($E$19*H32,$G$24)))))</f>
        <v>97.5</v>
      </c>
      <c r="H33" s="859" t="str">
        <f>IF($D$6="LH Bankdrücken",(IF(AND($N$9="5 Wdh.",$M$9="2 Sätze"),"10%",IF(AND($N$9="6 Wdh.",$M$9="2 Sätze"),"20%",IF(AND($N$9="7 Wdh.",$M$9="2 Sätze"),"30%",IF(AND($N$9="8 Wdh.",$M$9="2 Sätze"),"40%",IF(AND($N$9="5 Wdh.",$M$9="4 Sätze"),"15%",IF(AND($N$9="6 Wdh.",$M$9="4 Sätze"),"25%",IF(AND($N$9="7 Wdh.",$M$9="4 Sätze"),"35%",IF(AND($N$9="8 Wdh.",$M$9="4 Sätze"),"45%",IF($N$9="5 Wdh.","80%",IF($N$9="6 Wdh.","77%",IF($N$9="7 Wdh.","75%",IF($N$9="8 Wdh.","72%"))))))))))))),IF($D$6="Kniebeuge",(IF(AND($N$10="5 Wdh.",$M$10="2 Sätze"),"10%",IF(AND($N$10="6 Wdh.",$M$10="2 Sätze"),"20%",IF(AND($N$10="7 Wdh.",$M$10="2 Sätze"),"30%",IF(AND($N$10="8 Wdh.",$M$10="2 Sätze"),"40%",IF(AND($N$10="5 Wdh.",$M$10="4 Sätze"),"15%",IF(AND($N$10="6 Wdh.",$M$10="4 Sätze"),"25%",IF(AND($N$10="7 Wdh.",$M$10="4 Sätze"),"35%",IF(AND($N$10="8 Wdh.",$M$10="4 Sätze"),"45%",IF($N$10="5 Wdh.","80%",IF($N$10="6 Wdh.","77%",IF($N$10="7 Wdh.","75%",IF($N$10="8 Wdh.","72%"))))))))))))),IF($D$6="Kreuzheben",(IF(AND($N$11="5 Wdh.",$M$11="2 Sätze"),"17,5%",IF(AND($N$11="6 Wdh.",$M$11="2 Sätze"),"27,5%",IF(AND($N$11="7 Wdh.",$M$11="2 Sätze"),"37,5%",IF(AND($N$11="8 Wdh.",$M$11="2 Sätze"),"47,5%",IF(AND($N$11="5 Wdh.",$M$11="4 Sätze"),"18,5%",IF(AND($N$11="6 Wdh.",$M$11="4 Sätze"),"28,5%",IF(AND($N$11="7 Wdh.",$M$11="4 Sätze"),"38,5%",IF(AND($N$11="8 Wdh.",$M$11="4 Sätze"),"48,5%",IF($N$11="5 Wdh.","80%",IF($N$11="6 Wdh.","77%",IF($N$11="7 Wdh.","75%",IF($N$11="8 Wdh.","72%"))))))))))))),"Wdh. Eingeben")))</f>
        <v>10%</v>
      </c>
      <c r="I33" s="279"/>
      <c r="J33" s="337">
        <f>IF($E$19="","EINGEBEN",IF(($E$19*K32)&gt;((IF(MROUND($E$19*K32,$G$24)&gt;$E$19*K32,MROUND(($E$19*K32)-($G$24/2),$G$24),MROUND($E$19*K32,$G$24)))+($G$24*0.84)),(IF(MROUND($E$19*K32,$G$24)&gt;$E$19*K32,MROUND(($E$19*K32)+($G$24/2),$G$24),MROUND($E$19*K32,$G$24))),(IF(MROUND($E$19*K32,$G$24)&gt;$E$19*K32,MROUND(($E$19*K32)-($G$24/2),$G$24),MROUND($E$19*K32,$G$24)))))</f>
        <v>97.5</v>
      </c>
      <c r="K33" s="859" t="str">
        <f>IF($D$6="LH Bankdrücken",(IF(AND($N$9="5 Wdh.",$M$9="2 Sätze"),"10%",IF(AND($N$9="6 Wdh.",$M$9="2 Sätze"),"20%",IF(AND($N$9="7 Wdh.",$M$9="2 Sätze"),"30%",IF(AND($N$9="8 Wdh.",$M$9="2 Sätze"),"40%",IF(AND($N$9="5 Wdh.",$M$9="4 Sätze"),"15%",IF(AND($N$9="6 Wdh.",$M$9="4 Sätze"),"25%",IF(AND($N$9="7 Wdh.",$M$9="4 Sätze"),"35%",IF(AND($N$9="8 Wdh.",$M$9="4 Sätze"),"45%",IF($N$9="5 Wdh.","80%",IF($N$9="6 Wdh.","77%",IF($N$9="7 Wdh.","75%",IF($N$9="8 Wdh.","72%"))))))))))))),IF($D$6="Kniebeuge",(IF(AND($N$10="5 Wdh.",$M$10="2 Sätze"),"10%",IF(AND($N$10="6 Wdh.",$M$10="2 Sätze"),"20%",IF(AND($N$10="7 Wdh.",$M$10="2 Sätze"),"30%",IF(AND($N$10="8 Wdh.",$M$10="2 Sätze"),"40%",IF(AND($N$10="5 Wdh.",$M$10="4 Sätze"),"15%",IF(AND($N$10="6 Wdh.",$M$10="4 Sätze"),"25%",IF(AND($N$10="7 Wdh.",$M$10="4 Sätze"),"35%",IF(AND($N$10="8 Wdh.",$M$10="4 Sätze"),"45%",IF($N$10="5 Wdh.","80%",IF($N$10="6 Wdh.","77%",IF($N$10="7 Wdh.","75%",IF($N$10="8 Wdh.","72%"))))))))))))),IF($D$6="Kreuzheben",(IF(AND($N$11="5 Wdh.",$M$11="2 Sätze"),"17,5%",IF(AND($N$11="6 Wdh.",$M$11="2 Sätze"),"27,5%",IF(AND($N$11="7 Wdh.",$M$11="2 Sätze"),"37,5%",IF(AND($N$11="8 Wdh.",$M$11="2 Sätze"),"47,5%",IF(AND($N$11="5 Wdh.",$M$11="4 Sätze"),"18,5%",IF(AND($N$11="6 Wdh.",$M$11="4 Sätze"),"28,5%",IF(AND($N$11="7 Wdh.",$M$11="4 Sätze"),"38,5%",IF(AND($N$11="8 Wdh.",$M$11="4 Sätze"),"48,5%",IF($N$11="5 Wdh.","80%",IF($N$11="6 Wdh.","77%",IF($N$11="7 Wdh.","75%",IF($N$11="8 Wdh.","72%"))))))))))))),"Wdh. Eingeben")))</f>
        <v>10%</v>
      </c>
      <c r="L33" s="279"/>
      <c r="M33" s="337">
        <f>IF($E$19="","EINGEBEN",IF(($E$19*N32)&gt;((IF(MROUND($E$19*N32,$G$24)&gt;$E$19*N32,MROUND(($E$19*N32)-($G$24/2),$G$24),MROUND($E$19*N32,$G$24)))+($G$24*0.84)),(IF(MROUND($E$19*N32,$G$24)&gt;$E$19*N32,MROUND(($E$19*N32)+($G$24/2),$G$24),MROUND($E$19*N32,$G$24))),(IF(MROUND($E$19*N32,$G$24)&gt;$E$19*N32,MROUND(($E$19*N32)-($G$24/2),$G$24),MROUND($E$19*N32,$G$24)))))</f>
        <v>100</v>
      </c>
      <c r="N33" s="859" t="str">
        <f>IF($D$6="LH Bankdrücken",(IF(AND($N$9="5 Wdh.",$M$9="2 Sätze"),"10%",IF(AND($N$9="6 Wdh.",$M$9="2 Sätze"),"20%",IF(AND($N$9="7 Wdh.",$M$9="2 Sätze"),"30%",IF(AND($N$9="8 Wdh.",$M$9="2 Sätze"),"40%",IF(AND($N$9="5 Wdh.",$M$9="4 Sätze"),"15%",IF(AND($N$9="6 Wdh.",$M$9="4 Sätze"),"25%",IF(AND($N$9="7 Wdh.",$M$9="4 Sätze"),"35%",IF(AND($N$9="8 Wdh.",$M$9="4 Sätze"),"45%",IF($N$9="5 Wdh.","80%",IF($N$9="6 Wdh.","77%",IF($N$9="7 Wdh.","75%",IF($N$9="8 Wdh.","72%"))))))))))))),IF($D$6="Kniebeuge",(IF(AND($N$10="5 Wdh.",$M$10="2 Sätze"),"10%",IF(AND($N$10="6 Wdh.",$M$10="2 Sätze"),"20%",IF(AND($N$10="7 Wdh.",$M$10="2 Sätze"),"30%",IF(AND($N$10="8 Wdh.",$M$10="2 Sätze"),"40%",IF(AND($N$10="5 Wdh.",$M$10="4 Sätze"),"15%",IF(AND($N$10="6 Wdh.",$M$10="4 Sätze"),"25%",IF(AND($N$10="7 Wdh.",$M$10="4 Sätze"),"35%",IF(AND($N$10="8 Wdh.",$M$10="4 Sätze"),"45%",IF($N$10="5 Wdh.","80%",IF($N$10="6 Wdh.","77%",IF($N$10="7 Wdh.","75%",IF($N$10="8 Wdh.","72%"))))))))))))),IF($D$6="Kreuzheben",(IF(AND($N$11="5 Wdh.",$M$11="2 Sätze"),"17,5%",IF(AND($N$11="6 Wdh.",$M$11="2 Sätze"),"27,5%",IF(AND($N$11="7 Wdh.",$M$11="2 Sätze"),"37,5%",IF(AND($N$11="8 Wdh.",$M$11="2 Sätze"),"47,5%",IF(AND($N$11="5 Wdh.",$M$11="4 Sätze"),"18,5%",IF(AND($N$11="6 Wdh.",$M$11="4 Sätze"),"28,5%",IF(AND($N$11="7 Wdh.",$M$11="4 Sätze"),"38,5%",IF(AND($N$11="8 Wdh.",$M$11="4 Sätze"),"48,5%",IF($N$11="5 Wdh.","80%",IF($N$11="6 Wdh.","77%",IF($N$11="7 Wdh.","75%",IF($N$11="8 Wdh.","72%"))))))))))))),"Wdh. Eingeben")))</f>
        <v>10%</v>
      </c>
      <c r="O33" s="280"/>
      <c r="P33" s="278"/>
      <c r="Q33" s="278"/>
      <c r="R33" s="278"/>
      <c r="S33" s="278"/>
      <c r="T33" s="278"/>
    </row>
    <row r="34" spans="1:20" ht="24.95" customHeight="1" thickBot="1">
      <c r="A34" s="259"/>
      <c r="B34" s="891" t="s">
        <v>232</v>
      </c>
      <c r="C34" s="892"/>
      <c r="D34" s="465"/>
      <c r="E34" s="870"/>
      <c r="F34" s="281" t="str">
        <f>VLOOKUP($D$6,$K$8:$N$11,3,FALSE)</f>
        <v>2 Sätze</v>
      </c>
      <c r="G34" s="462"/>
      <c r="H34" s="870"/>
      <c r="I34" s="281" t="str">
        <f>VLOOKUP($D$6,$K$8:$N$11,3,FALSE)</f>
        <v>2 Sätze</v>
      </c>
      <c r="J34" s="462"/>
      <c r="K34" s="870"/>
      <c r="L34" s="281" t="str">
        <f>VLOOKUP($D$6,$K$8:$N$11,3,FALSE)</f>
        <v>2 Sätze</v>
      </c>
      <c r="M34" s="462"/>
      <c r="N34" s="869"/>
      <c r="O34" s="282" t="str">
        <f>LEFT(VLOOKUP($D$6,$K$8:$N$11,3,FALSE),1)+1&amp;" Sätze"</f>
        <v>3 Sätze</v>
      </c>
      <c r="P34" s="273"/>
      <c r="Q34" s="273"/>
      <c r="R34" s="273"/>
      <c r="S34" s="273"/>
      <c r="T34" s="273"/>
    </row>
    <row r="35" spans="1:20" ht="24.75" customHeight="1" thickTop="1" thickBot="1">
      <c r="A35" s="259"/>
      <c r="B35" s="274"/>
      <c r="C35" s="275"/>
      <c r="D35" s="465"/>
      <c r="E35" s="870"/>
      <c r="F35" s="281" t="str">
        <f>VLOOKUP($D$6,$K$8:$N$11,4,FALSE)</f>
        <v>5 Wdh.</v>
      </c>
      <c r="G35" s="462"/>
      <c r="H35" s="870"/>
      <c r="I35" s="281" t="str">
        <f>VLOOKUP($D$6,$K$8:$N$11,4,FALSE)</f>
        <v>5 Wdh.</v>
      </c>
      <c r="J35" s="462"/>
      <c r="K35" s="870"/>
      <c r="L35" s="281" t="str">
        <f>VLOOKUP($D$6,$K$8:$N$11,4,FALSE)</f>
        <v>5 Wdh.</v>
      </c>
      <c r="M35" s="462"/>
      <c r="N35" s="869"/>
      <c r="O35" s="282" t="str">
        <f>VLOOKUP($D$6,$K$8:$N$11,4,FALSE)</f>
        <v>5 Wdh.</v>
      </c>
      <c r="P35" s="278"/>
      <c r="Q35" s="278"/>
      <c r="R35" s="278"/>
      <c r="S35" s="278"/>
      <c r="T35" s="278"/>
    </row>
    <row r="36" spans="1:20" ht="24.95" customHeight="1" thickTop="1" thickBot="1">
      <c r="A36" s="258"/>
      <c r="B36" s="285"/>
      <c r="C36" s="286"/>
      <c r="D36" s="591" t="str">
        <f>IF($D$52="","","Neu: "&amp;PRODUCT($D$52))</f>
        <v/>
      </c>
      <c r="E36" s="870"/>
      <c r="F36" s="437" t="str">
        <f>IF($O$24="Nein Nicht Einblenden","",IF(AND($D$6="LH Bankdrücken",$M$9="2 Sätze"),"RIR 2,5",IF(AND($D$6="LH Bankdrücken",$M$9="3 Sätze"),"RIR 3",IF(AND($D$6="LH Bankdrücken",$M$9="4 Sätze"),"RIR 3,5",(IF(AND($D$6="Kniebeuge",$M$10="2 Sätze"),"RIR 2,5",IF(AND($D$6="Kniebeuge",$M$10="3 Sätze"),"RIR 3",IF(AND($D$6="Kniebeuge",$M$10="4 Sätze"),"RIR 3,5",(IF(AND($D$6="Kreuzheben",$M$11="2 Sätze"),"RIR 2,5",IF(AND($D$6="Kreuzheben",$M$11="3 Sätze"),"RIR 3",IF(AND($D$6="Kreuzheben",$M$11="4 Sätze"),"RIR 3,5","Sätze?"))))))))))))</f>
        <v/>
      </c>
      <c r="G36" s="591" t="str">
        <f>IF($D$53="","","Neu: "&amp;PRODUCT($D$53))</f>
        <v/>
      </c>
      <c r="H36" s="870"/>
      <c r="I36" s="437" t="str">
        <f>IF($O$24="Nein Nicht Einblenden","",IF(AND($D$6="LH Bankdrücken",$M$9="2 Sätze"),"RIR 1,5",IF(AND($D$6="LH Bankdrücken",$M$9="3 Sätze"),"RIR 2",IF(AND($D$6="LH Bankdrücken",$M$9="4 Sätze"),"RIR 2,5",(IF(AND($D$6="Kniebeuge",$M$10="2 Sätze"),"RIR 1,5",IF(AND($D$6="Kniebeuge",$M$10="3 Sätze"),"RIR 2",IF(AND($D$6="Kniebeuge",$M$10="4 Sätze"),"RIR 2,5",(IF(AND($D$6="Kreuzheben",$M$11="2 Sätze"),"RIR 1,5",IF(AND($D$6="Kreuzheben",$M$11="3 Sätze"),"RIR 2",IF(AND($D$6="Kreuzheben",$M$11="4 Sätze"),"RIR 2,5","Sätze?"))))))))))))</f>
        <v/>
      </c>
      <c r="J36" s="591" t="str">
        <f>IF($D$54="","","Neu: "&amp;PRODUCT($D$54))</f>
        <v/>
      </c>
      <c r="K36" s="870"/>
      <c r="L36" s="437" t="str">
        <f>IF($O$24="Nein Nicht Einblenden","",IF(AND($D$6="LH Bankdrücken",$M$9="2 Sätze"),"RIR 1,5",IF(AND($D$6="LH Bankdrücken",$M$9="3 Sätze"),"RIR 2",IF(AND($D$6="LH Bankdrücken",$M$9="4 Sätze"),"RIR 2,5",(IF(AND($D$6="Kniebeuge",$M$10="2 Sätze"),"RIR 1,5",IF(AND($D$6="Kniebeuge",$M$10="3 Sätze"),"RIR 2",IF(AND($D$6="Kniebeuge",$M$10="4 Sätze"),"RIR 2,5",(IF(AND($D$6="Kreuzheben",$M$11="2 Sätze"),"RIR 1,5",IF(AND($D$6="Kreuzheben",$M$11="3 Sätze"),"RIR 2",IF(AND($D$6="Kreuzheben",$M$11="4 Sätze"),"RIR 2,5","Sätze?"))))))))))))</f>
        <v/>
      </c>
      <c r="M36" s="591" t="str">
        <f>IF($D$55="","","Neu: "&amp;PRODUCT($D$55))</f>
        <v/>
      </c>
      <c r="N36" s="870"/>
      <c r="O36" s="438" t="str">
        <f>IF($O$24="Nein Nicht Einblenden","",IF(AND($D$6="LH Bankdrücken",$M$9="2 Sätze"),"RIR 1",IF(AND($D$6="LH Bankdrücken",$M$9="3 Sätze"),"RIR 1",IF(AND($D$6="LH Bankdrücken",$M$9="4 Sätze"),"RIR 1,5",(IF(AND($D$6="Kniebeuge",$M$10="2 Sätze"),"RIR 1",IF(AND($D$6="Kniebeuge",$M$10="3 Sätze"),"RIR 1",IF(AND($D$6="Kniebeuge",$M$10="4 Sätze"),"RIR 1,5",(IF(AND($D$6="Kreuzheben",$M$11="2 Sätze"),"RIR 1",IF(AND($D$6="Kreuzheben",$M$11="3 Sätze"),"RIR 1",IF(AND($D$6="Kreuzheben",$M$11="4 Sätze"),"RIR 1,5","Sätze?"))))))))))))</f>
        <v/>
      </c>
      <c r="P36" s="273"/>
      <c r="Q36" s="273"/>
      <c r="R36" s="273"/>
      <c r="S36" s="273"/>
      <c r="T36" s="273"/>
    </row>
    <row r="37" spans="1:20" ht="24.95" customHeight="1" thickTop="1">
      <c r="A37" s="248"/>
      <c r="B37" s="287"/>
      <c r="C37" s="287"/>
      <c r="D37" s="287"/>
      <c r="E37" s="287"/>
      <c r="F37" s="287"/>
      <c r="G37" s="287"/>
      <c r="H37" s="287"/>
      <c r="I37" s="287"/>
      <c r="J37" s="287"/>
      <c r="K37" s="287"/>
      <c r="L37" s="287"/>
      <c r="M37" s="287"/>
      <c r="N37" s="287"/>
      <c r="O37" s="287"/>
      <c r="P37" s="245"/>
      <c r="Q37" s="245"/>
      <c r="R37" s="245"/>
      <c r="S37" s="245"/>
      <c r="T37" s="245"/>
    </row>
    <row r="38" spans="1:20" ht="25.9" customHeight="1">
      <c r="B38" s="249"/>
      <c r="C38" s="249"/>
      <c r="D38" s="249"/>
      <c r="E38" s="249"/>
      <c r="F38" s="249"/>
      <c r="G38" s="249"/>
      <c r="H38" s="249"/>
      <c r="I38" s="249"/>
      <c r="J38" s="249"/>
      <c r="K38" s="249"/>
      <c r="L38" s="249"/>
      <c r="M38" s="249"/>
      <c r="N38" s="249"/>
      <c r="O38" s="249"/>
      <c r="P38" s="249"/>
      <c r="Q38" s="249"/>
      <c r="R38" s="249"/>
      <c r="S38" s="249"/>
      <c r="T38" s="249"/>
    </row>
    <row r="39" spans="1:20" ht="24.95" customHeight="1">
      <c r="A39" s="245"/>
      <c r="B39" s="245"/>
      <c r="C39" s="245"/>
      <c r="D39" s="245"/>
      <c r="E39" s="245"/>
      <c r="F39" s="245"/>
      <c r="G39" s="245"/>
      <c r="H39" s="245"/>
      <c r="I39" s="245"/>
      <c r="J39" s="245"/>
      <c r="K39" s="245"/>
      <c r="L39" s="246"/>
      <c r="M39" s="247"/>
      <c r="N39" s="247"/>
      <c r="O39" s="247"/>
      <c r="P39" s="247"/>
      <c r="Q39" s="247"/>
      <c r="R39" s="247"/>
      <c r="S39" s="247"/>
      <c r="T39" s="247"/>
    </row>
    <row r="40" spans="1:20" ht="24.95" customHeight="1">
      <c r="A40" s="248"/>
      <c r="B40" s="902" t="s">
        <v>235</v>
      </c>
      <c r="C40" s="902"/>
      <c r="D40" s="902"/>
      <c r="E40" s="248"/>
      <c r="F40" s="248"/>
      <c r="G40" s="248"/>
      <c r="H40" s="248"/>
      <c r="I40" s="248"/>
      <c r="J40" s="248"/>
      <c r="K40" s="303"/>
      <c r="L40" s="330"/>
      <c r="M40" s="250"/>
      <c r="N40" s="250"/>
      <c r="O40" s="250"/>
      <c r="P40" s="250"/>
      <c r="Q40" s="250"/>
      <c r="R40" s="250"/>
      <c r="S40" s="250"/>
      <c r="T40" s="250"/>
    </row>
    <row r="41" spans="1:20" ht="28.5" customHeight="1">
      <c r="A41" s="288"/>
      <c r="B41" s="902"/>
      <c r="C41" s="902"/>
      <c r="D41" s="902"/>
      <c r="E41" s="289"/>
      <c r="F41" s="245"/>
      <c r="G41" s="245"/>
      <c r="H41" s="245"/>
      <c r="I41" s="245"/>
      <c r="J41" s="245"/>
      <c r="K41" s="245"/>
      <c r="L41" s="308"/>
      <c r="M41" s="247"/>
      <c r="N41" s="247"/>
      <c r="O41" s="247"/>
      <c r="P41" s="247"/>
      <c r="Q41" s="247"/>
      <c r="R41" s="247"/>
      <c r="S41" s="247"/>
      <c r="T41" s="247"/>
    </row>
    <row r="42" spans="1:20" ht="24.95" customHeight="1">
      <c r="A42" s="248"/>
      <c r="B42" s="290"/>
      <c r="C42" s="290"/>
      <c r="D42" s="290"/>
      <c r="E42" s="248"/>
      <c r="F42" s="248"/>
      <c r="G42" s="248"/>
      <c r="H42" s="248"/>
      <c r="I42" s="248"/>
      <c r="J42" s="248"/>
      <c r="K42" s="248"/>
      <c r="L42" s="249"/>
      <c r="M42" s="250"/>
      <c r="N42" s="250"/>
      <c r="O42" s="250"/>
      <c r="P42" s="250"/>
      <c r="Q42" s="250"/>
      <c r="R42" s="250"/>
      <c r="S42" s="250"/>
      <c r="T42" s="250"/>
    </row>
    <row r="43" spans="1:20" ht="24.95" customHeight="1">
      <c r="A43" s="245"/>
      <c r="B43" s="974" t="s">
        <v>225</v>
      </c>
      <c r="C43" s="975"/>
      <c r="D43" s="975"/>
      <c r="E43" s="245"/>
      <c r="F43" s="245"/>
      <c r="G43" s="245"/>
      <c r="H43" s="245"/>
      <c r="I43" s="245"/>
      <c r="J43" s="245"/>
      <c r="K43" s="245"/>
      <c r="L43" s="246"/>
      <c r="M43" s="247"/>
      <c r="N43" s="247"/>
      <c r="O43" s="247"/>
      <c r="P43" s="247"/>
      <c r="Q43" s="247"/>
      <c r="R43" s="247"/>
      <c r="S43" s="247"/>
      <c r="T43" s="247"/>
    </row>
    <row r="44" spans="1:20" ht="24.95" customHeight="1" thickBot="1">
      <c r="A44" s="248"/>
      <c r="B44" s="253"/>
      <c r="C44" s="253"/>
      <c r="D44" s="253"/>
      <c r="E44" s="253"/>
      <c r="F44" s="263"/>
      <c r="G44" s="248"/>
      <c r="H44" s="248"/>
      <c r="I44" s="354"/>
      <c r="J44" s="248"/>
      <c r="K44" s="248"/>
      <c r="L44" s="249"/>
      <c r="M44" s="250"/>
      <c r="N44" s="250"/>
      <c r="O44" s="250"/>
      <c r="P44" s="250"/>
      <c r="Q44" s="250"/>
      <c r="R44" s="250"/>
      <c r="S44" s="250"/>
      <c r="T44" s="250"/>
    </row>
    <row r="45" spans="1:20" ht="24.95" customHeight="1" thickTop="1">
      <c r="A45" s="258"/>
      <c r="B45" s="871" t="s">
        <v>233</v>
      </c>
      <c r="C45" s="872"/>
      <c r="D45" s="432"/>
      <c r="E45" s="382" t="str">
        <f>IF($D$45&lt;0,"ERROR",IF($D45=0,"EINGEBEN",""))</f>
        <v>EINGEBEN</v>
      </c>
      <c r="F45" s="356"/>
      <c r="G45" s="265"/>
      <c r="H45" s="245"/>
      <c r="I45" s="245"/>
      <c r="J45" s="353"/>
      <c r="K45" s="245"/>
      <c r="L45" s="246"/>
      <c r="M45" s="247"/>
      <c r="N45" s="247"/>
      <c r="O45" s="247"/>
      <c r="P45" s="247"/>
      <c r="Q45" s="247"/>
      <c r="R45" s="247"/>
      <c r="S45" s="247"/>
      <c r="T45" s="247"/>
    </row>
    <row r="46" spans="1:20" ht="24.95" customHeight="1">
      <c r="A46" s="259"/>
      <c r="B46" s="893" t="s">
        <v>49</v>
      </c>
      <c r="C46" s="894"/>
      <c r="D46" s="374"/>
      <c r="E46" s="375" t="str">
        <f>IF(D46&gt;20,"Nur Wdh. 1-20",IF(D46&lt;0,"ERROR",IF(D46=0,"EINGEBEN","")))</f>
        <v>EINGEBEN</v>
      </c>
      <c r="F46" s="383"/>
      <c r="G46" s="291"/>
      <c r="H46" s="248"/>
      <c r="I46" s="248"/>
      <c r="J46" s="248"/>
      <c r="K46" s="248"/>
      <c r="L46" s="249"/>
      <c r="M46" s="250"/>
      <c r="N46" s="250"/>
      <c r="O46" s="250"/>
      <c r="P46" s="250"/>
      <c r="Q46" s="250"/>
      <c r="R46" s="250"/>
      <c r="S46" s="250"/>
      <c r="T46" s="250"/>
    </row>
    <row r="47" spans="1:20" ht="24.95" customHeight="1">
      <c r="A47" s="258"/>
      <c r="B47" s="889" t="s">
        <v>226</v>
      </c>
      <c r="C47" s="890"/>
      <c r="D47" s="307"/>
      <c r="E47" s="381" t="str">
        <f>IF(D47=0,"EINGEBEN",IF(D47&gt;10,"NUR RPE WERTE VON 1-10",IF(D47&lt;0,"NUR RPE WERTE VON 1-10","")))</f>
        <v>EINGEBEN</v>
      </c>
      <c r="F47" s="358"/>
      <c r="G47" s="265"/>
      <c r="H47" s="245"/>
      <c r="I47" s="245"/>
      <c r="J47" s="245"/>
      <c r="K47" s="245"/>
      <c r="L47" s="246"/>
      <c r="M47" s="247"/>
      <c r="N47" s="247"/>
      <c r="O47" s="247"/>
      <c r="P47" s="247"/>
      <c r="Q47" s="247"/>
      <c r="R47" s="247"/>
      <c r="S47" s="247"/>
      <c r="T47" s="247"/>
    </row>
    <row r="48" spans="1:20" ht="24.95" customHeight="1">
      <c r="A48" s="259"/>
      <c r="B48" s="885" t="s">
        <v>246</v>
      </c>
      <c r="C48" s="886"/>
      <c r="D48" s="374" t="str">
        <f>IF($D$46&lt;0,"ERROR",IF($D$47&gt;10,"ERROR",IF($D$47&lt;0,"ERROR",IF($D$47=0,"",(10-$D$47)+$D$46))))</f>
        <v/>
      </c>
      <c r="E48" s="378"/>
      <c r="F48" s="383"/>
      <c r="G48" s="291"/>
      <c r="H48" s="248"/>
      <c r="I48" s="248"/>
      <c r="J48" s="248"/>
      <c r="K48" s="248"/>
      <c r="L48" s="249"/>
      <c r="M48" s="250"/>
      <c r="N48" s="250"/>
      <c r="O48" s="250"/>
      <c r="P48" s="250"/>
      <c r="Q48" s="250"/>
      <c r="R48" s="250"/>
      <c r="S48" s="250"/>
      <c r="T48" s="250"/>
    </row>
    <row r="49" spans="1:20" ht="24.95" customHeight="1">
      <c r="A49" s="258"/>
      <c r="B49" s="874"/>
      <c r="C49" s="875"/>
      <c r="D49" s="307"/>
      <c r="E49" s="245"/>
      <c r="F49" s="358"/>
      <c r="G49" s="265"/>
      <c r="H49" s="245"/>
      <c r="I49" s="245"/>
      <c r="J49" s="245"/>
      <c r="K49" s="245"/>
      <c r="L49" s="246"/>
      <c r="M49" s="247"/>
      <c r="N49" s="247"/>
      <c r="O49" s="247"/>
      <c r="P49" s="247"/>
      <c r="Q49" s="247"/>
      <c r="R49" s="247"/>
      <c r="S49" s="247"/>
      <c r="T49" s="247"/>
    </row>
    <row r="50" spans="1:20" ht="24.95" customHeight="1">
      <c r="A50" s="259"/>
      <c r="B50" s="900" t="s">
        <v>227</v>
      </c>
      <c r="C50" s="901"/>
      <c r="D50" s="471" t="str">
        <f>IF(D46&lt;1,"",IF(D46&gt;20,"",IF(D46=0,"",IF(D45=0,"",IF(D47&gt;10,"ERROR",IF(D47&lt;0,"ERROR",IF(D47=0,ROUNDDOWN(D45*36/(37-D46),0),ROUNDDOWN(D45*36/(37-(D46+(10-D47))),0))))))))</f>
        <v/>
      </c>
      <c r="E50" s="592" t="str">
        <f>IF(D46&lt;1,"",IF(D46&gt;20,"",IF(D46=0,"",IF(D45=0,"",IF(D47&gt;10,"ERROR",IF(D47&lt;0,"ERROR",IF(D47=0,D45*36/(37-D46),(D45*36/(37-(D46+(10-D47)))))))))))</f>
        <v/>
      </c>
      <c r="F50" s="383"/>
      <c r="G50" s="291"/>
      <c r="H50" s="248"/>
      <c r="I50" s="248"/>
      <c r="J50" s="248"/>
      <c r="K50" s="248"/>
      <c r="L50" s="249"/>
      <c r="M50" s="250"/>
      <c r="N50" s="250"/>
      <c r="O50" s="250"/>
      <c r="P50" s="250"/>
      <c r="Q50" s="250"/>
      <c r="R50" s="250"/>
      <c r="S50" s="250"/>
      <c r="T50" s="250"/>
    </row>
    <row r="51" spans="1:20" ht="24.95" customHeight="1">
      <c r="A51" s="258"/>
      <c r="B51" s="874"/>
      <c r="C51" s="875"/>
      <c r="D51" s="245"/>
      <c r="E51" s="245"/>
      <c r="F51" s="358"/>
      <c r="G51" s="265"/>
      <c r="H51" s="245"/>
      <c r="I51" s="245"/>
      <c r="J51" s="245"/>
      <c r="K51" s="245"/>
      <c r="L51" s="246"/>
      <c r="M51" s="247"/>
      <c r="N51" s="247"/>
      <c r="O51" s="247"/>
      <c r="P51" s="247"/>
      <c r="Q51" s="247"/>
      <c r="R51" s="247"/>
      <c r="S51" s="247"/>
      <c r="T51" s="247"/>
    </row>
    <row r="52" spans="1:20" ht="24.95" customHeight="1">
      <c r="A52" s="259"/>
      <c r="B52" s="896" t="s">
        <v>234</v>
      </c>
      <c r="C52" s="897"/>
      <c r="D52" s="351" t="str">
        <f>IF($D$48="ERROR","",IF($D$46=0,"",IF($D$45=0,"",IF(($E$50*$E$32)&gt;((IF(MROUND($E$50*$E$32,$G$24)&gt;$E$50*$E$32,MROUND(($E$50*$E$32)-($G$24/2),$G$24),MROUND($E$50*$E$32,$G$24)))+($G$24*0.84)),(IF(MROUND($E$50*$E$32,$G$24)&gt;$E$50*$E$32,MROUND(($E$50*$E$32)+($G$24/2),$G$24),MROUND($E$50*$E$32,$G$24))),(IF(MROUND($E$50*$E$32,$G$24)&gt;$E$50*$E$32,MROUND(($E$50*$E$32)-($G$24/2),$G$24),MROUND($E$50*$E$32,$G$24)))))))</f>
        <v/>
      </c>
      <c r="E52" s="429" t="str">
        <f>IF($E$50="","",IF($E$50="ERROR","",PRODUCT($E$50*$E$32)))</f>
        <v/>
      </c>
      <c r="F52" s="384" t="str">
        <f>IF($D$50="","",IF($D$50="ERROR","","Woche 1"))</f>
        <v/>
      </c>
      <c r="G52" s="291"/>
      <c r="H52" s="248"/>
      <c r="I52" s="248"/>
      <c r="J52" s="248"/>
      <c r="K52" s="248"/>
      <c r="L52" s="249"/>
      <c r="M52" s="250"/>
      <c r="N52" s="250"/>
      <c r="O52" s="250"/>
      <c r="P52" s="250"/>
      <c r="Q52" s="250"/>
      <c r="R52" s="250"/>
      <c r="S52" s="250"/>
      <c r="T52" s="250"/>
    </row>
    <row r="53" spans="1:20" ht="24.95" customHeight="1">
      <c r="A53" s="258"/>
      <c r="B53" s="357"/>
      <c r="C53" s="245"/>
      <c r="D53" s="351" t="str">
        <f>IF($D$48="ERROR","",IF($D$46=0,"",IF($D$45=0,"",IF(($E$50*$H$32)&gt;((IF(MROUND($E$50*$H$32,$G$24)&gt;$E$50*$H$32,MROUND(($E$50*$H$32)-($G$24/2),$G$24),MROUND($E$50*$H$32,$G$24)))+($G$24*0.84)),(IF(MROUND($E$50*$H$32,$G$24)&gt;$E$50*$H$32,MROUND(($E$50*$H$32)+($G$24/2),$G$24),MROUND($E$50*$H$32,$G$24))),(IF(MROUND($E$50*$H$32,$G$24)&gt;$E$50*$H$32,MROUND(($E$50*$H$32)-($G$24/2),$G$24),MROUND($E$50*$H$32,$G$24)))))))</f>
        <v/>
      </c>
      <c r="E53" s="440" t="str">
        <f>IF($E$50="","",IF($E$50="ERROR","",PRODUCT($E$50*$H$32)))</f>
        <v/>
      </c>
      <c r="F53" s="430" t="str">
        <f>IF($D$50="","",IF($D$50="ERROR","",IF(Zyklus!$B$8="4 Wochen","&gt;&gt;&gt;&gt;",IF(Zyklus!$B$8="5 Wochen","Woche 2",IF(Zyklus!$B$8="6 Wochen","Woche 2",IF(Zyklus!$B$8="7 Wochen","Woche 2-3",IF(Zyklus!$B$8="8 Wochen","Woche 2-3 ","Dauer des Meso-Zyklus?")))))))</f>
        <v/>
      </c>
      <c r="G53" s="265"/>
      <c r="H53" s="245"/>
      <c r="I53" s="245"/>
      <c r="J53" s="245"/>
      <c r="K53" s="245"/>
      <c r="L53" s="246"/>
      <c r="M53" s="247"/>
      <c r="N53" s="247"/>
      <c r="O53" s="247"/>
      <c r="P53" s="247"/>
      <c r="Q53" s="247"/>
      <c r="R53" s="247"/>
      <c r="S53" s="247"/>
      <c r="T53" s="247"/>
    </row>
    <row r="54" spans="1:20" ht="24.95" customHeight="1">
      <c r="A54" s="259"/>
      <c r="B54" s="385"/>
      <c r="C54" s="386"/>
      <c r="D54" s="351" t="str">
        <f>IF($D$48="ERROR","",IF($D$46=0,"",IF($D$45=0,"",IF(($E$50*$K$32)&gt;((IF(MROUND($E$50*$K$32,$G$24)&gt;$E$50*$K$32,MROUND(($E$50*$K$32)-($G$24/2),$G$24),MROUND($E$50*$K$32,$G$24)))+($G$24*0.84)),(IF(MROUND($E$50*$K$32,$G$24)&gt;$E$50*$K$32,MROUND(($E$50*$K$32)+($G$24/2),$G$24),MROUND($E$50*$K$32,$G$24))),(IF(MROUND($E$50*$K$32,$G$24)&gt;$E$50*$K$32,MROUND(($E$50*$K$32)-($G$24/2),$G$24),MROUND($E$50*$K$32,$G$24)))))))</f>
        <v/>
      </c>
      <c r="E54" s="429" t="str">
        <f>IF($E$50="","",IF($E$50="ERROR","",PRODUCT($E$50*$K$32)))</f>
        <v/>
      </c>
      <c r="F54" s="384" t="str">
        <f>IF($D$50="","",IF($D$50="ERROR","",IF(Zyklus!$B$8="4 Wochen","Woche 2: ",IF(Zyklus!$B$8="5 Wochen","Woche 3",IF(Zyklus!$B$8="6 Wochen","Woche 3-4: ",IF(Zyklus!$B$8="7 Wochen","Woche 4-5",IF(Zyklus!$B$8="8 Wochen","Woche 4-6","Dauer des Meso-Zyklus?")))))))</f>
        <v/>
      </c>
      <c r="G54" s="291"/>
      <c r="H54" s="248"/>
      <c r="I54" s="248"/>
      <c r="J54" s="248"/>
      <c r="K54" s="248"/>
      <c r="L54" s="249"/>
      <c r="M54" s="250"/>
      <c r="N54" s="250"/>
      <c r="O54" s="250"/>
      <c r="P54" s="250"/>
      <c r="Q54" s="250"/>
      <c r="R54" s="250"/>
      <c r="S54" s="250"/>
      <c r="T54" s="250"/>
    </row>
    <row r="55" spans="1:20" ht="24.95" customHeight="1" thickBot="1">
      <c r="A55" s="292"/>
      <c r="B55" s="387"/>
      <c r="C55" s="388"/>
      <c r="D55" s="389" t="str">
        <f>IF($D$48="ERROR","",IF($D$46=0,"",IF($D$45=0,"",IF(($E$50*$N$32)&gt;((IF(MROUND($E$50*$N$32,$G$24)&gt;$E$50*$N$32,MROUND(($E$50*$N$32)-($G$24/2),$G$24),MROUND($E$50*$N$32,$G$24)))+($G$24*0.84)),(IF(MROUND($E$50*$N$32,$G$24)&gt;$E$50*$N$32,MROUND(($E$50*$N$32)+($G$24/2),$G$24),MROUND($E$50*$N$32,$G$24))),(IF(MROUND($E$50*$N$32,$G$24)&gt;$E$50*$N$32,MROUND(($E$50*$N$32)-($G$24/2),$G$24),MROUND($E$50*$N$32,$G$24)))))))</f>
        <v/>
      </c>
      <c r="E55" s="441" t="str">
        <f>IF($E$50="","",IF($E$50="ERROR","",PRODUCT($E$50*$N$32)))</f>
        <v/>
      </c>
      <c r="F55" s="431" t="str">
        <f>IF($D$50="","",IF($D$50="ERROR","",IF(Zyklus!$B$8="4 Wochen","Woche 3",IF(Zyklus!$B$8="5 Wochen","Woche 4",IF(Zyklus!$B$8="6 Wochen","Woche 5",IF(Zyklus!$B$8="7 Wochen","Woche 6 ",IF(Zyklus!$B$8="8 Wochen","Woche 7","Dauer des Meso-Zyklus?")))))))</f>
        <v/>
      </c>
      <c r="G55" s="265"/>
      <c r="H55" s="245"/>
      <c r="I55" s="245"/>
      <c r="J55" s="245"/>
      <c r="K55" s="245"/>
      <c r="L55" s="246"/>
      <c r="M55" s="247"/>
      <c r="N55" s="247"/>
      <c r="O55" s="247"/>
      <c r="P55" s="247"/>
      <c r="Q55" s="247"/>
      <c r="R55" s="247"/>
      <c r="S55" s="247"/>
      <c r="T55" s="247"/>
    </row>
    <row r="56" spans="1:20" ht="24.95" customHeight="1" thickTop="1">
      <c r="A56" s="248"/>
      <c r="B56" s="293"/>
      <c r="C56" s="293"/>
      <c r="D56" s="293"/>
      <c r="E56" s="293"/>
      <c r="F56" s="293"/>
      <c r="G56" s="248"/>
      <c r="H56" s="248"/>
      <c r="I56" s="248"/>
      <c r="J56" s="248"/>
      <c r="K56" s="248"/>
      <c r="L56" s="249"/>
      <c r="M56" s="250"/>
      <c r="N56" s="250"/>
      <c r="O56" s="250"/>
      <c r="P56" s="250"/>
      <c r="Q56" s="250"/>
      <c r="R56" s="250"/>
      <c r="S56" s="250"/>
      <c r="T56" s="250"/>
    </row>
    <row r="57" spans="1:20" ht="24.95" customHeight="1">
      <c r="A57" s="245"/>
      <c r="B57" s="245"/>
      <c r="C57" s="245"/>
      <c r="D57" s="245"/>
      <c r="E57" s="245"/>
      <c r="F57" s="245"/>
      <c r="G57" s="245"/>
      <c r="H57" s="245"/>
      <c r="I57" s="245"/>
      <c r="J57" s="245"/>
      <c r="K57" s="245"/>
      <c r="L57" s="246"/>
      <c r="M57" s="247"/>
      <c r="N57" s="247"/>
      <c r="O57" s="247"/>
      <c r="P57" s="247"/>
      <c r="Q57" s="247"/>
      <c r="R57" s="247"/>
      <c r="S57" s="247"/>
      <c r="T57" s="247"/>
    </row>
    <row r="58" spans="1:20" ht="24.95" customHeight="1">
      <c r="A58" s="248"/>
      <c r="B58" s="248"/>
      <c r="C58" s="248"/>
      <c r="D58" s="248"/>
      <c r="E58" s="248"/>
      <c r="F58" s="248"/>
      <c r="G58" s="248"/>
      <c r="H58" s="248"/>
      <c r="I58" s="248"/>
      <c r="J58" s="248"/>
      <c r="K58" s="248"/>
      <c r="L58" s="249"/>
      <c r="M58" s="250"/>
      <c r="N58" s="250"/>
      <c r="O58" s="250"/>
      <c r="P58" s="250"/>
      <c r="Q58" s="250"/>
      <c r="R58" s="250"/>
      <c r="S58" s="250"/>
      <c r="T58" s="250"/>
    </row>
    <row r="59" spans="1:20" ht="24.95" customHeight="1">
      <c r="A59" s="245"/>
      <c r="B59" s="245"/>
      <c r="C59" s="245"/>
      <c r="D59" s="245"/>
      <c r="E59" s="245"/>
      <c r="F59" s="245"/>
      <c r="G59" s="245"/>
      <c r="H59" s="245"/>
      <c r="I59" s="245"/>
      <c r="J59" s="245"/>
      <c r="K59" s="245"/>
      <c r="L59" s="246"/>
      <c r="M59" s="247"/>
      <c r="N59" s="247"/>
      <c r="O59" s="247"/>
      <c r="P59" s="247"/>
      <c r="Q59" s="247"/>
      <c r="R59" s="247"/>
      <c r="S59" s="247"/>
      <c r="T59" s="247"/>
    </row>
    <row r="60" spans="1:20" ht="24.95" customHeight="1">
      <c r="A60" s="248"/>
      <c r="B60" s="248"/>
      <c r="C60" s="248"/>
      <c r="D60" s="248"/>
      <c r="E60" s="248"/>
      <c r="F60" s="248"/>
      <c r="G60" s="248"/>
      <c r="H60" s="248"/>
      <c r="I60" s="248"/>
      <c r="J60" s="248"/>
      <c r="K60" s="248"/>
      <c r="L60" s="249"/>
      <c r="M60" s="250"/>
      <c r="N60" s="250"/>
      <c r="O60" s="250"/>
      <c r="P60" s="250"/>
      <c r="Q60" s="250"/>
      <c r="R60" s="250"/>
      <c r="S60" s="250"/>
      <c r="T60" s="250"/>
    </row>
    <row r="61" spans="1:20" ht="24.95" customHeight="1">
      <c r="A61" s="245"/>
      <c r="B61" s="245"/>
      <c r="C61" s="245"/>
      <c r="D61" s="245"/>
      <c r="E61" s="245"/>
      <c r="F61" s="245"/>
      <c r="G61" s="245"/>
      <c r="H61" s="245"/>
      <c r="I61" s="245"/>
      <c r="J61" s="245"/>
      <c r="K61" s="245"/>
      <c r="L61" s="246"/>
      <c r="M61" s="247"/>
      <c r="N61" s="247"/>
      <c r="O61" s="247"/>
      <c r="P61" s="247"/>
      <c r="Q61" s="247"/>
      <c r="R61" s="247"/>
      <c r="S61" s="247"/>
      <c r="T61" s="247"/>
    </row>
    <row r="62" spans="1:20" ht="24.95" customHeight="1">
      <c r="A62" s="248"/>
      <c r="B62" s="248"/>
      <c r="C62" s="248"/>
      <c r="D62" s="248"/>
      <c r="E62" s="248"/>
      <c r="F62" s="248"/>
      <c r="G62" s="248"/>
      <c r="H62" s="248"/>
      <c r="I62" s="248"/>
      <c r="J62" s="248"/>
      <c r="K62" s="248"/>
      <c r="L62" s="249"/>
      <c r="M62" s="250"/>
      <c r="N62" s="250"/>
      <c r="O62" s="250"/>
      <c r="P62" s="250"/>
      <c r="Q62" s="250"/>
      <c r="R62" s="250"/>
      <c r="S62" s="250"/>
      <c r="T62" s="250"/>
    </row>
    <row r="63" spans="1:20" ht="24.95" customHeight="1">
      <c r="A63" s="245"/>
      <c r="B63" s="245"/>
      <c r="C63" s="245"/>
      <c r="D63" s="245"/>
      <c r="E63" s="245"/>
      <c r="F63" s="245"/>
      <c r="G63" s="245"/>
      <c r="H63" s="245"/>
      <c r="I63" s="245"/>
      <c r="J63" s="245"/>
      <c r="K63" s="245"/>
      <c r="L63" s="246"/>
      <c r="M63" s="247"/>
      <c r="N63" s="247"/>
      <c r="O63" s="247"/>
      <c r="P63" s="247"/>
      <c r="Q63" s="247"/>
      <c r="R63" s="247"/>
      <c r="S63" s="247"/>
      <c r="T63" s="247"/>
    </row>
    <row r="64" spans="1:20" ht="24.95" customHeight="1">
      <c r="A64" s="248"/>
      <c r="B64" s="248"/>
      <c r="C64" s="248"/>
      <c r="D64" s="248"/>
      <c r="E64" s="248"/>
      <c r="F64" s="248"/>
      <c r="G64" s="248"/>
      <c r="H64" s="248"/>
      <c r="I64" s="248"/>
      <c r="J64" s="248"/>
      <c r="K64" s="248"/>
      <c r="L64" s="249"/>
      <c r="M64" s="250"/>
      <c r="N64" s="250"/>
      <c r="O64" s="250"/>
      <c r="P64" s="250"/>
      <c r="Q64" s="250"/>
      <c r="R64" s="250"/>
      <c r="S64" s="250"/>
      <c r="T64" s="250"/>
    </row>
    <row r="65" spans="1:20" ht="24.95" customHeight="1">
      <c r="A65" s="245"/>
      <c r="B65" s="245"/>
      <c r="C65" s="245"/>
      <c r="D65" s="245"/>
      <c r="E65" s="245"/>
      <c r="F65" s="245"/>
      <c r="G65" s="245"/>
      <c r="H65" s="245"/>
      <c r="I65" s="245"/>
      <c r="J65" s="245"/>
      <c r="K65" s="245"/>
      <c r="L65" s="246"/>
      <c r="M65" s="247"/>
      <c r="N65" s="247"/>
      <c r="O65" s="247"/>
      <c r="P65" s="247"/>
      <c r="Q65" s="247"/>
      <c r="R65" s="247"/>
      <c r="S65" s="247"/>
      <c r="T65" s="247"/>
    </row>
    <row r="66" spans="1:20" ht="21.95" customHeight="1"/>
    <row r="67" spans="1:20" ht="21.95" customHeight="1"/>
    <row r="68" spans="1:20" ht="21.95" customHeight="1"/>
    <row r="69" spans="1:20" ht="21.95" customHeight="1"/>
    <row r="70" spans="1:20" ht="21.95" customHeight="1"/>
    <row r="71" spans="1:20" ht="21.95" customHeight="1"/>
    <row r="72" spans="1:20" ht="21.95" customHeight="1"/>
    <row r="73" spans="1:20" ht="21.95" customHeight="1"/>
    <row r="74" spans="1:20" ht="21.95" customHeight="1"/>
    <row r="75" spans="1:20" ht="21.95" customHeight="1"/>
  </sheetData>
  <mergeCells count="43">
    <mergeCell ref="K34:K36"/>
    <mergeCell ref="H29:H31"/>
    <mergeCell ref="B43:D43"/>
    <mergeCell ref="H32:H33"/>
    <mergeCell ref="E34:E36"/>
    <mergeCell ref="B40:D41"/>
    <mergeCell ref="B29:C29"/>
    <mergeCell ref="B47:C47"/>
    <mergeCell ref="B34:C34"/>
    <mergeCell ref="B46:C46"/>
    <mergeCell ref="B15:C15"/>
    <mergeCell ref="B52:C52"/>
    <mergeCell ref="B19:C19"/>
    <mergeCell ref="B24:D24"/>
    <mergeCell ref="B51:C51"/>
    <mergeCell ref="B50:C50"/>
    <mergeCell ref="N34:N36"/>
    <mergeCell ref="B45:C45"/>
    <mergeCell ref="A2:A3"/>
    <mergeCell ref="B49:C49"/>
    <mergeCell ref="G15:H15"/>
    <mergeCell ref="H27:H28"/>
    <mergeCell ref="B6:C6"/>
    <mergeCell ref="E29:E31"/>
    <mergeCell ref="E32:E33"/>
    <mergeCell ref="G16:H16"/>
    <mergeCell ref="B12:D12"/>
    <mergeCell ref="D6:E6"/>
    <mergeCell ref="B48:C48"/>
    <mergeCell ref="H34:H36"/>
    <mergeCell ref="B14:C14"/>
    <mergeCell ref="K27:K28"/>
    <mergeCell ref="K29:K31"/>
    <mergeCell ref="K32:K33"/>
    <mergeCell ref="B9:C9"/>
    <mergeCell ref="M24:N24"/>
    <mergeCell ref="I24:J24"/>
    <mergeCell ref="N32:N33"/>
    <mergeCell ref="N27:N28"/>
    <mergeCell ref="B16:C16"/>
    <mergeCell ref="B17:C17"/>
    <mergeCell ref="N29:N31"/>
    <mergeCell ref="E27:E28"/>
  </mergeCells>
  <conditionalFormatting sqref="D33 G33 J33 M33">
    <cfRule type="expression" dxfId="1" priority="2">
      <formula>IF(LEFT(D$36,3)="Neu",TRUE,FALSE)</formula>
    </cfRule>
  </conditionalFormatting>
  <conditionalFormatting sqref="D9">
    <cfRule type="expression" dxfId="0" priority="1">
      <formula>IF($J$73="Nein Nicht Einblenden",TRUE,FALSE)</formula>
    </cfRule>
  </conditionalFormatting>
  <dataValidations count="7">
    <dataValidation type="list" allowBlank="1" showInputMessage="1" showErrorMessage="1" sqref="D6:D7" xr:uid="{00000000-0002-0000-0900-000000000000}">
      <formula1>"LH Bankdrücken,Kniebeuge,Kreuzheben"</formula1>
    </dataValidation>
    <dataValidation type="list" allowBlank="1" showInputMessage="1" showErrorMessage="1" sqref="K24 O24" xr:uid="{00000000-0002-0000-0900-000001000000}">
      <formula1>"Ja Einblenden,Nein Nicht Einblenden"</formula1>
    </dataValidation>
    <dataValidation type="list" allowBlank="1" showInputMessage="1" showErrorMessage="1" sqref="N9:N11" xr:uid="{00000000-0002-0000-0900-000002000000}">
      <formula1>"5 Wdh.,6 Wdh.,7 Wdh.,8 Wdh."</formula1>
    </dataValidation>
    <dataValidation type="list" showInputMessage="1" showErrorMessage="1" sqref="J11" xr:uid="{BD88920B-BAA4-471E-A540-1115794ACACB}">
      <formula1>$O$22</formula1>
    </dataValidation>
    <dataValidation type="list" allowBlank="1" showInputMessage="1" showErrorMessage="1" sqref="M9:M11" xr:uid="{1355D485-1582-4DCB-9972-450977FCAE66}">
      <formula1>"2 Sätze,3 Sätze,4 Sätze"</formula1>
    </dataValidation>
    <dataValidation type="list" allowBlank="1" showInputMessage="1" showErrorMessage="1" sqref="G24" xr:uid="{AE2E8E85-94E4-41CC-AC24-A520BE65FD9D}">
      <mc:AlternateContent xmlns:x12ac="http://schemas.microsoft.com/office/spreadsheetml/2011/1/ac" xmlns:mc="http://schemas.openxmlformats.org/markup-compatibility/2006">
        <mc:Choice Requires="x12ac">
          <x12ac:list>1,"0,5",1,"1,5",2,"2,5",3,"3,5",4,5,10</x12ac:list>
        </mc:Choice>
        <mc:Fallback>
          <formula1>"1,0,5,1,1,5,2,2,5,3,3,5,4,5,10"</formula1>
        </mc:Fallback>
      </mc:AlternateContent>
    </dataValidation>
    <dataValidation type="list" allowBlank="1" showInputMessage="1" showErrorMessage="1" sqref="D9" xr:uid="{71A7F5C5-4B4E-4764-B10D-32A3376E9A42}">
      <formula1>"Epley,Brzycki"</formula1>
    </dataValidation>
  </dataValidations>
  <pageMargins left="0.7" right="0.7" top="0.75" bottom="0.75" header="0.3" footer="0.3"/>
  <pageSetup paperSize="9" orientation="portrait" horizontalDpi="300" verticalDpi="3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V811"/>
  <sheetViews>
    <sheetView showGridLines="0" zoomScale="71" zoomScaleNormal="71" workbookViewId="0">
      <selection activeCell="K16" sqref="K16"/>
    </sheetView>
  </sheetViews>
  <sheetFormatPr baseColWidth="10" defaultColWidth="9" defaultRowHeight="15" customHeight="1"/>
  <cols>
    <col min="1" max="1" width="27.28515625" style="28" customWidth="1"/>
    <col min="2" max="2" width="18" style="28" customWidth="1"/>
    <col min="3" max="3" width="17.42578125" style="28" customWidth="1"/>
    <col min="4" max="4" width="17.140625" style="28" customWidth="1"/>
    <col min="5" max="5" width="22.7109375" style="28" customWidth="1"/>
    <col min="6" max="7" width="19.85546875" style="28" customWidth="1"/>
    <col min="8" max="8" width="17.28515625" style="28" customWidth="1"/>
    <col min="9" max="9" width="16.28515625" style="28" customWidth="1"/>
    <col min="10" max="10" width="17.42578125" style="78" customWidth="1"/>
    <col min="11" max="11" width="17.85546875" style="78" customWidth="1"/>
    <col min="12" max="12" width="17.85546875" style="79" customWidth="1"/>
    <col min="13" max="13" width="14.140625" style="28" customWidth="1"/>
    <col min="14" max="18" width="16.28515625" style="28" customWidth="1"/>
    <col min="19" max="19" width="15.5703125" style="28" customWidth="1"/>
    <col min="20" max="236" width="14" style="28" customWidth="1"/>
    <col min="237" max="256" width="9" style="28" customWidth="1"/>
  </cols>
  <sheetData>
    <row r="1" spans="1:33" ht="32.1" customHeight="1">
      <c r="B1" s="9"/>
      <c r="C1" s="9"/>
      <c r="D1" s="908" t="s">
        <v>163</v>
      </c>
      <c r="E1" s="908"/>
      <c r="F1" s="908"/>
      <c r="G1" s="80"/>
      <c r="H1" s="910" t="s">
        <v>167</v>
      </c>
      <c r="I1" s="910"/>
      <c r="J1" s="910"/>
      <c r="K1" s="910"/>
      <c r="L1" s="81"/>
      <c r="M1" s="903" t="s">
        <v>328</v>
      </c>
      <c r="N1" s="903"/>
      <c r="O1" s="903"/>
      <c r="P1" s="903"/>
      <c r="Q1" s="9"/>
      <c r="R1" s="782" t="s">
        <v>168</v>
      </c>
      <c r="S1" s="782"/>
      <c r="T1" s="782"/>
      <c r="W1" s="473"/>
      <c r="X1" s="782" t="s">
        <v>329</v>
      </c>
      <c r="Y1" s="782"/>
      <c r="Z1" s="782"/>
      <c r="AA1" s="782"/>
    </row>
    <row r="2" spans="1:33" ht="32.1" customHeight="1">
      <c r="B2" s="9"/>
      <c r="C2" s="10"/>
      <c r="D2" s="10"/>
      <c r="E2" s="10"/>
      <c r="F2" s="10"/>
      <c r="G2" s="10"/>
      <c r="H2" s="9"/>
      <c r="I2" s="9"/>
      <c r="J2" s="84"/>
      <c r="K2" s="84"/>
      <c r="L2" s="81"/>
      <c r="M2" s="9"/>
      <c r="Q2" s="9"/>
    </row>
    <row r="3" spans="1:33" ht="32.1" customHeight="1">
      <c r="A3" s="85" t="s">
        <v>185</v>
      </c>
      <c r="B3" s="906" t="s">
        <v>183</v>
      </c>
      <c r="C3" s="907"/>
      <c r="D3" s="86" t="s">
        <v>58</v>
      </c>
      <c r="E3" s="86" t="s">
        <v>49</v>
      </c>
      <c r="F3" s="85" t="s">
        <v>162</v>
      </c>
      <c r="G3" s="87"/>
      <c r="H3" s="88" t="s">
        <v>57</v>
      </c>
      <c r="I3" s="89" t="s">
        <v>146</v>
      </c>
      <c r="J3" s="90" t="s">
        <v>58</v>
      </c>
      <c r="K3" s="90" t="s">
        <v>197</v>
      </c>
      <c r="L3" s="91"/>
      <c r="M3" s="92" t="s">
        <v>162</v>
      </c>
      <c r="N3" s="86" t="s">
        <v>146</v>
      </c>
      <c r="O3" s="86" t="s">
        <v>58</v>
      </c>
      <c r="P3" s="86" t="s">
        <v>57</v>
      </c>
      <c r="R3" s="89" t="s">
        <v>146</v>
      </c>
      <c r="S3" s="89" t="s">
        <v>58</v>
      </c>
      <c r="T3" s="89" t="s">
        <v>57</v>
      </c>
      <c r="V3" s="912" t="s">
        <v>174</v>
      </c>
      <c r="W3" s="912"/>
      <c r="X3" s="93" t="s">
        <v>171</v>
      </c>
      <c r="Y3" s="93" t="s">
        <v>198</v>
      </c>
      <c r="Z3" s="94" t="s">
        <v>57</v>
      </c>
      <c r="AA3" s="94" t="s">
        <v>170</v>
      </c>
      <c r="AB3" s="86" t="s">
        <v>173</v>
      </c>
      <c r="AD3" s="95" t="s">
        <v>176</v>
      </c>
      <c r="AE3" s="96">
        <v>6</v>
      </c>
      <c r="AG3" s="97" t="s">
        <v>184</v>
      </c>
    </row>
    <row r="4" spans="1:33" ht="32.1" customHeight="1">
      <c r="A4" s="573">
        <v>2.5</v>
      </c>
      <c r="B4" s="906"/>
      <c r="C4" s="907"/>
      <c r="D4" s="98">
        <v>100</v>
      </c>
      <c r="E4" s="99">
        <v>6</v>
      </c>
      <c r="F4" s="100">
        <f>IF($A$7="Epley",D16*(1+(E16/30)),D4*36/(37-E4))</f>
        <v>116.12903225806451</v>
      </c>
      <c r="G4" s="87"/>
      <c r="H4" s="574">
        <v>2</v>
      </c>
      <c r="I4" s="101">
        <f>J4/$F$4</f>
        <v>0.97222222222222232</v>
      </c>
      <c r="J4" s="102">
        <f>IF($A$7="Epley",$F$4/(1+(H4/30)),$F$4/(36/(37-H4)))</f>
        <v>112.90322580645162</v>
      </c>
      <c r="K4" s="102">
        <f>IF(MROUND(J4,$A$4)&gt;J4,MROUND(J4-($A$4/2),$A$4),MROUND(J4,$A$4))</f>
        <v>112.5</v>
      </c>
      <c r="L4" s="103"/>
      <c r="M4" s="104">
        <f>$F$4</f>
        <v>116.12903225806451</v>
      </c>
      <c r="N4" s="585">
        <v>0.84</v>
      </c>
      <c r="O4" s="105">
        <f>PRODUCT(M4,N4)</f>
        <v>97.548387096774192</v>
      </c>
      <c r="P4" s="106">
        <f>IF($A$7="Epley",ROUNDDOWN((((30*$F$4)/$O$4)-30),0),ROUNDDOWN(((((($O$4*36)/$F$4)-37)*-1)),0))</f>
        <v>6</v>
      </c>
      <c r="R4" s="107">
        <v>0.95</v>
      </c>
      <c r="S4" s="102">
        <f>PRODUCT($F$4,R4)</f>
        <v>110.32258064516128</v>
      </c>
      <c r="T4" s="108">
        <f>IF($A$7="Epley",ROUNDDOWN((((30*$F$4)/S4)-30),0),ROUNDDOWN((((((S4*36)/$F$4)-37)*-1)),0))</f>
        <v>2</v>
      </c>
      <c r="V4" s="913" t="s">
        <v>172</v>
      </c>
      <c r="W4" s="913"/>
      <c r="X4" s="109">
        <f>IF($A$7="Epley",$F$4/(1+($AE$3/30)),($F$4/(36/(37-($AE$3)))))</f>
        <v>99.999999999999986</v>
      </c>
      <c r="Y4" s="110">
        <f>IF(MROUND(X4,$A$4)&gt;X4,MROUND(X4-($A$4/2),$A$4),MROUND(X4,$A$4))</f>
        <v>100</v>
      </c>
      <c r="Z4" s="111">
        <f>$AE$3</f>
        <v>6</v>
      </c>
      <c r="AA4" s="582">
        <v>0</v>
      </c>
      <c r="AB4" s="112">
        <f>X4/$AE$5</f>
        <v>0.86111111111111105</v>
      </c>
      <c r="AD4" s="113" t="s">
        <v>171</v>
      </c>
      <c r="AE4" s="114">
        <f>IF(MROUND($AG$4,$A$4)&gt;$AG$4,MROUND($AG$4-($A$4/2),$A$4),MROUND($AG$4,$A$4))</f>
        <v>95</v>
      </c>
      <c r="AG4" s="105">
        <f>IF($A$7="Epley",$F$4/(1+(($AE$3+1)/30)),$F$4/(36/(37-($AE$3+1))))</f>
        <v>96.774193548387103</v>
      </c>
    </row>
    <row r="5" spans="1:33" ht="32.1" customHeight="1">
      <c r="B5" s="10"/>
      <c r="C5" s="10"/>
      <c r="G5" s="115"/>
      <c r="H5" s="575">
        <v>3</v>
      </c>
      <c r="I5" s="116">
        <f t="shared" ref="I5:I9" si="0">J5/$F$4</f>
        <v>0.94444444444444442</v>
      </c>
      <c r="J5" s="579">
        <f t="shared" ref="J5:J9" si="1">IF($A$7="Epley",$F$4/(1+(H5/30)),$F$4/(36/(37-H5)))</f>
        <v>109.6774193548387</v>
      </c>
      <c r="K5" s="117">
        <f t="shared" ref="K5:K9" si="2">IF(MROUND(J5,$A$4)&gt;J5,MROUND(J5-($A$4/2),$A$4),MROUND(J5,$A$4))</f>
        <v>107.5</v>
      </c>
      <c r="L5" s="118"/>
      <c r="N5" s="581" t="s">
        <v>177</v>
      </c>
      <c r="O5" s="143">
        <f>IF($A$7="Epley",(((30*$M$4)/$O$4)-30),((((($O$4*36)/$M$4)-37)*-1)))</f>
        <v>6.7600000000000016</v>
      </c>
      <c r="R5" s="119">
        <v>0.9</v>
      </c>
      <c r="S5" s="579">
        <f t="shared" ref="S5:S10" si="3">PRODUCT($F$4,R5)</f>
        <v>104.51612903225806</v>
      </c>
      <c r="T5" s="580">
        <f t="shared" ref="T5:T10" si="4">IF($A$7="Epley",ROUNDDOWN((((30*$F$4)/S5)-30),0),ROUNDDOWN((((((S5*36)/$F$4)-37)*-1)),0))</f>
        <v>4</v>
      </c>
      <c r="V5" s="909" t="s">
        <v>211</v>
      </c>
      <c r="W5" s="909"/>
      <c r="X5" s="109">
        <f>IF($A$7="Epley",$F$4/(1+(($AE$3+2)/30)),$AE$5/(36/(37-($AE$3+2)))-$A$49)</f>
        <v>93.548387096774192</v>
      </c>
      <c r="Y5" s="120">
        <f t="shared" ref="Y5:Y8" si="5">IF(MROUND(X5,$A$4)&gt;X5,MROUND(X5-($A$4/2),$A$4),MROUND(X5,$A$4))</f>
        <v>92.5</v>
      </c>
      <c r="Z5" s="121">
        <f>$AE$3-1</f>
        <v>5</v>
      </c>
      <c r="AA5" s="583">
        <v>3</v>
      </c>
      <c r="AB5" s="122">
        <f>X5/$AE$5</f>
        <v>0.80555555555555558</v>
      </c>
      <c r="AD5" s="95" t="s">
        <v>175</v>
      </c>
      <c r="AE5" s="123">
        <f>PRODUCT($F$4)</f>
        <v>116.12903225806451</v>
      </c>
    </row>
    <row r="6" spans="1:33" ht="32.1" customHeight="1" thickBot="1">
      <c r="A6" s="85" t="s">
        <v>185</v>
      </c>
      <c r="B6" s="10"/>
      <c r="C6" s="10"/>
      <c r="D6" s="903" t="s">
        <v>327</v>
      </c>
      <c r="E6" s="903"/>
      <c r="F6" s="903"/>
      <c r="G6" s="124"/>
      <c r="H6" s="574">
        <v>5</v>
      </c>
      <c r="I6" s="101">
        <f t="shared" si="0"/>
        <v>0.88888888888888884</v>
      </c>
      <c r="J6" s="102">
        <f t="shared" si="1"/>
        <v>103.2258064516129</v>
      </c>
      <c r="K6" s="102">
        <f t="shared" si="2"/>
        <v>102.5</v>
      </c>
      <c r="L6" s="118"/>
      <c r="M6" s="9"/>
      <c r="R6" s="107">
        <v>0.85</v>
      </c>
      <c r="S6" s="102">
        <f t="shared" si="3"/>
        <v>98.709677419354833</v>
      </c>
      <c r="T6" s="108">
        <f t="shared" si="4"/>
        <v>6</v>
      </c>
      <c r="V6" s="914" t="s">
        <v>212</v>
      </c>
      <c r="W6" s="914"/>
      <c r="X6" s="109">
        <f>IF($A$7="Epley",$F$4/(1+(($AE$3+1)/30)),$AE$5/(36/(37-($AE$3+1))))</f>
        <v>96.774193548387103</v>
      </c>
      <c r="Y6" s="120">
        <f t="shared" si="5"/>
        <v>95</v>
      </c>
      <c r="Z6" s="121">
        <f>$AE$3-1</f>
        <v>5</v>
      </c>
      <c r="AA6" s="582">
        <v>2</v>
      </c>
      <c r="AB6" s="122">
        <f>X6/$AE$5</f>
        <v>0.83333333333333337</v>
      </c>
    </row>
    <row r="7" spans="1:33" ht="32.1" customHeight="1" thickBot="1">
      <c r="A7" s="573" t="s">
        <v>326</v>
      </c>
      <c r="D7" s="9"/>
      <c r="G7" s="87"/>
      <c r="H7" s="576">
        <v>8</v>
      </c>
      <c r="I7" s="125">
        <f t="shared" si="0"/>
        <v>0.80555555555555558</v>
      </c>
      <c r="J7" s="579">
        <f t="shared" si="1"/>
        <v>93.548387096774192</v>
      </c>
      <c r="K7" s="117">
        <f t="shared" si="2"/>
        <v>92.5</v>
      </c>
      <c r="L7" s="103"/>
      <c r="M7" s="92" t="s">
        <v>162</v>
      </c>
      <c r="N7" s="86" t="s">
        <v>58</v>
      </c>
      <c r="O7" s="86" t="s">
        <v>57</v>
      </c>
      <c r="P7" s="86" t="s">
        <v>146</v>
      </c>
      <c r="R7" s="126">
        <v>0.8</v>
      </c>
      <c r="S7" s="127">
        <f t="shared" si="3"/>
        <v>92.903225806451616</v>
      </c>
      <c r="T7" s="580">
        <f t="shared" si="4"/>
        <v>8</v>
      </c>
      <c r="V7" s="909" t="s">
        <v>213</v>
      </c>
      <c r="W7" s="909"/>
      <c r="X7" s="109">
        <f>IF($A$7="Epley",$F$4/(1+(($AE$3+1)/30)),$AE$5/(36/(37-($AE$3+1))))</f>
        <v>96.774193548387103</v>
      </c>
      <c r="Y7" s="120">
        <f t="shared" si="5"/>
        <v>95</v>
      </c>
      <c r="Z7" s="121">
        <f>$AE$3</f>
        <v>6</v>
      </c>
      <c r="AA7" s="582">
        <v>1</v>
      </c>
      <c r="AB7" s="122">
        <f>X7/$AE$5</f>
        <v>0.83333333333333337</v>
      </c>
      <c r="AD7" s="128" t="s">
        <v>170</v>
      </c>
      <c r="AE7" s="129">
        <v>0</v>
      </c>
      <c r="AG7" s="97" t="s">
        <v>184</v>
      </c>
    </row>
    <row r="8" spans="1:33" ht="32.1" customHeight="1">
      <c r="B8" s="904" t="s">
        <v>181</v>
      </c>
      <c r="C8" s="905"/>
      <c r="D8" s="86" t="s">
        <v>162</v>
      </c>
      <c r="E8" s="86" t="s">
        <v>49</v>
      </c>
      <c r="F8" s="86" t="s">
        <v>58</v>
      </c>
      <c r="G8" s="87"/>
      <c r="H8" s="577">
        <v>10</v>
      </c>
      <c r="I8" s="130">
        <f t="shared" si="0"/>
        <v>0.75</v>
      </c>
      <c r="J8" s="102">
        <f t="shared" si="1"/>
        <v>87.096774193548384</v>
      </c>
      <c r="K8" s="102">
        <f>IF(MROUND(J8,$A$4)&gt;J8,MROUND(J8-($A$4/2),$A$4),MROUND(J8,$A$4))</f>
        <v>85</v>
      </c>
      <c r="L8" s="103"/>
      <c r="M8" s="104">
        <f>$F$4</f>
        <v>116.12903225806451</v>
      </c>
      <c r="N8" s="98">
        <v>98.7</v>
      </c>
      <c r="O8" s="106">
        <f>IF($A$7="Epley",ROUNDDOWN((((30*$M$8)/$N$8)-30),0),ROUNDDOWN(((((($N$8*36)/$M$8)-37)*-1)),0))</f>
        <v>6</v>
      </c>
      <c r="P8" s="131">
        <f>N8/M8</f>
        <v>0.84991666666666676</v>
      </c>
      <c r="R8" s="132">
        <v>0.75</v>
      </c>
      <c r="S8" s="133">
        <f t="shared" si="3"/>
        <v>87.096774193548384</v>
      </c>
      <c r="T8" s="108">
        <f t="shared" si="4"/>
        <v>10</v>
      </c>
      <c r="V8" s="911" t="s">
        <v>214</v>
      </c>
      <c r="W8" s="911"/>
      <c r="X8" s="109">
        <f>IF($A$7="Epley",$F$4/(1+(($AE$3+1)/30)),$AE$5/(36/(37-($AE$3+1))))</f>
        <v>96.774193548387103</v>
      </c>
      <c r="Y8" s="120">
        <f t="shared" si="5"/>
        <v>95</v>
      </c>
      <c r="Z8" s="121">
        <f>$AE$3+1</f>
        <v>7</v>
      </c>
      <c r="AA8" s="582">
        <v>0</v>
      </c>
      <c r="AB8" s="122">
        <f>X8/$AE$5</f>
        <v>0.83333333333333337</v>
      </c>
      <c r="AD8" s="134" t="s">
        <v>182</v>
      </c>
      <c r="AE8" s="135">
        <f>IF(MROUND($AG$8,$A$4)&gt;$AG$8,MROUND($AG$8-($A$4/2),$A$4),MROUND($AG$8,$A$4))</f>
        <v>100</v>
      </c>
      <c r="AG8" s="114">
        <f>IF($A$7="Epley",$F$4/(1+(($AE$3+$AE$7)/30)),$F$4/(36/(37-($AE$3+$AE$7))))</f>
        <v>99.999999999999986</v>
      </c>
    </row>
    <row r="9" spans="1:33" ht="32.1" customHeight="1">
      <c r="B9" s="904"/>
      <c r="C9" s="905"/>
      <c r="D9" s="123">
        <f>$F$4</f>
        <v>116.12903225806451</v>
      </c>
      <c r="E9" s="98">
        <v>9</v>
      </c>
      <c r="F9" s="105">
        <f>IF($A$7="Epley",D9/(1+(E9/30)),D9/(36/(37-E9)))</f>
        <v>90.322580645161281</v>
      </c>
      <c r="G9" s="87"/>
      <c r="H9" s="578">
        <v>12</v>
      </c>
      <c r="I9" s="116">
        <f t="shared" si="0"/>
        <v>0.69444444444444442</v>
      </c>
      <c r="J9" s="579">
        <f t="shared" si="1"/>
        <v>80.645161290322577</v>
      </c>
      <c r="K9" s="117">
        <f t="shared" si="2"/>
        <v>80</v>
      </c>
      <c r="L9" s="118"/>
      <c r="N9" s="136"/>
      <c r="R9" s="137">
        <v>0.7</v>
      </c>
      <c r="S9" s="117">
        <f t="shared" si="3"/>
        <v>81.290322580645153</v>
      </c>
      <c r="T9" s="580">
        <f t="shared" si="4"/>
        <v>11</v>
      </c>
      <c r="V9" s="138"/>
      <c r="W9" s="138"/>
      <c r="X9" s="138"/>
      <c r="Y9" s="138"/>
      <c r="Z9" s="138"/>
      <c r="AD9" s="139"/>
      <c r="AE9" s="140"/>
      <c r="AG9" s="141"/>
    </row>
    <row r="10" spans="1:33" ht="32.1" customHeight="1">
      <c r="B10" s="9"/>
      <c r="D10" s="9"/>
      <c r="E10" s="142"/>
      <c r="F10" s="10"/>
      <c r="G10" s="10"/>
      <c r="H10" s="10"/>
      <c r="I10" s="10"/>
      <c r="J10" s="84"/>
      <c r="K10" s="84"/>
      <c r="L10" s="81"/>
      <c r="M10" s="136"/>
      <c r="N10" s="581" t="s">
        <v>177</v>
      </c>
      <c r="O10" s="143">
        <f>IF($A$7="Epley",(((30*$M$8)/$N$8)-30),((((($N$8*36)/$M$8)-37)*-1)))</f>
        <v>6.4029999999999951</v>
      </c>
      <c r="R10" s="132">
        <v>0.65</v>
      </c>
      <c r="S10" s="133">
        <f t="shared" si="3"/>
        <v>75.483870967741936</v>
      </c>
      <c r="T10" s="108">
        <f t="shared" si="4"/>
        <v>13</v>
      </c>
      <c r="V10" s="138" t="s">
        <v>216</v>
      </c>
      <c r="W10" s="138"/>
      <c r="X10" s="138"/>
      <c r="Y10" s="138"/>
      <c r="Z10" s="138"/>
    </row>
    <row r="11" spans="1:33" ht="32.1" customHeight="1">
      <c r="B11" s="68"/>
      <c r="C11" s="9"/>
      <c r="D11" s="9"/>
      <c r="H11" s="368"/>
      <c r="I11" s="368"/>
      <c r="J11" s="555"/>
      <c r="K11" s="556"/>
      <c r="L11" s="557"/>
      <c r="M11" s="9"/>
    </row>
    <row r="12" spans="1:33" ht="32.1" customHeight="1">
      <c r="B12" s="9"/>
      <c r="D12" s="144"/>
      <c r="H12" s="368"/>
      <c r="I12" s="368"/>
      <c r="J12" s="555"/>
      <c r="K12" s="558"/>
      <c r="L12" s="559"/>
      <c r="M12" s="9"/>
    </row>
    <row r="13" spans="1:33" ht="32.1" customHeight="1">
      <c r="B13" s="10"/>
      <c r="C13" s="10"/>
      <c r="D13" s="903" t="s">
        <v>236</v>
      </c>
      <c r="E13" s="903" t="s">
        <v>236</v>
      </c>
      <c r="F13" s="903"/>
      <c r="G13" s="10"/>
      <c r="H13" s="364"/>
      <c r="I13" s="364"/>
      <c r="J13" s="560"/>
      <c r="K13" s="561"/>
      <c r="L13" s="559"/>
      <c r="M13" s="9"/>
    </row>
    <row r="14" spans="1:33" ht="32.1" customHeight="1">
      <c r="B14" s="230"/>
      <c r="C14" s="230"/>
      <c r="D14" s="82"/>
      <c r="E14" s="82"/>
      <c r="F14" s="82"/>
      <c r="G14" s="230"/>
      <c r="H14" s="364"/>
      <c r="I14" s="364"/>
      <c r="J14" s="560"/>
      <c r="K14" s="560"/>
      <c r="L14" s="560"/>
      <c r="M14" s="9"/>
    </row>
    <row r="15" spans="1:33" ht="32.1" customHeight="1">
      <c r="B15" s="9"/>
      <c r="C15" s="9"/>
      <c r="D15" s="86" t="s">
        <v>58</v>
      </c>
      <c r="E15" s="86" t="s">
        <v>49</v>
      </c>
      <c r="F15" s="85" t="s">
        <v>162</v>
      </c>
      <c r="H15" s="361"/>
      <c r="I15" s="562"/>
      <c r="J15" s="563"/>
      <c r="K15" s="564"/>
      <c r="L15" s="565"/>
      <c r="P15" s="146"/>
    </row>
    <row r="16" spans="1:33" ht="32.1" customHeight="1">
      <c r="B16" s="9"/>
      <c r="C16" s="9"/>
      <c r="D16" s="98">
        <v>100</v>
      </c>
      <c r="E16" s="99">
        <v>6</v>
      </c>
      <c r="F16" s="100">
        <f>D16*(1+(E16/30))</f>
        <v>120</v>
      </c>
      <c r="H16" s="361"/>
      <c r="I16" s="364"/>
      <c r="J16" s="563"/>
      <c r="K16" s="566"/>
      <c r="L16" s="565"/>
    </row>
    <row r="17" spans="2:18" ht="32.1" customHeight="1">
      <c r="B17" s="10"/>
      <c r="C17" s="10"/>
      <c r="H17" s="361"/>
      <c r="I17" s="361"/>
      <c r="J17" s="563"/>
      <c r="K17" s="563"/>
      <c r="L17" s="565"/>
    </row>
    <row r="18" spans="2:18" ht="32.1" customHeight="1">
      <c r="B18" s="9"/>
      <c r="C18" s="9"/>
      <c r="D18" s="9"/>
      <c r="E18" s="9"/>
      <c r="F18" s="9"/>
      <c r="G18" s="9"/>
      <c r="H18" s="81"/>
      <c r="I18" s="9"/>
      <c r="J18" s="9"/>
      <c r="K18" s="9"/>
      <c r="L18" s="9"/>
      <c r="M18" s="9"/>
      <c r="N18" s="9"/>
    </row>
    <row r="19" spans="2:18" ht="32.1" customHeight="1">
      <c r="B19" s="9"/>
      <c r="C19" s="9"/>
      <c r="D19" s="86" t="s">
        <v>162</v>
      </c>
      <c r="E19" s="86" t="s">
        <v>49</v>
      </c>
      <c r="F19" s="86" t="s">
        <v>58</v>
      </c>
      <c r="G19" s="9"/>
      <c r="H19" s="81"/>
      <c r="I19" s="9"/>
      <c r="J19" s="9"/>
      <c r="K19" s="9"/>
      <c r="L19" s="9"/>
      <c r="M19" s="9"/>
      <c r="N19" s="9"/>
    </row>
    <row r="20" spans="2:18" ht="32.1" customHeight="1">
      <c r="B20" s="9"/>
      <c r="C20" s="9"/>
      <c r="D20" s="123">
        <f>F16</f>
        <v>120</v>
      </c>
      <c r="E20" s="98">
        <v>7.5</v>
      </c>
      <c r="F20" s="105">
        <f>D20/(1+(E20/30))</f>
        <v>96</v>
      </c>
      <c r="G20" s="9"/>
      <c r="H20" s="81"/>
      <c r="I20" s="9"/>
      <c r="J20" s="9"/>
      <c r="K20" s="9"/>
      <c r="L20" s="9"/>
      <c r="M20" s="9"/>
      <c r="N20" s="9"/>
    </row>
    <row r="21" spans="2:18" ht="32.1" customHeight="1">
      <c r="B21" s="9"/>
      <c r="C21" s="9"/>
      <c r="D21" s="9"/>
      <c r="E21" s="9"/>
      <c r="F21" s="9"/>
      <c r="G21" s="9"/>
      <c r="H21" s="81"/>
      <c r="I21" s="9"/>
      <c r="J21" s="9"/>
      <c r="K21" s="9"/>
      <c r="L21" s="9"/>
      <c r="M21" s="9"/>
      <c r="N21" s="9"/>
    </row>
    <row r="22" spans="2:18" ht="32.1" customHeight="1">
      <c r="B22" s="9"/>
      <c r="C22" s="9"/>
      <c r="D22" s="9"/>
      <c r="E22" s="9"/>
      <c r="F22" s="9"/>
      <c r="G22" s="9"/>
      <c r="H22" s="81"/>
      <c r="I22" s="9"/>
      <c r="J22" s="9"/>
      <c r="K22" s="9"/>
      <c r="L22" s="9"/>
      <c r="M22" s="9"/>
      <c r="N22" s="9"/>
    </row>
    <row r="23" spans="2:18" ht="32.1" customHeight="1">
      <c r="B23" s="9"/>
      <c r="C23" s="9"/>
      <c r="D23" s="9"/>
      <c r="E23" s="9"/>
      <c r="F23" s="9"/>
      <c r="G23" s="9"/>
      <c r="H23" s="903"/>
      <c r="I23" s="903"/>
      <c r="J23" s="903"/>
      <c r="K23" s="9"/>
      <c r="L23" s="9"/>
      <c r="M23" s="9"/>
      <c r="N23" s="9"/>
    </row>
    <row r="24" spans="2:18" ht="32.1" customHeight="1">
      <c r="B24" s="9"/>
      <c r="C24" s="9"/>
      <c r="D24" s="9"/>
      <c r="E24" s="9"/>
      <c r="F24" s="9"/>
      <c r="G24" s="9"/>
      <c r="H24" s="81"/>
      <c r="I24" s="9"/>
      <c r="J24" s="9"/>
      <c r="K24" s="9"/>
      <c r="L24" s="9"/>
      <c r="M24" s="9"/>
      <c r="N24" s="9"/>
    </row>
    <row r="25" spans="2:18" ht="32.1" customHeight="1">
      <c r="B25" s="9"/>
      <c r="C25" s="9"/>
      <c r="D25" s="9"/>
      <c r="E25" s="9"/>
      <c r="F25" s="9"/>
      <c r="G25" s="9"/>
      <c r="H25" s="9"/>
      <c r="I25" s="9"/>
      <c r="J25" s="84"/>
      <c r="K25" s="84"/>
      <c r="L25" s="81"/>
      <c r="M25" s="9"/>
      <c r="N25" s="9"/>
      <c r="O25" s="9"/>
      <c r="P25" s="9"/>
      <c r="Q25" s="9"/>
      <c r="R25" s="9"/>
    </row>
    <row r="26" spans="2:18" ht="32.1" customHeight="1">
      <c r="B26" s="9"/>
      <c r="C26" s="9"/>
      <c r="D26" s="9"/>
      <c r="E26" s="9"/>
      <c r="F26" s="9"/>
      <c r="G26" s="9"/>
      <c r="H26" s="9"/>
      <c r="I26" s="9"/>
      <c r="J26" s="84"/>
      <c r="K26" s="84"/>
      <c r="L26" s="81"/>
      <c r="M26" s="9"/>
      <c r="N26" s="9"/>
      <c r="O26" s="9"/>
      <c r="P26" s="9"/>
      <c r="Q26" s="9"/>
      <c r="R26" s="9"/>
    </row>
    <row r="27" spans="2:18" ht="32.1" customHeight="1">
      <c r="B27" s="9"/>
      <c r="C27" s="9"/>
      <c r="D27" s="9"/>
      <c r="E27" s="9"/>
      <c r="F27" s="9"/>
      <c r="G27" s="9"/>
      <c r="H27" s="9"/>
      <c r="I27" s="9"/>
      <c r="J27" s="84"/>
      <c r="K27" s="84"/>
      <c r="L27" s="81"/>
      <c r="M27" s="9"/>
      <c r="N27" s="9"/>
      <c r="O27" s="9"/>
      <c r="P27" s="9"/>
      <c r="Q27" s="9"/>
      <c r="R27" s="9"/>
    </row>
    <row r="28" spans="2:18" ht="32.1" customHeight="1">
      <c r="B28" s="9"/>
      <c r="C28" s="9"/>
      <c r="D28" s="9"/>
      <c r="E28" s="9"/>
      <c r="F28" s="9"/>
      <c r="G28" s="9"/>
      <c r="H28" s="9"/>
      <c r="I28" s="9"/>
      <c r="J28" s="84"/>
      <c r="K28" s="84"/>
      <c r="L28" s="81"/>
      <c r="M28" s="9"/>
      <c r="N28" s="9"/>
      <c r="O28" s="9"/>
      <c r="P28" s="9"/>
      <c r="Q28" s="9"/>
      <c r="R28" s="9"/>
    </row>
    <row r="29" spans="2:18" ht="32.1" customHeight="1">
      <c r="B29" s="9"/>
      <c r="C29" s="9"/>
      <c r="D29" s="9"/>
      <c r="E29" s="9"/>
      <c r="F29" s="9"/>
      <c r="G29" s="9"/>
      <c r="H29" s="9"/>
      <c r="I29" s="9"/>
      <c r="J29" s="84"/>
      <c r="K29" s="84"/>
      <c r="L29" s="81"/>
      <c r="M29" s="9"/>
      <c r="N29" s="9"/>
      <c r="O29" s="9"/>
      <c r="P29" s="9"/>
      <c r="Q29" s="9"/>
      <c r="R29" s="9"/>
    </row>
    <row r="30" spans="2:18" ht="32.1" customHeight="1">
      <c r="B30" s="9"/>
      <c r="C30" s="9"/>
      <c r="D30" s="9"/>
      <c r="E30" s="9"/>
      <c r="F30" s="9"/>
      <c r="G30" s="9"/>
      <c r="H30" s="9"/>
      <c r="I30" s="9"/>
      <c r="J30" s="84"/>
      <c r="K30" s="84"/>
      <c r="L30" s="81"/>
      <c r="M30" s="9"/>
      <c r="N30" s="9"/>
      <c r="O30" s="9"/>
      <c r="P30" s="9"/>
      <c r="Q30" s="9"/>
      <c r="R30" s="9"/>
    </row>
    <row r="31" spans="2:18" ht="32.1" customHeight="1">
      <c r="B31" s="9"/>
      <c r="C31" s="9"/>
      <c r="D31" s="9"/>
      <c r="E31" s="9"/>
      <c r="F31" s="9"/>
      <c r="G31" s="9"/>
      <c r="H31" s="9"/>
      <c r="I31" s="9"/>
      <c r="J31" s="84"/>
      <c r="K31" s="84"/>
      <c r="L31" s="81"/>
      <c r="M31" s="9"/>
      <c r="N31" s="9"/>
      <c r="O31" s="9"/>
      <c r="P31" s="9"/>
      <c r="Q31" s="9"/>
      <c r="R31" s="9"/>
    </row>
    <row r="32" spans="2:18" ht="32.1" customHeight="1">
      <c r="B32" s="9"/>
      <c r="C32" s="9"/>
      <c r="D32" s="9"/>
      <c r="E32" s="9"/>
      <c r="F32" s="9"/>
      <c r="G32" s="9"/>
      <c r="H32" s="9"/>
      <c r="I32" s="9"/>
      <c r="J32" s="84"/>
      <c r="K32" s="84"/>
      <c r="L32" s="81"/>
      <c r="M32" s="9"/>
      <c r="N32" s="9"/>
      <c r="O32" s="9"/>
      <c r="P32" s="9"/>
      <c r="Q32" s="9"/>
      <c r="R32" s="9"/>
    </row>
    <row r="33" spans="2:18" ht="19.5" customHeight="1">
      <c r="B33" s="9"/>
      <c r="C33" s="9"/>
      <c r="D33" s="9"/>
      <c r="E33" s="9"/>
      <c r="F33" s="9"/>
      <c r="G33" s="9"/>
      <c r="H33" s="9"/>
      <c r="I33" s="9"/>
      <c r="J33" s="84"/>
      <c r="K33" s="84"/>
      <c r="L33" s="81"/>
      <c r="M33" s="9"/>
      <c r="N33" s="9"/>
      <c r="O33" s="9"/>
      <c r="P33" s="9"/>
      <c r="Q33" s="9"/>
      <c r="R33" s="9"/>
    </row>
    <row r="34" spans="2:18" ht="19.5" customHeight="1">
      <c r="B34" s="9"/>
      <c r="C34" s="9"/>
      <c r="D34" s="9"/>
      <c r="E34" s="9"/>
      <c r="F34" s="9"/>
      <c r="G34" s="9"/>
      <c r="H34" s="9"/>
      <c r="I34" s="9"/>
      <c r="J34" s="84"/>
      <c r="K34" s="84"/>
      <c r="L34" s="81"/>
      <c r="M34" s="9"/>
      <c r="N34" s="9"/>
      <c r="O34" s="9"/>
      <c r="P34" s="9"/>
      <c r="Q34" s="9"/>
      <c r="R34" s="9"/>
    </row>
    <row r="35" spans="2:18" ht="19.5" customHeight="1">
      <c r="B35" s="9"/>
      <c r="C35" s="9"/>
      <c r="D35" s="9"/>
      <c r="E35" s="9"/>
      <c r="F35" s="9"/>
      <c r="G35" s="9"/>
      <c r="H35" s="9"/>
      <c r="I35" s="9"/>
      <c r="J35" s="84"/>
      <c r="K35" s="84"/>
      <c r="L35" s="81"/>
      <c r="M35" s="9"/>
      <c r="N35" s="9"/>
      <c r="O35" s="9"/>
      <c r="P35" s="9"/>
      <c r="Q35" s="9"/>
      <c r="R35" s="9"/>
    </row>
    <row r="36" spans="2:18" ht="19.5" customHeight="1">
      <c r="B36" s="9"/>
      <c r="C36" s="9"/>
      <c r="D36" s="9"/>
      <c r="E36" s="9"/>
      <c r="F36" s="9"/>
      <c r="G36" s="9"/>
      <c r="H36" s="9"/>
      <c r="I36" s="9"/>
      <c r="J36" s="84"/>
      <c r="K36" s="84"/>
      <c r="L36" s="81"/>
      <c r="M36" s="9"/>
      <c r="N36" s="9"/>
      <c r="O36" s="9"/>
      <c r="P36" s="9"/>
      <c r="Q36" s="9"/>
      <c r="R36" s="9"/>
    </row>
    <row r="37" spans="2:18" ht="19.5" customHeight="1">
      <c r="B37" s="9"/>
      <c r="C37" s="9"/>
      <c r="D37" s="9"/>
      <c r="E37" s="9"/>
      <c r="F37" s="9"/>
      <c r="G37" s="9"/>
      <c r="H37" s="9"/>
      <c r="I37" s="9"/>
      <c r="J37" s="84"/>
      <c r="K37" s="84"/>
      <c r="L37" s="81"/>
      <c r="M37" s="9"/>
      <c r="N37" s="9"/>
      <c r="O37" s="9"/>
      <c r="P37" s="9"/>
      <c r="Q37" s="9"/>
      <c r="R37" s="9"/>
    </row>
    <row r="38" spans="2:18" ht="19.5" customHeight="1">
      <c r="B38" s="9"/>
      <c r="C38" s="9"/>
      <c r="D38" s="9"/>
      <c r="E38" s="9"/>
      <c r="F38" s="9"/>
      <c r="G38" s="9"/>
      <c r="H38" s="9"/>
      <c r="I38" s="9"/>
      <c r="J38" s="84"/>
      <c r="K38" s="84"/>
      <c r="L38" s="81"/>
      <c r="M38" s="9"/>
      <c r="N38" s="9"/>
      <c r="O38" s="9"/>
      <c r="P38" s="9"/>
      <c r="Q38" s="9"/>
      <c r="R38" s="9"/>
    </row>
    <row r="39" spans="2:18" ht="19.5" customHeight="1">
      <c r="B39" s="9"/>
      <c r="C39" s="9"/>
      <c r="D39" s="9"/>
      <c r="E39" s="9"/>
      <c r="F39" s="9"/>
      <c r="G39" s="9"/>
      <c r="H39" s="9"/>
      <c r="I39" s="9"/>
      <c r="J39" s="84"/>
      <c r="K39" s="84"/>
      <c r="L39" s="81"/>
      <c r="M39" s="9"/>
      <c r="N39" s="9"/>
      <c r="O39" s="9"/>
      <c r="P39" s="9"/>
      <c r="Q39" s="9"/>
      <c r="R39" s="9"/>
    </row>
    <row r="40" spans="2:18" ht="19.5" customHeight="1">
      <c r="B40" s="9"/>
      <c r="C40" s="9"/>
      <c r="D40" s="9"/>
      <c r="E40" s="9"/>
      <c r="F40" s="9"/>
      <c r="G40" s="9"/>
      <c r="H40" s="9"/>
      <c r="I40" s="9"/>
      <c r="J40" s="84"/>
      <c r="K40" s="84"/>
      <c r="L40" s="81"/>
      <c r="M40" s="9"/>
      <c r="N40" s="9"/>
      <c r="O40" s="9"/>
      <c r="P40" s="9"/>
      <c r="Q40" s="9"/>
      <c r="R40" s="9"/>
    </row>
    <row r="41" spans="2:18" ht="19.5" customHeight="1">
      <c r="B41" s="9"/>
      <c r="C41" s="9"/>
      <c r="D41" s="9"/>
      <c r="E41" s="9"/>
      <c r="F41" s="9"/>
      <c r="G41" s="9"/>
      <c r="H41" s="9"/>
      <c r="I41" s="9"/>
      <c r="J41" s="84"/>
      <c r="K41" s="84"/>
      <c r="L41" s="81"/>
      <c r="M41" s="9"/>
      <c r="N41" s="9"/>
      <c r="O41" s="9"/>
      <c r="P41" s="9"/>
      <c r="Q41" s="9"/>
      <c r="R41" s="9"/>
    </row>
    <row r="42" spans="2:18" ht="19.5" customHeight="1">
      <c r="B42" s="9"/>
      <c r="C42" s="9"/>
      <c r="D42" s="9"/>
      <c r="E42" s="9"/>
      <c r="F42" s="9"/>
      <c r="G42" s="9"/>
      <c r="H42" s="9"/>
      <c r="I42" s="9"/>
      <c r="J42" s="84"/>
      <c r="K42" s="84"/>
      <c r="L42" s="81"/>
      <c r="M42" s="9"/>
      <c r="N42" s="9"/>
      <c r="O42" s="9"/>
      <c r="P42" s="9"/>
      <c r="Q42" s="9"/>
      <c r="R42" s="9"/>
    </row>
    <row r="43" spans="2:18" ht="19.5" customHeight="1">
      <c r="B43" s="9"/>
      <c r="C43" s="9"/>
      <c r="D43" s="9"/>
      <c r="E43" s="9"/>
      <c r="F43" s="9"/>
      <c r="G43" s="9"/>
      <c r="H43" s="9"/>
      <c r="I43" s="9"/>
      <c r="J43" s="84"/>
      <c r="K43" s="84"/>
      <c r="L43" s="81"/>
      <c r="M43" s="9"/>
      <c r="N43" s="9"/>
      <c r="O43" s="9"/>
      <c r="P43" s="9"/>
      <c r="Q43" s="9"/>
      <c r="R43" s="9"/>
    </row>
    <row r="44" spans="2:18" ht="19.5" customHeight="1">
      <c r="B44" s="9"/>
      <c r="C44" s="9"/>
      <c r="D44" s="9"/>
      <c r="E44" s="9"/>
      <c r="F44" s="9"/>
      <c r="G44" s="9"/>
      <c r="H44" s="9"/>
      <c r="I44" s="9"/>
      <c r="J44" s="84"/>
      <c r="K44" s="84"/>
      <c r="L44" s="81"/>
      <c r="M44" s="9"/>
      <c r="N44" s="9"/>
      <c r="O44" s="9"/>
      <c r="P44" s="9"/>
      <c r="Q44" s="9"/>
      <c r="R44" s="9"/>
    </row>
    <row r="45" spans="2:18" ht="19.5" customHeight="1">
      <c r="B45" s="9"/>
      <c r="C45" s="9"/>
      <c r="D45" s="9"/>
      <c r="E45" s="9"/>
      <c r="F45" s="9"/>
      <c r="G45" s="9"/>
      <c r="H45" s="9"/>
      <c r="I45" s="9"/>
      <c r="J45" s="84"/>
      <c r="K45" s="84"/>
      <c r="L45" s="81"/>
      <c r="M45" s="9"/>
      <c r="N45" s="9"/>
      <c r="O45" s="9"/>
      <c r="P45" s="9"/>
      <c r="Q45" s="9"/>
      <c r="R45" s="9"/>
    </row>
    <row r="46" spans="2:18" ht="19.5" customHeight="1">
      <c r="B46" s="9"/>
      <c r="C46" s="9"/>
      <c r="D46" s="9"/>
      <c r="E46" s="9"/>
      <c r="F46" s="9"/>
      <c r="G46" s="9"/>
      <c r="H46" s="9"/>
      <c r="I46" s="9"/>
      <c r="J46" s="84"/>
      <c r="K46" s="84"/>
      <c r="L46" s="81"/>
      <c r="M46" s="9"/>
      <c r="N46" s="9"/>
      <c r="O46" s="9"/>
      <c r="P46" s="9"/>
      <c r="Q46" s="9"/>
      <c r="R46" s="9"/>
    </row>
    <row r="47" spans="2:18" ht="19.5" customHeight="1">
      <c r="B47" s="9"/>
      <c r="C47" s="9"/>
      <c r="D47" s="9"/>
      <c r="E47" s="9"/>
      <c r="F47" s="9"/>
      <c r="G47" s="9"/>
      <c r="H47" s="9"/>
      <c r="I47" s="9"/>
      <c r="J47" s="84"/>
      <c r="K47" s="84"/>
      <c r="L47" s="81"/>
      <c r="M47" s="9"/>
      <c r="N47" s="9"/>
      <c r="O47" s="9"/>
      <c r="P47" s="9"/>
      <c r="Q47" s="9"/>
      <c r="R47" s="9"/>
    </row>
    <row r="48" spans="2:18" ht="19.5" customHeight="1">
      <c r="B48" s="9"/>
      <c r="C48" s="9"/>
      <c r="D48" s="9"/>
      <c r="E48" s="9"/>
      <c r="F48" s="9"/>
      <c r="G48" s="9"/>
      <c r="H48" s="9"/>
      <c r="I48" s="9"/>
      <c r="J48" s="84"/>
      <c r="K48" s="84"/>
      <c r="L48" s="81"/>
      <c r="M48" s="9"/>
      <c r="N48" s="9"/>
      <c r="O48" s="9"/>
      <c r="P48" s="9"/>
      <c r="Q48" s="9"/>
      <c r="R48" s="9"/>
    </row>
    <row r="49" spans="2:18" ht="19.5" customHeight="1">
      <c r="B49" s="9"/>
      <c r="C49" s="9"/>
      <c r="D49" s="9"/>
      <c r="E49" s="9"/>
      <c r="F49" s="9"/>
      <c r="G49" s="9"/>
      <c r="H49" s="9"/>
      <c r="I49" s="9"/>
      <c r="J49" s="84"/>
      <c r="K49" s="84"/>
      <c r="L49" s="81"/>
      <c r="M49" s="9"/>
      <c r="N49" s="9"/>
      <c r="O49" s="9"/>
      <c r="P49" s="9"/>
      <c r="Q49" s="9"/>
      <c r="R49" s="9"/>
    </row>
    <row r="50" spans="2:18" ht="19.5" customHeight="1">
      <c r="B50" s="9"/>
      <c r="C50" s="9"/>
      <c r="D50" s="9"/>
      <c r="E50" s="9"/>
      <c r="F50" s="9"/>
      <c r="G50" s="9"/>
      <c r="H50" s="9"/>
      <c r="I50" s="9"/>
      <c r="J50" s="84"/>
      <c r="K50" s="84"/>
      <c r="L50" s="81"/>
      <c r="M50" s="9"/>
      <c r="N50" s="9"/>
      <c r="O50" s="9"/>
      <c r="P50" s="9"/>
      <c r="Q50" s="9"/>
      <c r="R50" s="9"/>
    </row>
    <row r="51" spans="2:18" ht="19.5" customHeight="1">
      <c r="B51" s="9"/>
      <c r="C51" s="9"/>
      <c r="D51" s="9"/>
      <c r="E51" s="9"/>
      <c r="F51" s="9"/>
      <c r="G51" s="9"/>
      <c r="H51" s="9"/>
      <c r="I51" s="9"/>
      <c r="J51" s="84"/>
      <c r="K51" s="84"/>
      <c r="L51" s="81"/>
      <c r="M51" s="9"/>
      <c r="N51" s="9"/>
      <c r="O51" s="9"/>
      <c r="P51" s="9"/>
      <c r="Q51" s="9"/>
      <c r="R51" s="9"/>
    </row>
    <row r="52" spans="2:18" ht="19.5" customHeight="1">
      <c r="B52" s="9"/>
      <c r="C52" s="9"/>
      <c r="D52" s="9"/>
      <c r="E52" s="9"/>
      <c r="F52" s="9"/>
      <c r="G52" s="9"/>
      <c r="H52" s="9"/>
      <c r="I52" s="9"/>
      <c r="J52" s="84"/>
      <c r="K52" s="84"/>
      <c r="L52" s="81"/>
      <c r="M52" s="9"/>
      <c r="N52" s="9"/>
      <c r="O52" s="9"/>
      <c r="P52" s="9"/>
      <c r="Q52" s="9"/>
      <c r="R52" s="9"/>
    </row>
    <row r="53" spans="2:18" ht="19.5" customHeight="1">
      <c r="B53" s="9"/>
      <c r="C53" s="9"/>
      <c r="D53" s="9"/>
      <c r="E53" s="9"/>
      <c r="F53" s="9"/>
      <c r="G53" s="9"/>
      <c r="H53" s="9"/>
      <c r="I53" s="9"/>
      <c r="J53" s="84"/>
      <c r="K53" s="84"/>
      <c r="L53" s="81"/>
      <c r="M53" s="9"/>
      <c r="N53" s="9"/>
      <c r="O53" s="9"/>
      <c r="P53" s="9"/>
      <c r="Q53" s="9"/>
      <c r="R53" s="9"/>
    </row>
    <row r="54" spans="2:18" ht="19.5" customHeight="1">
      <c r="B54" s="9"/>
      <c r="C54" s="9"/>
      <c r="D54" s="9"/>
      <c r="E54" s="9"/>
      <c r="F54" s="9"/>
      <c r="G54" s="9"/>
      <c r="H54" s="9"/>
      <c r="I54" s="9"/>
      <c r="J54" s="84"/>
      <c r="K54" s="84"/>
      <c r="L54" s="81"/>
      <c r="M54" s="9"/>
      <c r="N54" s="9"/>
      <c r="O54" s="9"/>
      <c r="P54" s="9"/>
      <c r="Q54" s="9"/>
      <c r="R54" s="9"/>
    </row>
    <row r="55" spans="2:18" ht="19.5" customHeight="1">
      <c r="B55" s="9"/>
      <c r="C55" s="9"/>
      <c r="D55" s="9"/>
      <c r="E55" s="9"/>
      <c r="F55" s="9"/>
      <c r="G55" s="9"/>
      <c r="H55" s="9"/>
      <c r="I55" s="9"/>
      <c r="J55" s="84"/>
      <c r="K55" s="84"/>
      <c r="L55" s="81"/>
      <c r="M55" s="9"/>
      <c r="N55" s="9"/>
      <c r="O55" s="9"/>
      <c r="P55" s="9"/>
      <c r="Q55" s="9"/>
      <c r="R55" s="9"/>
    </row>
    <row r="56" spans="2:18" ht="19.5" customHeight="1">
      <c r="B56" s="9"/>
      <c r="C56" s="9"/>
      <c r="D56" s="9"/>
      <c r="E56" s="9"/>
      <c r="F56" s="9"/>
      <c r="G56" s="9"/>
      <c r="H56" s="9"/>
      <c r="I56" s="9"/>
      <c r="J56" s="84"/>
      <c r="K56" s="84"/>
      <c r="L56" s="81"/>
      <c r="M56" s="9"/>
      <c r="N56" s="9"/>
      <c r="O56" s="9"/>
      <c r="P56" s="9"/>
      <c r="Q56" s="9"/>
      <c r="R56" s="9"/>
    </row>
    <row r="57" spans="2:18" ht="19.5" customHeight="1">
      <c r="B57" s="9"/>
      <c r="C57" s="9"/>
      <c r="D57" s="9"/>
      <c r="E57" s="9"/>
      <c r="F57" s="9"/>
      <c r="G57" s="9"/>
      <c r="H57" s="9"/>
      <c r="I57" s="9"/>
      <c r="J57" s="84"/>
      <c r="K57" s="84"/>
      <c r="L57" s="81"/>
      <c r="M57" s="9"/>
      <c r="N57" s="9"/>
      <c r="O57" s="9"/>
      <c r="P57" s="9"/>
      <c r="Q57" s="9"/>
      <c r="R57" s="9"/>
    </row>
    <row r="58" spans="2:18" ht="19.5" customHeight="1">
      <c r="B58" s="9"/>
      <c r="C58" s="9"/>
      <c r="D58" s="9"/>
      <c r="E58" s="9"/>
      <c r="F58" s="9"/>
      <c r="G58" s="9"/>
      <c r="H58" s="9"/>
      <c r="I58" s="9"/>
      <c r="J58" s="84"/>
      <c r="K58" s="84"/>
      <c r="L58" s="81"/>
      <c r="M58" s="9"/>
      <c r="N58" s="9"/>
      <c r="O58" s="9"/>
      <c r="P58" s="9"/>
      <c r="Q58" s="9"/>
      <c r="R58" s="9"/>
    </row>
    <row r="59" spans="2:18" ht="19.5" customHeight="1">
      <c r="B59" s="9"/>
      <c r="C59" s="9"/>
      <c r="D59" s="9"/>
      <c r="E59" s="9"/>
      <c r="F59" s="9"/>
      <c r="G59" s="9"/>
      <c r="H59" s="9"/>
      <c r="I59" s="9"/>
      <c r="J59" s="84"/>
      <c r="K59" s="84"/>
      <c r="L59" s="81"/>
      <c r="M59" s="9"/>
      <c r="N59" s="9"/>
      <c r="O59" s="9"/>
      <c r="P59" s="9"/>
      <c r="Q59" s="9"/>
      <c r="R59" s="9"/>
    </row>
    <row r="60" spans="2:18" ht="19.5" customHeight="1">
      <c r="B60" s="9"/>
      <c r="C60" s="9"/>
      <c r="D60" s="9"/>
      <c r="E60" s="9"/>
      <c r="F60" s="9"/>
      <c r="G60" s="9"/>
      <c r="H60" s="9"/>
      <c r="I60" s="9"/>
      <c r="J60" s="84"/>
      <c r="K60" s="84"/>
      <c r="L60" s="81"/>
      <c r="M60" s="9"/>
      <c r="N60" s="9"/>
      <c r="O60" s="9"/>
      <c r="P60" s="9"/>
      <c r="Q60" s="9"/>
      <c r="R60" s="9"/>
    </row>
    <row r="61" spans="2:18" ht="19.5" customHeight="1">
      <c r="B61" s="9"/>
      <c r="C61" s="9"/>
      <c r="D61" s="9"/>
      <c r="E61" s="9"/>
      <c r="F61" s="9"/>
      <c r="G61" s="9"/>
      <c r="H61" s="9"/>
      <c r="I61" s="9"/>
      <c r="J61" s="84"/>
      <c r="K61" s="84"/>
      <c r="L61" s="81"/>
      <c r="M61" s="9"/>
      <c r="N61" s="9"/>
      <c r="O61" s="9"/>
      <c r="P61" s="9"/>
      <c r="Q61" s="9"/>
      <c r="R61" s="9"/>
    </row>
    <row r="62" spans="2:18" ht="19.5" customHeight="1">
      <c r="B62" s="9"/>
      <c r="C62" s="9"/>
      <c r="D62" s="9"/>
      <c r="E62" s="9"/>
      <c r="F62" s="9"/>
      <c r="G62" s="9"/>
      <c r="H62" s="9"/>
      <c r="I62" s="9"/>
      <c r="J62" s="84"/>
      <c r="K62" s="84"/>
      <c r="L62" s="81"/>
      <c r="M62" s="9"/>
      <c r="N62" s="9"/>
      <c r="O62" s="9"/>
      <c r="P62" s="9"/>
      <c r="Q62" s="9"/>
      <c r="R62" s="9"/>
    </row>
    <row r="63" spans="2:18" ht="19.5" customHeight="1">
      <c r="B63" s="9"/>
      <c r="C63" s="9"/>
      <c r="D63" s="9"/>
      <c r="E63" s="9"/>
      <c r="F63" s="9"/>
      <c r="G63" s="9"/>
      <c r="H63" s="9"/>
      <c r="I63" s="9"/>
      <c r="J63" s="84"/>
      <c r="K63" s="84"/>
      <c r="L63" s="81"/>
      <c r="M63" s="9"/>
      <c r="N63" s="9"/>
      <c r="O63" s="9"/>
      <c r="P63" s="9"/>
      <c r="Q63" s="9"/>
      <c r="R63" s="9"/>
    </row>
    <row r="64" spans="2:18" ht="19.5" customHeight="1">
      <c r="B64" s="9"/>
      <c r="C64" s="9"/>
      <c r="D64" s="9"/>
      <c r="E64" s="9"/>
      <c r="F64" s="9"/>
      <c r="G64" s="9"/>
      <c r="H64" s="9"/>
      <c r="I64" s="9"/>
      <c r="J64" s="84"/>
      <c r="K64" s="84"/>
      <c r="L64" s="81"/>
      <c r="M64" s="9"/>
      <c r="N64" s="9"/>
      <c r="O64" s="9"/>
      <c r="P64" s="9"/>
      <c r="Q64" s="9"/>
      <c r="R64" s="9"/>
    </row>
    <row r="65" spans="2:18" ht="19.5" customHeight="1">
      <c r="B65" s="9"/>
      <c r="C65" s="9"/>
      <c r="D65" s="9"/>
      <c r="E65" s="9"/>
      <c r="F65" s="9"/>
      <c r="G65" s="9"/>
      <c r="H65" s="9"/>
      <c r="I65" s="9"/>
      <c r="J65" s="84"/>
      <c r="K65" s="84"/>
      <c r="L65" s="81"/>
      <c r="M65" s="9"/>
      <c r="N65" s="9"/>
      <c r="O65" s="9"/>
      <c r="P65" s="9"/>
      <c r="Q65" s="9"/>
      <c r="R65" s="9"/>
    </row>
    <row r="66" spans="2:18" ht="19.5" customHeight="1">
      <c r="B66" s="9"/>
      <c r="C66" s="9"/>
      <c r="D66" s="9"/>
      <c r="E66" s="9"/>
      <c r="F66" s="9"/>
      <c r="G66" s="9"/>
      <c r="H66" s="9"/>
      <c r="I66" s="9"/>
      <c r="J66" s="84"/>
      <c r="K66" s="84"/>
      <c r="L66" s="81"/>
      <c r="M66" s="9"/>
      <c r="N66" s="9"/>
      <c r="O66" s="9"/>
      <c r="P66" s="9"/>
      <c r="Q66" s="9"/>
      <c r="R66" s="9"/>
    </row>
    <row r="67" spans="2:18" ht="19.5" customHeight="1">
      <c r="B67" s="9"/>
      <c r="C67" s="9"/>
      <c r="D67" s="9"/>
      <c r="E67" s="9"/>
      <c r="F67" s="9"/>
      <c r="G67" s="9"/>
      <c r="H67" s="9"/>
      <c r="I67" s="9"/>
      <c r="J67" s="84"/>
      <c r="K67" s="84"/>
      <c r="L67" s="81"/>
      <c r="M67" s="9"/>
      <c r="N67" s="9"/>
      <c r="O67" s="9"/>
      <c r="P67" s="9"/>
      <c r="Q67" s="9"/>
      <c r="R67" s="9"/>
    </row>
    <row r="68" spans="2:18" ht="19.5" customHeight="1">
      <c r="B68" s="9"/>
      <c r="C68" s="9"/>
      <c r="D68" s="9"/>
      <c r="E68" s="9"/>
      <c r="F68" s="9"/>
      <c r="G68" s="9"/>
      <c r="H68" s="9"/>
      <c r="I68" s="9"/>
      <c r="J68" s="84"/>
      <c r="K68" s="84"/>
      <c r="L68" s="81"/>
      <c r="M68" s="9"/>
      <c r="N68" s="9"/>
      <c r="O68" s="9"/>
      <c r="P68" s="9"/>
      <c r="Q68" s="9"/>
      <c r="R68" s="9"/>
    </row>
    <row r="69" spans="2:18" ht="19.5" customHeight="1">
      <c r="B69" s="9"/>
      <c r="C69" s="9"/>
      <c r="D69" s="9"/>
      <c r="E69" s="9"/>
      <c r="F69" s="9"/>
      <c r="G69" s="9"/>
      <c r="H69" s="9"/>
      <c r="I69" s="9"/>
      <c r="J69" s="84"/>
      <c r="K69" s="84"/>
      <c r="L69" s="81"/>
      <c r="M69" s="9"/>
      <c r="N69" s="9"/>
      <c r="O69" s="9"/>
      <c r="P69" s="9"/>
      <c r="Q69" s="9"/>
      <c r="R69" s="9"/>
    </row>
    <row r="70" spans="2:18" ht="19.5" customHeight="1">
      <c r="B70" s="9"/>
      <c r="C70" s="9"/>
      <c r="D70" s="9"/>
      <c r="E70" s="9"/>
      <c r="F70" s="9"/>
      <c r="G70" s="9"/>
      <c r="H70" s="9"/>
      <c r="I70" s="9"/>
      <c r="J70" s="84"/>
      <c r="K70" s="84"/>
      <c r="L70" s="81"/>
      <c r="M70" s="9"/>
      <c r="N70" s="9"/>
      <c r="O70" s="9"/>
      <c r="P70" s="9"/>
      <c r="Q70" s="9"/>
      <c r="R70" s="9"/>
    </row>
    <row r="71" spans="2:18" ht="19.5" customHeight="1">
      <c r="B71" s="9"/>
      <c r="C71" s="9"/>
      <c r="D71" s="9"/>
      <c r="E71" s="9"/>
      <c r="F71" s="9"/>
      <c r="G71" s="9"/>
      <c r="H71" s="9"/>
      <c r="I71" s="9"/>
      <c r="J71" s="84"/>
      <c r="K71" s="84"/>
      <c r="L71" s="81"/>
      <c r="M71" s="9"/>
      <c r="N71" s="9"/>
      <c r="O71" s="9"/>
      <c r="P71" s="9"/>
      <c r="Q71" s="9"/>
      <c r="R71" s="9"/>
    </row>
    <row r="72" spans="2:18" ht="19.5" customHeight="1">
      <c r="B72" s="9"/>
      <c r="C72" s="9"/>
      <c r="D72" s="9"/>
      <c r="E72" s="9"/>
      <c r="F72" s="9"/>
      <c r="G72" s="9"/>
      <c r="H72" s="9"/>
      <c r="I72" s="9"/>
      <c r="J72" s="84"/>
      <c r="K72" s="84"/>
      <c r="L72" s="81"/>
      <c r="M72" s="9"/>
      <c r="N72" s="9"/>
      <c r="O72" s="9"/>
      <c r="P72" s="9"/>
      <c r="Q72" s="9"/>
      <c r="R72" s="9"/>
    </row>
    <row r="73" spans="2:18" ht="19.5" customHeight="1">
      <c r="B73" s="9"/>
      <c r="C73" s="9"/>
      <c r="D73" s="9"/>
      <c r="E73" s="9"/>
      <c r="F73" s="9"/>
      <c r="G73" s="9"/>
      <c r="H73" s="9"/>
      <c r="I73" s="9"/>
      <c r="J73" s="84"/>
      <c r="K73" s="84"/>
      <c r="L73" s="81"/>
      <c r="M73" s="9"/>
      <c r="N73" s="9"/>
      <c r="O73" s="9"/>
      <c r="P73" s="9"/>
      <c r="Q73" s="9"/>
      <c r="R73" s="9"/>
    </row>
    <row r="74" spans="2:18" ht="19.5" customHeight="1">
      <c r="B74" s="9"/>
      <c r="C74" s="9"/>
      <c r="D74" s="9"/>
      <c r="E74" s="9"/>
      <c r="F74" s="9"/>
      <c r="G74" s="9"/>
      <c r="H74" s="9"/>
      <c r="I74" s="9"/>
      <c r="J74" s="84"/>
      <c r="K74" s="84"/>
      <c r="L74" s="81"/>
      <c r="M74" s="9"/>
      <c r="N74" s="9"/>
      <c r="O74" s="9"/>
      <c r="P74" s="9"/>
      <c r="Q74" s="9"/>
      <c r="R74" s="9"/>
    </row>
    <row r="75" spans="2:18" ht="19.5" customHeight="1">
      <c r="B75" s="9"/>
      <c r="C75" s="9"/>
      <c r="D75" s="9"/>
      <c r="E75" s="9"/>
      <c r="F75" s="9"/>
      <c r="G75" s="9"/>
      <c r="H75" s="9"/>
      <c r="I75" s="9"/>
      <c r="J75" s="84"/>
      <c r="K75" s="84"/>
      <c r="L75" s="81"/>
      <c r="M75" s="9"/>
      <c r="N75" s="9"/>
      <c r="O75" s="9"/>
      <c r="P75" s="9"/>
      <c r="Q75" s="9"/>
      <c r="R75" s="9"/>
    </row>
    <row r="76" spans="2:18" ht="19.5" customHeight="1">
      <c r="B76" s="9"/>
      <c r="C76" s="9"/>
      <c r="D76" s="9"/>
      <c r="E76" s="9"/>
      <c r="F76" s="9"/>
      <c r="G76" s="9"/>
      <c r="H76" s="9"/>
      <c r="I76" s="9"/>
      <c r="J76" s="84"/>
      <c r="K76" s="84"/>
      <c r="L76" s="81"/>
      <c r="M76" s="9"/>
      <c r="N76" s="9"/>
      <c r="O76" s="9"/>
      <c r="P76" s="9"/>
      <c r="Q76" s="9"/>
      <c r="R76" s="9"/>
    </row>
    <row r="77" spans="2:18" ht="19.5" customHeight="1">
      <c r="B77" s="9"/>
      <c r="C77" s="9"/>
      <c r="D77" s="9"/>
      <c r="E77" s="9"/>
      <c r="F77" s="9"/>
      <c r="G77" s="9"/>
      <c r="H77" s="9"/>
      <c r="I77" s="9"/>
      <c r="J77" s="84"/>
      <c r="K77" s="84"/>
      <c r="L77" s="81"/>
      <c r="M77" s="9"/>
      <c r="N77" s="9"/>
      <c r="O77" s="9"/>
      <c r="P77" s="9"/>
      <c r="Q77" s="9"/>
      <c r="R77" s="9"/>
    </row>
    <row r="78" spans="2:18" ht="19.5" customHeight="1">
      <c r="B78" s="9"/>
      <c r="C78" s="9"/>
      <c r="D78" s="9"/>
      <c r="E78" s="9"/>
      <c r="F78" s="9"/>
      <c r="G78" s="9"/>
      <c r="H78" s="9"/>
      <c r="I78" s="9"/>
      <c r="J78" s="84"/>
      <c r="K78" s="84"/>
      <c r="L78" s="81"/>
      <c r="M78" s="9"/>
      <c r="N78" s="9"/>
      <c r="O78" s="9"/>
      <c r="P78" s="9"/>
      <c r="Q78" s="9"/>
      <c r="R78" s="9"/>
    </row>
    <row r="79" spans="2:18" ht="19.5" customHeight="1">
      <c r="B79" s="9"/>
      <c r="C79" s="9"/>
      <c r="D79" s="9"/>
      <c r="E79" s="9"/>
      <c r="F79" s="9"/>
      <c r="G79" s="9"/>
      <c r="H79" s="9"/>
      <c r="I79" s="9"/>
      <c r="J79" s="84"/>
      <c r="K79" s="84"/>
      <c r="L79" s="81"/>
      <c r="M79" s="9"/>
      <c r="N79" s="9"/>
      <c r="O79" s="9"/>
      <c r="P79" s="9"/>
      <c r="Q79" s="9"/>
      <c r="R79" s="9"/>
    </row>
    <row r="80" spans="2:18" ht="19.5" customHeight="1">
      <c r="B80" s="9"/>
      <c r="C80" s="9"/>
      <c r="D80" s="9"/>
      <c r="E80" s="9"/>
      <c r="F80" s="9"/>
      <c r="G80" s="9"/>
      <c r="H80" s="9"/>
      <c r="I80" s="9"/>
      <c r="J80" s="84"/>
      <c r="K80" s="84"/>
      <c r="L80" s="81"/>
      <c r="M80" s="9"/>
      <c r="N80" s="9"/>
      <c r="O80" s="9"/>
      <c r="P80" s="9"/>
      <c r="Q80" s="9"/>
      <c r="R80" s="9"/>
    </row>
    <row r="81" spans="2:18" ht="19.5" customHeight="1">
      <c r="B81" s="9"/>
      <c r="C81" s="9"/>
      <c r="D81" s="9"/>
      <c r="E81" s="9"/>
      <c r="F81" s="9"/>
      <c r="G81" s="9"/>
      <c r="H81" s="9"/>
      <c r="I81" s="9"/>
      <c r="J81" s="84"/>
      <c r="K81" s="84"/>
      <c r="L81" s="81"/>
      <c r="M81" s="9"/>
      <c r="N81" s="9"/>
      <c r="O81" s="9"/>
      <c r="P81" s="9"/>
      <c r="Q81" s="9"/>
      <c r="R81" s="9"/>
    </row>
    <row r="82" spans="2:18" ht="19.5" customHeight="1">
      <c r="B82" s="9"/>
      <c r="C82" s="9"/>
      <c r="D82" s="9"/>
      <c r="E82" s="9"/>
      <c r="F82" s="9"/>
      <c r="G82" s="9"/>
      <c r="H82" s="9"/>
      <c r="I82" s="9"/>
      <c r="J82" s="84"/>
      <c r="K82" s="84"/>
      <c r="L82" s="81"/>
      <c r="M82" s="9"/>
      <c r="N82" s="9"/>
      <c r="O82" s="9"/>
      <c r="P82" s="9"/>
      <c r="Q82" s="9"/>
      <c r="R82" s="9"/>
    </row>
    <row r="83" spans="2:18" ht="19.5" customHeight="1">
      <c r="B83" s="9"/>
      <c r="C83" s="9"/>
      <c r="D83" s="9"/>
      <c r="E83" s="9"/>
      <c r="F83" s="9"/>
      <c r="G83" s="9"/>
      <c r="H83" s="9"/>
      <c r="I83" s="9"/>
      <c r="J83" s="84"/>
      <c r="K83" s="84"/>
      <c r="L83" s="81"/>
      <c r="M83" s="9"/>
      <c r="N83" s="9"/>
      <c r="O83" s="9"/>
      <c r="P83" s="9"/>
      <c r="Q83" s="9"/>
      <c r="R83" s="9"/>
    </row>
    <row r="84" spans="2:18" ht="19.5" customHeight="1">
      <c r="B84" s="9"/>
      <c r="C84" s="9"/>
      <c r="D84" s="9"/>
      <c r="E84" s="9"/>
      <c r="F84" s="9"/>
      <c r="G84" s="9"/>
      <c r="H84" s="9"/>
      <c r="I84" s="9"/>
      <c r="J84" s="84"/>
      <c r="K84" s="84"/>
      <c r="L84" s="81"/>
      <c r="M84" s="9"/>
      <c r="N84" s="9"/>
      <c r="O84" s="9"/>
      <c r="P84" s="9"/>
      <c r="Q84" s="9"/>
      <c r="R84" s="9"/>
    </row>
    <row r="85" spans="2:18" ht="19.5" customHeight="1">
      <c r="B85" s="9"/>
      <c r="C85" s="9"/>
      <c r="D85" s="9"/>
      <c r="E85" s="9"/>
      <c r="F85" s="9"/>
      <c r="G85" s="9"/>
      <c r="H85" s="9"/>
      <c r="I85" s="9"/>
      <c r="J85" s="84"/>
      <c r="K85" s="84"/>
      <c r="L85" s="81"/>
      <c r="M85" s="9"/>
      <c r="N85" s="9"/>
      <c r="O85" s="9"/>
      <c r="P85" s="9"/>
      <c r="Q85" s="9"/>
      <c r="R85" s="9"/>
    </row>
    <row r="86" spans="2:18" ht="19.5" customHeight="1">
      <c r="B86" s="9"/>
      <c r="C86" s="9"/>
      <c r="D86" s="9"/>
      <c r="E86" s="9"/>
      <c r="F86" s="9"/>
      <c r="G86" s="9"/>
      <c r="H86" s="9"/>
      <c r="I86" s="9"/>
      <c r="J86" s="84"/>
      <c r="K86" s="84"/>
      <c r="L86" s="81"/>
      <c r="M86" s="9"/>
      <c r="N86" s="9"/>
      <c r="O86" s="9"/>
      <c r="P86" s="9"/>
      <c r="Q86" s="9"/>
      <c r="R86" s="9"/>
    </row>
    <row r="87" spans="2:18" ht="19.5" customHeight="1">
      <c r="B87" s="9"/>
      <c r="C87" s="9"/>
      <c r="D87" s="9"/>
      <c r="E87" s="9"/>
      <c r="F87" s="9"/>
      <c r="G87" s="9"/>
      <c r="H87" s="9"/>
      <c r="I87" s="9"/>
      <c r="J87" s="84"/>
      <c r="K87" s="84"/>
      <c r="L87" s="81"/>
      <c r="M87" s="9"/>
      <c r="N87" s="9"/>
      <c r="O87" s="9"/>
      <c r="P87" s="9"/>
      <c r="Q87" s="9"/>
      <c r="R87" s="9"/>
    </row>
    <row r="88" spans="2:18" ht="19.5" customHeight="1">
      <c r="B88" s="9"/>
      <c r="C88" s="9"/>
      <c r="D88" s="9"/>
      <c r="E88" s="9"/>
      <c r="F88" s="9"/>
      <c r="G88" s="9"/>
      <c r="H88" s="9"/>
      <c r="I88" s="9"/>
      <c r="J88" s="84"/>
      <c r="K88" s="84"/>
      <c r="L88" s="81"/>
      <c r="M88" s="9"/>
      <c r="N88" s="9"/>
      <c r="O88" s="9"/>
      <c r="P88" s="9"/>
      <c r="Q88" s="9"/>
      <c r="R88" s="9"/>
    </row>
    <row r="89" spans="2:18" ht="19.5" customHeight="1">
      <c r="B89" s="9"/>
      <c r="C89" s="9"/>
      <c r="D89" s="9"/>
      <c r="E89" s="9"/>
      <c r="F89" s="9"/>
      <c r="G89" s="9"/>
      <c r="H89" s="9"/>
      <c r="I89" s="9"/>
      <c r="J89" s="84"/>
      <c r="K89" s="84"/>
      <c r="L89" s="81"/>
      <c r="M89" s="9"/>
      <c r="N89" s="9"/>
      <c r="O89" s="9"/>
      <c r="P89" s="9"/>
      <c r="Q89" s="9"/>
      <c r="R89" s="9"/>
    </row>
    <row r="90" spans="2:18" ht="19.5" customHeight="1">
      <c r="B90" s="9"/>
      <c r="C90" s="9"/>
      <c r="D90" s="9"/>
      <c r="E90" s="9"/>
      <c r="F90" s="9"/>
      <c r="G90" s="9"/>
      <c r="H90" s="9"/>
      <c r="I90" s="9"/>
      <c r="J90" s="84"/>
      <c r="K90" s="84"/>
      <c r="L90" s="81"/>
      <c r="M90" s="9"/>
      <c r="N90" s="9"/>
      <c r="O90" s="9"/>
      <c r="P90" s="9"/>
      <c r="Q90" s="9"/>
      <c r="R90" s="9"/>
    </row>
    <row r="91" spans="2:18" ht="19.5" customHeight="1">
      <c r="B91" s="9"/>
      <c r="C91" s="9"/>
      <c r="D91" s="9"/>
      <c r="E91" s="9"/>
      <c r="F91" s="9"/>
      <c r="G91" s="9"/>
      <c r="H91" s="9"/>
      <c r="I91" s="9"/>
      <c r="J91" s="84"/>
      <c r="K91" s="84"/>
      <c r="L91" s="81"/>
      <c r="M91" s="9"/>
      <c r="N91" s="9"/>
      <c r="O91" s="9"/>
      <c r="P91" s="9"/>
      <c r="Q91" s="9"/>
      <c r="R91" s="9"/>
    </row>
    <row r="92" spans="2:18" ht="19.5" customHeight="1">
      <c r="B92" s="9"/>
      <c r="C92" s="9"/>
      <c r="D92" s="9"/>
      <c r="E92" s="9"/>
      <c r="F92" s="9"/>
      <c r="G92" s="9"/>
      <c r="H92" s="9"/>
      <c r="I92" s="9"/>
      <c r="J92" s="84"/>
      <c r="K92" s="84"/>
      <c r="L92" s="81"/>
      <c r="M92" s="9"/>
      <c r="N92" s="9"/>
      <c r="O92" s="9"/>
      <c r="P92" s="9"/>
      <c r="Q92" s="9"/>
      <c r="R92" s="9"/>
    </row>
    <row r="93" spans="2:18" ht="19.5" customHeight="1">
      <c r="B93" s="9"/>
      <c r="C93" s="9"/>
      <c r="D93" s="9"/>
      <c r="E93" s="9"/>
      <c r="F93" s="9"/>
      <c r="G93" s="9"/>
      <c r="H93" s="9"/>
      <c r="I93" s="9"/>
      <c r="J93" s="84"/>
      <c r="K93" s="84"/>
      <c r="L93" s="81"/>
      <c r="M93" s="9"/>
      <c r="N93" s="9"/>
      <c r="O93" s="9"/>
      <c r="P93" s="9"/>
      <c r="Q93" s="9"/>
      <c r="R93" s="9"/>
    </row>
    <row r="94" spans="2:18" ht="19.5" customHeight="1">
      <c r="B94" s="9"/>
      <c r="C94" s="9"/>
      <c r="D94" s="9"/>
      <c r="E94" s="9"/>
      <c r="F94" s="9"/>
      <c r="G94" s="9"/>
      <c r="H94" s="9"/>
      <c r="I94" s="9"/>
      <c r="J94" s="84"/>
      <c r="K94" s="84"/>
      <c r="L94" s="81"/>
      <c r="M94" s="9"/>
      <c r="N94" s="9"/>
      <c r="O94" s="9"/>
      <c r="P94" s="9"/>
      <c r="Q94" s="9"/>
      <c r="R94" s="9"/>
    </row>
    <row r="95" spans="2:18" ht="19.5" customHeight="1">
      <c r="B95" s="9"/>
      <c r="C95" s="9"/>
      <c r="D95" s="9"/>
      <c r="E95" s="9"/>
      <c r="F95" s="9"/>
      <c r="G95" s="9"/>
      <c r="H95" s="9"/>
      <c r="I95" s="9"/>
      <c r="J95" s="84"/>
      <c r="K95" s="84"/>
      <c r="L95" s="81"/>
      <c r="M95" s="9"/>
      <c r="N95" s="9"/>
      <c r="O95" s="9"/>
      <c r="P95" s="9"/>
      <c r="Q95" s="9"/>
      <c r="R95" s="9"/>
    </row>
    <row r="96" spans="2:18" ht="19.5" customHeight="1">
      <c r="B96" s="9"/>
      <c r="C96" s="9"/>
      <c r="D96" s="9"/>
      <c r="E96" s="9"/>
      <c r="F96" s="9"/>
      <c r="G96" s="9"/>
      <c r="H96" s="9"/>
      <c r="I96" s="9"/>
      <c r="J96" s="84"/>
      <c r="K96" s="84"/>
      <c r="L96" s="81"/>
      <c r="M96" s="9"/>
      <c r="N96" s="9"/>
      <c r="O96" s="9"/>
      <c r="P96" s="9"/>
      <c r="Q96" s="9"/>
      <c r="R96" s="9"/>
    </row>
    <row r="97" spans="2:18" ht="19.5" customHeight="1">
      <c r="B97" s="9"/>
      <c r="C97" s="9"/>
      <c r="D97" s="9"/>
      <c r="E97" s="9"/>
      <c r="F97" s="9"/>
      <c r="G97" s="9"/>
      <c r="H97" s="9"/>
      <c r="I97" s="9"/>
      <c r="J97" s="84"/>
      <c r="K97" s="84"/>
      <c r="L97" s="81"/>
      <c r="M97" s="9"/>
      <c r="N97" s="9"/>
      <c r="O97" s="9"/>
      <c r="P97" s="9"/>
      <c r="Q97" s="9"/>
      <c r="R97" s="9"/>
    </row>
    <row r="98" spans="2:18" ht="19.5" customHeight="1">
      <c r="B98" s="9"/>
      <c r="C98" s="9"/>
      <c r="D98" s="9"/>
      <c r="E98" s="9"/>
      <c r="F98" s="9"/>
      <c r="G98" s="9"/>
      <c r="H98" s="9"/>
      <c r="I98" s="9"/>
      <c r="J98" s="84"/>
      <c r="K98" s="84"/>
      <c r="L98" s="81"/>
      <c r="M98" s="9"/>
      <c r="N98" s="9"/>
      <c r="O98" s="9"/>
      <c r="P98" s="9"/>
      <c r="Q98" s="9"/>
      <c r="R98" s="9"/>
    </row>
    <row r="99" spans="2:18" ht="19.5" customHeight="1">
      <c r="B99" s="9"/>
      <c r="C99" s="9"/>
      <c r="D99" s="9"/>
      <c r="E99" s="9"/>
      <c r="F99" s="9"/>
      <c r="G99" s="9"/>
      <c r="H99" s="9"/>
      <c r="I99" s="9"/>
      <c r="J99" s="84"/>
      <c r="K99" s="84"/>
      <c r="L99" s="81"/>
      <c r="M99" s="9"/>
      <c r="N99" s="9"/>
      <c r="O99" s="9"/>
      <c r="P99" s="9"/>
      <c r="Q99" s="9"/>
      <c r="R99" s="9"/>
    </row>
    <row r="100" spans="2:18" ht="19.5" customHeight="1">
      <c r="B100" s="9"/>
      <c r="C100" s="9"/>
      <c r="D100" s="9"/>
      <c r="E100" s="9"/>
      <c r="F100" s="9"/>
      <c r="G100" s="9"/>
      <c r="H100" s="9"/>
      <c r="I100" s="9"/>
      <c r="J100" s="84"/>
      <c r="K100" s="84"/>
      <c r="L100" s="81"/>
      <c r="M100" s="9"/>
      <c r="N100" s="9"/>
      <c r="O100" s="9"/>
      <c r="P100" s="9"/>
      <c r="Q100" s="9"/>
      <c r="R100" s="9"/>
    </row>
    <row r="101" spans="2:18" ht="19.5" customHeight="1">
      <c r="B101" s="9"/>
      <c r="C101" s="9"/>
      <c r="D101" s="9"/>
      <c r="E101" s="9"/>
      <c r="F101" s="9"/>
      <c r="G101" s="9"/>
      <c r="H101" s="9"/>
      <c r="I101" s="9"/>
      <c r="J101" s="84"/>
      <c r="K101" s="84"/>
      <c r="L101" s="81"/>
      <c r="M101" s="9"/>
      <c r="N101" s="9"/>
      <c r="O101" s="9"/>
      <c r="P101" s="9"/>
      <c r="Q101" s="9"/>
      <c r="R101" s="9"/>
    </row>
    <row r="102" spans="2:18" ht="19.5" customHeight="1">
      <c r="B102" s="9"/>
      <c r="C102" s="9"/>
      <c r="D102" s="9"/>
      <c r="E102" s="9"/>
      <c r="F102" s="9"/>
      <c r="G102" s="9"/>
      <c r="H102" s="9"/>
      <c r="I102" s="9"/>
      <c r="J102" s="84"/>
      <c r="K102" s="84"/>
      <c r="L102" s="81"/>
      <c r="M102" s="9"/>
      <c r="N102" s="9"/>
      <c r="O102" s="9"/>
      <c r="P102" s="9"/>
      <c r="Q102" s="9"/>
      <c r="R102" s="9"/>
    </row>
    <row r="103" spans="2:18" ht="19.5" customHeight="1">
      <c r="B103" s="9"/>
      <c r="C103" s="9"/>
      <c r="D103" s="9"/>
      <c r="E103" s="9"/>
      <c r="F103" s="9"/>
      <c r="G103" s="9"/>
      <c r="H103" s="9"/>
      <c r="I103" s="9"/>
      <c r="J103" s="84"/>
      <c r="K103" s="84"/>
      <c r="L103" s="81"/>
      <c r="M103" s="9"/>
      <c r="N103" s="9"/>
      <c r="O103" s="9"/>
      <c r="P103" s="9"/>
      <c r="Q103" s="9"/>
      <c r="R103" s="9"/>
    </row>
    <row r="104" spans="2:18" ht="19.5" customHeight="1">
      <c r="B104" s="9"/>
      <c r="C104" s="9"/>
      <c r="D104" s="9"/>
      <c r="E104" s="9"/>
      <c r="F104" s="9"/>
      <c r="G104" s="9"/>
      <c r="H104" s="9"/>
      <c r="I104" s="9"/>
      <c r="J104" s="84"/>
      <c r="K104" s="84"/>
      <c r="L104" s="81"/>
      <c r="M104" s="9"/>
      <c r="N104" s="9"/>
      <c r="O104" s="9"/>
      <c r="P104" s="9"/>
      <c r="Q104" s="9"/>
      <c r="R104" s="9"/>
    </row>
    <row r="105" spans="2:18" ht="19.5" customHeight="1">
      <c r="B105" s="9"/>
      <c r="C105" s="9"/>
      <c r="D105" s="9"/>
      <c r="E105" s="9"/>
      <c r="F105" s="9"/>
      <c r="G105" s="9"/>
      <c r="H105" s="9"/>
      <c r="I105" s="9"/>
      <c r="J105" s="84"/>
      <c r="K105" s="84"/>
      <c r="L105" s="81"/>
      <c r="M105" s="9"/>
      <c r="N105" s="9"/>
      <c r="O105" s="9"/>
      <c r="P105" s="9"/>
      <c r="Q105" s="9"/>
      <c r="R105" s="9"/>
    </row>
    <row r="106" spans="2:18" ht="19.5" customHeight="1">
      <c r="B106" s="9"/>
      <c r="C106" s="9"/>
      <c r="D106" s="9"/>
      <c r="E106" s="9"/>
      <c r="F106" s="9"/>
      <c r="G106" s="9"/>
      <c r="H106" s="9"/>
      <c r="I106" s="9"/>
      <c r="J106" s="84"/>
      <c r="K106" s="84"/>
      <c r="L106" s="81"/>
      <c r="M106" s="9"/>
      <c r="N106" s="9"/>
      <c r="O106" s="9"/>
      <c r="P106" s="9"/>
      <c r="Q106" s="9"/>
      <c r="R106" s="9"/>
    </row>
    <row r="107" spans="2:18" ht="19.5" customHeight="1">
      <c r="B107" s="9"/>
      <c r="C107" s="9"/>
      <c r="D107" s="9"/>
      <c r="E107" s="9"/>
      <c r="F107" s="9"/>
      <c r="G107" s="9"/>
      <c r="H107" s="9"/>
      <c r="I107" s="9"/>
      <c r="J107" s="84"/>
      <c r="K107" s="84"/>
      <c r="L107" s="81"/>
      <c r="M107" s="9"/>
      <c r="N107" s="9"/>
      <c r="O107" s="9"/>
      <c r="P107" s="9"/>
      <c r="Q107" s="9"/>
      <c r="R107" s="9"/>
    </row>
    <row r="108" spans="2:18" ht="19.5" customHeight="1">
      <c r="B108" s="9"/>
      <c r="C108" s="9"/>
      <c r="D108" s="9"/>
      <c r="E108" s="9"/>
      <c r="F108" s="9"/>
      <c r="G108" s="9"/>
      <c r="H108" s="9"/>
      <c r="I108" s="9"/>
      <c r="J108" s="84"/>
      <c r="K108" s="84"/>
      <c r="L108" s="81"/>
      <c r="M108" s="9"/>
      <c r="N108" s="9"/>
      <c r="O108" s="9"/>
      <c r="P108" s="9"/>
      <c r="Q108" s="9"/>
      <c r="R108" s="9"/>
    </row>
    <row r="109" spans="2:18" ht="19.5" customHeight="1">
      <c r="B109" s="9"/>
      <c r="C109" s="9"/>
      <c r="D109" s="9"/>
      <c r="E109" s="9"/>
      <c r="F109" s="9"/>
      <c r="G109" s="9"/>
      <c r="H109" s="9"/>
      <c r="I109" s="9"/>
      <c r="J109" s="84"/>
      <c r="K109" s="84"/>
      <c r="L109" s="81"/>
      <c r="M109" s="9"/>
      <c r="N109" s="9"/>
      <c r="O109" s="9"/>
      <c r="P109" s="9"/>
      <c r="Q109" s="9"/>
      <c r="R109" s="9"/>
    </row>
    <row r="110" spans="2:18" ht="19.5" customHeight="1">
      <c r="B110" s="9"/>
      <c r="C110" s="9"/>
      <c r="D110" s="9"/>
      <c r="E110" s="9"/>
      <c r="F110" s="9"/>
      <c r="G110" s="9"/>
      <c r="H110" s="9"/>
      <c r="I110" s="9"/>
      <c r="J110" s="84"/>
      <c r="K110" s="84"/>
      <c r="L110" s="81"/>
      <c r="M110" s="9"/>
      <c r="N110" s="9"/>
      <c r="O110" s="9"/>
      <c r="P110" s="9"/>
      <c r="Q110" s="9"/>
      <c r="R110" s="9"/>
    </row>
    <row r="111" spans="2:18" ht="19.5" customHeight="1">
      <c r="B111" s="9"/>
      <c r="C111" s="9"/>
      <c r="D111" s="9"/>
      <c r="E111" s="9"/>
      <c r="F111" s="9"/>
      <c r="G111" s="9"/>
      <c r="H111" s="9"/>
      <c r="I111" s="9"/>
      <c r="J111" s="84"/>
      <c r="K111" s="84"/>
      <c r="L111" s="81"/>
      <c r="M111" s="9"/>
      <c r="N111" s="9"/>
      <c r="O111" s="9"/>
      <c r="P111" s="9"/>
      <c r="Q111" s="9"/>
      <c r="R111" s="9"/>
    </row>
    <row r="112" spans="2:18" ht="19.5" customHeight="1">
      <c r="B112" s="9"/>
      <c r="C112" s="9"/>
      <c r="D112" s="9"/>
      <c r="E112" s="9"/>
      <c r="F112" s="9"/>
      <c r="G112" s="9"/>
      <c r="H112" s="9"/>
      <c r="I112" s="9"/>
      <c r="J112" s="84"/>
      <c r="K112" s="84"/>
      <c r="L112" s="81"/>
      <c r="M112" s="9"/>
      <c r="N112" s="9"/>
      <c r="O112" s="9"/>
      <c r="P112" s="9"/>
      <c r="Q112" s="9"/>
      <c r="R112" s="9"/>
    </row>
    <row r="113" spans="2:18" ht="19.5" customHeight="1">
      <c r="B113" s="9"/>
      <c r="C113" s="9"/>
      <c r="D113" s="9"/>
      <c r="E113" s="9"/>
      <c r="F113" s="9"/>
      <c r="G113" s="9"/>
      <c r="H113" s="9"/>
      <c r="I113" s="9"/>
      <c r="J113" s="84"/>
      <c r="K113" s="84"/>
      <c r="L113" s="81"/>
      <c r="M113" s="9"/>
      <c r="N113" s="9"/>
      <c r="O113" s="9"/>
      <c r="P113" s="9"/>
      <c r="Q113" s="9"/>
      <c r="R113" s="9"/>
    </row>
    <row r="114" spans="2:18" ht="19.5" customHeight="1">
      <c r="B114" s="9"/>
      <c r="C114" s="9"/>
      <c r="D114" s="9"/>
      <c r="E114" s="9"/>
      <c r="F114" s="9"/>
      <c r="G114" s="9"/>
      <c r="H114" s="9"/>
      <c r="I114" s="9"/>
      <c r="J114" s="84"/>
      <c r="K114" s="84"/>
      <c r="L114" s="81"/>
      <c r="M114" s="9"/>
      <c r="N114" s="9"/>
      <c r="O114" s="9"/>
      <c r="P114" s="9"/>
      <c r="Q114" s="9"/>
      <c r="R114" s="9"/>
    </row>
    <row r="115" spans="2:18" ht="19.5" customHeight="1">
      <c r="B115" s="9"/>
      <c r="C115" s="9"/>
      <c r="D115" s="9"/>
      <c r="E115" s="9"/>
      <c r="F115" s="9"/>
      <c r="G115" s="9"/>
      <c r="H115" s="9"/>
      <c r="I115" s="9"/>
      <c r="J115" s="84"/>
      <c r="K115" s="84"/>
      <c r="L115" s="81"/>
      <c r="M115" s="9"/>
      <c r="N115" s="9"/>
      <c r="O115" s="9"/>
      <c r="P115" s="9"/>
      <c r="Q115" s="9"/>
      <c r="R115" s="9"/>
    </row>
    <row r="116" spans="2:18" ht="19.5" customHeight="1">
      <c r="B116" s="9"/>
      <c r="C116" s="9"/>
      <c r="D116" s="9"/>
      <c r="E116" s="9"/>
      <c r="F116" s="9"/>
      <c r="G116" s="9"/>
      <c r="H116" s="9"/>
      <c r="I116" s="9"/>
      <c r="J116" s="84"/>
      <c r="K116" s="84"/>
      <c r="L116" s="81"/>
      <c r="M116" s="9"/>
      <c r="N116" s="9"/>
      <c r="O116" s="9"/>
      <c r="P116" s="9"/>
      <c r="Q116" s="9"/>
      <c r="R116" s="9"/>
    </row>
    <row r="117" spans="2:18" ht="19.5" customHeight="1">
      <c r="B117" s="9"/>
      <c r="C117" s="9"/>
      <c r="D117" s="9"/>
      <c r="E117" s="9"/>
      <c r="F117" s="9"/>
      <c r="G117" s="9"/>
      <c r="H117" s="9"/>
      <c r="I117" s="9"/>
      <c r="J117" s="84"/>
      <c r="K117" s="84"/>
      <c r="L117" s="81"/>
      <c r="M117" s="9"/>
      <c r="N117" s="9"/>
      <c r="O117" s="9"/>
      <c r="P117" s="9"/>
      <c r="Q117" s="9"/>
      <c r="R117" s="9"/>
    </row>
    <row r="118" spans="2:18" ht="19.5" customHeight="1">
      <c r="B118" s="9"/>
      <c r="C118" s="9"/>
      <c r="D118" s="9"/>
      <c r="E118" s="9"/>
      <c r="F118" s="9"/>
      <c r="G118" s="9"/>
      <c r="H118" s="9"/>
      <c r="I118" s="9"/>
      <c r="J118" s="84"/>
      <c r="K118" s="84"/>
      <c r="L118" s="81"/>
      <c r="M118" s="9"/>
      <c r="N118" s="9"/>
      <c r="O118" s="9"/>
      <c r="P118" s="9"/>
      <c r="Q118" s="9"/>
      <c r="R118" s="9"/>
    </row>
    <row r="119" spans="2:18" ht="19.5" customHeight="1">
      <c r="B119" s="9"/>
      <c r="C119" s="9"/>
      <c r="D119" s="9"/>
      <c r="E119" s="9"/>
      <c r="F119" s="9"/>
      <c r="G119" s="9"/>
      <c r="H119" s="9"/>
      <c r="I119" s="9"/>
      <c r="J119" s="84"/>
      <c r="K119" s="84"/>
      <c r="L119" s="81"/>
      <c r="M119" s="9"/>
      <c r="N119" s="9"/>
      <c r="O119" s="9"/>
      <c r="P119" s="9"/>
      <c r="Q119" s="9"/>
      <c r="R119" s="9"/>
    </row>
    <row r="120" spans="2:18" ht="19.5" customHeight="1">
      <c r="B120" s="9"/>
      <c r="C120" s="9"/>
      <c r="D120" s="9"/>
      <c r="E120" s="9"/>
      <c r="F120" s="9"/>
      <c r="G120" s="9"/>
      <c r="H120" s="9"/>
      <c r="I120" s="9"/>
      <c r="J120" s="84"/>
      <c r="K120" s="84"/>
      <c r="L120" s="81"/>
      <c r="M120" s="9"/>
      <c r="N120" s="9"/>
      <c r="O120" s="9"/>
      <c r="P120" s="9"/>
      <c r="Q120" s="9"/>
      <c r="R120" s="9"/>
    </row>
    <row r="121" spans="2:18" ht="19.5" customHeight="1">
      <c r="B121" s="9"/>
      <c r="C121" s="9"/>
      <c r="D121" s="9"/>
      <c r="E121" s="9"/>
      <c r="F121" s="9"/>
      <c r="G121" s="9"/>
      <c r="H121" s="9"/>
      <c r="I121" s="9"/>
      <c r="J121" s="84"/>
      <c r="K121" s="84"/>
      <c r="L121" s="81"/>
      <c r="M121" s="9"/>
      <c r="N121" s="9"/>
      <c r="O121" s="9"/>
      <c r="P121" s="9"/>
      <c r="Q121" s="9"/>
      <c r="R121" s="9"/>
    </row>
    <row r="122" spans="2:18" ht="19.5" customHeight="1">
      <c r="B122" s="9"/>
      <c r="C122" s="9"/>
      <c r="D122" s="9"/>
      <c r="E122" s="9"/>
      <c r="F122" s="9"/>
      <c r="G122" s="9"/>
      <c r="H122" s="9"/>
      <c r="I122" s="9"/>
      <c r="J122" s="84"/>
      <c r="K122" s="84"/>
      <c r="L122" s="81"/>
      <c r="M122" s="9"/>
      <c r="N122" s="9"/>
      <c r="O122" s="9"/>
      <c r="P122" s="9"/>
      <c r="Q122" s="9"/>
      <c r="R122" s="9"/>
    </row>
    <row r="123" spans="2:18" ht="19.5" customHeight="1">
      <c r="B123" s="9"/>
      <c r="C123" s="9"/>
      <c r="D123" s="9"/>
      <c r="E123" s="9"/>
      <c r="F123" s="9"/>
      <c r="G123" s="9"/>
      <c r="H123" s="9"/>
      <c r="I123" s="9"/>
      <c r="J123" s="84"/>
      <c r="K123" s="84"/>
      <c r="L123" s="81"/>
      <c r="M123" s="9"/>
      <c r="N123" s="9"/>
      <c r="O123" s="9"/>
      <c r="P123" s="9"/>
      <c r="Q123" s="9"/>
      <c r="R123" s="9"/>
    </row>
    <row r="124" spans="2:18" ht="19.5" customHeight="1">
      <c r="B124" s="9"/>
      <c r="C124" s="9"/>
      <c r="D124" s="9"/>
      <c r="E124" s="9"/>
      <c r="F124" s="9"/>
      <c r="G124" s="9"/>
      <c r="H124" s="9"/>
      <c r="I124" s="9"/>
      <c r="J124" s="84"/>
      <c r="K124" s="84"/>
      <c r="L124" s="81"/>
      <c r="M124" s="9"/>
      <c r="N124" s="9"/>
      <c r="O124" s="9"/>
      <c r="P124" s="9"/>
      <c r="Q124" s="9"/>
      <c r="R124" s="9"/>
    </row>
    <row r="125" spans="2:18" ht="19.5" customHeight="1">
      <c r="B125" s="9"/>
      <c r="C125" s="9"/>
      <c r="D125" s="9"/>
      <c r="E125" s="9"/>
      <c r="F125" s="9"/>
      <c r="G125" s="9"/>
      <c r="H125" s="9"/>
      <c r="I125" s="9"/>
      <c r="J125" s="84"/>
      <c r="K125" s="84"/>
      <c r="L125" s="81"/>
      <c r="M125" s="9"/>
      <c r="N125" s="9"/>
      <c r="O125" s="9"/>
      <c r="P125" s="9"/>
      <c r="Q125" s="9"/>
      <c r="R125" s="9"/>
    </row>
    <row r="126" spans="2:18" ht="19.5" customHeight="1">
      <c r="B126" s="9"/>
      <c r="C126" s="9"/>
      <c r="D126" s="9"/>
      <c r="E126" s="9"/>
      <c r="F126" s="9"/>
      <c r="G126" s="9"/>
      <c r="H126" s="9"/>
      <c r="I126" s="9"/>
      <c r="J126" s="84"/>
      <c r="K126" s="84"/>
      <c r="L126" s="81"/>
      <c r="M126" s="9"/>
      <c r="N126" s="9"/>
      <c r="O126" s="9"/>
      <c r="P126" s="9"/>
      <c r="Q126" s="9"/>
      <c r="R126" s="9"/>
    </row>
    <row r="127" spans="2:18" ht="19.5" customHeight="1">
      <c r="B127" s="9"/>
      <c r="C127" s="9"/>
      <c r="D127" s="9"/>
      <c r="E127" s="9"/>
      <c r="F127" s="9"/>
      <c r="G127" s="9"/>
      <c r="H127" s="9"/>
      <c r="I127" s="9"/>
      <c r="J127" s="84"/>
      <c r="K127" s="84"/>
      <c r="L127" s="81"/>
      <c r="M127" s="9"/>
      <c r="N127" s="9"/>
      <c r="O127" s="9"/>
      <c r="P127" s="9"/>
      <c r="Q127" s="9"/>
      <c r="R127" s="9"/>
    </row>
    <row r="128" spans="2:18" ht="19.5" customHeight="1">
      <c r="B128" s="9"/>
      <c r="C128" s="9"/>
      <c r="D128" s="9"/>
      <c r="E128" s="9"/>
      <c r="F128" s="9"/>
      <c r="G128" s="9"/>
      <c r="H128" s="9"/>
      <c r="I128" s="9"/>
      <c r="J128" s="84"/>
      <c r="K128" s="84"/>
      <c r="L128" s="81"/>
      <c r="M128" s="9"/>
      <c r="N128" s="9"/>
      <c r="O128" s="9"/>
      <c r="P128" s="9"/>
      <c r="Q128" s="9"/>
      <c r="R128" s="9"/>
    </row>
    <row r="129" spans="2:18" ht="19.5" customHeight="1">
      <c r="B129" s="9"/>
      <c r="C129" s="9"/>
      <c r="D129" s="9"/>
      <c r="E129" s="9"/>
      <c r="F129" s="9"/>
      <c r="G129" s="9"/>
      <c r="H129" s="9"/>
      <c r="I129" s="9"/>
      <c r="J129" s="84"/>
      <c r="K129" s="84"/>
      <c r="L129" s="81"/>
      <c r="M129" s="9"/>
      <c r="N129" s="9"/>
      <c r="O129" s="9"/>
      <c r="P129" s="9"/>
      <c r="Q129" s="9"/>
      <c r="R129" s="9"/>
    </row>
    <row r="130" spans="2:18" ht="19.5" customHeight="1">
      <c r="B130" s="9"/>
      <c r="C130" s="9"/>
      <c r="D130" s="9"/>
      <c r="E130" s="9"/>
      <c r="F130" s="9"/>
      <c r="G130" s="9"/>
      <c r="H130" s="9"/>
      <c r="I130" s="9"/>
      <c r="J130" s="84"/>
      <c r="K130" s="84"/>
      <c r="L130" s="81"/>
      <c r="M130" s="9"/>
      <c r="N130" s="9"/>
      <c r="O130" s="9"/>
      <c r="P130" s="9"/>
      <c r="Q130" s="9"/>
      <c r="R130" s="9"/>
    </row>
    <row r="131" spans="2:18" ht="19.5" customHeight="1">
      <c r="B131" s="9"/>
      <c r="C131" s="9"/>
      <c r="D131" s="9"/>
      <c r="E131" s="9"/>
      <c r="F131" s="9"/>
      <c r="G131" s="9"/>
      <c r="H131" s="9"/>
      <c r="I131" s="9"/>
      <c r="J131" s="84"/>
      <c r="K131" s="84"/>
      <c r="L131" s="81"/>
      <c r="M131" s="9"/>
      <c r="N131" s="9"/>
      <c r="O131" s="9"/>
      <c r="P131" s="9"/>
      <c r="Q131" s="9"/>
      <c r="R131" s="9"/>
    </row>
    <row r="132" spans="2:18" ht="19.5" customHeight="1">
      <c r="B132" s="9"/>
      <c r="C132" s="9"/>
      <c r="D132" s="9"/>
      <c r="E132" s="9"/>
      <c r="F132" s="9"/>
      <c r="G132" s="9"/>
      <c r="H132" s="9"/>
      <c r="I132" s="9"/>
      <c r="J132" s="84"/>
      <c r="K132" s="84"/>
      <c r="L132" s="81"/>
      <c r="M132" s="9"/>
      <c r="N132" s="9"/>
      <c r="O132" s="9"/>
      <c r="P132" s="9"/>
      <c r="Q132" s="9"/>
      <c r="R132" s="9"/>
    </row>
    <row r="133" spans="2:18" ht="19.5" customHeight="1">
      <c r="B133" s="9"/>
      <c r="C133" s="9"/>
      <c r="D133" s="9"/>
      <c r="E133" s="9"/>
      <c r="F133" s="9"/>
      <c r="G133" s="9"/>
      <c r="H133" s="9"/>
      <c r="I133" s="9"/>
      <c r="J133" s="84"/>
      <c r="K133" s="84"/>
      <c r="L133" s="81"/>
      <c r="M133" s="9"/>
      <c r="N133" s="9"/>
      <c r="O133" s="9"/>
      <c r="P133" s="9"/>
      <c r="Q133" s="9"/>
      <c r="R133" s="9"/>
    </row>
    <row r="134" spans="2:18" ht="19.5" customHeight="1">
      <c r="B134" s="9"/>
      <c r="C134" s="9"/>
      <c r="D134" s="9"/>
      <c r="E134" s="9"/>
      <c r="F134" s="9"/>
      <c r="G134" s="9"/>
      <c r="H134" s="9"/>
      <c r="I134" s="9"/>
      <c r="J134" s="84"/>
      <c r="K134" s="84"/>
      <c r="L134" s="81"/>
      <c r="M134" s="9"/>
      <c r="N134" s="9"/>
      <c r="O134" s="9"/>
      <c r="P134" s="9"/>
      <c r="Q134" s="9"/>
      <c r="R134" s="9"/>
    </row>
    <row r="135" spans="2:18" ht="19.5" customHeight="1">
      <c r="B135" s="9"/>
      <c r="C135" s="9"/>
      <c r="D135" s="9"/>
      <c r="E135" s="9"/>
      <c r="F135" s="9"/>
      <c r="G135" s="9"/>
      <c r="H135" s="9"/>
      <c r="I135" s="9"/>
      <c r="J135" s="84"/>
      <c r="K135" s="84"/>
      <c r="L135" s="81"/>
      <c r="M135" s="9"/>
      <c r="N135" s="9"/>
      <c r="O135" s="9"/>
      <c r="P135" s="9"/>
      <c r="Q135" s="9"/>
      <c r="R135" s="9"/>
    </row>
    <row r="136" spans="2:18" ht="19.5" customHeight="1">
      <c r="B136" s="9"/>
      <c r="C136" s="9"/>
      <c r="D136" s="9"/>
      <c r="E136" s="9"/>
      <c r="F136" s="9"/>
      <c r="G136" s="9"/>
      <c r="H136" s="9"/>
      <c r="I136" s="9"/>
      <c r="J136" s="84"/>
      <c r="K136" s="84"/>
      <c r="L136" s="81"/>
      <c r="M136" s="9"/>
      <c r="N136" s="9"/>
      <c r="O136" s="9"/>
      <c r="P136" s="9"/>
      <c r="Q136" s="9"/>
      <c r="R136" s="9"/>
    </row>
    <row r="137" spans="2:18" ht="19.5" customHeight="1">
      <c r="B137" s="9"/>
      <c r="C137" s="9"/>
      <c r="D137" s="9"/>
      <c r="E137" s="9"/>
      <c r="F137" s="9"/>
      <c r="G137" s="9"/>
      <c r="H137" s="9"/>
      <c r="I137" s="9"/>
      <c r="J137" s="84"/>
      <c r="K137" s="84"/>
      <c r="L137" s="81"/>
      <c r="M137" s="9"/>
      <c r="N137" s="9"/>
      <c r="O137" s="9"/>
      <c r="P137" s="9"/>
      <c r="Q137" s="9"/>
      <c r="R137" s="9"/>
    </row>
    <row r="138" spans="2:18" ht="19.5" customHeight="1">
      <c r="B138" s="9"/>
      <c r="C138" s="9"/>
      <c r="D138" s="9"/>
      <c r="E138" s="9"/>
      <c r="F138" s="9"/>
      <c r="G138" s="9"/>
      <c r="H138" s="9"/>
      <c r="I138" s="9"/>
      <c r="J138" s="84"/>
      <c r="K138" s="84"/>
      <c r="L138" s="81"/>
      <c r="M138" s="9"/>
      <c r="N138" s="9"/>
      <c r="O138" s="9"/>
      <c r="P138" s="9"/>
      <c r="Q138" s="9"/>
      <c r="R138" s="9"/>
    </row>
    <row r="139" spans="2:18" ht="19.5" customHeight="1">
      <c r="B139" s="9"/>
      <c r="C139" s="9"/>
      <c r="D139" s="9"/>
      <c r="E139" s="9"/>
      <c r="F139" s="9"/>
      <c r="G139" s="9"/>
      <c r="H139" s="9"/>
      <c r="I139" s="9"/>
      <c r="J139" s="84"/>
      <c r="K139" s="84"/>
      <c r="L139" s="81"/>
      <c r="M139" s="9"/>
      <c r="N139" s="9"/>
      <c r="O139" s="9"/>
      <c r="P139" s="9"/>
      <c r="Q139" s="9"/>
      <c r="R139" s="9"/>
    </row>
    <row r="140" spans="2:18" ht="19.5" customHeight="1">
      <c r="B140" s="9"/>
      <c r="C140" s="9"/>
      <c r="D140" s="9"/>
      <c r="E140" s="9"/>
      <c r="F140" s="9"/>
      <c r="G140" s="9"/>
      <c r="H140" s="9"/>
      <c r="I140" s="9"/>
      <c r="J140" s="84"/>
      <c r="K140" s="84"/>
      <c r="L140" s="81"/>
      <c r="M140" s="9"/>
      <c r="N140" s="9"/>
      <c r="O140" s="9"/>
      <c r="P140" s="9"/>
      <c r="Q140" s="9"/>
      <c r="R140" s="9"/>
    </row>
    <row r="141" spans="2:18" ht="19.5" customHeight="1">
      <c r="B141" s="9"/>
      <c r="C141" s="9"/>
      <c r="D141" s="9"/>
      <c r="E141" s="9"/>
      <c r="F141" s="9"/>
      <c r="G141" s="9"/>
      <c r="H141" s="9"/>
      <c r="I141" s="9"/>
      <c r="J141" s="84"/>
      <c r="K141" s="84"/>
      <c r="L141" s="81"/>
      <c r="M141" s="9"/>
      <c r="N141" s="9"/>
      <c r="O141" s="9"/>
      <c r="P141" s="9"/>
      <c r="Q141" s="9"/>
      <c r="R141" s="9"/>
    </row>
    <row r="142" spans="2:18" ht="19.5" customHeight="1">
      <c r="B142" s="9"/>
      <c r="C142" s="9"/>
      <c r="D142" s="9"/>
      <c r="E142" s="9"/>
      <c r="F142" s="9"/>
      <c r="G142" s="9"/>
      <c r="H142" s="9"/>
      <c r="I142" s="9"/>
      <c r="J142" s="84"/>
      <c r="K142" s="84"/>
      <c r="L142" s="81"/>
      <c r="M142" s="9"/>
      <c r="N142" s="9"/>
      <c r="O142" s="9"/>
      <c r="P142" s="9"/>
      <c r="Q142" s="9"/>
      <c r="R142" s="9"/>
    </row>
    <row r="143" spans="2:18" ht="19.5" customHeight="1">
      <c r="B143" s="9"/>
      <c r="C143" s="9"/>
      <c r="D143" s="9"/>
      <c r="E143" s="9"/>
      <c r="F143" s="9"/>
      <c r="G143" s="9"/>
      <c r="H143" s="9"/>
      <c r="I143" s="9"/>
      <c r="J143" s="84"/>
      <c r="K143" s="84"/>
      <c r="L143" s="81"/>
      <c r="M143" s="9"/>
      <c r="N143" s="9"/>
      <c r="O143" s="9"/>
      <c r="P143" s="9"/>
      <c r="Q143" s="9"/>
      <c r="R143" s="9"/>
    </row>
    <row r="144" spans="2:18" ht="19.5" customHeight="1">
      <c r="B144" s="9"/>
      <c r="C144" s="9"/>
      <c r="D144" s="9"/>
      <c r="E144" s="9"/>
      <c r="F144" s="9"/>
      <c r="G144" s="9"/>
      <c r="H144" s="9"/>
      <c r="I144" s="9"/>
      <c r="J144" s="84"/>
      <c r="K144" s="84"/>
      <c r="L144" s="81"/>
      <c r="M144" s="9"/>
      <c r="N144" s="9"/>
      <c r="O144" s="9"/>
      <c r="P144" s="9"/>
      <c r="Q144" s="9"/>
      <c r="R144" s="9"/>
    </row>
    <row r="145" spans="2:18" ht="19.5" customHeight="1">
      <c r="B145" s="9"/>
      <c r="C145" s="9"/>
      <c r="D145" s="9"/>
      <c r="E145" s="9"/>
      <c r="F145" s="9"/>
      <c r="G145" s="9"/>
      <c r="H145" s="9"/>
      <c r="I145" s="9"/>
      <c r="J145" s="84"/>
      <c r="K145" s="84"/>
      <c r="L145" s="81"/>
      <c r="M145" s="9"/>
      <c r="N145" s="9"/>
      <c r="O145" s="9"/>
      <c r="P145" s="9"/>
      <c r="Q145" s="9"/>
      <c r="R145" s="9"/>
    </row>
    <row r="146" spans="2:18" ht="19.5" customHeight="1">
      <c r="B146" s="9"/>
      <c r="C146" s="9"/>
      <c r="D146" s="9"/>
      <c r="E146" s="9"/>
      <c r="F146" s="9"/>
      <c r="G146" s="9"/>
      <c r="H146" s="9"/>
      <c r="I146" s="9"/>
      <c r="J146" s="84"/>
      <c r="K146" s="84"/>
      <c r="L146" s="81"/>
      <c r="M146" s="9"/>
      <c r="N146" s="9"/>
      <c r="O146" s="9"/>
      <c r="P146" s="9"/>
      <c r="Q146" s="9"/>
      <c r="R146" s="9"/>
    </row>
    <row r="147" spans="2:18" ht="19.5" customHeight="1">
      <c r="B147" s="9"/>
      <c r="C147" s="9"/>
      <c r="D147" s="9"/>
      <c r="E147" s="9"/>
      <c r="F147" s="9"/>
      <c r="G147" s="9"/>
      <c r="H147" s="9"/>
      <c r="I147" s="9"/>
      <c r="J147" s="84"/>
      <c r="K147" s="84"/>
      <c r="L147" s="81"/>
      <c r="M147" s="9"/>
      <c r="N147" s="9"/>
      <c r="O147" s="9"/>
      <c r="P147" s="9"/>
      <c r="Q147" s="9"/>
      <c r="R147" s="9"/>
    </row>
    <row r="148" spans="2:18" ht="19.5" customHeight="1">
      <c r="B148" s="9"/>
      <c r="C148" s="9"/>
      <c r="D148" s="9"/>
      <c r="E148" s="9"/>
      <c r="F148" s="9"/>
      <c r="G148" s="9"/>
      <c r="H148" s="9"/>
      <c r="I148" s="9"/>
      <c r="J148" s="84"/>
      <c r="K148" s="84"/>
      <c r="L148" s="81"/>
      <c r="M148" s="9"/>
      <c r="N148" s="9"/>
      <c r="O148" s="9"/>
      <c r="P148" s="9"/>
      <c r="Q148" s="9"/>
      <c r="R148" s="9"/>
    </row>
    <row r="149" spans="2:18" ht="19.5" customHeight="1">
      <c r="B149" s="9"/>
      <c r="C149" s="9"/>
      <c r="D149" s="9"/>
      <c r="E149" s="9"/>
      <c r="F149" s="9"/>
      <c r="G149" s="9"/>
      <c r="H149" s="9"/>
      <c r="I149" s="9"/>
      <c r="J149" s="84"/>
      <c r="K149" s="84"/>
      <c r="L149" s="81"/>
      <c r="M149" s="9"/>
      <c r="N149" s="9"/>
      <c r="O149" s="9"/>
      <c r="P149" s="9"/>
      <c r="Q149" s="9"/>
      <c r="R149" s="9"/>
    </row>
    <row r="150" spans="2:18" ht="19.5" customHeight="1">
      <c r="B150" s="9"/>
      <c r="C150" s="9"/>
      <c r="D150" s="9"/>
      <c r="E150" s="9"/>
      <c r="F150" s="9"/>
      <c r="G150" s="9"/>
      <c r="H150" s="9"/>
      <c r="I150" s="9"/>
      <c r="J150" s="84"/>
      <c r="K150" s="84"/>
      <c r="L150" s="81"/>
      <c r="M150" s="9"/>
      <c r="N150" s="9"/>
      <c r="O150" s="9"/>
      <c r="P150" s="9"/>
      <c r="Q150" s="9"/>
      <c r="R150" s="9"/>
    </row>
    <row r="151" spans="2:18" ht="19.5" customHeight="1">
      <c r="B151" s="9"/>
      <c r="C151" s="9"/>
      <c r="D151" s="9"/>
      <c r="E151" s="9"/>
      <c r="F151" s="9"/>
      <c r="G151" s="9"/>
      <c r="H151" s="9"/>
      <c r="I151" s="9"/>
      <c r="J151" s="84"/>
      <c r="K151" s="84"/>
      <c r="L151" s="81"/>
      <c r="M151" s="9"/>
      <c r="N151" s="9"/>
      <c r="O151" s="9"/>
      <c r="P151" s="9"/>
      <c r="Q151" s="9"/>
      <c r="R151" s="9"/>
    </row>
    <row r="152" spans="2:18" ht="19.5" customHeight="1">
      <c r="B152" s="9"/>
      <c r="C152" s="9"/>
      <c r="D152" s="9"/>
      <c r="E152" s="9"/>
      <c r="F152" s="9"/>
      <c r="G152" s="9"/>
      <c r="H152" s="9"/>
      <c r="I152" s="9"/>
      <c r="J152" s="84"/>
      <c r="K152" s="84"/>
      <c r="L152" s="81"/>
      <c r="M152" s="9"/>
      <c r="N152" s="9"/>
      <c r="O152" s="9"/>
      <c r="P152" s="9"/>
      <c r="Q152" s="9"/>
      <c r="R152" s="9"/>
    </row>
    <row r="153" spans="2:18" ht="19.5" customHeight="1">
      <c r="B153" s="9"/>
      <c r="C153" s="9"/>
      <c r="D153" s="9"/>
      <c r="E153" s="9"/>
      <c r="F153" s="9"/>
      <c r="G153" s="9"/>
      <c r="H153" s="9"/>
      <c r="I153" s="9"/>
      <c r="J153" s="84"/>
      <c r="K153" s="84"/>
      <c r="L153" s="81"/>
      <c r="M153" s="9"/>
      <c r="N153" s="9"/>
      <c r="O153" s="9"/>
      <c r="P153" s="9"/>
      <c r="Q153" s="9"/>
      <c r="R153" s="9"/>
    </row>
    <row r="154" spans="2:18" ht="19.5" customHeight="1">
      <c r="B154" s="9"/>
      <c r="C154" s="9"/>
      <c r="D154" s="9"/>
      <c r="E154" s="9"/>
      <c r="F154" s="9"/>
      <c r="G154" s="9"/>
      <c r="H154" s="9"/>
      <c r="I154" s="9"/>
      <c r="J154" s="84"/>
      <c r="K154" s="84"/>
      <c r="L154" s="81"/>
      <c r="M154" s="9"/>
      <c r="N154" s="9"/>
      <c r="O154" s="9"/>
      <c r="P154" s="9"/>
      <c r="Q154" s="9"/>
      <c r="R154" s="9"/>
    </row>
    <row r="155" spans="2:18" ht="19.5" customHeight="1">
      <c r="B155" s="9"/>
      <c r="C155" s="9"/>
      <c r="D155" s="9"/>
      <c r="E155" s="9"/>
      <c r="F155" s="9"/>
      <c r="G155" s="9"/>
      <c r="H155" s="9"/>
      <c r="I155" s="9"/>
      <c r="J155" s="84"/>
      <c r="K155" s="84"/>
      <c r="L155" s="81"/>
      <c r="M155" s="9"/>
      <c r="N155" s="9"/>
      <c r="O155" s="9"/>
      <c r="P155" s="9"/>
      <c r="Q155" s="9"/>
      <c r="R155" s="9"/>
    </row>
    <row r="156" spans="2:18" ht="19.5" customHeight="1">
      <c r="B156" s="9"/>
      <c r="C156" s="9"/>
      <c r="D156" s="9"/>
      <c r="E156" s="9"/>
      <c r="F156" s="9"/>
      <c r="G156" s="9"/>
      <c r="H156" s="9"/>
      <c r="I156" s="9"/>
      <c r="J156" s="84"/>
      <c r="K156" s="84"/>
      <c r="L156" s="81"/>
      <c r="M156" s="9"/>
      <c r="N156" s="9"/>
      <c r="O156" s="9"/>
      <c r="P156" s="9"/>
      <c r="Q156" s="9"/>
      <c r="R156" s="9"/>
    </row>
    <row r="157" spans="2:18" ht="19.5" customHeight="1">
      <c r="B157" s="9"/>
      <c r="C157" s="9"/>
      <c r="D157" s="9"/>
      <c r="E157" s="9"/>
      <c r="F157" s="9"/>
      <c r="G157" s="9"/>
      <c r="H157" s="9"/>
      <c r="I157" s="9"/>
      <c r="J157" s="84"/>
      <c r="K157" s="84"/>
      <c r="L157" s="81"/>
      <c r="M157" s="9"/>
      <c r="N157" s="9"/>
      <c r="O157" s="9"/>
      <c r="P157" s="9"/>
      <c r="Q157" s="9"/>
      <c r="R157" s="9"/>
    </row>
    <row r="158" spans="2:18" ht="19.5" customHeight="1">
      <c r="B158" s="9"/>
      <c r="C158" s="9"/>
      <c r="D158" s="9"/>
      <c r="E158" s="9"/>
      <c r="F158" s="9"/>
      <c r="G158" s="9"/>
      <c r="H158" s="9"/>
      <c r="I158" s="9"/>
      <c r="J158" s="84"/>
      <c r="K158" s="84"/>
      <c r="L158" s="81"/>
      <c r="M158" s="9"/>
      <c r="N158" s="9"/>
      <c r="O158" s="9"/>
      <c r="P158" s="9"/>
      <c r="Q158" s="9"/>
      <c r="R158" s="9"/>
    </row>
    <row r="159" spans="2:18" ht="19.5" customHeight="1">
      <c r="B159" s="9"/>
      <c r="C159" s="9"/>
      <c r="D159" s="9"/>
      <c r="E159" s="9"/>
      <c r="F159" s="9"/>
      <c r="G159" s="9"/>
      <c r="H159" s="9"/>
      <c r="I159" s="9"/>
      <c r="J159" s="84"/>
      <c r="K159" s="84"/>
      <c r="L159" s="81"/>
      <c r="M159" s="9"/>
      <c r="N159" s="9"/>
      <c r="O159" s="9"/>
      <c r="P159" s="9"/>
      <c r="Q159" s="9"/>
      <c r="R159" s="9"/>
    </row>
    <row r="160" spans="2:18" ht="19.5" customHeight="1">
      <c r="B160" s="9"/>
      <c r="C160" s="9"/>
      <c r="D160" s="9"/>
      <c r="E160" s="9"/>
      <c r="F160" s="9"/>
      <c r="G160" s="9"/>
      <c r="H160" s="9"/>
      <c r="I160" s="9"/>
      <c r="J160" s="84"/>
      <c r="K160" s="84"/>
      <c r="L160" s="81"/>
      <c r="M160" s="9"/>
      <c r="N160" s="9"/>
      <c r="O160" s="9"/>
      <c r="P160" s="9"/>
      <c r="Q160" s="9"/>
      <c r="R160" s="9"/>
    </row>
    <row r="161" spans="2:18" ht="19.5" customHeight="1">
      <c r="B161" s="9"/>
      <c r="C161" s="9"/>
      <c r="D161" s="9"/>
      <c r="E161" s="9"/>
      <c r="F161" s="9"/>
      <c r="G161" s="9"/>
      <c r="H161" s="9"/>
      <c r="I161" s="9"/>
      <c r="J161" s="84"/>
      <c r="K161" s="84"/>
      <c r="L161" s="81"/>
      <c r="M161" s="9"/>
      <c r="N161" s="9"/>
      <c r="O161" s="9"/>
      <c r="P161" s="9"/>
      <c r="Q161" s="9"/>
      <c r="R161" s="9"/>
    </row>
    <row r="162" spans="2:18" ht="19.5" customHeight="1">
      <c r="B162" s="9"/>
      <c r="C162" s="9"/>
      <c r="D162" s="9"/>
      <c r="E162" s="9"/>
      <c r="F162" s="9"/>
      <c r="G162" s="9"/>
      <c r="H162" s="9"/>
      <c r="I162" s="9"/>
      <c r="J162" s="84"/>
      <c r="K162" s="84"/>
      <c r="L162" s="81"/>
      <c r="M162" s="9"/>
      <c r="N162" s="9"/>
      <c r="O162" s="9"/>
      <c r="P162" s="9"/>
      <c r="Q162" s="9"/>
      <c r="R162" s="9"/>
    </row>
    <row r="163" spans="2:18" ht="19.5" customHeight="1">
      <c r="B163" s="9"/>
      <c r="C163" s="9"/>
      <c r="D163" s="9"/>
      <c r="E163" s="9"/>
      <c r="F163" s="9"/>
      <c r="G163" s="9"/>
      <c r="H163" s="9"/>
      <c r="I163" s="9"/>
      <c r="J163" s="84"/>
      <c r="K163" s="84"/>
      <c r="L163" s="81"/>
      <c r="M163" s="9"/>
      <c r="N163" s="9"/>
      <c r="O163" s="9"/>
      <c r="P163" s="9"/>
      <c r="Q163" s="9"/>
      <c r="R163" s="9"/>
    </row>
    <row r="164" spans="2:18" ht="19.5" customHeight="1">
      <c r="B164" s="9"/>
      <c r="C164" s="9"/>
      <c r="D164" s="9"/>
      <c r="E164" s="9"/>
      <c r="F164" s="9"/>
      <c r="G164" s="9"/>
      <c r="H164" s="9"/>
      <c r="I164" s="9"/>
      <c r="J164" s="84"/>
      <c r="K164" s="84"/>
      <c r="L164" s="81"/>
      <c r="M164" s="9"/>
      <c r="N164" s="9"/>
      <c r="O164" s="9"/>
      <c r="P164" s="9"/>
      <c r="Q164" s="9"/>
      <c r="R164" s="9"/>
    </row>
    <row r="165" spans="2:18" ht="19.5" customHeight="1">
      <c r="B165" s="9"/>
      <c r="C165" s="9"/>
      <c r="D165" s="9"/>
      <c r="E165" s="9"/>
      <c r="F165" s="9"/>
      <c r="G165" s="9"/>
      <c r="H165" s="9"/>
      <c r="I165" s="9"/>
      <c r="J165" s="84"/>
      <c r="K165" s="84"/>
      <c r="L165" s="81"/>
      <c r="M165" s="9"/>
      <c r="N165" s="9"/>
      <c r="O165" s="9"/>
      <c r="P165" s="9"/>
      <c r="Q165" s="9"/>
      <c r="R165" s="9"/>
    </row>
    <row r="166" spans="2:18" ht="19.5" customHeight="1">
      <c r="B166" s="9"/>
      <c r="C166" s="9"/>
      <c r="D166" s="9"/>
      <c r="E166" s="9"/>
      <c r="F166" s="9"/>
      <c r="G166" s="9"/>
      <c r="H166" s="9"/>
      <c r="I166" s="9"/>
      <c r="J166" s="84"/>
      <c r="K166" s="84"/>
      <c r="L166" s="81"/>
      <c r="M166" s="9"/>
      <c r="N166" s="9"/>
      <c r="O166" s="9"/>
      <c r="P166" s="9"/>
      <c r="Q166" s="9"/>
      <c r="R166" s="9"/>
    </row>
    <row r="167" spans="2:18" ht="19.5" customHeight="1">
      <c r="B167" s="9"/>
      <c r="C167" s="9"/>
      <c r="D167" s="9"/>
      <c r="E167" s="9"/>
      <c r="F167" s="9"/>
      <c r="G167" s="9"/>
      <c r="H167" s="9"/>
      <c r="I167" s="9"/>
      <c r="J167" s="84"/>
      <c r="K167" s="84"/>
      <c r="L167" s="81"/>
      <c r="M167" s="9"/>
      <c r="N167" s="9"/>
      <c r="O167" s="9"/>
      <c r="P167" s="9"/>
      <c r="Q167" s="9"/>
      <c r="R167" s="9"/>
    </row>
    <row r="168" spans="2:18" ht="19.5" customHeight="1">
      <c r="B168" s="9"/>
      <c r="C168" s="9"/>
      <c r="D168" s="9"/>
      <c r="E168" s="9"/>
      <c r="F168" s="9"/>
      <c r="G168" s="9"/>
      <c r="H168" s="9"/>
      <c r="I168" s="9"/>
      <c r="J168" s="84"/>
      <c r="K168" s="84"/>
      <c r="L168" s="81"/>
      <c r="M168" s="9"/>
      <c r="N168" s="9"/>
      <c r="O168" s="9"/>
      <c r="P168" s="9"/>
      <c r="Q168" s="9"/>
      <c r="R168" s="9"/>
    </row>
    <row r="169" spans="2:18" ht="19.5" customHeight="1">
      <c r="B169" s="9"/>
      <c r="C169" s="9"/>
      <c r="D169" s="9"/>
      <c r="E169" s="9"/>
      <c r="F169" s="9"/>
      <c r="G169" s="9"/>
      <c r="H169" s="9"/>
      <c r="I169" s="9"/>
      <c r="J169" s="84"/>
      <c r="K169" s="84"/>
      <c r="L169" s="81"/>
      <c r="M169" s="9"/>
      <c r="N169" s="9"/>
      <c r="O169" s="9"/>
      <c r="P169" s="9"/>
      <c r="Q169" s="9"/>
      <c r="R169" s="9"/>
    </row>
    <row r="170" spans="2:18" ht="19.5" customHeight="1">
      <c r="B170" s="9"/>
      <c r="C170" s="9"/>
      <c r="D170" s="9"/>
      <c r="E170" s="9"/>
      <c r="F170" s="9"/>
      <c r="G170" s="9"/>
      <c r="H170" s="9"/>
      <c r="I170" s="9"/>
      <c r="J170" s="84"/>
      <c r="K170" s="84"/>
      <c r="L170" s="81"/>
      <c r="M170" s="9"/>
      <c r="N170" s="9"/>
      <c r="O170" s="9"/>
      <c r="P170" s="9"/>
      <c r="Q170" s="9"/>
      <c r="R170" s="9"/>
    </row>
    <row r="171" spans="2:18" ht="19.5" customHeight="1">
      <c r="B171" s="9"/>
      <c r="C171" s="9"/>
      <c r="D171" s="9"/>
      <c r="E171" s="9"/>
      <c r="F171" s="9"/>
      <c r="G171" s="9"/>
      <c r="H171" s="9"/>
      <c r="I171" s="9"/>
      <c r="J171" s="84"/>
      <c r="K171" s="84"/>
      <c r="L171" s="81"/>
      <c r="M171" s="9"/>
      <c r="N171" s="9"/>
      <c r="O171" s="9"/>
      <c r="P171" s="9"/>
      <c r="Q171" s="9"/>
      <c r="R171" s="9"/>
    </row>
    <row r="172" spans="2:18" ht="19.5" customHeight="1">
      <c r="B172" s="9"/>
      <c r="C172" s="9"/>
      <c r="D172" s="9"/>
      <c r="E172" s="9"/>
      <c r="F172" s="9"/>
      <c r="G172" s="9"/>
      <c r="H172" s="9"/>
      <c r="I172" s="9"/>
      <c r="J172" s="84"/>
      <c r="K172" s="84"/>
      <c r="L172" s="81"/>
      <c r="M172" s="9"/>
      <c r="N172" s="9"/>
      <c r="O172" s="9"/>
      <c r="P172" s="9"/>
      <c r="Q172" s="9"/>
      <c r="R172" s="9"/>
    </row>
    <row r="173" spans="2:18" ht="19.5" customHeight="1">
      <c r="B173" s="9"/>
      <c r="C173" s="9"/>
      <c r="D173" s="9"/>
      <c r="E173" s="9"/>
      <c r="F173" s="9"/>
      <c r="G173" s="9"/>
      <c r="H173" s="9"/>
      <c r="I173" s="9"/>
      <c r="J173" s="84"/>
      <c r="K173" s="84"/>
      <c r="L173" s="81"/>
      <c r="M173" s="9"/>
      <c r="N173" s="9"/>
      <c r="O173" s="9"/>
      <c r="P173" s="9"/>
      <c r="Q173" s="9"/>
      <c r="R173" s="9"/>
    </row>
    <row r="174" spans="2:18" ht="19.5" customHeight="1">
      <c r="B174" s="9"/>
      <c r="C174" s="9"/>
      <c r="D174" s="9"/>
      <c r="E174" s="9"/>
      <c r="F174" s="9"/>
      <c r="G174" s="9"/>
      <c r="H174" s="9"/>
      <c r="I174" s="9"/>
      <c r="J174" s="84"/>
      <c r="K174" s="84"/>
      <c r="L174" s="81"/>
      <c r="M174" s="9"/>
      <c r="N174" s="9"/>
      <c r="O174" s="9"/>
      <c r="P174" s="9"/>
      <c r="Q174" s="9"/>
      <c r="R174" s="9"/>
    </row>
    <row r="175" spans="2:18" ht="19.5" customHeight="1">
      <c r="B175" s="9"/>
      <c r="C175" s="9"/>
      <c r="D175" s="9"/>
      <c r="E175" s="9"/>
      <c r="F175" s="9"/>
      <c r="G175" s="9"/>
      <c r="H175" s="9"/>
      <c r="I175" s="9"/>
      <c r="J175" s="84"/>
      <c r="K175" s="84"/>
      <c r="L175" s="81"/>
      <c r="M175" s="9"/>
      <c r="N175" s="9"/>
      <c r="O175" s="9"/>
      <c r="P175" s="9"/>
      <c r="Q175" s="9"/>
      <c r="R175" s="9"/>
    </row>
    <row r="176" spans="2:18" ht="19.5" customHeight="1">
      <c r="B176" s="9"/>
      <c r="C176" s="9"/>
      <c r="D176" s="9"/>
      <c r="E176" s="9"/>
      <c r="F176" s="9"/>
      <c r="G176" s="9"/>
      <c r="H176" s="9"/>
      <c r="I176" s="9"/>
      <c r="J176" s="84"/>
      <c r="K176" s="84"/>
      <c r="L176" s="81"/>
      <c r="M176" s="9"/>
      <c r="N176" s="9"/>
      <c r="O176" s="9"/>
      <c r="P176" s="9"/>
      <c r="Q176" s="9"/>
      <c r="R176" s="9"/>
    </row>
    <row r="177" spans="2:18" ht="19.5" customHeight="1">
      <c r="B177" s="9"/>
      <c r="C177" s="9"/>
      <c r="D177" s="9"/>
      <c r="E177" s="9"/>
      <c r="F177" s="9"/>
      <c r="G177" s="9"/>
      <c r="H177" s="9"/>
      <c r="I177" s="9"/>
      <c r="J177" s="84"/>
      <c r="K177" s="84"/>
      <c r="L177" s="81"/>
      <c r="M177" s="9"/>
      <c r="N177" s="9"/>
      <c r="O177" s="9"/>
      <c r="P177" s="9"/>
      <c r="Q177" s="9"/>
      <c r="R177" s="9"/>
    </row>
    <row r="178" spans="2:18" ht="19.5" customHeight="1">
      <c r="B178" s="9"/>
      <c r="C178" s="9"/>
      <c r="D178" s="9"/>
      <c r="E178" s="9"/>
      <c r="F178" s="9"/>
      <c r="G178" s="9"/>
      <c r="H178" s="9"/>
      <c r="I178" s="9"/>
      <c r="J178" s="84"/>
      <c r="K178" s="84"/>
      <c r="L178" s="81"/>
      <c r="M178" s="9"/>
      <c r="N178" s="9"/>
      <c r="O178" s="9"/>
      <c r="P178" s="9"/>
      <c r="Q178" s="9"/>
      <c r="R178" s="9"/>
    </row>
    <row r="179" spans="2:18" ht="19.5" customHeight="1">
      <c r="B179" s="9"/>
      <c r="C179" s="9"/>
      <c r="D179" s="9"/>
      <c r="E179" s="9"/>
      <c r="F179" s="9"/>
      <c r="G179" s="9"/>
      <c r="H179" s="9"/>
      <c r="I179" s="9"/>
      <c r="J179" s="84"/>
      <c r="K179" s="84"/>
      <c r="L179" s="81"/>
      <c r="M179" s="9"/>
      <c r="N179" s="9"/>
      <c r="O179" s="9"/>
      <c r="P179" s="9"/>
      <c r="Q179" s="9"/>
      <c r="R179" s="9"/>
    </row>
    <row r="180" spans="2:18" ht="19.5" customHeight="1">
      <c r="B180" s="9"/>
      <c r="C180" s="9"/>
      <c r="D180" s="9"/>
      <c r="E180" s="9"/>
      <c r="F180" s="9"/>
      <c r="G180" s="9"/>
      <c r="H180" s="9"/>
      <c r="I180" s="9"/>
      <c r="J180" s="84"/>
      <c r="K180" s="84"/>
      <c r="L180" s="81"/>
      <c r="M180" s="9"/>
      <c r="N180" s="9"/>
      <c r="O180" s="9"/>
      <c r="P180" s="9"/>
      <c r="Q180" s="9"/>
      <c r="R180" s="9"/>
    </row>
    <row r="181" spans="2:18" ht="19.5" customHeight="1">
      <c r="B181" s="9"/>
      <c r="C181" s="9"/>
      <c r="D181" s="9"/>
      <c r="E181" s="9"/>
      <c r="F181" s="9"/>
      <c r="G181" s="9"/>
      <c r="H181" s="9"/>
      <c r="I181" s="9"/>
      <c r="J181" s="84"/>
      <c r="K181" s="84"/>
      <c r="L181" s="81"/>
      <c r="M181" s="9"/>
      <c r="N181" s="9"/>
      <c r="O181" s="9"/>
      <c r="P181" s="9"/>
      <c r="Q181" s="9"/>
      <c r="R181" s="9"/>
    </row>
    <row r="182" spans="2:18" ht="19.5" customHeight="1">
      <c r="B182" s="9"/>
      <c r="C182" s="9"/>
      <c r="D182" s="9"/>
      <c r="E182" s="9"/>
      <c r="F182" s="9"/>
      <c r="G182" s="9"/>
      <c r="H182" s="9"/>
      <c r="I182" s="9"/>
      <c r="J182" s="84"/>
      <c r="K182" s="84"/>
      <c r="L182" s="81"/>
      <c r="M182" s="9"/>
      <c r="N182" s="9"/>
      <c r="O182" s="9"/>
      <c r="P182" s="9"/>
      <c r="Q182" s="9"/>
      <c r="R182" s="9"/>
    </row>
    <row r="183" spans="2:18" ht="19.5" customHeight="1">
      <c r="B183" s="9"/>
      <c r="C183" s="9"/>
      <c r="D183" s="9"/>
      <c r="E183" s="9"/>
      <c r="F183" s="9"/>
      <c r="G183" s="9"/>
      <c r="H183" s="9"/>
      <c r="I183" s="9"/>
      <c r="J183" s="84"/>
      <c r="K183" s="84"/>
      <c r="L183" s="81"/>
      <c r="M183" s="9"/>
      <c r="N183" s="9"/>
      <c r="O183" s="9"/>
      <c r="P183" s="9"/>
      <c r="Q183" s="9"/>
      <c r="R183" s="9"/>
    </row>
    <row r="184" spans="2:18" ht="19.5" customHeight="1">
      <c r="B184" s="9"/>
      <c r="C184" s="9"/>
      <c r="D184" s="9"/>
      <c r="E184" s="9"/>
      <c r="F184" s="9"/>
      <c r="G184" s="9"/>
      <c r="H184" s="9"/>
      <c r="I184" s="9"/>
      <c r="J184" s="84"/>
      <c r="K184" s="84"/>
      <c r="L184" s="81"/>
      <c r="M184" s="9"/>
      <c r="N184" s="9"/>
      <c r="O184" s="9"/>
      <c r="P184" s="9"/>
      <c r="Q184" s="9"/>
      <c r="R184" s="9"/>
    </row>
    <row r="185" spans="2:18" ht="19.5" customHeight="1">
      <c r="B185" s="9"/>
      <c r="C185" s="9"/>
      <c r="D185" s="9"/>
      <c r="E185" s="9"/>
      <c r="F185" s="9"/>
      <c r="G185" s="9"/>
      <c r="H185" s="9"/>
      <c r="I185" s="9"/>
      <c r="J185" s="84"/>
      <c r="K185" s="84"/>
      <c r="L185" s="81"/>
      <c r="M185" s="9"/>
      <c r="N185" s="9"/>
      <c r="O185" s="9"/>
      <c r="P185" s="9"/>
      <c r="Q185" s="9"/>
      <c r="R185" s="9"/>
    </row>
    <row r="186" spans="2:18" ht="19.5" customHeight="1">
      <c r="B186" s="9"/>
      <c r="C186" s="9"/>
      <c r="D186" s="9"/>
      <c r="E186" s="9"/>
      <c r="F186" s="9"/>
      <c r="G186" s="9"/>
      <c r="H186" s="9"/>
      <c r="I186" s="9"/>
      <c r="J186" s="84"/>
      <c r="K186" s="84"/>
      <c r="L186" s="81"/>
      <c r="M186" s="9"/>
      <c r="N186" s="9"/>
      <c r="O186" s="9"/>
      <c r="P186" s="9"/>
      <c r="Q186" s="9"/>
      <c r="R186" s="9"/>
    </row>
    <row r="187" spans="2:18" ht="19.5" customHeight="1">
      <c r="B187" s="9"/>
      <c r="C187" s="9"/>
      <c r="D187" s="9"/>
      <c r="E187" s="9"/>
      <c r="F187" s="9"/>
      <c r="G187" s="9"/>
      <c r="H187" s="9"/>
      <c r="I187" s="9"/>
      <c r="J187" s="84"/>
      <c r="K187" s="84"/>
      <c r="L187" s="81"/>
      <c r="M187" s="9"/>
      <c r="N187" s="9"/>
      <c r="O187" s="9"/>
      <c r="P187" s="9"/>
      <c r="Q187" s="9"/>
      <c r="R187" s="9"/>
    </row>
    <row r="188" spans="2:18" ht="19.5" customHeight="1">
      <c r="B188" s="9"/>
      <c r="C188" s="9"/>
      <c r="D188" s="9"/>
      <c r="E188" s="9"/>
      <c r="F188" s="9"/>
      <c r="G188" s="9"/>
      <c r="H188" s="9"/>
      <c r="I188" s="9"/>
      <c r="J188" s="84"/>
      <c r="K188" s="84"/>
      <c r="L188" s="81"/>
      <c r="M188" s="9"/>
      <c r="N188" s="9"/>
      <c r="O188" s="9"/>
      <c r="P188" s="9"/>
      <c r="Q188" s="9"/>
      <c r="R188" s="9"/>
    </row>
    <row r="189" spans="2:18" ht="19.5" customHeight="1">
      <c r="B189" s="9"/>
      <c r="C189" s="9"/>
      <c r="D189" s="9"/>
      <c r="E189" s="9"/>
      <c r="F189" s="9"/>
      <c r="G189" s="9"/>
      <c r="H189" s="9"/>
      <c r="I189" s="9"/>
      <c r="J189" s="84"/>
      <c r="K189" s="84"/>
      <c r="L189" s="81"/>
      <c r="M189" s="9"/>
      <c r="N189" s="9"/>
      <c r="O189" s="9"/>
      <c r="P189" s="9"/>
      <c r="Q189" s="9"/>
      <c r="R189" s="9"/>
    </row>
    <row r="190" spans="2:18" ht="19.5" customHeight="1">
      <c r="B190" s="9"/>
      <c r="C190" s="9"/>
      <c r="D190" s="9"/>
      <c r="E190" s="9"/>
      <c r="F190" s="9"/>
      <c r="G190" s="9"/>
      <c r="H190" s="9"/>
      <c r="I190" s="9"/>
      <c r="J190" s="84"/>
      <c r="K190" s="84"/>
      <c r="L190" s="81"/>
      <c r="M190" s="9"/>
      <c r="N190" s="9"/>
      <c r="O190" s="9"/>
      <c r="P190" s="9"/>
      <c r="Q190" s="9"/>
      <c r="R190" s="9"/>
    </row>
    <row r="191" spans="2:18" ht="19.5" customHeight="1">
      <c r="B191" s="9"/>
      <c r="C191" s="9"/>
      <c r="D191" s="9"/>
      <c r="E191" s="9"/>
      <c r="F191" s="9"/>
      <c r="G191" s="9"/>
      <c r="H191" s="9"/>
      <c r="I191" s="9"/>
      <c r="J191" s="84"/>
      <c r="K191" s="84"/>
      <c r="L191" s="81"/>
      <c r="M191" s="9"/>
      <c r="N191" s="9"/>
      <c r="O191" s="9"/>
      <c r="P191" s="9"/>
      <c r="Q191" s="9"/>
      <c r="R191" s="9"/>
    </row>
    <row r="192" spans="2:18" ht="19.5" customHeight="1">
      <c r="B192" s="9"/>
      <c r="C192" s="9"/>
      <c r="D192" s="9"/>
      <c r="E192" s="9"/>
      <c r="F192" s="9"/>
      <c r="G192" s="9"/>
      <c r="H192" s="9"/>
      <c r="I192" s="9"/>
      <c r="J192" s="84"/>
      <c r="K192" s="84"/>
      <c r="L192" s="81"/>
      <c r="M192" s="9"/>
      <c r="N192" s="9"/>
      <c r="O192" s="9"/>
      <c r="P192" s="9"/>
      <c r="Q192" s="9"/>
      <c r="R192" s="9"/>
    </row>
    <row r="193" spans="2:18" ht="19.5" customHeight="1">
      <c r="B193" s="9"/>
      <c r="C193" s="9"/>
      <c r="D193" s="9"/>
      <c r="E193" s="9"/>
      <c r="F193" s="9"/>
      <c r="G193" s="9"/>
      <c r="H193" s="9"/>
      <c r="I193" s="9"/>
      <c r="J193" s="84"/>
      <c r="K193" s="84"/>
      <c r="L193" s="81"/>
      <c r="M193" s="9"/>
      <c r="N193" s="9"/>
      <c r="O193" s="9"/>
      <c r="P193" s="9"/>
      <c r="Q193" s="9"/>
      <c r="R193" s="9"/>
    </row>
    <row r="194" spans="2:18" ht="19.5" customHeight="1">
      <c r="B194" s="9"/>
      <c r="C194" s="9"/>
      <c r="D194" s="9"/>
      <c r="E194" s="9"/>
      <c r="F194" s="9"/>
      <c r="G194" s="9"/>
      <c r="H194" s="9"/>
      <c r="I194" s="9"/>
      <c r="J194" s="84"/>
      <c r="K194" s="84"/>
      <c r="L194" s="81"/>
      <c r="M194" s="9"/>
      <c r="N194" s="9"/>
      <c r="O194" s="9"/>
      <c r="P194" s="9"/>
      <c r="Q194" s="9"/>
      <c r="R194" s="9"/>
    </row>
    <row r="195" spans="2:18" ht="19.5" customHeight="1">
      <c r="B195" s="9"/>
      <c r="C195" s="9"/>
      <c r="D195" s="9"/>
      <c r="E195" s="9"/>
      <c r="F195" s="9"/>
      <c r="G195" s="9"/>
      <c r="H195" s="9"/>
      <c r="I195" s="9"/>
      <c r="J195" s="84"/>
      <c r="K195" s="84"/>
      <c r="L195" s="81"/>
      <c r="M195" s="9"/>
      <c r="N195" s="9"/>
      <c r="O195" s="9"/>
      <c r="P195" s="9"/>
      <c r="Q195" s="9"/>
      <c r="R195" s="9"/>
    </row>
    <row r="196" spans="2:18" ht="19.5" customHeight="1">
      <c r="B196" s="9"/>
      <c r="C196" s="9"/>
      <c r="D196" s="9"/>
      <c r="E196" s="9"/>
      <c r="F196" s="9"/>
      <c r="G196" s="9"/>
      <c r="H196" s="9"/>
      <c r="I196" s="9"/>
      <c r="J196" s="84"/>
      <c r="K196" s="84"/>
      <c r="L196" s="81"/>
      <c r="M196" s="9"/>
      <c r="N196" s="9"/>
      <c r="O196" s="9"/>
      <c r="P196" s="9"/>
      <c r="Q196" s="9"/>
      <c r="R196" s="9"/>
    </row>
    <row r="197" spans="2:18" ht="19.5" customHeight="1">
      <c r="B197" s="9"/>
      <c r="C197" s="9"/>
      <c r="D197" s="9"/>
      <c r="E197" s="9"/>
      <c r="F197" s="9"/>
      <c r="G197" s="9"/>
      <c r="H197" s="9"/>
      <c r="I197" s="9"/>
      <c r="J197" s="84"/>
      <c r="K197" s="84"/>
      <c r="L197" s="81"/>
      <c r="M197" s="9"/>
      <c r="N197" s="9"/>
      <c r="O197" s="9"/>
      <c r="P197" s="9"/>
      <c r="Q197" s="9"/>
      <c r="R197" s="9"/>
    </row>
    <row r="198" spans="2:18" ht="19.5" customHeight="1">
      <c r="B198" s="9"/>
      <c r="C198" s="9"/>
      <c r="D198" s="9"/>
      <c r="E198" s="9"/>
      <c r="F198" s="9"/>
      <c r="G198" s="9"/>
      <c r="H198" s="9"/>
      <c r="I198" s="9"/>
      <c r="J198" s="84"/>
      <c r="K198" s="84"/>
      <c r="L198" s="81"/>
      <c r="M198" s="9"/>
      <c r="N198" s="9"/>
      <c r="O198" s="9"/>
      <c r="P198" s="9"/>
      <c r="Q198" s="9"/>
      <c r="R198" s="9"/>
    </row>
    <row r="199" spans="2:18" ht="19.5" customHeight="1">
      <c r="B199" s="9"/>
      <c r="C199" s="9"/>
      <c r="D199" s="9"/>
      <c r="E199" s="9"/>
      <c r="F199" s="9"/>
      <c r="G199" s="9"/>
      <c r="H199" s="9"/>
      <c r="I199" s="9"/>
      <c r="J199" s="84"/>
      <c r="K199" s="84"/>
      <c r="L199" s="81"/>
      <c r="M199" s="9"/>
      <c r="N199" s="9"/>
      <c r="O199" s="9"/>
      <c r="P199" s="9"/>
      <c r="Q199" s="9"/>
      <c r="R199" s="9"/>
    </row>
    <row r="200" spans="2:18" ht="19.5" customHeight="1">
      <c r="B200" s="9"/>
      <c r="C200" s="9"/>
      <c r="D200" s="9"/>
      <c r="E200" s="9"/>
      <c r="F200" s="9"/>
      <c r="G200" s="9"/>
      <c r="H200" s="9"/>
      <c r="I200" s="9"/>
      <c r="J200" s="84"/>
      <c r="K200" s="84"/>
      <c r="L200" s="81"/>
      <c r="M200" s="9"/>
      <c r="N200" s="9"/>
      <c r="O200" s="9"/>
      <c r="P200" s="9"/>
      <c r="Q200" s="9"/>
      <c r="R200" s="9"/>
    </row>
    <row r="201" spans="2:18" ht="19.5" customHeight="1">
      <c r="B201" s="9"/>
      <c r="C201" s="9"/>
      <c r="D201" s="9"/>
      <c r="E201" s="9"/>
      <c r="F201" s="9"/>
      <c r="G201" s="9"/>
      <c r="H201" s="9"/>
      <c r="I201" s="9"/>
      <c r="J201" s="84"/>
      <c r="K201" s="84"/>
      <c r="L201" s="81"/>
      <c r="M201" s="9"/>
      <c r="N201" s="9"/>
      <c r="O201" s="9"/>
      <c r="P201" s="9"/>
      <c r="Q201" s="9"/>
      <c r="R201" s="9"/>
    </row>
    <row r="202" spans="2:18" ht="19.5" customHeight="1">
      <c r="B202" s="9"/>
      <c r="C202" s="9"/>
      <c r="D202" s="9"/>
      <c r="E202" s="9"/>
      <c r="F202" s="9"/>
      <c r="G202" s="9"/>
      <c r="H202" s="9"/>
      <c r="I202" s="9"/>
      <c r="J202" s="84"/>
      <c r="K202" s="84"/>
      <c r="L202" s="81"/>
      <c r="M202" s="9"/>
      <c r="N202" s="9"/>
      <c r="O202" s="9"/>
      <c r="P202" s="9"/>
      <c r="Q202" s="9"/>
      <c r="R202" s="9"/>
    </row>
    <row r="203" spans="2:18" ht="19.5" customHeight="1">
      <c r="B203" s="9"/>
      <c r="C203" s="9"/>
      <c r="D203" s="9"/>
      <c r="E203" s="9"/>
      <c r="F203" s="9"/>
      <c r="G203" s="9"/>
      <c r="H203" s="9"/>
      <c r="I203" s="9"/>
      <c r="J203" s="84"/>
      <c r="K203" s="84"/>
      <c r="L203" s="81"/>
      <c r="M203" s="9"/>
      <c r="N203" s="9"/>
      <c r="O203" s="9"/>
      <c r="P203" s="9"/>
      <c r="Q203" s="9"/>
      <c r="R203" s="9"/>
    </row>
    <row r="204" spans="2:18" ht="19.5" customHeight="1">
      <c r="B204" s="9"/>
      <c r="C204" s="9"/>
      <c r="D204" s="9"/>
      <c r="E204" s="9"/>
      <c r="F204" s="9"/>
      <c r="G204" s="9"/>
      <c r="H204" s="9"/>
      <c r="I204" s="9"/>
      <c r="J204" s="84"/>
      <c r="K204" s="84"/>
      <c r="L204" s="81"/>
      <c r="M204" s="9"/>
      <c r="N204" s="9"/>
      <c r="O204" s="9"/>
      <c r="P204" s="9"/>
      <c r="Q204" s="9"/>
      <c r="R204" s="9"/>
    </row>
    <row r="205" spans="2:18" ht="19.5" customHeight="1">
      <c r="B205" s="9"/>
      <c r="C205" s="9"/>
      <c r="D205" s="9"/>
      <c r="E205" s="9"/>
      <c r="F205" s="9"/>
      <c r="G205" s="9"/>
      <c r="H205" s="9"/>
      <c r="I205" s="9"/>
      <c r="J205" s="84"/>
      <c r="K205" s="84"/>
      <c r="L205" s="81"/>
      <c r="M205" s="9"/>
      <c r="N205" s="9"/>
      <c r="O205" s="9"/>
      <c r="P205" s="9"/>
      <c r="Q205" s="9"/>
      <c r="R205" s="9"/>
    </row>
    <row r="206" spans="2:18" ht="19.5" customHeight="1">
      <c r="B206" s="9"/>
      <c r="C206" s="9"/>
      <c r="D206" s="9"/>
      <c r="E206" s="9"/>
      <c r="F206" s="9"/>
      <c r="G206" s="9"/>
      <c r="H206" s="9"/>
      <c r="I206" s="9"/>
      <c r="J206" s="84"/>
      <c r="K206" s="84"/>
      <c r="L206" s="81"/>
      <c r="M206" s="9"/>
      <c r="N206" s="9"/>
      <c r="O206" s="9"/>
      <c r="P206" s="9"/>
      <c r="Q206" s="9"/>
      <c r="R206" s="9"/>
    </row>
    <row r="207" spans="2:18" ht="19.5" customHeight="1">
      <c r="B207" s="9"/>
      <c r="C207" s="9"/>
      <c r="D207" s="9"/>
      <c r="E207" s="9"/>
      <c r="F207" s="9"/>
      <c r="G207" s="9"/>
      <c r="H207" s="9"/>
      <c r="I207" s="9"/>
      <c r="J207" s="84"/>
      <c r="K207" s="84"/>
      <c r="L207" s="81"/>
      <c r="M207" s="9"/>
      <c r="N207" s="9"/>
      <c r="O207" s="9"/>
      <c r="P207" s="9"/>
      <c r="Q207" s="9"/>
      <c r="R207" s="9"/>
    </row>
    <row r="208" spans="2:18" ht="19.5" customHeight="1">
      <c r="B208" s="9"/>
      <c r="C208" s="9"/>
      <c r="D208" s="9"/>
      <c r="E208" s="9"/>
      <c r="F208" s="9"/>
      <c r="G208" s="9"/>
      <c r="H208" s="9"/>
      <c r="I208" s="9"/>
      <c r="J208" s="84"/>
      <c r="K208" s="84"/>
      <c r="L208" s="81"/>
      <c r="M208" s="9"/>
      <c r="N208" s="9"/>
      <c r="O208" s="9"/>
      <c r="P208" s="9"/>
      <c r="Q208" s="9"/>
      <c r="R208" s="9"/>
    </row>
    <row r="209" spans="2:18" ht="19.5" customHeight="1">
      <c r="B209" s="9"/>
      <c r="C209" s="9"/>
      <c r="D209" s="9"/>
      <c r="E209" s="9"/>
      <c r="F209" s="9"/>
      <c r="G209" s="9"/>
      <c r="H209" s="9"/>
      <c r="I209" s="9"/>
      <c r="J209" s="84"/>
      <c r="K209" s="84"/>
      <c r="L209" s="81"/>
      <c r="M209" s="9"/>
      <c r="N209" s="9"/>
      <c r="O209" s="9"/>
      <c r="P209" s="9"/>
      <c r="Q209" s="9"/>
      <c r="R209" s="9"/>
    </row>
    <row r="210" spans="2:18" ht="19.5" customHeight="1">
      <c r="B210" s="9"/>
      <c r="C210" s="9"/>
      <c r="D210" s="9"/>
      <c r="E210" s="9"/>
      <c r="F210" s="9"/>
      <c r="G210" s="9"/>
      <c r="H210" s="9"/>
      <c r="I210" s="9"/>
      <c r="J210" s="84"/>
      <c r="K210" s="84"/>
      <c r="L210" s="81"/>
      <c r="M210" s="9"/>
      <c r="N210" s="9"/>
      <c r="O210" s="9"/>
      <c r="P210" s="9"/>
      <c r="Q210" s="9"/>
      <c r="R210" s="9"/>
    </row>
    <row r="211" spans="2:18" ht="19.5" customHeight="1">
      <c r="B211" s="9"/>
      <c r="C211" s="9"/>
      <c r="D211" s="9"/>
      <c r="E211" s="9"/>
      <c r="F211" s="9"/>
      <c r="G211" s="9"/>
      <c r="H211" s="9"/>
      <c r="I211" s="9"/>
      <c r="J211" s="84"/>
      <c r="K211" s="84"/>
      <c r="L211" s="81"/>
      <c r="M211" s="9"/>
      <c r="N211" s="9"/>
      <c r="O211" s="9"/>
      <c r="P211" s="9"/>
      <c r="Q211" s="9"/>
      <c r="R211" s="9"/>
    </row>
    <row r="212" spans="2:18" ht="19.5" customHeight="1">
      <c r="B212" s="9"/>
      <c r="C212" s="9"/>
      <c r="D212" s="9"/>
      <c r="E212" s="9"/>
      <c r="F212" s="9"/>
      <c r="G212" s="9"/>
      <c r="H212" s="9"/>
      <c r="I212" s="9"/>
      <c r="J212" s="84"/>
      <c r="K212" s="84"/>
      <c r="L212" s="81"/>
      <c r="M212" s="9"/>
      <c r="N212" s="9"/>
      <c r="O212" s="9"/>
      <c r="P212" s="9"/>
      <c r="Q212" s="9"/>
      <c r="R212" s="9"/>
    </row>
    <row r="213" spans="2:18" ht="19.5" customHeight="1">
      <c r="B213" s="9"/>
      <c r="C213" s="9"/>
      <c r="D213" s="9"/>
      <c r="E213" s="9"/>
      <c r="F213" s="9"/>
      <c r="G213" s="9"/>
      <c r="H213" s="9"/>
      <c r="I213" s="9"/>
      <c r="J213" s="84"/>
      <c r="K213" s="84"/>
      <c r="L213" s="81"/>
      <c r="M213" s="9"/>
      <c r="N213" s="9"/>
      <c r="O213" s="9"/>
      <c r="P213" s="9"/>
      <c r="Q213" s="9"/>
      <c r="R213" s="9"/>
    </row>
    <row r="214" spans="2:18" ht="19.5" customHeight="1">
      <c r="B214" s="9"/>
      <c r="C214" s="9"/>
      <c r="D214" s="9"/>
      <c r="E214" s="9"/>
      <c r="F214" s="9"/>
      <c r="G214" s="9"/>
      <c r="H214" s="9"/>
      <c r="I214" s="9"/>
      <c r="J214" s="84"/>
      <c r="K214" s="84"/>
      <c r="L214" s="81"/>
      <c r="M214" s="9"/>
      <c r="N214" s="9"/>
      <c r="O214" s="9"/>
      <c r="P214" s="9"/>
      <c r="Q214" s="9"/>
      <c r="R214" s="9"/>
    </row>
    <row r="215" spans="2:18" ht="19.5" customHeight="1">
      <c r="B215" s="9"/>
      <c r="C215" s="9"/>
      <c r="D215" s="9"/>
      <c r="E215" s="9"/>
      <c r="F215" s="9"/>
      <c r="G215" s="9"/>
      <c r="H215" s="9"/>
      <c r="I215" s="9"/>
      <c r="J215" s="84"/>
      <c r="K215" s="84"/>
      <c r="L215" s="81"/>
      <c r="M215" s="9"/>
      <c r="N215" s="9"/>
      <c r="O215" s="9"/>
      <c r="P215" s="9"/>
      <c r="Q215" s="9"/>
      <c r="R215" s="9"/>
    </row>
    <row r="216" spans="2:18" ht="19.5" customHeight="1">
      <c r="B216" s="9"/>
      <c r="C216" s="9"/>
      <c r="D216" s="9"/>
      <c r="E216" s="9"/>
      <c r="F216" s="9"/>
      <c r="G216" s="9"/>
      <c r="H216" s="9"/>
      <c r="I216" s="9"/>
      <c r="J216" s="84"/>
      <c r="K216" s="84"/>
      <c r="L216" s="81"/>
      <c r="M216" s="9"/>
      <c r="N216" s="9"/>
      <c r="O216" s="9"/>
      <c r="P216" s="9"/>
      <c r="Q216" s="9"/>
      <c r="R216" s="9"/>
    </row>
    <row r="217" spans="2:18" ht="19.5" customHeight="1">
      <c r="B217" s="9"/>
      <c r="C217" s="9"/>
      <c r="D217" s="9"/>
      <c r="E217" s="9"/>
      <c r="F217" s="9"/>
      <c r="G217" s="9"/>
      <c r="H217" s="9"/>
      <c r="I217" s="9"/>
      <c r="J217" s="84"/>
      <c r="K217" s="84"/>
      <c r="L217" s="81"/>
      <c r="M217" s="9"/>
      <c r="N217" s="9"/>
      <c r="O217" s="9"/>
      <c r="P217" s="9"/>
      <c r="Q217" s="9"/>
      <c r="R217" s="9"/>
    </row>
    <row r="218" spans="2:18" ht="19.5" customHeight="1">
      <c r="B218" s="9"/>
      <c r="C218" s="9"/>
      <c r="D218" s="9"/>
      <c r="E218" s="9"/>
      <c r="F218" s="9"/>
      <c r="G218" s="9"/>
      <c r="H218" s="9"/>
      <c r="I218" s="9"/>
      <c r="J218" s="84"/>
      <c r="K218" s="84"/>
      <c r="L218" s="81"/>
      <c r="M218" s="9"/>
      <c r="N218" s="9"/>
      <c r="O218" s="9"/>
      <c r="P218" s="9"/>
      <c r="Q218" s="9"/>
      <c r="R218" s="9"/>
    </row>
    <row r="219" spans="2:18" ht="19.5" customHeight="1">
      <c r="B219" s="9"/>
      <c r="C219" s="9"/>
      <c r="D219" s="9"/>
      <c r="E219" s="9"/>
      <c r="F219" s="9"/>
      <c r="G219" s="9"/>
      <c r="H219" s="9"/>
      <c r="I219" s="9"/>
      <c r="J219" s="84"/>
      <c r="K219" s="84"/>
      <c r="L219" s="81"/>
      <c r="M219" s="9"/>
      <c r="N219" s="9"/>
      <c r="O219" s="9"/>
      <c r="P219" s="9"/>
      <c r="Q219" s="9"/>
      <c r="R219" s="9"/>
    </row>
    <row r="220" spans="2:18" ht="19.5" customHeight="1">
      <c r="B220" s="9"/>
      <c r="C220" s="9"/>
      <c r="D220" s="9"/>
      <c r="E220" s="9"/>
      <c r="F220" s="9"/>
      <c r="G220" s="9"/>
      <c r="H220" s="9"/>
      <c r="I220" s="9"/>
      <c r="J220" s="84"/>
      <c r="K220" s="84"/>
      <c r="L220" s="81"/>
      <c r="M220" s="9"/>
      <c r="N220" s="9"/>
      <c r="O220" s="9"/>
      <c r="P220" s="9"/>
      <c r="Q220" s="9"/>
      <c r="R220" s="9"/>
    </row>
    <row r="221" spans="2:18" ht="19.5" customHeight="1">
      <c r="B221" s="9"/>
      <c r="C221" s="9"/>
      <c r="D221" s="9"/>
      <c r="E221" s="9"/>
      <c r="F221" s="9"/>
      <c r="G221" s="9"/>
      <c r="H221" s="9"/>
      <c r="I221" s="9"/>
      <c r="J221" s="84"/>
      <c r="K221" s="84"/>
      <c r="L221" s="81"/>
      <c r="M221" s="9"/>
      <c r="N221" s="9"/>
      <c r="O221" s="9"/>
      <c r="P221" s="9"/>
      <c r="Q221" s="9"/>
      <c r="R221" s="9"/>
    </row>
    <row r="222" spans="2:18" ht="19.5" customHeight="1">
      <c r="B222" s="9"/>
      <c r="C222" s="9"/>
      <c r="D222" s="9"/>
      <c r="E222" s="9"/>
      <c r="F222" s="9"/>
      <c r="G222" s="9"/>
      <c r="H222" s="9"/>
      <c r="I222" s="9"/>
      <c r="J222" s="84"/>
      <c r="K222" s="84"/>
      <c r="L222" s="81"/>
      <c r="M222" s="9"/>
      <c r="N222" s="9"/>
      <c r="O222" s="9"/>
      <c r="P222" s="9"/>
      <c r="Q222" s="9"/>
      <c r="R222" s="9"/>
    </row>
    <row r="223" spans="2:18" ht="19.5" customHeight="1">
      <c r="B223" s="9"/>
      <c r="C223" s="9"/>
      <c r="D223" s="9"/>
      <c r="E223" s="9"/>
      <c r="F223" s="9"/>
      <c r="G223" s="9"/>
      <c r="H223" s="9"/>
      <c r="I223" s="9"/>
      <c r="J223" s="84"/>
      <c r="K223" s="84"/>
      <c r="L223" s="81"/>
      <c r="M223" s="9"/>
      <c r="N223" s="9"/>
      <c r="O223" s="9"/>
      <c r="P223" s="9"/>
      <c r="Q223" s="9"/>
      <c r="R223" s="9"/>
    </row>
    <row r="224" spans="2:18" ht="19.5" customHeight="1">
      <c r="B224" s="9"/>
      <c r="C224" s="9"/>
      <c r="D224" s="9"/>
      <c r="E224" s="9"/>
      <c r="F224" s="9"/>
      <c r="G224" s="9"/>
      <c r="H224" s="9"/>
      <c r="I224" s="9"/>
      <c r="J224" s="84"/>
      <c r="K224" s="84"/>
      <c r="L224" s="81"/>
      <c r="M224" s="9"/>
      <c r="N224" s="9"/>
      <c r="O224" s="9"/>
      <c r="P224" s="9"/>
      <c r="Q224" s="9"/>
      <c r="R224" s="9"/>
    </row>
    <row r="225" spans="2:18" ht="19.5" customHeight="1">
      <c r="B225" s="9"/>
      <c r="C225" s="9"/>
      <c r="D225" s="9"/>
      <c r="E225" s="9"/>
      <c r="F225" s="9"/>
      <c r="G225" s="9"/>
      <c r="H225" s="9"/>
      <c r="I225" s="9"/>
      <c r="J225" s="84"/>
      <c r="K225" s="84"/>
      <c r="L225" s="81"/>
      <c r="M225" s="9"/>
      <c r="N225" s="9"/>
      <c r="O225" s="9"/>
      <c r="P225" s="9"/>
      <c r="Q225" s="9"/>
      <c r="R225" s="9"/>
    </row>
    <row r="226" spans="2:18" ht="19.5" customHeight="1">
      <c r="B226" s="9"/>
      <c r="C226" s="9"/>
      <c r="D226" s="9"/>
      <c r="E226" s="9"/>
      <c r="F226" s="9"/>
      <c r="G226" s="9"/>
      <c r="H226" s="9"/>
      <c r="I226" s="9"/>
      <c r="J226" s="84"/>
      <c r="K226" s="84"/>
      <c r="L226" s="81"/>
      <c r="M226" s="9"/>
      <c r="N226" s="9"/>
      <c r="O226" s="9"/>
      <c r="P226" s="9"/>
      <c r="Q226" s="9"/>
      <c r="R226" s="9"/>
    </row>
    <row r="227" spans="2:18" ht="19.5" customHeight="1">
      <c r="B227" s="9"/>
      <c r="C227" s="9"/>
      <c r="D227" s="9"/>
      <c r="E227" s="9"/>
      <c r="F227" s="9"/>
      <c r="G227" s="9"/>
      <c r="H227" s="9"/>
      <c r="I227" s="9"/>
      <c r="J227" s="84"/>
      <c r="K227" s="84"/>
      <c r="L227" s="81"/>
      <c r="M227" s="9"/>
      <c r="N227" s="9"/>
      <c r="O227" s="9"/>
      <c r="P227" s="9"/>
      <c r="Q227" s="9"/>
      <c r="R227" s="9"/>
    </row>
    <row r="228" spans="2:18" ht="19.5" customHeight="1">
      <c r="B228" s="9"/>
      <c r="C228" s="9"/>
      <c r="D228" s="9"/>
      <c r="E228" s="9"/>
      <c r="F228" s="9"/>
      <c r="G228" s="9"/>
      <c r="H228" s="9"/>
      <c r="I228" s="9"/>
      <c r="J228" s="84"/>
      <c r="K228" s="84"/>
      <c r="L228" s="81"/>
      <c r="M228" s="9"/>
      <c r="N228" s="9"/>
      <c r="O228" s="9"/>
      <c r="P228" s="9"/>
      <c r="Q228" s="9"/>
      <c r="R228" s="9"/>
    </row>
    <row r="229" spans="2:18" ht="19.5" customHeight="1">
      <c r="B229" s="9"/>
      <c r="C229" s="9"/>
      <c r="D229" s="9"/>
      <c r="E229" s="9"/>
      <c r="F229" s="9"/>
      <c r="G229" s="9"/>
      <c r="H229" s="9"/>
      <c r="I229" s="9"/>
      <c r="J229" s="84"/>
      <c r="K229" s="84"/>
      <c r="L229" s="81"/>
      <c r="M229" s="9"/>
      <c r="N229" s="9"/>
      <c r="O229" s="9"/>
      <c r="P229" s="9"/>
      <c r="Q229" s="9"/>
      <c r="R229" s="9"/>
    </row>
    <row r="230" spans="2:18" ht="19.5" customHeight="1">
      <c r="B230" s="9"/>
      <c r="C230" s="9"/>
      <c r="D230" s="9"/>
      <c r="E230" s="9"/>
      <c r="F230" s="9"/>
      <c r="G230" s="9"/>
      <c r="H230" s="9"/>
      <c r="I230" s="9"/>
      <c r="J230" s="84"/>
      <c r="K230" s="84"/>
      <c r="L230" s="81"/>
      <c r="M230" s="9"/>
      <c r="N230" s="9"/>
      <c r="O230" s="9"/>
      <c r="P230" s="9"/>
      <c r="Q230" s="9"/>
      <c r="R230" s="9"/>
    </row>
    <row r="231" spans="2:18" ht="19.5" customHeight="1">
      <c r="B231" s="9"/>
      <c r="C231" s="9"/>
      <c r="D231" s="9"/>
      <c r="E231" s="9"/>
      <c r="F231" s="9"/>
      <c r="G231" s="9"/>
      <c r="H231" s="9"/>
      <c r="I231" s="9"/>
      <c r="J231" s="84"/>
      <c r="K231" s="84"/>
      <c r="L231" s="81"/>
      <c r="M231" s="9"/>
      <c r="N231" s="9"/>
      <c r="O231" s="9"/>
      <c r="P231" s="9"/>
      <c r="Q231" s="9"/>
      <c r="R231" s="9"/>
    </row>
    <row r="232" spans="2:18" ht="19.5" customHeight="1">
      <c r="B232" s="9"/>
      <c r="C232" s="9"/>
      <c r="D232" s="9"/>
      <c r="E232" s="9"/>
      <c r="F232" s="9"/>
      <c r="G232" s="9"/>
      <c r="H232" s="9"/>
      <c r="I232" s="9"/>
      <c r="J232" s="84"/>
      <c r="K232" s="84"/>
      <c r="L232" s="81"/>
      <c r="M232" s="9"/>
      <c r="N232" s="9"/>
      <c r="O232" s="9"/>
      <c r="P232" s="9"/>
      <c r="Q232" s="9"/>
      <c r="R232" s="9"/>
    </row>
    <row r="233" spans="2:18" ht="19.5" customHeight="1">
      <c r="B233" s="9"/>
      <c r="C233" s="9"/>
      <c r="D233" s="9"/>
      <c r="E233" s="9"/>
      <c r="F233" s="9"/>
      <c r="G233" s="9"/>
      <c r="H233" s="9"/>
      <c r="I233" s="9"/>
      <c r="J233" s="84"/>
      <c r="K233" s="84"/>
      <c r="L233" s="81"/>
      <c r="M233" s="9"/>
      <c r="N233" s="9"/>
      <c r="O233" s="9"/>
      <c r="P233" s="9"/>
      <c r="Q233" s="9"/>
      <c r="R233" s="9"/>
    </row>
    <row r="234" spans="2:18" ht="19.5" customHeight="1">
      <c r="B234" s="9"/>
      <c r="C234" s="9"/>
      <c r="D234" s="9"/>
      <c r="E234" s="9"/>
      <c r="F234" s="9"/>
      <c r="G234" s="9"/>
      <c r="H234" s="9"/>
      <c r="I234" s="9"/>
      <c r="J234" s="84"/>
      <c r="K234" s="84"/>
      <c r="L234" s="81"/>
      <c r="M234" s="9"/>
      <c r="N234" s="9"/>
      <c r="O234" s="9"/>
      <c r="P234" s="9"/>
      <c r="Q234" s="9"/>
      <c r="R234" s="9"/>
    </row>
    <row r="235" spans="2:18" ht="19.5" customHeight="1">
      <c r="B235" s="9"/>
      <c r="C235" s="9"/>
      <c r="D235" s="9"/>
      <c r="E235" s="9"/>
      <c r="F235" s="9"/>
      <c r="G235" s="9"/>
      <c r="H235" s="9"/>
      <c r="I235" s="9"/>
      <c r="J235" s="84"/>
      <c r="K235" s="84"/>
      <c r="L235" s="81"/>
      <c r="M235" s="9"/>
      <c r="N235" s="9"/>
      <c r="O235" s="9"/>
      <c r="P235" s="9"/>
      <c r="Q235" s="9"/>
      <c r="R235" s="9"/>
    </row>
    <row r="236" spans="2:18" ht="19.5" customHeight="1">
      <c r="B236" s="9"/>
      <c r="C236" s="9"/>
      <c r="D236" s="9"/>
      <c r="E236" s="9"/>
      <c r="F236" s="9"/>
      <c r="G236" s="9"/>
      <c r="H236" s="9"/>
      <c r="I236" s="9"/>
      <c r="J236" s="84"/>
      <c r="K236" s="84"/>
      <c r="L236" s="81"/>
      <c r="M236" s="9"/>
      <c r="N236" s="9"/>
      <c r="O236" s="9"/>
      <c r="P236" s="9"/>
      <c r="Q236" s="9"/>
      <c r="R236" s="9"/>
    </row>
    <row r="237" spans="2:18" ht="19.5" customHeight="1">
      <c r="B237" s="9"/>
      <c r="C237" s="9"/>
      <c r="D237" s="9"/>
      <c r="E237" s="9"/>
      <c r="F237" s="9"/>
      <c r="G237" s="9"/>
      <c r="H237" s="9"/>
      <c r="I237" s="9"/>
      <c r="J237" s="84"/>
      <c r="K237" s="84"/>
      <c r="L237" s="81"/>
      <c r="M237" s="9"/>
      <c r="N237" s="9"/>
      <c r="O237" s="9"/>
      <c r="P237" s="9"/>
      <c r="Q237" s="9"/>
      <c r="R237" s="9"/>
    </row>
    <row r="238" spans="2:18" ht="19.5" customHeight="1">
      <c r="B238" s="9"/>
      <c r="C238" s="9"/>
      <c r="D238" s="9"/>
      <c r="E238" s="9"/>
      <c r="F238" s="9"/>
      <c r="G238" s="9"/>
      <c r="H238" s="9"/>
      <c r="I238" s="9"/>
      <c r="J238" s="84"/>
      <c r="K238" s="84"/>
      <c r="L238" s="81"/>
      <c r="M238" s="9"/>
      <c r="N238" s="9"/>
      <c r="O238" s="9"/>
      <c r="P238" s="9"/>
      <c r="Q238" s="9"/>
      <c r="R238" s="9"/>
    </row>
    <row r="239" spans="2:18" ht="19.5" customHeight="1">
      <c r="B239" s="9"/>
      <c r="C239" s="9"/>
      <c r="D239" s="9"/>
      <c r="E239" s="9"/>
      <c r="F239" s="9"/>
      <c r="G239" s="9"/>
      <c r="H239" s="9"/>
      <c r="I239" s="9"/>
      <c r="J239" s="84"/>
      <c r="K239" s="84"/>
      <c r="L239" s="81"/>
      <c r="M239" s="9"/>
      <c r="N239" s="9"/>
      <c r="O239" s="9"/>
      <c r="P239" s="9"/>
      <c r="Q239" s="9"/>
      <c r="R239" s="9"/>
    </row>
    <row r="240" spans="2:18" ht="19.5" customHeight="1">
      <c r="B240" s="9"/>
      <c r="C240" s="9"/>
      <c r="D240" s="9"/>
      <c r="E240" s="9"/>
      <c r="F240" s="9"/>
      <c r="G240" s="9"/>
      <c r="H240" s="9"/>
      <c r="I240" s="9"/>
      <c r="J240" s="84"/>
      <c r="K240" s="84"/>
      <c r="L240" s="81"/>
      <c r="M240" s="9"/>
      <c r="N240" s="9"/>
      <c r="O240" s="9"/>
      <c r="P240" s="9"/>
      <c r="Q240" s="9"/>
      <c r="R240" s="9"/>
    </row>
    <row r="241" spans="2:18" ht="19.5" customHeight="1">
      <c r="B241" s="9"/>
      <c r="C241" s="9"/>
      <c r="D241" s="9"/>
      <c r="E241" s="9"/>
      <c r="F241" s="9"/>
      <c r="G241" s="9"/>
      <c r="H241" s="9"/>
      <c r="I241" s="9"/>
      <c r="J241" s="84"/>
      <c r="K241" s="84"/>
      <c r="L241" s="81"/>
      <c r="M241" s="9"/>
      <c r="N241" s="9"/>
      <c r="O241" s="9"/>
      <c r="P241" s="9"/>
      <c r="Q241" s="9"/>
      <c r="R241" s="9"/>
    </row>
    <row r="242" spans="2:18" ht="19.5" customHeight="1">
      <c r="B242" s="9"/>
      <c r="C242" s="9"/>
      <c r="D242" s="9"/>
      <c r="E242" s="9"/>
      <c r="F242" s="9"/>
      <c r="G242" s="9"/>
      <c r="H242" s="9"/>
      <c r="I242" s="9"/>
      <c r="J242" s="84"/>
      <c r="K242" s="84"/>
      <c r="L242" s="81"/>
      <c r="M242" s="9"/>
      <c r="N242" s="9"/>
      <c r="O242" s="9"/>
      <c r="P242" s="9"/>
      <c r="Q242" s="9"/>
      <c r="R242" s="9"/>
    </row>
    <row r="243" spans="2:18" ht="19.5" customHeight="1">
      <c r="B243" s="9"/>
      <c r="C243" s="9"/>
      <c r="D243" s="9"/>
      <c r="E243" s="9"/>
      <c r="F243" s="9"/>
      <c r="G243" s="9"/>
      <c r="H243" s="9"/>
      <c r="I243" s="9"/>
      <c r="J243" s="84"/>
      <c r="K243" s="84"/>
      <c r="L243" s="81"/>
      <c r="M243" s="9"/>
      <c r="N243" s="9"/>
      <c r="O243" s="9"/>
      <c r="P243" s="9"/>
      <c r="Q243" s="9"/>
      <c r="R243" s="9"/>
    </row>
    <row r="244" spans="2:18" ht="19.5" customHeight="1">
      <c r="B244" s="9"/>
      <c r="C244" s="9"/>
      <c r="D244" s="9"/>
      <c r="E244" s="9"/>
      <c r="F244" s="9"/>
      <c r="G244" s="9"/>
      <c r="H244" s="9"/>
      <c r="I244" s="9"/>
      <c r="J244" s="84"/>
      <c r="K244" s="84"/>
      <c r="L244" s="81"/>
      <c r="M244" s="9"/>
      <c r="N244" s="9"/>
      <c r="O244" s="9"/>
      <c r="P244" s="9"/>
      <c r="Q244" s="9"/>
      <c r="R244" s="9"/>
    </row>
    <row r="245" spans="2:18" ht="19.5" customHeight="1">
      <c r="B245" s="9"/>
      <c r="C245" s="9"/>
      <c r="D245" s="9"/>
      <c r="E245" s="9"/>
      <c r="F245" s="9"/>
      <c r="G245" s="9"/>
      <c r="H245" s="9"/>
      <c r="I245" s="9"/>
      <c r="J245" s="84"/>
      <c r="K245" s="84"/>
      <c r="L245" s="81"/>
      <c r="M245" s="9"/>
      <c r="N245" s="9"/>
      <c r="O245" s="9"/>
      <c r="P245" s="9"/>
      <c r="Q245" s="9"/>
      <c r="R245" s="9"/>
    </row>
    <row r="246" spans="2:18" ht="19.5" customHeight="1">
      <c r="B246" s="9"/>
      <c r="C246" s="9"/>
      <c r="D246" s="9"/>
      <c r="E246" s="9"/>
      <c r="F246" s="9"/>
      <c r="G246" s="9"/>
      <c r="H246" s="9"/>
      <c r="I246" s="9"/>
      <c r="J246" s="84"/>
      <c r="K246" s="84"/>
      <c r="L246" s="81"/>
      <c r="M246" s="9"/>
      <c r="N246" s="9"/>
      <c r="O246" s="9"/>
      <c r="P246" s="9"/>
      <c r="Q246" s="9"/>
      <c r="R246" s="9"/>
    </row>
    <row r="247" spans="2:18" ht="19.5" customHeight="1">
      <c r="B247" s="9"/>
      <c r="C247" s="9"/>
      <c r="D247" s="9"/>
      <c r="E247" s="9"/>
      <c r="F247" s="9"/>
      <c r="G247" s="9"/>
      <c r="H247" s="9"/>
      <c r="I247" s="9"/>
      <c r="J247" s="84"/>
      <c r="K247" s="84"/>
      <c r="L247" s="81"/>
      <c r="M247" s="9"/>
      <c r="N247" s="9"/>
      <c r="O247" s="9"/>
      <c r="P247" s="9"/>
      <c r="Q247" s="9"/>
      <c r="R247" s="9"/>
    </row>
    <row r="248" spans="2:18" ht="19.5" customHeight="1">
      <c r="B248" s="9"/>
      <c r="C248" s="9"/>
      <c r="D248" s="9"/>
      <c r="E248" s="9"/>
      <c r="F248" s="9"/>
      <c r="G248" s="9"/>
      <c r="H248" s="9"/>
      <c r="I248" s="9"/>
      <c r="J248" s="84"/>
      <c r="K248" s="84"/>
      <c r="L248" s="81"/>
      <c r="M248" s="9"/>
      <c r="N248" s="9"/>
      <c r="O248" s="9"/>
      <c r="P248" s="9"/>
      <c r="Q248" s="9"/>
      <c r="R248" s="9"/>
    </row>
    <row r="249" spans="2:18" ht="19.5" customHeight="1">
      <c r="B249" s="9"/>
      <c r="C249" s="9"/>
      <c r="D249" s="9"/>
      <c r="E249" s="9"/>
      <c r="F249" s="9"/>
      <c r="G249" s="9"/>
      <c r="H249" s="9"/>
      <c r="I249" s="9"/>
      <c r="J249" s="84"/>
      <c r="K249" s="84"/>
      <c r="L249" s="81"/>
      <c r="M249" s="9"/>
      <c r="N249" s="9"/>
      <c r="O249" s="9"/>
      <c r="P249" s="9"/>
      <c r="Q249" s="9"/>
      <c r="R249" s="9"/>
    </row>
    <row r="250" spans="2:18" ht="19.5" customHeight="1">
      <c r="B250" s="9"/>
      <c r="C250" s="9"/>
      <c r="D250" s="9"/>
      <c r="E250" s="9"/>
      <c r="F250" s="9"/>
      <c r="G250" s="9"/>
      <c r="H250" s="9"/>
      <c r="I250" s="9"/>
      <c r="J250" s="84"/>
      <c r="K250" s="84"/>
      <c r="L250" s="81"/>
      <c r="M250" s="9"/>
      <c r="N250" s="9"/>
      <c r="O250" s="9"/>
      <c r="P250" s="9"/>
      <c r="Q250" s="9"/>
      <c r="R250" s="9"/>
    </row>
    <row r="251" spans="2:18" ht="19.5" customHeight="1">
      <c r="B251" s="9"/>
      <c r="C251" s="9"/>
      <c r="D251" s="9"/>
      <c r="E251" s="9"/>
      <c r="F251" s="9"/>
      <c r="G251" s="9"/>
      <c r="H251" s="9"/>
      <c r="I251" s="9"/>
      <c r="J251" s="84"/>
      <c r="K251" s="84"/>
      <c r="L251" s="81"/>
      <c r="M251" s="9"/>
      <c r="N251" s="9"/>
      <c r="O251" s="9"/>
      <c r="P251" s="9"/>
      <c r="Q251" s="9"/>
      <c r="R251" s="9"/>
    </row>
    <row r="252" spans="2:18" ht="19.5" customHeight="1">
      <c r="B252" s="9"/>
      <c r="C252" s="9"/>
      <c r="D252" s="9"/>
      <c r="E252" s="9"/>
      <c r="F252" s="9"/>
      <c r="G252" s="9"/>
      <c r="H252" s="9"/>
      <c r="I252" s="9"/>
      <c r="J252" s="84"/>
      <c r="K252" s="84"/>
      <c r="L252" s="81"/>
      <c r="M252" s="9"/>
      <c r="N252" s="9"/>
      <c r="O252" s="9"/>
      <c r="P252" s="9"/>
      <c r="Q252" s="9"/>
      <c r="R252" s="9"/>
    </row>
    <row r="253" spans="2:18" ht="19.5" customHeight="1">
      <c r="B253" s="9"/>
      <c r="C253" s="9"/>
      <c r="D253" s="9"/>
      <c r="E253" s="9"/>
      <c r="F253" s="9"/>
      <c r="G253" s="9"/>
      <c r="H253" s="9"/>
      <c r="I253" s="9"/>
      <c r="J253" s="84"/>
      <c r="K253" s="84"/>
      <c r="L253" s="81"/>
      <c r="M253" s="9"/>
      <c r="N253" s="9"/>
      <c r="O253" s="9"/>
      <c r="P253" s="9"/>
      <c r="Q253" s="9"/>
      <c r="R253" s="9"/>
    </row>
    <row r="254" spans="2:18" ht="19.5" customHeight="1">
      <c r="B254" s="9"/>
      <c r="C254" s="9"/>
      <c r="D254" s="9"/>
      <c r="E254" s="9"/>
      <c r="F254" s="9"/>
      <c r="G254" s="9"/>
      <c r="H254" s="9"/>
      <c r="I254" s="9"/>
      <c r="J254" s="84"/>
      <c r="K254" s="84"/>
      <c r="L254" s="81"/>
      <c r="M254" s="9"/>
      <c r="N254" s="9"/>
      <c r="O254" s="9"/>
      <c r="P254" s="9"/>
      <c r="Q254" s="9"/>
      <c r="R254" s="9"/>
    </row>
    <row r="255" spans="2:18" ht="19.5" customHeight="1">
      <c r="B255" s="9"/>
      <c r="C255" s="9"/>
      <c r="D255" s="9"/>
      <c r="E255" s="9"/>
      <c r="F255" s="9"/>
      <c r="G255" s="9"/>
      <c r="H255" s="9"/>
      <c r="I255" s="9"/>
      <c r="J255" s="84"/>
      <c r="K255" s="84"/>
      <c r="L255" s="81"/>
      <c r="M255" s="9"/>
      <c r="N255" s="9"/>
      <c r="O255" s="9"/>
      <c r="P255" s="9"/>
      <c r="Q255" s="9"/>
      <c r="R255" s="9"/>
    </row>
    <row r="256" spans="2:18" ht="19.5" customHeight="1">
      <c r="B256" s="9"/>
      <c r="C256" s="9"/>
      <c r="D256" s="9"/>
      <c r="E256" s="9"/>
      <c r="F256" s="9"/>
      <c r="G256" s="9"/>
      <c r="H256" s="9"/>
      <c r="I256" s="9"/>
      <c r="J256" s="84"/>
      <c r="K256" s="84"/>
      <c r="L256" s="81"/>
      <c r="M256" s="9"/>
      <c r="N256" s="9"/>
      <c r="O256" s="9"/>
      <c r="P256" s="9"/>
      <c r="Q256" s="9"/>
      <c r="R256" s="9"/>
    </row>
    <row r="257" spans="2:18" ht="19.5" customHeight="1">
      <c r="B257" s="9"/>
      <c r="C257" s="9"/>
      <c r="D257" s="9"/>
      <c r="E257" s="9"/>
      <c r="F257" s="9"/>
      <c r="G257" s="9"/>
      <c r="H257" s="9"/>
      <c r="I257" s="9"/>
      <c r="J257" s="84"/>
      <c r="K257" s="84"/>
      <c r="L257" s="81"/>
      <c r="M257" s="9"/>
      <c r="N257" s="9"/>
      <c r="O257" s="9"/>
      <c r="P257" s="9"/>
      <c r="Q257" s="9"/>
      <c r="R257" s="9"/>
    </row>
    <row r="258" spans="2:18" ht="19.5" customHeight="1">
      <c r="B258" s="9"/>
      <c r="C258" s="9"/>
      <c r="D258" s="9"/>
      <c r="E258" s="9"/>
      <c r="F258" s="9"/>
      <c r="G258" s="9"/>
      <c r="H258" s="9"/>
      <c r="I258" s="9"/>
      <c r="J258" s="84"/>
      <c r="K258" s="84"/>
      <c r="L258" s="81"/>
      <c r="M258" s="9"/>
      <c r="N258" s="9"/>
      <c r="O258" s="9"/>
      <c r="P258" s="9"/>
      <c r="Q258" s="9"/>
      <c r="R258" s="9"/>
    </row>
    <row r="259" spans="2:18" ht="19.5" customHeight="1">
      <c r="B259" s="9"/>
      <c r="C259" s="9"/>
      <c r="D259" s="9"/>
      <c r="E259" s="9"/>
      <c r="F259" s="9"/>
      <c r="G259" s="9"/>
      <c r="H259" s="9"/>
      <c r="I259" s="9"/>
      <c r="J259" s="84"/>
      <c r="K259" s="84"/>
      <c r="L259" s="81"/>
      <c r="M259" s="9"/>
      <c r="N259" s="9"/>
      <c r="O259" s="9"/>
      <c r="P259" s="9"/>
      <c r="Q259" s="9"/>
      <c r="R259" s="9"/>
    </row>
    <row r="260" spans="2:18" ht="19.5" customHeight="1">
      <c r="B260" s="9"/>
      <c r="C260" s="9"/>
      <c r="D260" s="9"/>
      <c r="E260" s="9"/>
      <c r="F260" s="9"/>
      <c r="G260" s="9"/>
      <c r="H260" s="9"/>
      <c r="I260" s="9"/>
      <c r="J260" s="84"/>
      <c r="K260" s="84"/>
      <c r="L260" s="81"/>
      <c r="M260" s="9"/>
      <c r="N260" s="9"/>
      <c r="O260" s="9"/>
      <c r="P260" s="9"/>
      <c r="Q260" s="9"/>
      <c r="R260" s="9"/>
    </row>
    <row r="261" spans="2:18" ht="19.5" customHeight="1">
      <c r="B261" s="9"/>
      <c r="C261" s="9"/>
      <c r="D261" s="9"/>
      <c r="E261" s="9"/>
      <c r="F261" s="9"/>
      <c r="G261" s="9"/>
      <c r="H261" s="9"/>
      <c r="I261" s="9"/>
      <c r="J261" s="84"/>
      <c r="K261" s="84"/>
      <c r="L261" s="81"/>
      <c r="M261" s="9"/>
      <c r="N261" s="9"/>
      <c r="O261" s="9"/>
      <c r="P261" s="9"/>
      <c r="Q261" s="9"/>
      <c r="R261" s="9"/>
    </row>
    <row r="262" spans="2:18" ht="19.5" customHeight="1">
      <c r="B262" s="9"/>
      <c r="C262" s="9"/>
      <c r="D262" s="9"/>
      <c r="E262" s="9"/>
      <c r="F262" s="9"/>
      <c r="G262" s="9"/>
      <c r="H262" s="9"/>
      <c r="I262" s="9"/>
      <c r="J262" s="84"/>
      <c r="K262" s="84"/>
      <c r="L262" s="81"/>
      <c r="M262" s="9"/>
      <c r="N262" s="9"/>
      <c r="O262" s="9"/>
      <c r="P262" s="9"/>
      <c r="Q262" s="9"/>
      <c r="R262" s="9"/>
    </row>
    <row r="263" spans="2:18" ht="19.5" customHeight="1">
      <c r="B263" s="9"/>
      <c r="C263" s="9"/>
      <c r="D263" s="9"/>
      <c r="E263" s="9"/>
      <c r="F263" s="9"/>
      <c r="G263" s="9"/>
      <c r="H263" s="9"/>
      <c r="I263" s="9"/>
      <c r="J263" s="84"/>
      <c r="K263" s="84"/>
      <c r="L263" s="81"/>
      <c r="M263" s="9"/>
      <c r="N263" s="9"/>
      <c r="O263" s="9"/>
      <c r="P263" s="9"/>
      <c r="Q263" s="9"/>
      <c r="R263" s="9"/>
    </row>
    <row r="264" spans="2:18" ht="19.5" customHeight="1">
      <c r="B264" s="9"/>
      <c r="C264" s="9"/>
      <c r="D264" s="9"/>
      <c r="E264" s="9"/>
      <c r="F264" s="9"/>
      <c r="G264" s="9"/>
      <c r="H264" s="9"/>
      <c r="I264" s="9"/>
      <c r="J264" s="84"/>
      <c r="K264" s="84"/>
      <c r="L264" s="81"/>
      <c r="M264" s="9"/>
      <c r="N264" s="9"/>
      <c r="O264" s="9"/>
      <c r="P264" s="9"/>
      <c r="Q264" s="9"/>
      <c r="R264" s="9"/>
    </row>
    <row r="265" spans="2:18" ht="19.5" customHeight="1">
      <c r="B265" s="9"/>
      <c r="C265" s="9"/>
      <c r="D265" s="9"/>
      <c r="E265" s="9"/>
      <c r="F265" s="9"/>
      <c r="G265" s="9"/>
      <c r="H265" s="9"/>
      <c r="I265" s="9"/>
      <c r="J265" s="84"/>
      <c r="K265" s="84"/>
      <c r="L265" s="81"/>
      <c r="M265" s="9"/>
      <c r="N265" s="9"/>
      <c r="O265" s="9"/>
      <c r="P265" s="9"/>
      <c r="Q265" s="9"/>
      <c r="R265" s="9"/>
    </row>
    <row r="266" spans="2:18" ht="19.5" customHeight="1">
      <c r="B266" s="9"/>
      <c r="C266" s="9"/>
      <c r="D266" s="9"/>
      <c r="E266" s="9"/>
      <c r="F266" s="9"/>
      <c r="G266" s="9"/>
      <c r="H266" s="9"/>
      <c r="I266" s="9"/>
      <c r="J266" s="84"/>
      <c r="K266" s="84"/>
      <c r="L266" s="81"/>
      <c r="M266" s="9"/>
      <c r="N266" s="9"/>
      <c r="O266" s="9"/>
      <c r="P266" s="9"/>
      <c r="Q266" s="9"/>
      <c r="R266" s="9"/>
    </row>
    <row r="267" spans="2:18" ht="19.5" customHeight="1">
      <c r="B267" s="9"/>
      <c r="C267" s="9"/>
      <c r="D267" s="9"/>
      <c r="E267" s="9"/>
      <c r="F267" s="9"/>
      <c r="G267" s="9"/>
      <c r="H267" s="9"/>
      <c r="I267" s="9"/>
      <c r="J267" s="84"/>
      <c r="K267" s="84"/>
      <c r="L267" s="81"/>
      <c r="M267" s="9"/>
      <c r="N267" s="9"/>
      <c r="O267" s="9"/>
      <c r="P267" s="9"/>
      <c r="Q267" s="9"/>
      <c r="R267" s="9"/>
    </row>
    <row r="268" spans="2:18" ht="19.5" customHeight="1">
      <c r="B268" s="9"/>
      <c r="C268" s="9"/>
      <c r="D268" s="9"/>
      <c r="E268" s="9"/>
      <c r="F268" s="9"/>
      <c r="G268" s="9"/>
      <c r="H268" s="9"/>
      <c r="I268" s="9"/>
      <c r="J268" s="84"/>
      <c r="K268" s="84"/>
      <c r="L268" s="81"/>
      <c r="M268" s="9"/>
      <c r="N268" s="9"/>
      <c r="O268" s="9"/>
      <c r="P268" s="9"/>
      <c r="Q268" s="9"/>
      <c r="R268" s="9"/>
    </row>
    <row r="269" spans="2:18" ht="19.5" customHeight="1">
      <c r="B269" s="9"/>
      <c r="C269" s="9"/>
      <c r="D269" s="9"/>
      <c r="E269" s="9"/>
      <c r="F269" s="9"/>
      <c r="G269" s="9"/>
      <c r="H269" s="9"/>
      <c r="I269" s="9"/>
      <c r="J269" s="84"/>
      <c r="K269" s="84"/>
      <c r="L269" s="81"/>
      <c r="M269" s="9"/>
      <c r="N269" s="9"/>
      <c r="O269" s="9"/>
      <c r="P269" s="9"/>
      <c r="Q269" s="9"/>
      <c r="R269" s="9"/>
    </row>
    <row r="270" spans="2:18" ht="19.5" customHeight="1">
      <c r="B270" s="9"/>
      <c r="C270" s="9"/>
      <c r="D270" s="9"/>
      <c r="E270" s="9"/>
      <c r="F270" s="9"/>
      <c r="G270" s="9"/>
      <c r="H270" s="9"/>
      <c r="I270" s="9"/>
      <c r="J270" s="84"/>
      <c r="K270" s="84"/>
      <c r="L270" s="81"/>
      <c r="M270" s="9"/>
      <c r="N270" s="9"/>
      <c r="O270" s="9"/>
      <c r="P270" s="9"/>
      <c r="Q270" s="9"/>
      <c r="R270" s="9"/>
    </row>
    <row r="271" spans="2:18" ht="19.5" customHeight="1">
      <c r="B271" s="9"/>
      <c r="C271" s="9"/>
      <c r="D271" s="9"/>
      <c r="E271" s="9"/>
      <c r="F271" s="9"/>
      <c r="G271" s="9"/>
      <c r="H271" s="9"/>
      <c r="I271" s="9"/>
      <c r="J271" s="84"/>
      <c r="K271" s="84"/>
      <c r="L271" s="81"/>
      <c r="M271" s="9"/>
      <c r="N271" s="9"/>
      <c r="O271" s="9"/>
      <c r="P271" s="9"/>
      <c r="Q271" s="9"/>
      <c r="R271" s="9"/>
    </row>
    <row r="272" spans="2:18" ht="19.5" customHeight="1">
      <c r="B272" s="9"/>
      <c r="C272" s="9"/>
      <c r="D272" s="9"/>
      <c r="E272" s="9"/>
      <c r="F272" s="9"/>
      <c r="G272" s="9"/>
      <c r="H272" s="9"/>
      <c r="I272" s="9"/>
      <c r="J272" s="84"/>
      <c r="K272" s="84"/>
      <c r="L272" s="81"/>
      <c r="M272" s="9"/>
      <c r="N272" s="9"/>
      <c r="O272" s="9"/>
      <c r="P272" s="9"/>
      <c r="Q272" s="9"/>
      <c r="R272" s="9"/>
    </row>
    <row r="273" spans="2:18" ht="19.5" customHeight="1">
      <c r="B273" s="9"/>
      <c r="C273" s="9"/>
      <c r="D273" s="9"/>
      <c r="E273" s="9"/>
      <c r="F273" s="9"/>
      <c r="G273" s="9"/>
      <c r="H273" s="9"/>
      <c r="I273" s="9"/>
      <c r="J273" s="84"/>
      <c r="K273" s="84"/>
      <c r="L273" s="81"/>
      <c r="M273" s="9"/>
      <c r="N273" s="9"/>
      <c r="O273" s="9"/>
      <c r="P273" s="9"/>
      <c r="Q273" s="9"/>
      <c r="R273" s="9"/>
    </row>
    <row r="274" spans="2:18" ht="19.5" customHeight="1">
      <c r="B274" s="9"/>
      <c r="C274" s="9"/>
      <c r="D274" s="9"/>
      <c r="E274" s="9"/>
      <c r="F274" s="9"/>
      <c r="G274" s="9"/>
      <c r="H274" s="9"/>
      <c r="I274" s="9"/>
      <c r="J274" s="84"/>
      <c r="K274" s="84"/>
      <c r="L274" s="81"/>
      <c r="M274" s="9"/>
      <c r="N274" s="9"/>
      <c r="O274" s="9"/>
      <c r="P274" s="9"/>
      <c r="Q274" s="9"/>
      <c r="R274" s="9"/>
    </row>
    <row r="275" spans="2:18" ht="19.5" customHeight="1">
      <c r="B275" s="9"/>
      <c r="C275" s="9"/>
      <c r="D275" s="9"/>
      <c r="E275" s="9"/>
      <c r="F275" s="9"/>
      <c r="G275" s="9"/>
      <c r="H275" s="9"/>
      <c r="I275" s="9"/>
      <c r="J275" s="84"/>
      <c r="K275" s="84"/>
      <c r="L275" s="81"/>
      <c r="M275" s="9"/>
      <c r="N275" s="9"/>
      <c r="O275" s="9"/>
      <c r="P275" s="9"/>
      <c r="Q275" s="9"/>
      <c r="R275" s="9"/>
    </row>
    <row r="276" spans="2:18" ht="19.5" customHeight="1">
      <c r="B276" s="9"/>
      <c r="C276" s="9"/>
      <c r="D276" s="9"/>
      <c r="E276" s="9"/>
      <c r="F276" s="9"/>
      <c r="G276" s="9"/>
      <c r="H276" s="9"/>
      <c r="I276" s="9"/>
      <c r="J276" s="84"/>
      <c r="K276" s="84"/>
      <c r="L276" s="81"/>
      <c r="M276" s="9"/>
      <c r="N276" s="9"/>
      <c r="O276" s="9"/>
      <c r="P276" s="9"/>
      <c r="Q276" s="9"/>
      <c r="R276" s="9"/>
    </row>
    <row r="277" spans="2:18" ht="19.5" customHeight="1">
      <c r="B277" s="9"/>
      <c r="C277" s="9"/>
      <c r="D277" s="9"/>
      <c r="E277" s="9"/>
      <c r="F277" s="9"/>
      <c r="G277" s="9"/>
      <c r="H277" s="9"/>
      <c r="I277" s="9"/>
      <c r="J277" s="84"/>
      <c r="K277" s="84"/>
      <c r="L277" s="81"/>
      <c r="M277" s="9"/>
      <c r="N277" s="9"/>
      <c r="O277" s="9"/>
      <c r="P277" s="9"/>
      <c r="Q277" s="9"/>
      <c r="R277" s="9"/>
    </row>
    <row r="278" spans="2:18" ht="19.5" customHeight="1">
      <c r="B278" s="9"/>
      <c r="C278" s="9"/>
      <c r="D278" s="9"/>
      <c r="E278" s="9"/>
      <c r="F278" s="9"/>
      <c r="G278" s="9"/>
      <c r="H278" s="9"/>
      <c r="I278" s="9"/>
      <c r="J278" s="84"/>
      <c r="K278" s="84"/>
      <c r="L278" s="81"/>
      <c r="M278" s="9"/>
      <c r="N278" s="9"/>
      <c r="O278" s="9"/>
      <c r="P278" s="9"/>
      <c r="Q278" s="9"/>
      <c r="R278" s="9"/>
    </row>
    <row r="279" spans="2:18" ht="19.5" customHeight="1">
      <c r="B279" s="9"/>
      <c r="C279" s="9"/>
      <c r="D279" s="9"/>
      <c r="E279" s="9"/>
      <c r="F279" s="9"/>
      <c r="G279" s="9"/>
      <c r="H279" s="9"/>
      <c r="I279" s="9"/>
      <c r="J279" s="84"/>
      <c r="K279" s="84"/>
      <c r="L279" s="81"/>
      <c r="M279" s="9"/>
      <c r="N279" s="9"/>
      <c r="O279" s="9"/>
      <c r="P279" s="9"/>
      <c r="Q279" s="9"/>
      <c r="R279" s="9"/>
    </row>
    <row r="280" spans="2:18" ht="19.5" customHeight="1">
      <c r="B280" s="9"/>
      <c r="C280" s="9"/>
      <c r="D280" s="9"/>
      <c r="E280" s="9"/>
      <c r="F280" s="9"/>
      <c r="G280" s="9"/>
      <c r="H280" s="9"/>
      <c r="I280" s="9"/>
      <c r="J280" s="84"/>
      <c r="K280" s="84"/>
      <c r="L280" s="81"/>
      <c r="M280" s="9"/>
      <c r="N280" s="9"/>
      <c r="O280" s="9"/>
      <c r="P280" s="9"/>
      <c r="Q280" s="9"/>
      <c r="R280" s="9"/>
    </row>
    <row r="281" spans="2:18" ht="19.5" customHeight="1">
      <c r="B281" s="9"/>
      <c r="C281" s="9"/>
      <c r="D281" s="9"/>
      <c r="E281" s="9"/>
      <c r="F281" s="9"/>
      <c r="G281" s="9"/>
      <c r="H281" s="9"/>
      <c r="I281" s="9"/>
      <c r="J281" s="84"/>
      <c r="K281" s="84"/>
      <c r="L281" s="81"/>
      <c r="M281" s="9"/>
      <c r="N281" s="9"/>
      <c r="O281" s="9"/>
      <c r="P281" s="9"/>
      <c r="Q281" s="9"/>
      <c r="R281" s="9"/>
    </row>
    <row r="282" spans="2:18" ht="19.5" customHeight="1">
      <c r="B282" s="9"/>
      <c r="C282" s="9"/>
      <c r="D282" s="9"/>
      <c r="E282" s="9"/>
      <c r="F282" s="9"/>
      <c r="G282" s="9"/>
      <c r="H282" s="9"/>
      <c r="I282" s="9"/>
      <c r="J282" s="84"/>
      <c r="K282" s="84"/>
      <c r="L282" s="81"/>
      <c r="M282" s="9"/>
      <c r="N282" s="9"/>
      <c r="O282" s="9"/>
      <c r="P282" s="9"/>
      <c r="Q282" s="9"/>
      <c r="R282" s="9"/>
    </row>
    <row r="283" spans="2:18" ht="19.5" customHeight="1">
      <c r="B283" s="9"/>
      <c r="C283" s="9"/>
      <c r="D283" s="9"/>
      <c r="E283" s="9"/>
      <c r="F283" s="9"/>
      <c r="G283" s="9"/>
      <c r="H283" s="9"/>
      <c r="I283" s="9"/>
      <c r="J283" s="84"/>
      <c r="K283" s="84"/>
      <c r="L283" s="81"/>
      <c r="M283" s="9"/>
      <c r="N283" s="9"/>
      <c r="O283" s="9"/>
      <c r="P283" s="9"/>
      <c r="Q283" s="9"/>
      <c r="R283" s="9"/>
    </row>
    <row r="284" spans="2:18" ht="19.5" customHeight="1">
      <c r="B284" s="9"/>
      <c r="C284" s="9"/>
      <c r="D284" s="9"/>
      <c r="E284" s="9"/>
      <c r="F284" s="9"/>
      <c r="G284" s="9"/>
      <c r="H284" s="9"/>
      <c r="I284" s="9"/>
      <c r="J284" s="84"/>
      <c r="K284" s="84"/>
      <c r="L284" s="81"/>
      <c r="M284" s="9"/>
      <c r="N284" s="9"/>
      <c r="O284" s="9"/>
      <c r="P284" s="9"/>
      <c r="Q284" s="9"/>
      <c r="R284" s="9"/>
    </row>
    <row r="285" spans="2:18" ht="19.5" customHeight="1">
      <c r="B285" s="9"/>
      <c r="C285" s="9"/>
      <c r="D285" s="9"/>
      <c r="E285" s="9"/>
      <c r="F285" s="9"/>
      <c r="G285" s="9"/>
      <c r="H285" s="9"/>
      <c r="I285" s="9"/>
      <c r="J285" s="84"/>
      <c r="K285" s="84"/>
      <c r="L285" s="81"/>
      <c r="M285" s="9"/>
      <c r="N285" s="9"/>
      <c r="O285" s="9"/>
      <c r="P285" s="9"/>
      <c r="Q285" s="9"/>
      <c r="R285" s="9"/>
    </row>
    <row r="286" spans="2:18" ht="19.5" customHeight="1">
      <c r="B286" s="9"/>
      <c r="C286" s="9"/>
      <c r="D286" s="9"/>
      <c r="E286" s="9"/>
      <c r="F286" s="9"/>
      <c r="G286" s="9"/>
      <c r="H286" s="9"/>
      <c r="I286" s="9"/>
      <c r="J286" s="84"/>
      <c r="K286" s="84"/>
      <c r="L286" s="81"/>
      <c r="M286" s="9"/>
      <c r="N286" s="9"/>
      <c r="O286" s="9"/>
      <c r="P286" s="9"/>
      <c r="Q286" s="9"/>
      <c r="R286" s="9"/>
    </row>
    <row r="287" spans="2:18" ht="19.5" customHeight="1">
      <c r="B287" s="9"/>
      <c r="C287" s="9"/>
      <c r="D287" s="9"/>
      <c r="E287" s="9"/>
      <c r="F287" s="9"/>
      <c r="G287" s="9"/>
      <c r="H287" s="9"/>
      <c r="I287" s="9"/>
      <c r="J287" s="84"/>
      <c r="K287" s="84"/>
      <c r="L287" s="81"/>
      <c r="M287" s="9"/>
      <c r="N287" s="9"/>
      <c r="O287" s="9"/>
      <c r="P287" s="9"/>
      <c r="Q287" s="9"/>
      <c r="R287" s="9"/>
    </row>
    <row r="288" spans="2:18" ht="19.5" customHeight="1">
      <c r="B288" s="9"/>
      <c r="C288" s="9"/>
      <c r="D288" s="9"/>
      <c r="E288" s="9"/>
      <c r="F288" s="9"/>
      <c r="G288" s="9"/>
      <c r="H288" s="9"/>
      <c r="I288" s="9"/>
      <c r="J288" s="84"/>
      <c r="K288" s="84"/>
      <c r="L288" s="81"/>
      <c r="M288" s="9"/>
      <c r="N288" s="9"/>
      <c r="O288" s="9"/>
      <c r="P288" s="9"/>
      <c r="Q288" s="9"/>
      <c r="R288" s="9"/>
    </row>
    <row r="289" spans="2:18" ht="19.5" customHeight="1">
      <c r="B289" s="9"/>
      <c r="C289" s="9"/>
      <c r="D289" s="9"/>
      <c r="E289" s="9"/>
      <c r="F289" s="9"/>
      <c r="G289" s="9"/>
      <c r="H289" s="9"/>
      <c r="I289" s="9"/>
      <c r="J289" s="84"/>
      <c r="K289" s="84"/>
      <c r="L289" s="81"/>
      <c r="M289" s="9"/>
      <c r="N289" s="9"/>
      <c r="O289" s="9"/>
      <c r="P289" s="9"/>
      <c r="Q289" s="9"/>
      <c r="R289" s="9"/>
    </row>
    <row r="290" spans="2:18" ht="19.5" customHeight="1">
      <c r="B290" s="9"/>
      <c r="C290" s="9"/>
      <c r="D290" s="9"/>
      <c r="E290" s="9"/>
      <c r="F290" s="9"/>
      <c r="G290" s="9"/>
      <c r="H290" s="9"/>
      <c r="I290" s="9"/>
      <c r="J290" s="84"/>
      <c r="K290" s="84"/>
      <c r="L290" s="81"/>
      <c r="M290" s="9"/>
      <c r="N290" s="9"/>
      <c r="O290" s="9"/>
      <c r="P290" s="9"/>
      <c r="Q290" s="9"/>
      <c r="R290" s="9"/>
    </row>
    <row r="291" spans="2:18" ht="19.5" customHeight="1">
      <c r="B291" s="9"/>
      <c r="C291" s="9"/>
      <c r="D291" s="9"/>
      <c r="E291" s="9"/>
      <c r="F291" s="9"/>
      <c r="G291" s="9"/>
      <c r="H291" s="9"/>
      <c r="I291" s="9"/>
      <c r="J291" s="84"/>
      <c r="K291" s="84"/>
      <c r="L291" s="81"/>
      <c r="M291" s="9"/>
      <c r="N291" s="9"/>
      <c r="O291" s="9"/>
      <c r="P291" s="9"/>
      <c r="Q291" s="9"/>
      <c r="R291" s="9"/>
    </row>
    <row r="292" spans="2:18" ht="19.5" customHeight="1">
      <c r="B292" s="9"/>
      <c r="C292" s="9"/>
      <c r="D292" s="9"/>
      <c r="E292" s="9"/>
      <c r="F292" s="9"/>
      <c r="G292" s="9"/>
      <c r="H292" s="9"/>
      <c r="I292" s="9"/>
      <c r="J292" s="84"/>
      <c r="K292" s="84"/>
      <c r="L292" s="81"/>
      <c r="M292" s="9"/>
      <c r="N292" s="9"/>
      <c r="O292" s="9"/>
      <c r="P292" s="9"/>
      <c r="Q292" s="9"/>
      <c r="R292" s="9"/>
    </row>
    <row r="293" spans="2:18" ht="19.5" customHeight="1">
      <c r="B293" s="9"/>
      <c r="C293" s="9"/>
      <c r="D293" s="9"/>
      <c r="E293" s="9"/>
      <c r="F293" s="9"/>
      <c r="G293" s="9"/>
      <c r="H293" s="9"/>
      <c r="I293" s="9"/>
      <c r="J293" s="84"/>
      <c r="K293" s="84"/>
      <c r="L293" s="81"/>
      <c r="M293" s="9"/>
      <c r="N293" s="9"/>
      <c r="O293" s="9"/>
      <c r="P293" s="9"/>
      <c r="Q293" s="9"/>
      <c r="R293" s="9"/>
    </row>
    <row r="294" spans="2:18" ht="19.5" customHeight="1">
      <c r="B294" s="9"/>
      <c r="C294" s="9"/>
      <c r="D294" s="9"/>
      <c r="E294" s="9"/>
      <c r="F294" s="9"/>
      <c r="G294" s="9"/>
      <c r="H294" s="9"/>
      <c r="I294" s="9"/>
      <c r="J294" s="84"/>
      <c r="K294" s="84"/>
      <c r="L294" s="81"/>
      <c r="M294" s="9"/>
      <c r="N294" s="9"/>
      <c r="O294" s="9"/>
      <c r="P294" s="9"/>
      <c r="Q294" s="9"/>
      <c r="R294" s="9"/>
    </row>
    <row r="295" spans="2:18" ht="19.5" customHeight="1">
      <c r="B295" s="9"/>
      <c r="C295" s="9"/>
      <c r="D295" s="9"/>
      <c r="E295" s="9"/>
      <c r="F295" s="9"/>
      <c r="G295" s="9"/>
      <c r="H295" s="9"/>
      <c r="I295" s="9"/>
      <c r="J295" s="84"/>
      <c r="K295" s="84"/>
      <c r="L295" s="81"/>
      <c r="M295" s="9"/>
      <c r="N295" s="9"/>
      <c r="O295" s="9"/>
      <c r="P295" s="9"/>
      <c r="Q295" s="9"/>
      <c r="R295" s="9"/>
    </row>
    <row r="296" spans="2:18" ht="19.5" customHeight="1">
      <c r="B296" s="9"/>
      <c r="C296" s="9"/>
      <c r="D296" s="9"/>
      <c r="E296" s="9"/>
      <c r="F296" s="9"/>
      <c r="G296" s="9"/>
      <c r="H296" s="9"/>
      <c r="I296" s="9"/>
      <c r="J296" s="84"/>
      <c r="K296" s="84"/>
      <c r="L296" s="81"/>
      <c r="M296" s="9"/>
      <c r="N296" s="9"/>
      <c r="O296" s="9"/>
      <c r="P296" s="9"/>
      <c r="Q296" s="9"/>
      <c r="R296" s="9"/>
    </row>
    <row r="297" spans="2:18" ht="19.5" customHeight="1">
      <c r="B297" s="9"/>
      <c r="C297" s="9"/>
      <c r="D297" s="9"/>
      <c r="E297" s="9"/>
      <c r="F297" s="9"/>
      <c r="G297" s="9"/>
      <c r="H297" s="9"/>
      <c r="I297" s="9"/>
      <c r="J297" s="84"/>
      <c r="K297" s="84"/>
      <c r="L297" s="81"/>
      <c r="M297" s="9"/>
      <c r="N297" s="9"/>
      <c r="O297" s="9"/>
      <c r="P297" s="9"/>
      <c r="Q297" s="9"/>
      <c r="R297" s="9"/>
    </row>
    <row r="298" spans="2:18" ht="19.5" customHeight="1">
      <c r="B298" s="9"/>
      <c r="C298" s="9"/>
      <c r="D298" s="9"/>
      <c r="E298" s="9"/>
      <c r="F298" s="9"/>
      <c r="G298" s="9"/>
      <c r="H298" s="9"/>
      <c r="I298" s="9"/>
      <c r="J298" s="84"/>
      <c r="K298" s="84"/>
      <c r="L298" s="81"/>
      <c r="M298" s="9"/>
      <c r="N298" s="9"/>
      <c r="O298" s="9"/>
      <c r="P298" s="9"/>
      <c r="Q298" s="9"/>
      <c r="R298" s="9"/>
    </row>
    <row r="299" spans="2:18" ht="19.5" customHeight="1">
      <c r="B299" s="9"/>
      <c r="C299" s="9"/>
      <c r="D299" s="9"/>
      <c r="E299" s="9"/>
      <c r="F299" s="9"/>
      <c r="G299" s="9"/>
      <c r="H299" s="9"/>
      <c r="I299" s="9"/>
      <c r="J299" s="84"/>
      <c r="K299" s="84"/>
      <c r="L299" s="81"/>
      <c r="M299" s="9"/>
      <c r="N299" s="9"/>
      <c r="O299" s="9"/>
      <c r="P299" s="9"/>
      <c r="Q299" s="9"/>
      <c r="R299" s="9"/>
    </row>
    <row r="300" spans="2:18" ht="19.5" customHeight="1">
      <c r="B300" s="9"/>
      <c r="C300" s="9"/>
      <c r="D300" s="9"/>
      <c r="E300" s="9"/>
      <c r="F300" s="9"/>
      <c r="G300" s="9"/>
      <c r="H300" s="9"/>
      <c r="I300" s="9"/>
      <c r="J300" s="84"/>
      <c r="K300" s="84"/>
      <c r="L300" s="81"/>
      <c r="M300" s="9"/>
      <c r="N300" s="9"/>
      <c r="O300" s="9"/>
      <c r="P300" s="9"/>
      <c r="Q300" s="9"/>
      <c r="R300" s="9"/>
    </row>
    <row r="301" spans="2:18" ht="19.5" customHeight="1">
      <c r="B301" s="9"/>
      <c r="C301" s="9"/>
      <c r="D301" s="9"/>
      <c r="E301" s="9"/>
      <c r="F301" s="9"/>
      <c r="G301" s="9"/>
      <c r="H301" s="9"/>
      <c r="I301" s="9"/>
      <c r="J301" s="84"/>
      <c r="K301" s="84"/>
      <c r="L301" s="81"/>
      <c r="M301" s="9"/>
      <c r="N301" s="9"/>
      <c r="O301" s="9"/>
      <c r="P301" s="9"/>
      <c r="Q301" s="9"/>
      <c r="R301" s="9"/>
    </row>
    <row r="302" spans="2:18" ht="19.5" customHeight="1">
      <c r="B302" s="9"/>
      <c r="C302" s="9"/>
      <c r="D302" s="9"/>
      <c r="E302" s="9"/>
      <c r="F302" s="9"/>
      <c r="G302" s="9"/>
      <c r="H302" s="9"/>
      <c r="I302" s="9"/>
      <c r="J302" s="84"/>
      <c r="K302" s="84"/>
      <c r="L302" s="81"/>
      <c r="M302" s="9"/>
      <c r="N302" s="9"/>
      <c r="O302" s="9"/>
      <c r="P302" s="9"/>
      <c r="Q302" s="9"/>
      <c r="R302" s="9"/>
    </row>
    <row r="303" spans="2:18" ht="19.5" customHeight="1">
      <c r="B303" s="9"/>
      <c r="C303" s="9"/>
      <c r="D303" s="9"/>
      <c r="E303" s="9"/>
      <c r="F303" s="9"/>
      <c r="G303" s="9"/>
      <c r="H303" s="9"/>
      <c r="I303" s="9"/>
      <c r="J303" s="84"/>
      <c r="K303" s="84"/>
      <c r="L303" s="81"/>
      <c r="M303" s="9"/>
      <c r="N303" s="9"/>
      <c r="O303" s="9"/>
      <c r="P303" s="9"/>
      <c r="Q303" s="9"/>
      <c r="R303" s="9"/>
    </row>
    <row r="304" spans="2:18" ht="19.5" customHeight="1">
      <c r="B304" s="9"/>
      <c r="C304" s="9"/>
      <c r="D304" s="9"/>
      <c r="E304" s="9"/>
      <c r="F304" s="9"/>
      <c r="G304" s="9"/>
      <c r="H304" s="9"/>
      <c r="I304" s="9"/>
      <c r="J304" s="84"/>
      <c r="K304" s="84"/>
      <c r="L304" s="81"/>
      <c r="M304" s="9"/>
      <c r="N304" s="9"/>
      <c r="O304" s="9"/>
      <c r="P304" s="9"/>
      <c r="Q304" s="9"/>
      <c r="R304" s="9"/>
    </row>
    <row r="305" spans="2:18" ht="19.5" customHeight="1">
      <c r="B305" s="9"/>
      <c r="C305" s="9"/>
      <c r="D305" s="9"/>
      <c r="E305" s="9"/>
      <c r="F305" s="9"/>
      <c r="G305" s="9"/>
      <c r="H305" s="9"/>
      <c r="I305" s="9"/>
      <c r="J305" s="84"/>
      <c r="K305" s="84"/>
      <c r="L305" s="81"/>
      <c r="M305" s="9"/>
      <c r="N305" s="9"/>
      <c r="O305" s="9"/>
      <c r="P305" s="9"/>
      <c r="Q305" s="9"/>
      <c r="R305" s="9"/>
    </row>
    <row r="306" spans="2:18" ht="19.5" customHeight="1">
      <c r="B306" s="9"/>
      <c r="C306" s="9"/>
      <c r="D306" s="9"/>
      <c r="E306" s="9"/>
      <c r="F306" s="9"/>
      <c r="G306" s="9"/>
      <c r="H306" s="9"/>
      <c r="I306" s="9"/>
      <c r="J306" s="84"/>
      <c r="K306" s="84"/>
      <c r="L306" s="81"/>
      <c r="M306" s="9"/>
      <c r="N306" s="9"/>
      <c r="O306" s="9"/>
      <c r="P306" s="9"/>
      <c r="Q306" s="9"/>
      <c r="R306" s="9"/>
    </row>
    <row r="307" spans="2:18" ht="19.5" customHeight="1">
      <c r="B307" s="9"/>
      <c r="C307" s="9"/>
      <c r="D307" s="9"/>
      <c r="E307" s="9"/>
      <c r="F307" s="9"/>
      <c r="G307" s="9"/>
      <c r="H307" s="9"/>
      <c r="I307" s="9"/>
      <c r="J307" s="84"/>
      <c r="K307" s="84"/>
      <c r="L307" s="81"/>
      <c r="M307" s="9"/>
      <c r="N307" s="9"/>
      <c r="O307" s="9"/>
      <c r="P307" s="9"/>
      <c r="Q307" s="9"/>
      <c r="R307" s="9"/>
    </row>
    <row r="308" spans="2:18" ht="19.5" customHeight="1">
      <c r="B308" s="9"/>
      <c r="C308" s="9"/>
      <c r="D308" s="9"/>
      <c r="E308" s="9"/>
      <c r="F308" s="9"/>
      <c r="G308" s="9"/>
      <c r="H308" s="9"/>
      <c r="I308" s="9"/>
      <c r="J308" s="84"/>
      <c r="K308" s="84"/>
      <c r="L308" s="81"/>
      <c r="M308" s="9"/>
      <c r="N308" s="9"/>
      <c r="O308" s="9"/>
      <c r="P308" s="9"/>
      <c r="Q308" s="9"/>
      <c r="R308" s="9"/>
    </row>
    <row r="309" spans="2:18" ht="19.5" customHeight="1">
      <c r="B309" s="9"/>
      <c r="C309" s="9"/>
      <c r="D309" s="9"/>
      <c r="E309" s="9"/>
      <c r="F309" s="9"/>
      <c r="G309" s="9"/>
      <c r="H309" s="9"/>
      <c r="I309" s="9"/>
      <c r="J309" s="84"/>
      <c r="K309" s="84"/>
      <c r="L309" s="81"/>
      <c r="M309" s="9"/>
      <c r="N309" s="9"/>
      <c r="O309" s="9"/>
      <c r="P309" s="9"/>
      <c r="Q309" s="9"/>
      <c r="R309" s="9"/>
    </row>
    <row r="310" spans="2:18" ht="19.5" customHeight="1">
      <c r="B310" s="9"/>
      <c r="C310" s="9"/>
      <c r="D310" s="9"/>
      <c r="E310" s="9"/>
      <c r="F310" s="9"/>
      <c r="G310" s="9"/>
      <c r="H310" s="9"/>
      <c r="I310" s="9"/>
      <c r="J310" s="84"/>
      <c r="K310" s="84"/>
      <c r="L310" s="81"/>
      <c r="M310" s="9"/>
      <c r="N310" s="9"/>
      <c r="O310" s="9"/>
      <c r="P310" s="9"/>
      <c r="Q310" s="9"/>
      <c r="R310" s="9"/>
    </row>
    <row r="311" spans="2:18" ht="19.5" customHeight="1">
      <c r="B311" s="9"/>
      <c r="C311" s="9"/>
      <c r="D311" s="9"/>
      <c r="E311" s="9"/>
      <c r="F311" s="9"/>
      <c r="G311" s="9"/>
      <c r="H311" s="9"/>
      <c r="I311" s="9"/>
      <c r="J311" s="84"/>
      <c r="K311" s="84"/>
      <c r="L311" s="81"/>
      <c r="M311" s="9"/>
      <c r="N311" s="9"/>
      <c r="O311" s="9"/>
      <c r="P311" s="9"/>
      <c r="Q311" s="9"/>
      <c r="R311" s="9"/>
    </row>
    <row r="312" spans="2:18" ht="19.5" customHeight="1">
      <c r="B312" s="9"/>
      <c r="C312" s="9"/>
      <c r="D312" s="9"/>
      <c r="E312" s="9"/>
      <c r="F312" s="9"/>
      <c r="G312" s="9"/>
      <c r="H312" s="9"/>
      <c r="I312" s="9"/>
      <c r="J312" s="84"/>
      <c r="K312" s="84"/>
      <c r="L312" s="81"/>
      <c r="M312" s="9"/>
      <c r="N312" s="9"/>
      <c r="O312" s="9"/>
      <c r="P312" s="9"/>
      <c r="Q312" s="9"/>
      <c r="R312" s="9"/>
    </row>
    <row r="313" spans="2:18" ht="19.5" customHeight="1">
      <c r="B313" s="9"/>
      <c r="C313" s="9"/>
      <c r="D313" s="9"/>
      <c r="E313" s="9"/>
      <c r="F313" s="9"/>
      <c r="G313" s="9"/>
      <c r="H313" s="9"/>
      <c r="I313" s="9"/>
      <c r="J313" s="84"/>
      <c r="K313" s="84"/>
      <c r="L313" s="81"/>
      <c r="M313" s="9"/>
      <c r="N313" s="9"/>
      <c r="O313" s="9"/>
      <c r="P313" s="9"/>
      <c r="Q313" s="9"/>
      <c r="R313" s="9"/>
    </row>
    <row r="314" spans="2:18" ht="19.5" customHeight="1">
      <c r="B314" s="9"/>
      <c r="C314" s="9"/>
      <c r="D314" s="9"/>
      <c r="E314" s="9"/>
      <c r="F314" s="9"/>
      <c r="G314" s="9"/>
      <c r="H314" s="9"/>
      <c r="I314" s="9"/>
      <c r="J314" s="84"/>
      <c r="K314" s="84"/>
      <c r="L314" s="81"/>
      <c r="M314" s="9"/>
      <c r="N314" s="9"/>
      <c r="O314" s="9"/>
      <c r="P314" s="9"/>
      <c r="Q314" s="9"/>
      <c r="R314" s="9"/>
    </row>
    <row r="315" spans="2:18" ht="19.5" customHeight="1">
      <c r="B315" s="9"/>
      <c r="C315" s="9"/>
      <c r="D315" s="9"/>
      <c r="E315" s="9"/>
      <c r="F315" s="9"/>
      <c r="G315" s="9"/>
      <c r="H315" s="9"/>
      <c r="I315" s="9"/>
      <c r="J315" s="84"/>
      <c r="K315" s="84"/>
      <c r="L315" s="81"/>
      <c r="M315" s="9"/>
      <c r="N315" s="9"/>
      <c r="O315" s="9"/>
      <c r="P315" s="9"/>
      <c r="Q315" s="9"/>
      <c r="R315" s="9"/>
    </row>
    <row r="316" spans="2:18" ht="19.5" customHeight="1">
      <c r="B316" s="9"/>
      <c r="C316" s="9"/>
      <c r="D316" s="9"/>
      <c r="E316" s="9"/>
      <c r="F316" s="9"/>
      <c r="G316" s="9"/>
      <c r="H316" s="9"/>
      <c r="I316" s="9"/>
      <c r="J316" s="84"/>
      <c r="K316" s="84"/>
      <c r="L316" s="81"/>
      <c r="M316" s="9"/>
      <c r="N316" s="9"/>
      <c r="O316" s="9"/>
      <c r="P316" s="9"/>
      <c r="Q316" s="9"/>
      <c r="R316" s="9"/>
    </row>
    <row r="317" spans="2:18" ht="19.5" customHeight="1">
      <c r="B317" s="9"/>
      <c r="C317" s="9"/>
      <c r="D317" s="9"/>
      <c r="E317" s="9"/>
      <c r="F317" s="9"/>
      <c r="G317" s="9"/>
      <c r="H317" s="9"/>
      <c r="I317" s="9"/>
      <c r="J317" s="84"/>
      <c r="K317" s="84"/>
      <c r="L317" s="81"/>
      <c r="M317" s="9"/>
      <c r="N317" s="9"/>
      <c r="O317" s="9"/>
      <c r="P317" s="9"/>
      <c r="Q317" s="9"/>
      <c r="R317" s="9"/>
    </row>
    <row r="318" spans="2:18" ht="19.5" customHeight="1">
      <c r="B318" s="9"/>
      <c r="C318" s="9"/>
      <c r="D318" s="9"/>
      <c r="E318" s="9"/>
      <c r="F318" s="9"/>
      <c r="G318" s="9"/>
      <c r="H318" s="9"/>
      <c r="I318" s="9"/>
      <c r="J318" s="84"/>
      <c r="K318" s="84"/>
      <c r="L318" s="81"/>
      <c r="M318" s="9"/>
      <c r="N318" s="9"/>
      <c r="O318" s="9"/>
      <c r="P318" s="9"/>
      <c r="Q318" s="9"/>
      <c r="R318" s="9"/>
    </row>
    <row r="319" spans="2:18" ht="19.5" customHeight="1">
      <c r="B319" s="9"/>
      <c r="C319" s="9"/>
      <c r="D319" s="9"/>
      <c r="E319" s="9"/>
      <c r="F319" s="9"/>
      <c r="G319" s="9"/>
      <c r="H319" s="9"/>
      <c r="I319" s="9"/>
      <c r="J319" s="84"/>
      <c r="K319" s="84"/>
      <c r="L319" s="81"/>
      <c r="M319" s="9"/>
      <c r="N319" s="9"/>
      <c r="O319" s="9"/>
      <c r="P319" s="9"/>
      <c r="Q319" s="9"/>
      <c r="R319" s="9"/>
    </row>
    <row r="320" spans="2:18" ht="19.5" customHeight="1">
      <c r="B320" s="9"/>
      <c r="C320" s="9"/>
      <c r="D320" s="9"/>
      <c r="E320" s="9"/>
      <c r="F320" s="9"/>
      <c r="G320" s="9"/>
      <c r="H320" s="9"/>
      <c r="I320" s="9"/>
      <c r="J320" s="84"/>
      <c r="K320" s="84"/>
      <c r="L320" s="81"/>
      <c r="M320" s="9"/>
      <c r="N320" s="9"/>
      <c r="O320" s="9"/>
      <c r="P320" s="9"/>
      <c r="Q320" s="9"/>
      <c r="R320" s="9"/>
    </row>
    <row r="321" spans="2:18" ht="19.5" customHeight="1">
      <c r="B321" s="9"/>
      <c r="C321" s="9"/>
      <c r="D321" s="9"/>
      <c r="E321" s="9"/>
      <c r="F321" s="9"/>
      <c r="G321" s="9"/>
      <c r="H321" s="9"/>
      <c r="I321" s="9"/>
      <c r="J321" s="84"/>
      <c r="K321" s="84"/>
      <c r="L321" s="81"/>
      <c r="M321" s="9"/>
      <c r="N321" s="9"/>
      <c r="O321" s="9"/>
      <c r="P321" s="9"/>
      <c r="Q321" s="9"/>
      <c r="R321" s="9"/>
    </row>
    <row r="322" spans="2:18" ht="19.5" customHeight="1">
      <c r="B322" s="9"/>
      <c r="C322" s="9"/>
      <c r="D322" s="9"/>
      <c r="E322" s="9"/>
      <c r="F322" s="9"/>
      <c r="G322" s="9"/>
      <c r="H322" s="9"/>
      <c r="I322" s="9"/>
      <c r="J322" s="84"/>
      <c r="K322" s="84"/>
      <c r="L322" s="81"/>
      <c r="M322" s="9"/>
      <c r="N322" s="9"/>
      <c r="O322" s="9"/>
      <c r="P322" s="9"/>
      <c r="Q322" s="9"/>
      <c r="R322" s="9"/>
    </row>
    <row r="323" spans="2:18" ht="19.5" customHeight="1">
      <c r="B323" s="9"/>
      <c r="C323" s="9"/>
      <c r="D323" s="9"/>
      <c r="E323" s="9"/>
      <c r="F323" s="9"/>
      <c r="G323" s="9"/>
      <c r="H323" s="9"/>
      <c r="I323" s="9"/>
      <c r="J323" s="84"/>
      <c r="K323" s="84"/>
      <c r="L323" s="81"/>
      <c r="M323" s="9"/>
      <c r="N323" s="9"/>
      <c r="O323" s="9"/>
      <c r="P323" s="9"/>
      <c r="Q323" s="9"/>
      <c r="R323" s="9"/>
    </row>
    <row r="324" spans="2:18" ht="19.5" customHeight="1">
      <c r="B324" s="9"/>
      <c r="C324" s="9"/>
      <c r="D324" s="9"/>
      <c r="E324" s="9"/>
      <c r="F324" s="9"/>
      <c r="G324" s="9"/>
      <c r="H324" s="9"/>
      <c r="I324" s="9"/>
      <c r="J324" s="84"/>
      <c r="K324" s="84"/>
      <c r="L324" s="81"/>
      <c r="M324" s="9"/>
      <c r="N324" s="9"/>
      <c r="O324" s="9"/>
      <c r="P324" s="9"/>
      <c r="Q324" s="9"/>
      <c r="R324" s="9"/>
    </row>
    <row r="325" spans="2:18" ht="19.5" customHeight="1">
      <c r="B325" s="9"/>
      <c r="C325" s="9"/>
      <c r="D325" s="9"/>
      <c r="E325" s="9"/>
      <c r="F325" s="9"/>
      <c r="G325" s="9"/>
      <c r="H325" s="9"/>
      <c r="I325" s="9"/>
      <c r="J325" s="84"/>
      <c r="K325" s="84"/>
      <c r="L325" s="81"/>
      <c r="M325" s="9"/>
      <c r="N325" s="9"/>
      <c r="O325" s="9"/>
      <c r="P325" s="9"/>
      <c r="Q325" s="9"/>
      <c r="R325" s="9"/>
    </row>
    <row r="326" spans="2:18" ht="19.5" customHeight="1">
      <c r="B326" s="9"/>
      <c r="C326" s="9"/>
      <c r="D326" s="9"/>
      <c r="E326" s="9"/>
      <c r="F326" s="9"/>
      <c r="G326" s="9"/>
      <c r="H326" s="9"/>
      <c r="I326" s="9"/>
      <c r="J326" s="84"/>
      <c r="K326" s="84"/>
      <c r="L326" s="81"/>
      <c r="M326" s="9"/>
      <c r="N326" s="9"/>
      <c r="O326" s="9"/>
      <c r="P326" s="9"/>
      <c r="Q326" s="9"/>
      <c r="R326" s="9"/>
    </row>
    <row r="327" spans="2:18" ht="19.5" customHeight="1">
      <c r="B327" s="9"/>
      <c r="C327" s="9"/>
      <c r="D327" s="9"/>
      <c r="E327" s="9"/>
      <c r="F327" s="9"/>
      <c r="G327" s="9"/>
      <c r="H327" s="9"/>
      <c r="I327" s="9"/>
      <c r="J327" s="84"/>
      <c r="K327" s="84"/>
      <c r="L327" s="81"/>
      <c r="M327" s="9"/>
      <c r="N327" s="9"/>
      <c r="O327" s="9"/>
      <c r="P327" s="9"/>
      <c r="Q327" s="9"/>
      <c r="R327" s="9"/>
    </row>
    <row r="328" spans="2:18" ht="19.5" customHeight="1">
      <c r="B328" s="9"/>
      <c r="C328" s="9"/>
      <c r="D328" s="9"/>
      <c r="E328" s="9"/>
      <c r="F328" s="9"/>
      <c r="G328" s="9"/>
      <c r="H328" s="9"/>
      <c r="I328" s="9"/>
      <c r="J328" s="84"/>
      <c r="K328" s="84"/>
      <c r="L328" s="81"/>
      <c r="M328" s="9"/>
      <c r="N328" s="9"/>
      <c r="O328" s="9"/>
      <c r="P328" s="9"/>
      <c r="Q328" s="9"/>
      <c r="R328" s="9"/>
    </row>
    <row r="329" spans="2:18" ht="19.5" customHeight="1">
      <c r="B329" s="9"/>
      <c r="C329" s="9"/>
      <c r="D329" s="9"/>
      <c r="E329" s="9"/>
      <c r="F329" s="9"/>
      <c r="G329" s="9"/>
      <c r="H329" s="9"/>
      <c r="I329" s="9"/>
      <c r="J329" s="84"/>
      <c r="K329" s="84"/>
      <c r="L329" s="81"/>
      <c r="M329" s="9"/>
      <c r="N329" s="9"/>
      <c r="O329" s="9"/>
      <c r="P329" s="9"/>
      <c r="Q329" s="9"/>
      <c r="R329" s="9"/>
    </row>
    <row r="330" spans="2:18" ht="19.5" customHeight="1">
      <c r="B330" s="9"/>
      <c r="C330" s="9"/>
      <c r="D330" s="9"/>
      <c r="E330" s="9"/>
      <c r="F330" s="9"/>
      <c r="G330" s="9"/>
      <c r="H330" s="9"/>
      <c r="I330" s="9"/>
      <c r="J330" s="84"/>
      <c r="K330" s="84"/>
      <c r="L330" s="81"/>
      <c r="M330" s="9"/>
      <c r="N330" s="9"/>
      <c r="O330" s="9"/>
      <c r="P330" s="9"/>
      <c r="Q330" s="9"/>
      <c r="R330" s="9"/>
    </row>
    <row r="331" spans="2:18" ht="19.5" customHeight="1">
      <c r="B331" s="9"/>
      <c r="C331" s="9"/>
      <c r="D331" s="9"/>
      <c r="E331" s="9"/>
      <c r="F331" s="9"/>
      <c r="G331" s="9"/>
      <c r="H331" s="9"/>
      <c r="I331" s="9"/>
      <c r="J331" s="84"/>
      <c r="K331" s="84"/>
      <c r="L331" s="81"/>
      <c r="M331" s="9"/>
      <c r="N331" s="9"/>
      <c r="O331" s="9"/>
      <c r="P331" s="9"/>
      <c r="Q331" s="9"/>
      <c r="R331" s="9"/>
    </row>
    <row r="332" spans="2:18" ht="19.5" customHeight="1">
      <c r="B332" s="9"/>
      <c r="C332" s="9"/>
      <c r="D332" s="9"/>
      <c r="E332" s="9"/>
      <c r="F332" s="9"/>
      <c r="G332" s="9"/>
      <c r="H332" s="9"/>
      <c r="I332" s="9"/>
      <c r="J332" s="84"/>
      <c r="K332" s="84"/>
      <c r="L332" s="81"/>
      <c r="M332" s="9"/>
      <c r="N332" s="9"/>
      <c r="O332" s="9"/>
      <c r="P332" s="9"/>
      <c r="Q332" s="9"/>
      <c r="R332" s="9"/>
    </row>
    <row r="333" spans="2:18" ht="19.5" customHeight="1">
      <c r="B333" s="9"/>
      <c r="C333" s="9"/>
      <c r="D333" s="9"/>
      <c r="E333" s="9"/>
      <c r="F333" s="9"/>
      <c r="G333" s="9"/>
      <c r="H333" s="9"/>
      <c r="I333" s="9"/>
      <c r="J333" s="84"/>
      <c r="K333" s="84"/>
      <c r="L333" s="81"/>
      <c r="M333" s="9"/>
      <c r="N333" s="9"/>
      <c r="O333" s="9"/>
      <c r="P333" s="9"/>
      <c r="Q333" s="9"/>
      <c r="R333" s="9"/>
    </row>
    <row r="334" spans="2:18" ht="19.5" customHeight="1">
      <c r="B334" s="9"/>
      <c r="C334" s="9"/>
      <c r="D334" s="9"/>
      <c r="E334" s="9"/>
      <c r="F334" s="9"/>
      <c r="G334" s="9"/>
      <c r="H334" s="9"/>
      <c r="I334" s="9"/>
      <c r="J334" s="84"/>
      <c r="K334" s="84"/>
      <c r="L334" s="81"/>
      <c r="M334" s="9"/>
      <c r="N334" s="9"/>
      <c r="O334" s="9"/>
      <c r="P334" s="9"/>
      <c r="Q334" s="9"/>
      <c r="R334" s="9"/>
    </row>
    <row r="335" spans="2:18" ht="19.5" customHeight="1">
      <c r="B335" s="9"/>
      <c r="C335" s="9"/>
      <c r="D335" s="9"/>
      <c r="E335" s="9"/>
      <c r="F335" s="9"/>
      <c r="G335" s="9"/>
      <c r="H335" s="9"/>
      <c r="I335" s="9"/>
      <c r="J335" s="84"/>
      <c r="K335" s="84"/>
      <c r="L335" s="81"/>
      <c r="M335" s="9"/>
      <c r="N335" s="9"/>
      <c r="O335" s="9"/>
      <c r="P335" s="9"/>
      <c r="Q335" s="9"/>
      <c r="R335" s="9"/>
    </row>
    <row r="336" spans="2:18" ht="19.5" customHeight="1">
      <c r="B336" s="9"/>
      <c r="C336" s="9"/>
      <c r="D336" s="9"/>
      <c r="E336" s="9"/>
      <c r="F336" s="9"/>
      <c r="G336" s="9"/>
      <c r="H336" s="9"/>
      <c r="I336" s="9"/>
      <c r="J336" s="84"/>
      <c r="K336" s="84"/>
      <c r="L336" s="81"/>
      <c r="M336" s="9"/>
      <c r="N336" s="9"/>
      <c r="O336" s="9"/>
      <c r="P336" s="9"/>
      <c r="Q336" s="9"/>
      <c r="R336" s="9"/>
    </row>
    <row r="337" spans="2:18" ht="19.5" customHeight="1">
      <c r="B337" s="9"/>
      <c r="C337" s="9"/>
      <c r="D337" s="9"/>
      <c r="E337" s="9"/>
      <c r="F337" s="9"/>
      <c r="G337" s="9"/>
      <c r="H337" s="9"/>
      <c r="I337" s="9"/>
      <c r="J337" s="84"/>
      <c r="K337" s="84"/>
      <c r="L337" s="81"/>
      <c r="M337" s="9"/>
      <c r="N337" s="9"/>
      <c r="O337" s="9"/>
      <c r="P337" s="9"/>
      <c r="Q337" s="9"/>
      <c r="R337" s="9"/>
    </row>
    <row r="338" spans="2:18" ht="19.5" customHeight="1">
      <c r="B338" s="9"/>
      <c r="C338" s="9"/>
      <c r="D338" s="9"/>
      <c r="E338" s="9"/>
      <c r="F338" s="9"/>
      <c r="G338" s="9"/>
      <c r="H338" s="9"/>
      <c r="I338" s="9"/>
      <c r="J338" s="84"/>
      <c r="K338" s="84"/>
      <c r="L338" s="81"/>
      <c r="M338" s="9"/>
      <c r="N338" s="9"/>
      <c r="O338" s="9"/>
      <c r="P338" s="9"/>
      <c r="Q338" s="9"/>
      <c r="R338" s="9"/>
    </row>
    <row r="339" spans="2:18" ht="19.5" customHeight="1">
      <c r="B339" s="9"/>
      <c r="C339" s="9"/>
      <c r="D339" s="9"/>
      <c r="E339" s="9"/>
      <c r="F339" s="9"/>
      <c r="G339" s="9"/>
      <c r="H339" s="9"/>
      <c r="I339" s="9"/>
      <c r="J339" s="84"/>
      <c r="K339" s="84"/>
      <c r="L339" s="81"/>
      <c r="M339" s="9"/>
      <c r="N339" s="9"/>
      <c r="O339" s="9"/>
      <c r="P339" s="9"/>
      <c r="Q339" s="9"/>
      <c r="R339" s="9"/>
    </row>
    <row r="340" spans="2:18" ht="19.5" customHeight="1">
      <c r="B340" s="9"/>
      <c r="C340" s="9"/>
      <c r="D340" s="9"/>
      <c r="E340" s="9"/>
      <c r="F340" s="9"/>
      <c r="G340" s="9"/>
      <c r="H340" s="9"/>
      <c r="I340" s="9"/>
      <c r="J340" s="84"/>
      <c r="K340" s="84"/>
      <c r="L340" s="81"/>
      <c r="M340" s="9"/>
      <c r="N340" s="9"/>
      <c r="O340" s="9"/>
      <c r="P340" s="9"/>
      <c r="Q340" s="9"/>
      <c r="R340" s="9"/>
    </row>
    <row r="341" spans="2:18" ht="19.5" customHeight="1">
      <c r="B341" s="9"/>
      <c r="C341" s="9"/>
      <c r="D341" s="9"/>
      <c r="E341" s="9"/>
      <c r="F341" s="9"/>
      <c r="G341" s="9"/>
      <c r="H341" s="9"/>
      <c r="I341" s="9"/>
      <c r="J341" s="84"/>
      <c r="K341" s="84"/>
      <c r="L341" s="81"/>
      <c r="M341" s="9"/>
      <c r="N341" s="9"/>
      <c r="O341" s="9"/>
      <c r="P341" s="9"/>
      <c r="Q341" s="9"/>
      <c r="R341" s="9"/>
    </row>
    <row r="342" spans="2:18" ht="19.5" customHeight="1">
      <c r="B342" s="9"/>
      <c r="C342" s="9"/>
      <c r="D342" s="9"/>
      <c r="E342" s="9"/>
      <c r="F342" s="9"/>
      <c r="G342" s="9"/>
      <c r="H342" s="9"/>
      <c r="I342" s="9"/>
      <c r="J342" s="84"/>
      <c r="K342" s="84"/>
      <c r="L342" s="81"/>
      <c r="M342" s="9"/>
      <c r="N342" s="9"/>
      <c r="O342" s="9"/>
      <c r="P342" s="9"/>
      <c r="Q342" s="9"/>
      <c r="R342" s="9"/>
    </row>
    <row r="343" spans="2:18" ht="19.5" customHeight="1">
      <c r="B343" s="9"/>
      <c r="C343" s="9"/>
      <c r="D343" s="9"/>
      <c r="E343" s="9"/>
      <c r="F343" s="9"/>
      <c r="G343" s="9"/>
      <c r="H343" s="9"/>
      <c r="I343" s="9"/>
      <c r="J343" s="84"/>
      <c r="K343" s="84"/>
      <c r="L343" s="81"/>
      <c r="M343" s="9"/>
      <c r="N343" s="9"/>
      <c r="O343" s="9"/>
      <c r="P343" s="9"/>
      <c r="Q343" s="9"/>
      <c r="R343" s="9"/>
    </row>
    <row r="344" spans="2:18" ht="19.5" customHeight="1">
      <c r="B344" s="9"/>
      <c r="C344" s="9"/>
      <c r="D344" s="9"/>
      <c r="E344" s="9"/>
      <c r="F344" s="9"/>
      <c r="G344" s="9"/>
      <c r="H344" s="9"/>
      <c r="I344" s="9"/>
      <c r="J344" s="84"/>
      <c r="K344" s="84"/>
      <c r="L344" s="81"/>
      <c r="M344" s="9"/>
      <c r="N344" s="9"/>
      <c r="O344" s="9"/>
      <c r="P344" s="9"/>
      <c r="Q344" s="9"/>
      <c r="R344" s="9"/>
    </row>
    <row r="345" spans="2:18" ht="19.5" customHeight="1">
      <c r="B345" s="9"/>
      <c r="C345" s="9"/>
      <c r="D345" s="9"/>
      <c r="E345" s="9"/>
      <c r="F345" s="9"/>
      <c r="G345" s="9"/>
      <c r="H345" s="9"/>
      <c r="I345" s="9"/>
      <c r="J345" s="84"/>
      <c r="K345" s="84"/>
      <c r="L345" s="81"/>
      <c r="M345" s="9"/>
      <c r="N345" s="9"/>
      <c r="O345" s="9"/>
      <c r="P345" s="9"/>
      <c r="Q345" s="9"/>
      <c r="R345" s="9"/>
    </row>
    <row r="346" spans="2:18" ht="19.5" customHeight="1">
      <c r="B346" s="9"/>
      <c r="C346" s="9"/>
      <c r="D346" s="9"/>
      <c r="E346" s="9"/>
      <c r="F346" s="9"/>
      <c r="G346" s="9"/>
      <c r="H346" s="9"/>
      <c r="I346" s="9"/>
      <c r="J346" s="84"/>
      <c r="K346" s="84"/>
      <c r="L346" s="81"/>
      <c r="M346" s="9"/>
      <c r="N346" s="9"/>
      <c r="O346" s="9"/>
      <c r="P346" s="9"/>
      <c r="Q346" s="9"/>
      <c r="R346" s="9"/>
    </row>
    <row r="347" spans="2:18" ht="19.5" customHeight="1">
      <c r="B347" s="9"/>
      <c r="C347" s="9"/>
      <c r="D347" s="9"/>
      <c r="E347" s="9"/>
      <c r="F347" s="9"/>
      <c r="G347" s="9"/>
      <c r="H347" s="9"/>
      <c r="I347" s="9"/>
      <c r="J347" s="84"/>
      <c r="K347" s="84"/>
      <c r="L347" s="81"/>
      <c r="M347" s="9"/>
      <c r="N347" s="9"/>
      <c r="O347" s="9"/>
      <c r="P347" s="9"/>
      <c r="Q347" s="9"/>
      <c r="R347" s="9"/>
    </row>
    <row r="348" spans="2:18" ht="19.5" customHeight="1">
      <c r="B348" s="9"/>
      <c r="C348" s="9"/>
      <c r="D348" s="9"/>
      <c r="E348" s="9"/>
      <c r="F348" s="9"/>
      <c r="G348" s="9"/>
      <c r="H348" s="9"/>
      <c r="I348" s="9"/>
      <c r="J348" s="84"/>
      <c r="K348" s="84"/>
      <c r="L348" s="81"/>
      <c r="M348" s="9"/>
      <c r="N348" s="9"/>
      <c r="O348" s="9"/>
      <c r="P348" s="9"/>
      <c r="Q348" s="9"/>
      <c r="R348" s="9"/>
    </row>
    <row r="349" spans="2:18" ht="19.5" customHeight="1">
      <c r="B349" s="9"/>
      <c r="C349" s="9"/>
      <c r="D349" s="9"/>
      <c r="E349" s="9"/>
      <c r="F349" s="9"/>
      <c r="G349" s="9"/>
      <c r="H349" s="9"/>
      <c r="I349" s="9"/>
      <c r="J349" s="84"/>
      <c r="K349" s="84"/>
      <c r="L349" s="81"/>
      <c r="M349" s="9"/>
      <c r="N349" s="9"/>
      <c r="O349" s="9"/>
      <c r="P349" s="9"/>
      <c r="Q349" s="9"/>
      <c r="R349" s="9"/>
    </row>
    <row r="350" spans="2:18" ht="19.5" customHeight="1">
      <c r="B350" s="9"/>
      <c r="C350" s="9"/>
      <c r="D350" s="9"/>
      <c r="E350" s="9"/>
      <c r="F350" s="9"/>
      <c r="G350" s="9"/>
      <c r="H350" s="9"/>
      <c r="I350" s="9"/>
      <c r="J350" s="84"/>
      <c r="K350" s="84"/>
      <c r="L350" s="81"/>
      <c r="M350" s="9"/>
      <c r="N350" s="9"/>
      <c r="O350" s="9"/>
      <c r="P350" s="9"/>
      <c r="Q350" s="9"/>
      <c r="R350" s="9"/>
    </row>
    <row r="351" spans="2:18" ht="19.5" customHeight="1">
      <c r="B351" s="9"/>
      <c r="C351" s="9"/>
      <c r="D351" s="9"/>
      <c r="E351" s="9"/>
      <c r="F351" s="9"/>
      <c r="G351" s="9"/>
      <c r="H351" s="9"/>
      <c r="I351" s="9"/>
      <c r="J351" s="84"/>
      <c r="K351" s="84"/>
      <c r="L351" s="81"/>
      <c r="M351" s="9"/>
      <c r="N351" s="9"/>
      <c r="O351" s="9"/>
      <c r="P351" s="9"/>
      <c r="Q351" s="9"/>
      <c r="R351" s="9"/>
    </row>
    <row r="352" spans="2:18" ht="19.5" customHeight="1">
      <c r="B352" s="9"/>
      <c r="C352" s="9"/>
      <c r="D352" s="9"/>
      <c r="E352" s="9"/>
      <c r="F352" s="9"/>
      <c r="G352" s="9"/>
      <c r="H352" s="9"/>
      <c r="I352" s="9"/>
      <c r="J352" s="84"/>
      <c r="K352" s="84"/>
      <c r="L352" s="81"/>
      <c r="M352" s="9"/>
      <c r="N352" s="9"/>
      <c r="O352" s="9"/>
      <c r="P352" s="9"/>
      <c r="Q352" s="9"/>
      <c r="R352" s="9"/>
    </row>
    <row r="353" spans="2:18" ht="19.5" customHeight="1">
      <c r="B353" s="9"/>
      <c r="C353" s="9"/>
      <c r="D353" s="9"/>
      <c r="E353" s="9"/>
      <c r="F353" s="9"/>
      <c r="G353" s="9"/>
      <c r="H353" s="9"/>
      <c r="I353" s="9"/>
      <c r="J353" s="84"/>
      <c r="K353" s="84"/>
      <c r="L353" s="81"/>
      <c r="M353" s="9"/>
      <c r="N353" s="9"/>
      <c r="O353" s="9"/>
      <c r="P353" s="9"/>
      <c r="Q353" s="9"/>
      <c r="R353" s="9"/>
    </row>
    <row r="354" spans="2:18" ht="19.5" customHeight="1">
      <c r="B354" s="9"/>
      <c r="C354" s="9"/>
      <c r="D354" s="9"/>
      <c r="E354" s="9"/>
      <c r="F354" s="9"/>
      <c r="G354" s="9"/>
      <c r="H354" s="9"/>
      <c r="I354" s="9"/>
      <c r="J354" s="84"/>
      <c r="K354" s="84"/>
      <c r="L354" s="81"/>
      <c r="M354" s="9"/>
      <c r="N354" s="9"/>
      <c r="O354" s="9"/>
      <c r="P354" s="9"/>
      <c r="Q354" s="9"/>
      <c r="R354" s="9"/>
    </row>
    <row r="355" spans="2:18" ht="19.5" customHeight="1">
      <c r="B355" s="9"/>
      <c r="C355" s="9"/>
      <c r="D355" s="9"/>
      <c r="E355" s="9"/>
      <c r="F355" s="9"/>
      <c r="G355" s="9"/>
      <c r="H355" s="9"/>
      <c r="I355" s="9"/>
      <c r="J355" s="84"/>
      <c r="K355" s="84"/>
      <c r="L355" s="81"/>
      <c r="M355" s="9"/>
      <c r="N355" s="9"/>
      <c r="O355" s="9"/>
      <c r="P355" s="9"/>
      <c r="Q355" s="9"/>
      <c r="R355" s="9"/>
    </row>
    <row r="356" spans="2:18" ht="19.5" customHeight="1">
      <c r="B356" s="9"/>
      <c r="C356" s="9"/>
      <c r="D356" s="9"/>
      <c r="E356" s="9"/>
      <c r="F356" s="9"/>
      <c r="G356" s="9"/>
      <c r="H356" s="9"/>
      <c r="I356" s="9"/>
      <c r="J356" s="84"/>
      <c r="K356" s="84"/>
      <c r="L356" s="81"/>
      <c r="M356" s="9"/>
      <c r="N356" s="9"/>
      <c r="O356" s="9"/>
      <c r="P356" s="9"/>
      <c r="Q356" s="9"/>
      <c r="R356" s="9"/>
    </row>
    <row r="357" spans="2:18" ht="19.5" customHeight="1">
      <c r="B357" s="9"/>
      <c r="C357" s="9"/>
      <c r="D357" s="9"/>
      <c r="E357" s="9"/>
      <c r="F357" s="9"/>
      <c r="G357" s="9"/>
      <c r="H357" s="9"/>
      <c r="I357" s="9"/>
      <c r="J357" s="84"/>
      <c r="K357" s="84"/>
      <c r="L357" s="81"/>
      <c r="M357" s="9"/>
      <c r="N357" s="9"/>
      <c r="O357" s="9"/>
      <c r="P357" s="9"/>
      <c r="Q357" s="9"/>
      <c r="R357" s="9"/>
    </row>
    <row r="358" spans="2:18" ht="19.5" customHeight="1">
      <c r="B358" s="9"/>
      <c r="C358" s="9"/>
      <c r="D358" s="9"/>
      <c r="E358" s="9"/>
      <c r="F358" s="9"/>
      <c r="G358" s="9"/>
      <c r="H358" s="9"/>
      <c r="I358" s="9"/>
      <c r="J358" s="84"/>
      <c r="K358" s="84"/>
      <c r="L358" s="81"/>
      <c r="M358" s="9"/>
      <c r="N358" s="9"/>
      <c r="O358" s="9"/>
      <c r="P358" s="9"/>
      <c r="Q358" s="9"/>
      <c r="R358" s="9"/>
    </row>
    <row r="359" spans="2:18" ht="19.5" customHeight="1">
      <c r="B359" s="9"/>
      <c r="C359" s="9"/>
      <c r="D359" s="9"/>
      <c r="E359" s="9"/>
      <c r="F359" s="9"/>
      <c r="G359" s="9"/>
      <c r="H359" s="9"/>
      <c r="I359" s="9"/>
      <c r="J359" s="84"/>
      <c r="K359" s="84"/>
      <c r="L359" s="81"/>
      <c r="M359" s="9"/>
      <c r="N359" s="9"/>
      <c r="O359" s="9"/>
      <c r="P359" s="9"/>
      <c r="Q359" s="9"/>
      <c r="R359" s="9"/>
    </row>
    <row r="360" spans="2:18" ht="19.5" customHeight="1">
      <c r="B360" s="9"/>
      <c r="C360" s="9"/>
      <c r="D360" s="9"/>
      <c r="E360" s="9"/>
      <c r="F360" s="9"/>
      <c r="G360" s="9"/>
      <c r="H360" s="9"/>
      <c r="I360" s="9"/>
      <c r="J360" s="84"/>
      <c r="K360" s="84"/>
      <c r="L360" s="81"/>
      <c r="M360" s="9"/>
      <c r="N360" s="9"/>
      <c r="O360" s="9"/>
      <c r="P360" s="9"/>
      <c r="Q360" s="9"/>
      <c r="R360" s="9"/>
    </row>
    <row r="361" spans="2:18" ht="19.5" customHeight="1">
      <c r="B361" s="9"/>
      <c r="C361" s="9"/>
      <c r="D361" s="9"/>
      <c r="E361" s="9"/>
      <c r="F361" s="9"/>
      <c r="G361" s="9"/>
      <c r="H361" s="9"/>
      <c r="I361" s="9"/>
      <c r="J361" s="84"/>
      <c r="K361" s="84"/>
      <c r="L361" s="81"/>
      <c r="M361" s="9"/>
      <c r="N361" s="9"/>
      <c r="O361" s="9"/>
      <c r="P361" s="9"/>
      <c r="Q361" s="9"/>
      <c r="R361" s="9"/>
    </row>
    <row r="362" spans="2:18" ht="19.5" customHeight="1">
      <c r="B362" s="9"/>
      <c r="C362" s="9"/>
      <c r="D362" s="9"/>
      <c r="E362" s="9"/>
      <c r="F362" s="9"/>
      <c r="G362" s="9"/>
      <c r="H362" s="9"/>
      <c r="I362" s="9"/>
      <c r="J362" s="84"/>
      <c r="K362" s="84"/>
      <c r="L362" s="81"/>
      <c r="M362" s="9"/>
      <c r="N362" s="9"/>
      <c r="O362" s="9"/>
      <c r="P362" s="9"/>
      <c r="Q362" s="9"/>
      <c r="R362" s="9"/>
    </row>
    <row r="363" spans="2:18" ht="19.5" customHeight="1">
      <c r="B363" s="9"/>
      <c r="C363" s="9"/>
      <c r="D363" s="9"/>
      <c r="E363" s="9"/>
      <c r="F363" s="9"/>
      <c r="G363" s="9"/>
      <c r="H363" s="9"/>
      <c r="I363" s="9"/>
      <c r="J363" s="84"/>
      <c r="K363" s="84"/>
      <c r="L363" s="81"/>
      <c r="M363" s="9"/>
      <c r="N363" s="9"/>
      <c r="O363" s="9"/>
      <c r="P363" s="9"/>
      <c r="Q363" s="9"/>
      <c r="R363" s="9"/>
    </row>
    <row r="364" spans="2:18" ht="19.5" customHeight="1">
      <c r="B364" s="9"/>
      <c r="C364" s="9"/>
      <c r="D364" s="9"/>
      <c r="E364" s="9"/>
      <c r="F364" s="9"/>
      <c r="G364" s="9"/>
      <c r="H364" s="9"/>
      <c r="I364" s="9"/>
      <c r="J364" s="84"/>
      <c r="K364" s="84"/>
      <c r="L364" s="81"/>
      <c r="M364" s="9"/>
      <c r="N364" s="9"/>
      <c r="O364" s="9"/>
      <c r="P364" s="9"/>
      <c r="Q364" s="9"/>
      <c r="R364" s="9"/>
    </row>
    <row r="365" spans="2:18" ht="19.5" customHeight="1">
      <c r="B365" s="9"/>
      <c r="C365" s="9"/>
      <c r="D365" s="9"/>
      <c r="E365" s="9"/>
      <c r="F365" s="9"/>
      <c r="G365" s="9"/>
      <c r="H365" s="9"/>
      <c r="I365" s="9"/>
      <c r="J365" s="84"/>
      <c r="K365" s="84"/>
      <c r="L365" s="81"/>
      <c r="M365" s="9"/>
      <c r="N365" s="9"/>
      <c r="O365" s="9"/>
      <c r="P365" s="9"/>
      <c r="Q365" s="9"/>
      <c r="R365" s="9"/>
    </row>
    <row r="366" spans="2:18" ht="19.5" customHeight="1">
      <c r="B366" s="9"/>
      <c r="C366" s="9"/>
      <c r="D366" s="9"/>
      <c r="E366" s="9"/>
      <c r="F366" s="9"/>
      <c r="G366" s="9"/>
      <c r="H366" s="9"/>
      <c r="I366" s="9"/>
      <c r="J366" s="84"/>
      <c r="K366" s="84"/>
      <c r="L366" s="81"/>
      <c r="M366" s="9"/>
      <c r="N366" s="9"/>
      <c r="O366" s="9"/>
      <c r="P366" s="9"/>
      <c r="Q366" s="9"/>
      <c r="R366" s="9"/>
    </row>
    <row r="367" spans="2:18" ht="19.5" customHeight="1">
      <c r="B367" s="9"/>
      <c r="C367" s="9"/>
      <c r="D367" s="9"/>
      <c r="E367" s="9"/>
      <c r="F367" s="9"/>
      <c r="G367" s="9"/>
      <c r="H367" s="9"/>
      <c r="I367" s="9"/>
      <c r="J367" s="84"/>
      <c r="K367" s="84"/>
      <c r="L367" s="81"/>
      <c r="M367" s="9"/>
      <c r="N367" s="9"/>
      <c r="O367" s="9"/>
      <c r="P367" s="9"/>
      <c r="Q367" s="9"/>
      <c r="R367" s="9"/>
    </row>
    <row r="368" spans="2:18" ht="19.5" customHeight="1">
      <c r="B368" s="9"/>
      <c r="C368" s="9"/>
      <c r="D368" s="9"/>
      <c r="E368" s="9"/>
      <c r="F368" s="9"/>
      <c r="G368" s="9"/>
      <c r="H368" s="9"/>
      <c r="I368" s="9"/>
      <c r="J368" s="84"/>
      <c r="K368" s="84"/>
      <c r="L368" s="81"/>
      <c r="M368" s="9"/>
      <c r="N368" s="9"/>
      <c r="O368" s="9"/>
      <c r="P368" s="9"/>
      <c r="Q368" s="9"/>
      <c r="R368" s="9"/>
    </row>
    <row r="369" spans="2:18" ht="19.5" customHeight="1">
      <c r="B369" s="9"/>
      <c r="C369" s="9"/>
      <c r="D369" s="9"/>
      <c r="E369" s="9"/>
      <c r="F369" s="9"/>
      <c r="G369" s="9"/>
      <c r="H369" s="9"/>
      <c r="I369" s="9"/>
      <c r="J369" s="84"/>
      <c r="K369" s="84"/>
      <c r="L369" s="81"/>
      <c r="M369" s="9"/>
      <c r="N369" s="9"/>
      <c r="O369" s="9"/>
      <c r="P369" s="9"/>
      <c r="Q369" s="9"/>
      <c r="R369" s="9"/>
    </row>
    <row r="370" spans="2:18" ht="19.5" customHeight="1">
      <c r="B370" s="9"/>
      <c r="C370" s="9"/>
      <c r="D370" s="9"/>
      <c r="E370" s="9"/>
      <c r="F370" s="9"/>
      <c r="G370" s="9"/>
      <c r="H370" s="9"/>
      <c r="I370" s="9"/>
      <c r="J370" s="84"/>
      <c r="K370" s="84"/>
      <c r="L370" s="81"/>
      <c r="M370" s="9"/>
      <c r="N370" s="9"/>
      <c r="O370" s="9"/>
      <c r="P370" s="9"/>
      <c r="Q370" s="9"/>
      <c r="R370" s="9"/>
    </row>
    <row r="371" spans="2:18" ht="19.5" customHeight="1">
      <c r="B371" s="9"/>
      <c r="C371" s="9"/>
      <c r="D371" s="9"/>
      <c r="E371" s="9"/>
      <c r="F371" s="9"/>
      <c r="G371" s="9"/>
      <c r="H371" s="9"/>
      <c r="I371" s="9"/>
      <c r="J371" s="84"/>
      <c r="K371" s="84"/>
      <c r="L371" s="81"/>
      <c r="M371" s="9"/>
      <c r="N371" s="9"/>
      <c r="O371" s="9"/>
      <c r="P371" s="9"/>
      <c r="Q371" s="9"/>
      <c r="R371" s="9"/>
    </row>
    <row r="372" spans="2:18" ht="19.5" customHeight="1">
      <c r="B372" s="9"/>
      <c r="C372" s="9"/>
      <c r="D372" s="9"/>
      <c r="E372" s="9"/>
      <c r="F372" s="9"/>
      <c r="G372" s="9"/>
      <c r="H372" s="9"/>
      <c r="I372" s="9"/>
      <c r="J372" s="84"/>
      <c r="K372" s="84"/>
      <c r="L372" s="81"/>
      <c r="M372" s="9"/>
      <c r="N372" s="9"/>
      <c r="O372" s="9"/>
      <c r="P372" s="9"/>
      <c r="Q372" s="9"/>
      <c r="R372" s="9"/>
    </row>
    <row r="373" spans="2:18" ht="19.5" customHeight="1">
      <c r="B373" s="9"/>
      <c r="C373" s="9"/>
      <c r="D373" s="9"/>
      <c r="E373" s="9"/>
      <c r="F373" s="9"/>
      <c r="G373" s="9"/>
      <c r="H373" s="9"/>
      <c r="I373" s="9"/>
      <c r="J373" s="84"/>
      <c r="K373" s="84"/>
      <c r="L373" s="81"/>
      <c r="M373" s="9"/>
      <c r="N373" s="9"/>
      <c r="O373" s="9"/>
      <c r="P373" s="9"/>
      <c r="Q373" s="9"/>
      <c r="R373" s="9"/>
    </row>
    <row r="374" spans="2:18" ht="19.5" customHeight="1">
      <c r="B374" s="9"/>
      <c r="C374" s="9"/>
      <c r="D374" s="9"/>
      <c r="E374" s="9"/>
      <c r="F374" s="9"/>
      <c r="G374" s="9"/>
      <c r="H374" s="9"/>
      <c r="I374" s="9"/>
      <c r="J374" s="84"/>
      <c r="K374" s="84"/>
      <c r="L374" s="81"/>
      <c r="M374" s="9"/>
      <c r="N374" s="9"/>
      <c r="O374" s="9"/>
      <c r="P374" s="9"/>
      <c r="Q374" s="9"/>
      <c r="R374" s="9"/>
    </row>
    <row r="375" spans="2:18" ht="19.5" customHeight="1">
      <c r="B375" s="9"/>
      <c r="C375" s="9"/>
      <c r="D375" s="9"/>
      <c r="E375" s="9"/>
      <c r="F375" s="9"/>
      <c r="G375" s="9"/>
      <c r="H375" s="9"/>
      <c r="I375" s="9"/>
      <c r="J375" s="84"/>
      <c r="K375" s="84"/>
      <c r="L375" s="81"/>
      <c r="M375" s="9"/>
      <c r="N375" s="9"/>
      <c r="O375" s="9"/>
      <c r="P375" s="9"/>
      <c r="Q375" s="9"/>
      <c r="R375" s="9"/>
    </row>
    <row r="376" spans="2:18" ht="19.5" customHeight="1">
      <c r="B376" s="9"/>
      <c r="C376" s="9"/>
      <c r="D376" s="9"/>
      <c r="E376" s="9"/>
      <c r="F376" s="9"/>
      <c r="G376" s="9"/>
      <c r="H376" s="9"/>
      <c r="I376" s="9"/>
      <c r="J376" s="84"/>
      <c r="K376" s="84"/>
      <c r="L376" s="81"/>
      <c r="M376" s="9"/>
      <c r="N376" s="9"/>
      <c r="O376" s="9"/>
      <c r="P376" s="9"/>
      <c r="Q376" s="9"/>
      <c r="R376" s="9"/>
    </row>
    <row r="377" spans="2:18" ht="19.5" customHeight="1">
      <c r="B377" s="9"/>
      <c r="C377" s="9"/>
      <c r="D377" s="9"/>
      <c r="E377" s="9"/>
      <c r="F377" s="9"/>
      <c r="G377" s="9"/>
      <c r="H377" s="9"/>
      <c r="I377" s="9"/>
      <c r="J377" s="84"/>
      <c r="K377" s="84"/>
      <c r="L377" s="81"/>
      <c r="M377" s="9"/>
      <c r="N377" s="9"/>
      <c r="O377" s="9"/>
      <c r="P377" s="9"/>
      <c r="Q377" s="9"/>
      <c r="R377" s="9"/>
    </row>
    <row r="378" spans="2:18" ht="19.5" customHeight="1">
      <c r="B378" s="9"/>
      <c r="C378" s="9"/>
      <c r="D378" s="9"/>
      <c r="E378" s="9"/>
      <c r="F378" s="9"/>
      <c r="G378" s="9"/>
      <c r="H378" s="9"/>
      <c r="I378" s="9"/>
      <c r="J378" s="84"/>
      <c r="K378" s="84"/>
      <c r="L378" s="81"/>
      <c r="M378" s="9"/>
      <c r="N378" s="9"/>
      <c r="O378" s="9"/>
      <c r="P378" s="9"/>
      <c r="Q378" s="9"/>
      <c r="R378" s="9"/>
    </row>
    <row r="379" spans="2:18" ht="19.5" customHeight="1">
      <c r="B379" s="9"/>
      <c r="C379" s="9"/>
      <c r="D379" s="9"/>
      <c r="E379" s="9"/>
      <c r="F379" s="9"/>
      <c r="G379" s="9"/>
      <c r="H379" s="9"/>
      <c r="I379" s="9"/>
      <c r="J379" s="84"/>
      <c r="K379" s="84"/>
      <c r="L379" s="81"/>
      <c r="M379" s="9"/>
      <c r="N379" s="9"/>
      <c r="O379" s="9"/>
      <c r="P379" s="9"/>
      <c r="Q379" s="9"/>
      <c r="R379" s="9"/>
    </row>
    <row r="380" spans="2:18" ht="19.5" customHeight="1">
      <c r="B380" s="9"/>
      <c r="C380" s="9"/>
      <c r="D380" s="9"/>
      <c r="E380" s="9"/>
      <c r="F380" s="9"/>
      <c r="G380" s="9"/>
      <c r="H380" s="9"/>
      <c r="I380" s="9"/>
      <c r="J380" s="84"/>
      <c r="K380" s="84"/>
      <c r="L380" s="81"/>
      <c r="M380" s="9"/>
      <c r="N380" s="9"/>
      <c r="O380" s="9"/>
      <c r="P380" s="9"/>
      <c r="Q380" s="9"/>
      <c r="R380" s="9"/>
    </row>
    <row r="381" spans="2:18" ht="19.5" customHeight="1">
      <c r="B381" s="9"/>
      <c r="C381" s="9"/>
      <c r="D381" s="9"/>
      <c r="E381" s="9"/>
      <c r="F381" s="9"/>
      <c r="G381" s="9"/>
      <c r="H381" s="9"/>
      <c r="I381" s="9"/>
      <c r="J381" s="84"/>
      <c r="K381" s="84"/>
      <c r="L381" s="81"/>
      <c r="M381" s="9"/>
      <c r="N381" s="9"/>
      <c r="O381" s="9"/>
      <c r="P381" s="9"/>
      <c r="Q381" s="9"/>
      <c r="R381" s="9"/>
    </row>
    <row r="382" spans="2:18" ht="19.5" customHeight="1">
      <c r="B382" s="9"/>
      <c r="C382" s="9"/>
      <c r="D382" s="9"/>
      <c r="E382" s="9"/>
      <c r="F382" s="9"/>
      <c r="G382" s="9"/>
      <c r="H382" s="9"/>
      <c r="I382" s="9"/>
      <c r="J382" s="84"/>
      <c r="K382" s="84"/>
      <c r="L382" s="81"/>
      <c r="M382" s="9"/>
      <c r="N382" s="9"/>
      <c r="O382" s="9"/>
      <c r="P382" s="9"/>
      <c r="Q382" s="9"/>
      <c r="R382" s="9"/>
    </row>
    <row r="383" spans="2:18" ht="19.5" customHeight="1">
      <c r="B383" s="9"/>
      <c r="C383" s="9"/>
      <c r="D383" s="9"/>
      <c r="E383" s="9"/>
      <c r="F383" s="9"/>
      <c r="G383" s="9"/>
      <c r="H383" s="9"/>
      <c r="I383" s="9"/>
      <c r="J383" s="84"/>
      <c r="K383" s="84"/>
      <c r="L383" s="81"/>
      <c r="M383" s="9"/>
      <c r="N383" s="9"/>
      <c r="O383" s="9"/>
      <c r="P383" s="9"/>
      <c r="Q383" s="9"/>
      <c r="R383" s="9"/>
    </row>
    <row r="384" spans="2:18" ht="19.5" customHeight="1">
      <c r="B384" s="9"/>
      <c r="C384" s="9"/>
      <c r="D384" s="9"/>
      <c r="E384" s="9"/>
      <c r="F384" s="9"/>
      <c r="G384" s="9"/>
      <c r="H384" s="9"/>
      <c r="I384" s="9"/>
      <c r="J384" s="84"/>
      <c r="K384" s="84"/>
      <c r="L384" s="81"/>
      <c r="M384" s="9"/>
      <c r="N384" s="9"/>
      <c r="O384" s="9"/>
      <c r="P384" s="9"/>
      <c r="Q384" s="9"/>
      <c r="R384" s="9"/>
    </row>
    <row r="385" spans="2:18" ht="19.5" customHeight="1">
      <c r="B385" s="9"/>
      <c r="C385" s="9"/>
      <c r="D385" s="9"/>
      <c r="E385" s="9"/>
      <c r="F385" s="9"/>
      <c r="G385" s="9"/>
      <c r="H385" s="9"/>
      <c r="I385" s="9"/>
      <c r="J385" s="84"/>
      <c r="K385" s="84"/>
      <c r="L385" s="81"/>
      <c r="M385" s="9"/>
      <c r="N385" s="9"/>
      <c r="O385" s="9"/>
      <c r="P385" s="9"/>
      <c r="Q385" s="9"/>
      <c r="R385" s="9"/>
    </row>
    <row r="386" spans="2:18" ht="19.5" customHeight="1">
      <c r="B386" s="9"/>
      <c r="C386" s="9"/>
      <c r="D386" s="9"/>
      <c r="E386" s="9"/>
      <c r="F386" s="9"/>
      <c r="G386" s="9"/>
      <c r="H386" s="9"/>
      <c r="I386" s="9"/>
      <c r="J386" s="84"/>
      <c r="K386" s="84"/>
      <c r="L386" s="81"/>
      <c r="M386" s="9"/>
      <c r="N386" s="9"/>
      <c r="O386" s="9"/>
      <c r="P386" s="9"/>
      <c r="Q386" s="9"/>
      <c r="R386" s="9"/>
    </row>
    <row r="387" spans="2:18" ht="19.5" customHeight="1">
      <c r="B387" s="9"/>
      <c r="C387" s="9"/>
      <c r="D387" s="9"/>
      <c r="E387" s="9"/>
      <c r="F387" s="9"/>
      <c r="G387" s="9"/>
      <c r="H387" s="9"/>
      <c r="I387" s="9"/>
      <c r="J387" s="84"/>
      <c r="K387" s="84"/>
      <c r="L387" s="81"/>
      <c r="M387" s="9"/>
      <c r="N387" s="9"/>
      <c r="O387" s="9"/>
      <c r="P387" s="9"/>
      <c r="Q387" s="9"/>
      <c r="R387" s="9"/>
    </row>
    <row r="388" spans="2:18" ht="19.5" customHeight="1">
      <c r="B388" s="9"/>
      <c r="C388" s="9"/>
      <c r="D388" s="9"/>
      <c r="E388" s="9"/>
      <c r="F388" s="9"/>
      <c r="G388" s="9"/>
      <c r="H388" s="9"/>
      <c r="I388" s="9"/>
      <c r="J388" s="84"/>
      <c r="K388" s="84"/>
      <c r="L388" s="81"/>
      <c r="M388" s="9"/>
      <c r="N388" s="9"/>
      <c r="O388" s="9"/>
      <c r="P388" s="9"/>
      <c r="Q388" s="9"/>
      <c r="R388" s="9"/>
    </row>
    <row r="389" spans="2:18" ht="19.5" customHeight="1">
      <c r="B389" s="9"/>
      <c r="C389" s="9"/>
      <c r="D389" s="9"/>
      <c r="E389" s="9"/>
      <c r="F389" s="9"/>
      <c r="G389" s="9"/>
      <c r="H389" s="9"/>
      <c r="I389" s="9"/>
      <c r="J389" s="84"/>
      <c r="K389" s="84"/>
      <c r="L389" s="81"/>
      <c r="M389" s="9"/>
      <c r="N389" s="9"/>
      <c r="O389" s="9"/>
      <c r="P389" s="9"/>
      <c r="Q389" s="9"/>
      <c r="R389" s="9"/>
    </row>
    <row r="390" spans="2:18" ht="19.5" customHeight="1">
      <c r="B390" s="9"/>
      <c r="C390" s="9"/>
      <c r="D390" s="9"/>
      <c r="E390" s="9"/>
      <c r="F390" s="9"/>
      <c r="G390" s="9"/>
      <c r="H390" s="9"/>
      <c r="I390" s="9"/>
      <c r="J390" s="84"/>
      <c r="K390" s="84"/>
      <c r="L390" s="81"/>
      <c r="M390" s="9"/>
      <c r="N390" s="9"/>
      <c r="O390" s="9"/>
      <c r="P390" s="9"/>
      <c r="Q390" s="9"/>
      <c r="R390" s="9"/>
    </row>
    <row r="391" spans="2:18" ht="19.5" customHeight="1">
      <c r="B391" s="9"/>
      <c r="C391" s="9"/>
      <c r="D391" s="9"/>
      <c r="E391" s="9"/>
      <c r="F391" s="9"/>
      <c r="G391" s="9"/>
      <c r="H391" s="9"/>
      <c r="I391" s="9"/>
      <c r="J391" s="84"/>
      <c r="K391" s="84"/>
      <c r="L391" s="81"/>
      <c r="M391" s="9"/>
      <c r="N391" s="9"/>
      <c r="O391" s="9"/>
      <c r="P391" s="9"/>
      <c r="Q391" s="9"/>
      <c r="R391" s="9"/>
    </row>
    <row r="392" spans="2:18" ht="19.5" customHeight="1">
      <c r="B392" s="9"/>
      <c r="C392" s="9"/>
      <c r="D392" s="9"/>
      <c r="E392" s="9"/>
      <c r="F392" s="9"/>
      <c r="G392" s="9"/>
      <c r="H392" s="9"/>
      <c r="I392" s="9"/>
      <c r="J392" s="84"/>
      <c r="K392" s="84"/>
      <c r="L392" s="81"/>
      <c r="M392" s="9"/>
      <c r="N392" s="9"/>
      <c r="O392" s="9"/>
      <c r="P392" s="9"/>
      <c r="Q392" s="9"/>
      <c r="R392" s="9"/>
    </row>
    <row r="393" spans="2:18" ht="19.5" customHeight="1">
      <c r="B393" s="9"/>
      <c r="C393" s="9"/>
      <c r="D393" s="9"/>
      <c r="E393" s="9"/>
      <c r="F393" s="9"/>
      <c r="G393" s="9"/>
      <c r="H393" s="9"/>
      <c r="I393" s="9"/>
      <c r="J393" s="84"/>
      <c r="K393" s="84"/>
      <c r="L393" s="81"/>
      <c r="M393" s="9"/>
      <c r="N393" s="9"/>
      <c r="O393" s="9"/>
      <c r="P393" s="9"/>
      <c r="Q393" s="9"/>
      <c r="R393" s="9"/>
    </row>
    <row r="394" spans="2:18" ht="19.5" customHeight="1">
      <c r="B394" s="9"/>
      <c r="C394" s="9"/>
      <c r="D394" s="9"/>
      <c r="E394" s="9"/>
      <c r="F394" s="9"/>
      <c r="G394" s="9"/>
      <c r="H394" s="9"/>
      <c r="I394" s="9"/>
      <c r="J394" s="84"/>
      <c r="K394" s="84"/>
      <c r="L394" s="81"/>
      <c r="M394" s="9"/>
      <c r="N394" s="9"/>
      <c r="O394" s="9"/>
      <c r="P394" s="9"/>
      <c r="Q394" s="9"/>
      <c r="R394" s="9"/>
    </row>
    <row r="395" spans="2:18" ht="19.5" customHeight="1">
      <c r="B395" s="9"/>
      <c r="C395" s="9"/>
      <c r="D395" s="9"/>
      <c r="E395" s="9"/>
      <c r="F395" s="9"/>
      <c r="G395" s="9"/>
      <c r="H395" s="9"/>
      <c r="I395" s="9"/>
      <c r="J395" s="84"/>
      <c r="K395" s="84"/>
      <c r="L395" s="81"/>
      <c r="M395" s="9"/>
      <c r="N395" s="9"/>
      <c r="O395" s="9"/>
      <c r="P395" s="9"/>
      <c r="Q395" s="9"/>
      <c r="R395" s="9"/>
    </row>
    <row r="396" spans="2:18" ht="19.5" customHeight="1">
      <c r="B396" s="9"/>
      <c r="C396" s="9"/>
      <c r="D396" s="9"/>
      <c r="E396" s="9"/>
      <c r="F396" s="9"/>
      <c r="G396" s="9"/>
      <c r="H396" s="9"/>
      <c r="I396" s="9"/>
      <c r="J396" s="84"/>
      <c r="K396" s="84"/>
      <c r="L396" s="81"/>
      <c r="M396" s="9"/>
      <c r="N396" s="9"/>
      <c r="O396" s="9"/>
      <c r="P396" s="9"/>
      <c r="Q396" s="9"/>
      <c r="R396" s="9"/>
    </row>
    <row r="397" spans="2:18" ht="19.5" customHeight="1">
      <c r="B397" s="9"/>
      <c r="C397" s="9"/>
      <c r="D397" s="9"/>
      <c r="E397" s="9"/>
      <c r="F397" s="9"/>
      <c r="G397" s="9"/>
      <c r="H397" s="9"/>
      <c r="I397" s="9"/>
      <c r="J397" s="84"/>
      <c r="K397" s="84"/>
      <c r="L397" s="81"/>
      <c r="M397" s="9"/>
      <c r="N397" s="9"/>
      <c r="O397" s="9"/>
      <c r="P397" s="9"/>
      <c r="Q397" s="9"/>
      <c r="R397" s="9"/>
    </row>
    <row r="398" spans="2:18" ht="19.5" customHeight="1">
      <c r="B398" s="9"/>
      <c r="C398" s="9"/>
      <c r="D398" s="9"/>
      <c r="E398" s="9"/>
      <c r="F398" s="9"/>
      <c r="G398" s="9"/>
      <c r="H398" s="9"/>
      <c r="I398" s="9"/>
      <c r="J398" s="84"/>
      <c r="K398" s="84"/>
      <c r="L398" s="81"/>
      <c r="M398" s="9"/>
      <c r="N398" s="9"/>
      <c r="O398" s="9"/>
      <c r="P398" s="9"/>
      <c r="Q398" s="9"/>
      <c r="R398" s="9"/>
    </row>
    <row r="399" spans="2:18" ht="19.5" customHeight="1">
      <c r="B399" s="9"/>
      <c r="C399" s="9"/>
      <c r="D399" s="9"/>
      <c r="E399" s="9"/>
      <c r="F399" s="9"/>
      <c r="G399" s="9"/>
      <c r="H399" s="9"/>
      <c r="I399" s="9"/>
      <c r="J399" s="84"/>
      <c r="K399" s="84"/>
      <c r="L399" s="81"/>
      <c r="M399" s="9"/>
      <c r="N399" s="9"/>
      <c r="O399" s="9"/>
      <c r="P399" s="9"/>
      <c r="Q399" s="9"/>
      <c r="R399" s="9"/>
    </row>
    <row r="400" spans="2:18" ht="19.5" customHeight="1">
      <c r="B400" s="9"/>
      <c r="C400" s="9"/>
      <c r="D400" s="9"/>
      <c r="E400" s="9"/>
      <c r="F400" s="9"/>
      <c r="G400" s="9"/>
      <c r="H400" s="9"/>
      <c r="I400" s="9"/>
      <c r="J400" s="84"/>
      <c r="K400" s="84"/>
      <c r="L400" s="81"/>
      <c r="M400" s="9"/>
      <c r="N400" s="9"/>
      <c r="O400" s="9"/>
      <c r="P400" s="9"/>
      <c r="Q400" s="9"/>
      <c r="R400" s="9"/>
    </row>
    <row r="401" spans="2:18" ht="19.5" customHeight="1">
      <c r="B401" s="9"/>
      <c r="C401" s="9"/>
      <c r="D401" s="9"/>
      <c r="E401" s="9"/>
      <c r="F401" s="9"/>
      <c r="G401" s="9"/>
      <c r="H401" s="9"/>
      <c r="I401" s="9"/>
      <c r="J401" s="84"/>
      <c r="K401" s="84"/>
      <c r="L401" s="81"/>
      <c r="M401" s="9"/>
      <c r="N401" s="9"/>
      <c r="O401" s="9"/>
      <c r="P401" s="9"/>
      <c r="Q401" s="9"/>
      <c r="R401" s="9"/>
    </row>
    <row r="402" spans="2:18" ht="19.5" customHeight="1">
      <c r="B402" s="9"/>
      <c r="C402" s="9"/>
      <c r="D402" s="9"/>
      <c r="E402" s="9"/>
      <c r="F402" s="9"/>
      <c r="G402" s="9"/>
      <c r="H402" s="9"/>
      <c r="I402" s="9"/>
      <c r="J402" s="84"/>
      <c r="K402" s="84"/>
      <c r="L402" s="81"/>
      <c r="M402" s="9"/>
      <c r="N402" s="9"/>
      <c r="O402" s="9"/>
      <c r="P402" s="9"/>
      <c r="Q402" s="9"/>
      <c r="R402" s="9"/>
    </row>
    <row r="403" spans="2:18" ht="19.5" customHeight="1">
      <c r="B403" s="9"/>
      <c r="C403" s="9"/>
      <c r="D403" s="9"/>
      <c r="E403" s="9"/>
      <c r="F403" s="9"/>
      <c r="G403" s="9"/>
      <c r="H403" s="9"/>
      <c r="I403" s="9"/>
      <c r="J403" s="84"/>
      <c r="K403" s="84"/>
      <c r="L403" s="81"/>
      <c r="M403" s="9"/>
      <c r="N403" s="9"/>
      <c r="O403" s="9"/>
      <c r="P403" s="9"/>
      <c r="Q403" s="9"/>
      <c r="R403" s="9"/>
    </row>
    <row r="404" spans="2:18" ht="19.5" customHeight="1">
      <c r="B404" s="9"/>
      <c r="C404" s="9"/>
      <c r="D404" s="9"/>
      <c r="E404" s="9"/>
      <c r="F404" s="9"/>
      <c r="G404" s="9"/>
      <c r="H404" s="9"/>
      <c r="I404" s="9"/>
      <c r="J404" s="84"/>
      <c r="K404" s="84"/>
      <c r="L404" s="81"/>
      <c r="M404" s="9"/>
      <c r="N404" s="9"/>
      <c r="O404" s="9"/>
      <c r="P404" s="9"/>
      <c r="Q404" s="9"/>
      <c r="R404" s="9"/>
    </row>
    <row r="405" spans="2:18" ht="19.5" customHeight="1">
      <c r="B405" s="9"/>
      <c r="C405" s="9"/>
      <c r="D405" s="9"/>
      <c r="E405" s="9"/>
      <c r="F405" s="9"/>
      <c r="G405" s="9"/>
      <c r="H405" s="9"/>
      <c r="I405" s="9"/>
      <c r="J405" s="84"/>
      <c r="K405" s="84"/>
      <c r="L405" s="81"/>
      <c r="M405" s="9"/>
      <c r="N405" s="9"/>
      <c r="O405" s="9"/>
      <c r="P405" s="9"/>
      <c r="Q405" s="9"/>
      <c r="R405" s="9"/>
    </row>
    <row r="406" spans="2:18" ht="19.5" customHeight="1">
      <c r="B406" s="9"/>
      <c r="C406" s="9"/>
      <c r="D406" s="9"/>
      <c r="E406" s="9"/>
      <c r="F406" s="9"/>
      <c r="G406" s="9"/>
      <c r="H406" s="9"/>
      <c r="I406" s="9"/>
      <c r="J406" s="84"/>
      <c r="K406" s="84"/>
      <c r="L406" s="81"/>
      <c r="M406" s="9"/>
      <c r="N406" s="9"/>
      <c r="O406" s="9"/>
      <c r="P406" s="9"/>
      <c r="Q406" s="9"/>
      <c r="R406" s="9"/>
    </row>
    <row r="407" spans="2:18" ht="19.5" customHeight="1">
      <c r="B407" s="9"/>
      <c r="C407" s="9"/>
      <c r="D407" s="9"/>
      <c r="E407" s="9"/>
      <c r="F407" s="9"/>
      <c r="G407" s="9"/>
      <c r="H407" s="9"/>
      <c r="I407" s="9"/>
      <c r="J407" s="84"/>
      <c r="K407" s="84"/>
      <c r="L407" s="81"/>
      <c r="M407" s="9"/>
      <c r="N407" s="9"/>
      <c r="O407" s="9"/>
      <c r="P407" s="9"/>
      <c r="Q407" s="9"/>
      <c r="R407" s="9"/>
    </row>
    <row r="408" spans="2:18" ht="19.5" customHeight="1">
      <c r="B408" s="9"/>
      <c r="C408" s="9"/>
      <c r="D408" s="9"/>
      <c r="E408" s="9"/>
      <c r="F408" s="9"/>
      <c r="G408" s="9"/>
      <c r="H408" s="9"/>
      <c r="I408" s="9"/>
      <c r="J408" s="84"/>
      <c r="K408" s="84"/>
      <c r="L408" s="81"/>
      <c r="M408" s="9"/>
      <c r="N408" s="9"/>
      <c r="O408" s="9"/>
      <c r="P408" s="9"/>
      <c r="Q408" s="9"/>
      <c r="R408" s="9"/>
    </row>
    <row r="409" spans="2:18" ht="19.5" customHeight="1">
      <c r="B409" s="9"/>
      <c r="C409" s="9"/>
      <c r="D409" s="9"/>
      <c r="E409" s="9"/>
      <c r="F409" s="9"/>
      <c r="G409" s="9"/>
      <c r="H409" s="9"/>
      <c r="I409" s="9"/>
      <c r="J409" s="84"/>
      <c r="K409" s="84"/>
      <c r="L409" s="81"/>
      <c r="M409" s="9"/>
      <c r="N409" s="9"/>
      <c r="O409" s="9"/>
      <c r="P409" s="9"/>
      <c r="Q409" s="9"/>
      <c r="R409" s="9"/>
    </row>
    <row r="410" spans="2:18" ht="19.5" customHeight="1">
      <c r="B410" s="9"/>
      <c r="C410" s="9"/>
      <c r="D410" s="9"/>
      <c r="E410" s="9"/>
      <c r="F410" s="9"/>
      <c r="G410" s="9"/>
      <c r="H410" s="9"/>
      <c r="I410" s="9"/>
      <c r="J410" s="84"/>
      <c r="K410" s="84"/>
      <c r="L410" s="81"/>
      <c r="M410" s="9"/>
      <c r="N410" s="9"/>
      <c r="O410" s="9"/>
      <c r="P410" s="9"/>
      <c r="Q410" s="9"/>
      <c r="R410" s="9"/>
    </row>
    <row r="411" spans="2:18" ht="19.5" customHeight="1">
      <c r="B411" s="9"/>
      <c r="C411" s="9"/>
      <c r="D411" s="9"/>
      <c r="E411" s="9"/>
      <c r="F411" s="9"/>
      <c r="G411" s="9"/>
      <c r="H411" s="9"/>
      <c r="I411" s="9"/>
      <c r="J411" s="84"/>
      <c r="K411" s="84"/>
      <c r="L411" s="81"/>
      <c r="M411" s="9"/>
      <c r="N411" s="9"/>
      <c r="O411" s="9"/>
      <c r="P411" s="9"/>
      <c r="Q411" s="9"/>
      <c r="R411" s="9"/>
    </row>
    <row r="412" spans="2:18" ht="19.5" customHeight="1">
      <c r="B412" s="9"/>
      <c r="C412" s="9"/>
      <c r="D412" s="9"/>
      <c r="E412" s="9"/>
      <c r="F412" s="9"/>
      <c r="G412" s="9"/>
      <c r="H412" s="9"/>
      <c r="I412" s="9"/>
      <c r="J412" s="84"/>
      <c r="K412" s="84"/>
      <c r="L412" s="81"/>
      <c r="M412" s="9"/>
      <c r="N412" s="9"/>
      <c r="O412" s="9"/>
      <c r="P412" s="9"/>
      <c r="Q412" s="9"/>
      <c r="R412" s="9"/>
    </row>
    <row r="413" spans="2:18" ht="19.5" customHeight="1">
      <c r="B413" s="9"/>
      <c r="C413" s="9"/>
      <c r="D413" s="9"/>
      <c r="E413" s="9"/>
      <c r="F413" s="9"/>
      <c r="G413" s="9"/>
      <c r="H413" s="9"/>
      <c r="I413" s="9"/>
      <c r="J413" s="84"/>
      <c r="K413" s="84"/>
      <c r="L413" s="81"/>
      <c r="M413" s="9"/>
      <c r="N413" s="9"/>
      <c r="O413" s="9"/>
      <c r="P413" s="9"/>
      <c r="Q413" s="9"/>
      <c r="R413" s="9"/>
    </row>
    <row r="414" spans="2:18" ht="19.5" customHeight="1">
      <c r="B414" s="9"/>
      <c r="C414" s="9"/>
      <c r="D414" s="9"/>
      <c r="E414" s="9"/>
      <c r="F414" s="9"/>
      <c r="G414" s="9"/>
      <c r="H414" s="9"/>
      <c r="I414" s="9"/>
      <c r="J414" s="84"/>
      <c r="K414" s="84"/>
      <c r="L414" s="81"/>
      <c r="M414" s="9"/>
      <c r="N414" s="9"/>
      <c r="O414" s="9"/>
      <c r="P414" s="9"/>
      <c r="Q414" s="9"/>
      <c r="R414" s="9"/>
    </row>
    <row r="415" spans="2:18" ht="19.5" customHeight="1">
      <c r="B415" s="9"/>
      <c r="C415" s="9"/>
      <c r="D415" s="9"/>
      <c r="E415" s="9"/>
      <c r="F415" s="9"/>
      <c r="G415" s="9"/>
      <c r="H415" s="9"/>
      <c r="I415" s="9"/>
      <c r="J415" s="84"/>
      <c r="K415" s="84"/>
      <c r="L415" s="81"/>
      <c r="M415" s="9"/>
      <c r="N415" s="9"/>
      <c r="O415" s="9"/>
      <c r="P415" s="9"/>
      <c r="Q415" s="9"/>
      <c r="R415" s="9"/>
    </row>
    <row r="416" spans="2:18" ht="19.5" customHeight="1">
      <c r="B416" s="9"/>
      <c r="C416" s="9"/>
      <c r="D416" s="9"/>
      <c r="E416" s="9"/>
      <c r="F416" s="9"/>
      <c r="G416" s="9"/>
      <c r="H416" s="9"/>
      <c r="I416" s="9"/>
      <c r="J416" s="84"/>
      <c r="K416" s="84"/>
      <c r="L416" s="81"/>
      <c r="M416" s="9"/>
      <c r="N416" s="9"/>
      <c r="O416" s="9"/>
      <c r="P416" s="9"/>
      <c r="Q416" s="9"/>
      <c r="R416" s="9"/>
    </row>
    <row r="417" spans="2:18" ht="19.5" customHeight="1">
      <c r="B417" s="9"/>
      <c r="C417" s="9"/>
      <c r="D417" s="9"/>
      <c r="E417" s="9"/>
      <c r="F417" s="9"/>
      <c r="G417" s="9"/>
      <c r="H417" s="9"/>
      <c r="I417" s="9"/>
      <c r="J417" s="84"/>
      <c r="K417" s="84"/>
      <c r="L417" s="81"/>
      <c r="M417" s="9"/>
      <c r="N417" s="9"/>
      <c r="O417" s="9"/>
      <c r="P417" s="9"/>
      <c r="Q417" s="9"/>
      <c r="R417" s="9"/>
    </row>
    <row r="418" spans="2:18" ht="19.5" customHeight="1">
      <c r="B418" s="9"/>
      <c r="C418" s="9"/>
      <c r="D418" s="9"/>
      <c r="E418" s="9"/>
      <c r="F418" s="9"/>
      <c r="G418" s="9"/>
      <c r="H418" s="9"/>
      <c r="I418" s="9"/>
      <c r="J418" s="84"/>
      <c r="K418" s="84"/>
      <c r="L418" s="81"/>
      <c r="M418" s="9"/>
      <c r="N418" s="9"/>
      <c r="O418" s="9"/>
      <c r="P418" s="9"/>
      <c r="Q418" s="9"/>
      <c r="R418" s="9"/>
    </row>
    <row r="419" spans="2:18" ht="19.5" customHeight="1">
      <c r="B419" s="9"/>
      <c r="C419" s="9"/>
      <c r="D419" s="9"/>
      <c r="E419" s="9"/>
      <c r="F419" s="9"/>
      <c r="G419" s="9"/>
      <c r="H419" s="9"/>
      <c r="I419" s="9"/>
      <c r="J419" s="84"/>
      <c r="K419" s="84"/>
      <c r="L419" s="81"/>
      <c r="M419" s="9"/>
      <c r="N419" s="9"/>
      <c r="O419" s="9"/>
      <c r="P419" s="9"/>
      <c r="Q419" s="9"/>
      <c r="R419" s="9"/>
    </row>
    <row r="420" spans="2:18" ht="19.5" customHeight="1">
      <c r="B420" s="9"/>
      <c r="C420" s="9"/>
      <c r="D420" s="9"/>
      <c r="E420" s="9"/>
      <c r="F420" s="9"/>
      <c r="G420" s="9"/>
      <c r="H420" s="9"/>
      <c r="I420" s="9"/>
      <c r="J420" s="84"/>
      <c r="K420" s="84"/>
      <c r="L420" s="81"/>
      <c r="M420" s="9"/>
      <c r="N420" s="9"/>
      <c r="O420" s="9"/>
      <c r="P420" s="9"/>
      <c r="Q420" s="9"/>
      <c r="R420" s="9"/>
    </row>
    <row r="421" spans="2:18" ht="19.5" customHeight="1">
      <c r="B421" s="9"/>
      <c r="C421" s="9"/>
      <c r="D421" s="9"/>
      <c r="E421" s="9"/>
      <c r="F421" s="9"/>
      <c r="G421" s="9"/>
      <c r="H421" s="9"/>
      <c r="I421" s="9"/>
      <c r="J421" s="84"/>
      <c r="K421" s="84"/>
      <c r="L421" s="81"/>
      <c r="M421" s="9"/>
      <c r="N421" s="9"/>
      <c r="O421" s="9"/>
      <c r="P421" s="9"/>
      <c r="Q421" s="9"/>
      <c r="R421" s="9"/>
    </row>
    <row r="422" spans="2:18" ht="19.5" customHeight="1">
      <c r="B422" s="9"/>
      <c r="C422" s="9"/>
      <c r="D422" s="9"/>
      <c r="E422" s="9"/>
      <c r="F422" s="9"/>
      <c r="G422" s="9"/>
      <c r="H422" s="9"/>
      <c r="I422" s="9"/>
      <c r="J422" s="84"/>
      <c r="K422" s="84"/>
      <c r="L422" s="81"/>
      <c r="M422" s="9"/>
      <c r="N422" s="9"/>
      <c r="O422" s="9"/>
      <c r="P422" s="9"/>
      <c r="Q422" s="9"/>
      <c r="R422" s="9"/>
    </row>
    <row r="423" spans="2:18" ht="19.5" customHeight="1">
      <c r="B423" s="9"/>
      <c r="C423" s="9"/>
      <c r="D423" s="9"/>
      <c r="E423" s="9"/>
      <c r="F423" s="9"/>
      <c r="G423" s="9"/>
      <c r="H423" s="9"/>
      <c r="I423" s="9"/>
      <c r="J423" s="84"/>
      <c r="K423" s="84"/>
      <c r="L423" s="81"/>
      <c r="M423" s="9"/>
      <c r="N423" s="9"/>
      <c r="O423" s="9"/>
      <c r="P423" s="9"/>
      <c r="Q423" s="9"/>
      <c r="R423" s="9"/>
    </row>
    <row r="424" spans="2:18" ht="19.5" customHeight="1">
      <c r="B424" s="9"/>
      <c r="C424" s="9"/>
      <c r="D424" s="9"/>
      <c r="E424" s="9"/>
      <c r="F424" s="9"/>
      <c r="G424" s="9"/>
      <c r="H424" s="9"/>
      <c r="I424" s="9"/>
      <c r="J424" s="84"/>
      <c r="K424" s="84"/>
      <c r="L424" s="81"/>
      <c r="M424" s="9"/>
      <c r="N424" s="9"/>
      <c r="O424" s="9"/>
      <c r="P424" s="9"/>
      <c r="Q424" s="9"/>
      <c r="R424" s="9"/>
    </row>
    <row r="425" spans="2:18" ht="19.5" customHeight="1">
      <c r="B425" s="9"/>
      <c r="C425" s="9"/>
      <c r="D425" s="9"/>
      <c r="E425" s="9"/>
      <c r="F425" s="9"/>
      <c r="G425" s="9"/>
      <c r="H425" s="9"/>
      <c r="I425" s="9"/>
      <c r="J425" s="84"/>
      <c r="K425" s="84"/>
      <c r="L425" s="81"/>
      <c r="M425" s="9"/>
      <c r="N425" s="9"/>
      <c r="O425" s="9"/>
      <c r="P425" s="9"/>
      <c r="Q425" s="9"/>
      <c r="R425" s="9"/>
    </row>
    <row r="426" spans="2:18" ht="19.5" customHeight="1">
      <c r="B426" s="9"/>
      <c r="C426" s="9"/>
      <c r="D426" s="9"/>
      <c r="E426" s="9"/>
      <c r="F426" s="9"/>
      <c r="G426" s="9"/>
      <c r="H426" s="9"/>
      <c r="I426" s="9"/>
      <c r="J426" s="84"/>
      <c r="K426" s="84"/>
      <c r="L426" s="81"/>
      <c r="M426" s="9"/>
      <c r="N426" s="9"/>
      <c r="O426" s="9"/>
      <c r="P426" s="9"/>
      <c r="Q426" s="9"/>
      <c r="R426" s="9"/>
    </row>
    <row r="427" spans="2:18" ht="19.5" customHeight="1">
      <c r="B427" s="9"/>
      <c r="C427" s="9"/>
      <c r="D427" s="9"/>
      <c r="E427" s="9"/>
      <c r="F427" s="9"/>
      <c r="G427" s="9"/>
      <c r="H427" s="9"/>
      <c r="I427" s="9"/>
      <c r="J427" s="84"/>
      <c r="K427" s="84"/>
      <c r="L427" s="81"/>
      <c r="M427" s="9"/>
      <c r="N427" s="9"/>
      <c r="O427" s="9"/>
      <c r="P427" s="9"/>
      <c r="Q427" s="9"/>
      <c r="R427" s="9"/>
    </row>
    <row r="428" spans="2:18" ht="19.5" customHeight="1">
      <c r="B428" s="9"/>
      <c r="C428" s="9"/>
      <c r="D428" s="9"/>
      <c r="E428" s="9"/>
      <c r="F428" s="9"/>
      <c r="G428" s="9"/>
      <c r="H428" s="9"/>
      <c r="I428" s="9"/>
      <c r="J428" s="84"/>
      <c r="K428" s="84"/>
      <c r="L428" s="81"/>
      <c r="M428" s="9"/>
      <c r="N428" s="9"/>
      <c r="O428" s="9"/>
      <c r="P428" s="9"/>
      <c r="Q428" s="9"/>
      <c r="R428" s="9"/>
    </row>
    <row r="429" spans="2:18" ht="19.5" customHeight="1">
      <c r="B429" s="9"/>
      <c r="C429" s="9"/>
      <c r="D429" s="9"/>
      <c r="E429" s="9"/>
      <c r="F429" s="9"/>
      <c r="G429" s="9"/>
      <c r="H429" s="9"/>
      <c r="I429" s="9"/>
      <c r="J429" s="84"/>
      <c r="K429" s="84"/>
      <c r="L429" s="81"/>
      <c r="M429" s="9"/>
      <c r="N429" s="9"/>
      <c r="O429" s="9"/>
      <c r="P429" s="9"/>
      <c r="Q429" s="9"/>
      <c r="R429" s="9"/>
    </row>
    <row r="430" spans="2:18" ht="19.5" customHeight="1">
      <c r="B430" s="9"/>
      <c r="C430" s="9"/>
      <c r="D430" s="9"/>
      <c r="E430" s="9"/>
      <c r="F430" s="9"/>
      <c r="G430" s="9"/>
      <c r="H430" s="9"/>
      <c r="I430" s="9"/>
      <c r="J430" s="84"/>
      <c r="K430" s="84"/>
      <c r="L430" s="81"/>
      <c r="M430" s="9"/>
      <c r="N430" s="9"/>
      <c r="O430" s="9"/>
      <c r="P430" s="9"/>
      <c r="Q430" s="9"/>
      <c r="R430" s="9"/>
    </row>
    <row r="431" spans="2:18" ht="19.5" customHeight="1">
      <c r="B431" s="9"/>
      <c r="C431" s="9"/>
      <c r="D431" s="9"/>
      <c r="E431" s="9"/>
      <c r="F431" s="9"/>
      <c r="G431" s="9"/>
      <c r="H431" s="9"/>
      <c r="I431" s="9"/>
      <c r="J431" s="84"/>
      <c r="K431" s="84"/>
      <c r="L431" s="81"/>
      <c r="M431" s="9"/>
      <c r="N431" s="9"/>
      <c r="O431" s="9"/>
      <c r="P431" s="9"/>
      <c r="Q431" s="9"/>
      <c r="R431" s="9"/>
    </row>
    <row r="432" spans="2:18" ht="19.5" customHeight="1">
      <c r="B432" s="9"/>
      <c r="C432" s="9"/>
      <c r="D432" s="9"/>
      <c r="E432" s="9"/>
      <c r="F432" s="9"/>
      <c r="G432" s="9"/>
      <c r="H432" s="9"/>
      <c r="I432" s="9"/>
      <c r="J432" s="84"/>
      <c r="K432" s="84"/>
      <c r="L432" s="81"/>
      <c r="M432" s="9"/>
      <c r="N432" s="9"/>
      <c r="O432" s="9"/>
      <c r="P432" s="9"/>
      <c r="Q432" s="9"/>
      <c r="R432" s="9"/>
    </row>
    <row r="433" spans="2:18" ht="19.5" customHeight="1">
      <c r="B433" s="9"/>
      <c r="C433" s="9"/>
      <c r="D433" s="9"/>
      <c r="E433" s="9"/>
      <c r="F433" s="9"/>
      <c r="G433" s="9"/>
      <c r="H433" s="9"/>
      <c r="I433" s="9"/>
      <c r="J433" s="84"/>
      <c r="K433" s="84"/>
      <c r="L433" s="81"/>
      <c r="M433" s="9"/>
      <c r="N433" s="9"/>
      <c r="O433" s="9"/>
      <c r="P433" s="9"/>
      <c r="Q433" s="9"/>
      <c r="R433" s="9"/>
    </row>
    <row r="434" spans="2:18" ht="19.5" customHeight="1">
      <c r="B434" s="9"/>
      <c r="C434" s="9"/>
      <c r="D434" s="9"/>
      <c r="E434" s="9"/>
      <c r="F434" s="9"/>
      <c r="G434" s="9"/>
      <c r="H434" s="9"/>
      <c r="I434" s="9"/>
      <c r="J434" s="84"/>
      <c r="K434" s="84"/>
      <c r="L434" s="81"/>
      <c r="M434" s="9"/>
      <c r="N434" s="9"/>
      <c r="O434" s="9"/>
      <c r="P434" s="9"/>
      <c r="Q434" s="9"/>
      <c r="R434" s="9"/>
    </row>
    <row r="435" spans="2:18" ht="19.5" customHeight="1">
      <c r="B435" s="9"/>
      <c r="C435" s="9"/>
      <c r="D435" s="9"/>
      <c r="E435" s="9"/>
      <c r="F435" s="9"/>
      <c r="G435" s="9"/>
      <c r="H435" s="9"/>
      <c r="I435" s="9"/>
      <c r="J435" s="84"/>
      <c r="K435" s="84"/>
      <c r="L435" s="81"/>
      <c r="M435" s="9"/>
      <c r="N435" s="9"/>
      <c r="O435" s="9"/>
      <c r="P435" s="9"/>
      <c r="Q435" s="9"/>
      <c r="R435" s="9"/>
    </row>
    <row r="436" spans="2:18" ht="19.5" customHeight="1">
      <c r="B436" s="9"/>
      <c r="C436" s="9"/>
      <c r="D436" s="9"/>
      <c r="E436" s="9"/>
      <c r="F436" s="9"/>
      <c r="G436" s="9"/>
      <c r="H436" s="9"/>
      <c r="I436" s="9"/>
      <c r="J436" s="84"/>
      <c r="K436" s="84"/>
      <c r="L436" s="81"/>
      <c r="M436" s="9"/>
      <c r="N436" s="9"/>
      <c r="O436" s="9"/>
      <c r="P436" s="9"/>
      <c r="Q436" s="9"/>
      <c r="R436" s="9"/>
    </row>
    <row r="437" spans="2:18" ht="19.5" customHeight="1">
      <c r="B437" s="9"/>
      <c r="C437" s="9"/>
      <c r="D437" s="9"/>
      <c r="E437" s="9"/>
      <c r="F437" s="9"/>
      <c r="G437" s="9"/>
      <c r="H437" s="9"/>
      <c r="I437" s="9"/>
      <c r="J437" s="84"/>
      <c r="K437" s="84"/>
      <c r="L437" s="81"/>
      <c r="M437" s="9"/>
      <c r="N437" s="9"/>
      <c r="O437" s="9"/>
      <c r="P437" s="9"/>
      <c r="Q437" s="9"/>
      <c r="R437" s="9"/>
    </row>
    <row r="438" spans="2:18" ht="19.5" customHeight="1">
      <c r="B438" s="9"/>
      <c r="C438" s="9"/>
      <c r="D438" s="9"/>
      <c r="E438" s="9"/>
      <c r="F438" s="9"/>
      <c r="G438" s="9"/>
      <c r="H438" s="9"/>
      <c r="I438" s="9"/>
      <c r="J438" s="84"/>
      <c r="K438" s="84"/>
      <c r="L438" s="81"/>
      <c r="M438" s="9"/>
      <c r="N438" s="9"/>
      <c r="O438" s="9"/>
      <c r="P438" s="9"/>
      <c r="Q438" s="9"/>
      <c r="R438" s="9"/>
    </row>
    <row r="439" spans="2:18" ht="19.5" customHeight="1">
      <c r="B439" s="9"/>
      <c r="C439" s="9"/>
      <c r="D439" s="9"/>
      <c r="E439" s="9"/>
      <c r="F439" s="9"/>
      <c r="G439" s="9"/>
      <c r="H439" s="9"/>
      <c r="I439" s="9"/>
      <c r="J439" s="84"/>
      <c r="K439" s="84"/>
      <c r="L439" s="81"/>
      <c r="M439" s="9"/>
      <c r="N439" s="9"/>
      <c r="O439" s="9"/>
      <c r="P439" s="9"/>
      <c r="Q439" s="9"/>
      <c r="R439" s="9"/>
    </row>
    <row r="440" spans="2:18" ht="19.5" customHeight="1">
      <c r="B440" s="9"/>
      <c r="C440" s="9"/>
      <c r="D440" s="9"/>
      <c r="E440" s="9"/>
      <c r="F440" s="9"/>
      <c r="G440" s="9"/>
      <c r="H440" s="9"/>
      <c r="I440" s="9"/>
      <c r="J440" s="84"/>
      <c r="K440" s="84"/>
      <c r="L440" s="81"/>
      <c r="M440" s="9"/>
      <c r="N440" s="9"/>
      <c r="O440" s="9"/>
      <c r="P440" s="9"/>
      <c r="Q440" s="9"/>
      <c r="R440" s="9"/>
    </row>
    <row r="441" spans="2:18" ht="19.5" customHeight="1">
      <c r="B441" s="9"/>
      <c r="C441" s="9"/>
      <c r="D441" s="9"/>
      <c r="E441" s="9"/>
      <c r="F441" s="9"/>
      <c r="G441" s="9"/>
      <c r="H441" s="9"/>
      <c r="I441" s="9"/>
      <c r="J441" s="84"/>
      <c r="K441" s="84"/>
      <c r="L441" s="81"/>
      <c r="M441" s="9"/>
      <c r="N441" s="9"/>
      <c r="O441" s="9"/>
      <c r="P441" s="9"/>
      <c r="Q441" s="9"/>
      <c r="R441" s="9"/>
    </row>
    <row r="442" spans="2:18" ht="19.5" customHeight="1">
      <c r="B442" s="9"/>
      <c r="C442" s="9"/>
      <c r="D442" s="9"/>
      <c r="E442" s="9"/>
      <c r="F442" s="9"/>
      <c r="G442" s="9"/>
      <c r="H442" s="9"/>
      <c r="I442" s="9"/>
      <c r="J442" s="84"/>
      <c r="K442" s="84"/>
      <c r="L442" s="81"/>
      <c r="M442" s="9"/>
      <c r="N442" s="9"/>
      <c r="O442" s="9"/>
      <c r="P442" s="9"/>
      <c r="Q442" s="9"/>
      <c r="R442" s="9"/>
    </row>
    <row r="443" spans="2:18" ht="19.5" customHeight="1">
      <c r="B443" s="9"/>
      <c r="C443" s="9"/>
      <c r="D443" s="9"/>
      <c r="E443" s="9"/>
      <c r="F443" s="9"/>
      <c r="G443" s="9"/>
      <c r="H443" s="9"/>
      <c r="I443" s="9"/>
      <c r="J443" s="84"/>
      <c r="K443" s="84"/>
      <c r="L443" s="81"/>
      <c r="M443" s="9"/>
      <c r="N443" s="9"/>
      <c r="O443" s="9"/>
      <c r="P443" s="9"/>
      <c r="Q443" s="9"/>
      <c r="R443" s="9"/>
    </row>
    <row r="444" spans="2:18" ht="19.5" customHeight="1">
      <c r="B444" s="9"/>
      <c r="C444" s="9"/>
      <c r="D444" s="9"/>
      <c r="E444" s="9"/>
      <c r="F444" s="9"/>
      <c r="G444" s="9"/>
      <c r="H444" s="9"/>
      <c r="I444" s="9"/>
      <c r="J444" s="84"/>
      <c r="K444" s="84"/>
      <c r="L444" s="81"/>
      <c r="M444" s="9"/>
      <c r="N444" s="9"/>
      <c r="O444" s="9"/>
      <c r="P444" s="9"/>
      <c r="Q444" s="9"/>
      <c r="R444" s="9"/>
    </row>
    <row r="445" spans="2:18" ht="19.5" customHeight="1">
      <c r="B445" s="9"/>
      <c r="C445" s="9"/>
      <c r="D445" s="9"/>
      <c r="E445" s="9"/>
      <c r="F445" s="9"/>
      <c r="G445" s="9"/>
      <c r="H445" s="9"/>
      <c r="I445" s="9"/>
      <c r="J445" s="84"/>
      <c r="K445" s="84"/>
      <c r="L445" s="81"/>
      <c r="M445" s="9"/>
      <c r="N445" s="9"/>
      <c r="O445" s="9"/>
      <c r="P445" s="9"/>
      <c r="Q445" s="9"/>
      <c r="R445" s="9"/>
    </row>
    <row r="446" spans="2:18" ht="19.5" customHeight="1">
      <c r="B446" s="9"/>
      <c r="C446" s="9"/>
      <c r="D446" s="9"/>
      <c r="E446" s="9"/>
      <c r="F446" s="9"/>
      <c r="G446" s="9"/>
      <c r="H446" s="9"/>
      <c r="I446" s="9"/>
      <c r="J446" s="84"/>
      <c r="K446" s="84"/>
      <c r="L446" s="81"/>
      <c r="M446" s="9"/>
      <c r="N446" s="9"/>
      <c r="O446" s="9"/>
      <c r="P446" s="9"/>
      <c r="Q446" s="9"/>
      <c r="R446" s="9"/>
    </row>
    <row r="447" spans="2:18" ht="19.5" customHeight="1">
      <c r="B447" s="9"/>
      <c r="C447" s="9"/>
      <c r="D447" s="9"/>
      <c r="E447" s="9"/>
      <c r="F447" s="9"/>
      <c r="G447" s="9"/>
      <c r="H447" s="9"/>
      <c r="I447" s="9"/>
      <c r="J447" s="84"/>
      <c r="K447" s="84"/>
      <c r="L447" s="81"/>
      <c r="M447" s="9"/>
      <c r="N447" s="9"/>
      <c r="O447" s="9"/>
      <c r="P447" s="9"/>
      <c r="Q447" s="9"/>
      <c r="R447" s="9"/>
    </row>
    <row r="448" spans="2:18" ht="19.5" customHeight="1">
      <c r="B448" s="9"/>
      <c r="C448" s="9"/>
      <c r="D448" s="9"/>
      <c r="E448" s="9"/>
      <c r="F448" s="9"/>
      <c r="G448" s="9"/>
      <c r="H448" s="9"/>
      <c r="I448" s="9"/>
      <c r="J448" s="84"/>
      <c r="K448" s="84"/>
      <c r="L448" s="81"/>
      <c r="M448" s="9"/>
      <c r="N448" s="9"/>
      <c r="O448" s="9"/>
      <c r="P448" s="9"/>
      <c r="Q448" s="9"/>
      <c r="R448" s="9"/>
    </row>
    <row r="449" spans="2:18" ht="19.5" customHeight="1">
      <c r="B449" s="9"/>
      <c r="C449" s="9"/>
      <c r="D449" s="9"/>
      <c r="E449" s="9"/>
      <c r="F449" s="9"/>
      <c r="G449" s="9"/>
      <c r="H449" s="9"/>
      <c r="I449" s="9"/>
      <c r="J449" s="84"/>
      <c r="K449" s="84"/>
      <c r="L449" s="81"/>
      <c r="M449" s="9"/>
      <c r="N449" s="9"/>
      <c r="O449" s="9"/>
      <c r="P449" s="9"/>
      <c r="Q449" s="9"/>
      <c r="R449" s="9"/>
    </row>
    <row r="450" spans="2:18" ht="19.5" customHeight="1">
      <c r="B450" s="9"/>
      <c r="C450" s="9"/>
      <c r="D450" s="9"/>
      <c r="E450" s="9"/>
      <c r="F450" s="9"/>
      <c r="G450" s="9"/>
      <c r="H450" s="9"/>
      <c r="I450" s="9"/>
      <c r="J450" s="84"/>
      <c r="K450" s="84"/>
      <c r="L450" s="81"/>
      <c r="M450" s="9"/>
      <c r="N450" s="9"/>
      <c r="O450" s="9"/>
      <c r="P450" s="9"/>
      <c r="Q450" s="9"/>
      <c r="R450" s="9"/>
    </row>
    <row r="451" spans="2:18" ht="19.5" customHeight="1">
      <c r="B451" s="9"/>
      <c r="C451" s="9"/>
      <c r="D451" s="9"/>
      <c r="E451" s="9"/>
      <c r="F451" s="9"/>
      <c r="G451" s="9"/>
      <c r="H451" s="9"/>
      <c r="I451" s="9"/>
      <c r="J451" s="84"/>
      <c r="K451" s="84"/>
      <c r="L451" s="81"/>
      <c r="M451" s="9"/>
      <c r="N451" s="9"/>
      <c r="O451" s="9"/>
      <c r="P451" s="9"/>
      <c r="Q451" s="9"/>
      <c r="R451" s="9"/>
    </row>
    <row r="452" spans="2:18" ht="19.5" customHeight="1">
      <c r="B452" s="9"/>
      <c r="C452" s="9"/>
      <c r="D452" s="9"/>
      <c r="E452" s="9"/>
      <c r="F452" s="9"/>
      <c r="G452" s="9"/>
      <c r="H452" s="9"/>
      <c r="I452" s="9"/>
      <c r="J452" s="84"/>
      <c r="K452" s="84"/>
      <c r="L452" s="81"/>
      <c r="M452" s="9"/>
      <c r="N452" s="9"/>
      <c r="O452" s="9"/>
      <c r="P452" s="9"/>
      <c r="Q452" s="9"/>
      <c r="R452" s="9"/>
    </row>
    <row r="453" spans="2:18" ht="19.5" customHeight="1">
      <c r="B453" s="9"/>
      <c r="C453" s="9"/>
      <c r="D453" s="9"/>
      <c r="E453" s="9"/>
      <c r="F453" s="9"/>
      <c r="G453" s="9"/>
      <c r="H453" s="9"/>
      <c r="I453" s="9"/>
      <c r="J453" s="84"/>
      <c r="K453" s="84"/>
      <c r="L453" s="81"/>
      <c r="M453" s="9"/>
      <c r="N453" s="9"/>
      <c r="O453" s="9"/>
      <c r="P453" s="9"/>
      <c r="Q453" s="9"/>
      <c r="R453" s="9"/>
    </row>
    <row r="454" spans="2:18" ht="19.5" customHeight="1">
      <c r="B454" s="9"/>
      <c r="C454" s="9"/>
      <c r="D454" s="9"/>
      <c r="E454" s="9"/>
      <c r="F454" s="9"/>
      <c r="G454" s="9"/>
      <c r="H454" s="9"/>
      <c r="I454" s="9"/>
      <c r="J454" s="84"/>
      <c r="K454" s="84"/>
      <c r="L454" s="81"/>
      <c r="M454" s="9"/>
      <c r="N454" s="9"/>
      <c r="O454" s="9"/>
      <c r="P454" s="9"/>
      <c r="Q454" s="9"/>
      <c r="R454" s="9"/>
    </row>
    <row r="455" spans="2:18" ht="19.5" customHeight="1">
      <c r="B455" s="9"/>
      <c r="C455" s="9"/>
      <c r="D455" s="9"/>
      <c r="E455" s="9"/>
      <c r="F455" s="9"/>
      <c r="G455" s="9"/>
      <c r="H455" s="9"/>
      <c r="I455" s="9"/>
      <c r="J455" s="84"/>
      <c r="K455" s="84"/>
      <c r="L455" s="81"/>
      <c r="M455" s="9"/>
      <c r="N455" s="9"/>
      <c r="O455" s="9"/>
      <c r="P455" s="9"/>
      <c r="Q455" s="9"/>
      <c r="R455" s="9"/>
    </row>
    <row r="456" spans="2:18" ht="19.5" customHeight="1">
      <c r="B456" s="9"/>
      <c r="C456" s="9"/>
      <c r="D456" s="9"/>
      <c r="E456" s="9"/>
      <c r="F456" s="9"/>
      <c r="G456" s="9"/>
      <c r="H456" s="9"/>
      <c r="I456" s="9"/>
      <c r="J456" s="84"/>
      <c r="K456" s="84"/>
      <c r="L456" s="81"/>
      <c r="M456" s="9"/>
      <c r="N456" s="9"/>
      <c r="O456" s="9"/>
      <c r="P456" s="9"/>
      <c r="Q456" s="9"/>
      <c r="R456" s="9"/>
    </row>
    <row r="457" spans="2:18" ht="19.5" customHeight="1">
      <c r="B457" s="9"/>
      <c r="C457" s="9"/>
      <c r="D457" s="9"/>
      <c r="E457" s="9"/>
      <c r="F457" s="9"/>
      <c r="G457" s="9"/>
      <c r="H457" s="9"/>
      <c r="I457" s="9"/>
      <c r="J457" s="84"/>
      <c r="K457" s="84"/>
      <c r="L457" s="81"/>
      <c r="M457" s="9"/>
      <c r="N457" s="9"/>
      <c r="O457" s="9"/>
      <c r="P457" s="9"/>
      <c r="Q457" s="9"/>
      <c r="R457" s="9"/>
    </row>
    <row r="458" spans="2:18" ht="19.5" customHeight="1">
      <c r="B458" s="9"/>
      <c r="C458" s="9"/>
      <c r="D458" s="9"/>
      <c r="E458" s="9"/>
      <c r="F458" s="9"/>
      <c r="G458" s="9"/>
      <c r="H458" s="9"/>
      <c r="I458" s="9"/>
      <c r="J458" s="84"/>
      <c r="K458" s="84"/>
      <c r="L458" s="81"/>
      <c r="M458" s="9"/>
      <c r="N458" s="9"/>
      <c r="O458" s="9"/>
      <c r="P458" s="9"/>
      <c r="Q458" s="9"/>
      <c r="R458" s="9"/>
    </row>
    <row r="459" spans="2:18" ht="19.5" customHeight="1">
      <c r="B459" s="9"/>
      <c r="C459" s="9"/>
      <c r="D459" s="9"/>
      <c r="E459" s="9"/>
      <c r="F459" s="9"/>
      <c r="G459" s="9"/>
      <c r="H459" s="9"/>
      <c r="I459" s="9"/>
      <c r="J459" s="84"/>
      <c r="K459" s="84"/>
      <c r="L459" s="81"/>
      <c r="M459" s="9"/>
      <c r="N459" s="9"/>
      <c r="O459" s="9"/>
      <c r="P459" s="9"/>
      <c r="Q459" s="9"/>
      <c r="R459" s="9"/>
    </row>
    <row r="460" spans="2:18" ht="19.5" customHeight="1">
      <c r="B460" s="9"/>
      <c r="C460" s="9"/>
      <c r="D460" s="9"/>
      <c r="E460" s="9"/>
      <c r="F460" s="9"/>
      <c r="G460" s="9"/>
      <c r="H460" s="9"/>
      <c r="I460" s="9"/>
      <c r="J460" s="84"/>
      <c r="K460" s="84"/>
      <c r="L460" s="81"/>
      <c r="M460" s="9"/>
      <c r="N460" s="9"/>
      <c r="O460" s="9"/>
      <c r="P460" s="9"/>
      <c r="Q460" s="9"/>
      <c r="R460" s="9"/>
    </row>
    <row r="461" spans="2:18" ht="19.5" customHeight="1">
      <c r="B461" s="9"/>
      <c r="C461" s="9"/>
      <c r="D461" s="9"/>
      <c r="E461" s="9"/>
      <c r="F461" s="9"/>
      <c r="G461" s="9"/>
      <c r="H461" s="9"/>
      <c r="I461" s="9"/>
      <c r="J461" s="84"/>
      <c r="K461" s="84"/>
      <c r="L461" s="81"/>
      <c r="M461" s="9"/>
      <c r="N461" s="9"/>
      <c r="O461" s="9"/>
      <c r="P461" s="9"/>
      <c r="Q461" s="9"/>
      <c r="R461" s="9"/>
    </row>
    <row r="462" spans="2:18" ht="19.5" customHeight="1">
      <c r="B462" s="9"/>
      <c r="C462" s="9"/>
      <c r="D462" s="9"/>
      <c r="E462" s="9"/>
      <c r="F462" s="9"/>
      <c r="G462" s="9"/>
      <c r="H462" s="9"/>
      <c r="I462" s="9"/>
      <c r="J462" s="84"/>
      <c r="K462" s="84"/>
      <c r="L462" s="81"/>
      <c r="M462" s="9"/>
      <c r="N462" s="9"/>
      <c r="O462" s="9"/>
      <c r="P462" s="9"/>
      <c r="Q462" s="9"/>
      <c r="R462" s="9"/>
    </row>
    <row r="463" spans="2:18" ht="19.5" customHeight="1">
      <c r="B463" s="9"/>
      <c r="C463" s="9"/>
      <c r="D463" s="9"/>
      <c r="E463" s="9"/>
      <c r="F463" s="9"/>
      <c r="G463" s="9"/>
      <c r="H463" s="9"/>
      <c r="I463" s="9"/>
      <c r="J463" s="84"/>
      <c r="K463" s="84"/>
      <c r="L463" s="81"/>
      <c r="M463" s="9"/>
      <c r="N463" s="9"/>
      <c r="O463" s="9"/>
      <c r="P463" s="9"/>
      <c r="Q463" s="9"/>
      <c r="R463" s="9"/>
    </row>
    <row r="464" spans="2:18" ht="19.5" customHeight="1">
      <c r="B464" s="9"/>
      <c r="C464" s="9"/>
      <c r="D464" s="9"/>
      <c r="E464" s="9"/>
      <c r="F464" s="9"/>
      <c r="G464" s="9"/>
      <c r="H464" s="9"/>
      <c r="I464" s="9"/>
      <c r="J464" s="84"/>
      <c r="K464" s="84"/>
      <c r="L464" s="81"/>
      <c r="M464" s="9"/>
      <c r="N464" s="9"/>
      <c r="O464" s="9"/>
      <c r="P464" s="9"/>
      <c r="Q464" s="9"/>
      <c r="R464" s="9"/>
    </row>
    <row r="465" spans="2:18" ht="19.5" customHeight="1">
      <c r="B465" s="9"/>
      <c r="C465" s="9"/>
      <c r="D465" s="9"/>
      <c r="E465" s="9"/>
      <c r="F465" s="9"/>
      <c r="G465" s="9"/>
      <c r="H465" s="9"/>
      <c r="I465" s="9"/>
      <c r="J465" s="84"/>
      <c r="K465" s="84"/>
      <c r="L465" s="81"/>
      <c r="M465" s="9"/>
      <c r="N465" s="9"/>
      <c r="O465" s="9"/>
      <c r="P465" s="9"/>
      <c r="Q465" s="9"/>
      <c r="R465" s="9"/>
    </row>
    <row r="466" spans="2:18" ht="19.5" customHeight="1">
      <c r="B466" s="9"/>
      <c r="C466" s="9"/>
      <c r="D466" s="9"/>
      <c r="E466" s="9"/>
      <c r="F466" s="9"/>
      <c r="G466" s="9"/>
      <c r="H466" s="9"/>
      <c r="I466" s="9"/>
      <c r="J466" s="84"/>
      <c r="K466" s="84"/>
      <c r="L466" s="81"/>
      <c r="M466" s="9"/>
      <c r="N466" s="9"/>
      <c r="O466" s="9"/>
      <c r="P466" s="9"/>
      <c r="Q466" s="9"/>
      <c r="R466" s="9"/>
    </row>
    <row r="467" spans="2:18" ht="19.5" customHeight="1">
      <c r="B467" s="9"/>
      <c r="C467" s="9"/>
      <c r="D467" s="9"/>
      <c r="E467" s="9"/>
      <c r="F467" s="9"/>
      <c r="G467" s="9"/>
      <c r="H467" s="9"/>
      <c r="I467" s="9"/>
      <c r="J467" s="84"/>
      <c r="K467" s="84"/>
      <c r="L467" s="81"/>
      <c r="M467" s="9"/>
      <c r="N467" s="9"/>
      <c r="O467" s="9"/>
      <c r="P467" s="9"/>
      <c r="Q467" s="9"/>
      <c r="R467" s="9"/>
    </row>
    <row r="468" spans="2:18" ht="19.5" customHeight="1">
      <c r="B468" s="9"/>
      <c r="C468" s="9"/>
      <c r="D468" s="9"/>
      <c r="E468" s="9"/>
      <c r="F468" s="9"/>
      <c r="G468" s="9"/>
      <c r="H468" s="9"/>
      <c r="I468" s="9"/>
      <c r="J468" s="84"/>
      <c r="K468" s="84"/>
      <c r="L468" s="81"/>
      <c r="M468" s="9"/>
      <c r="N468" s="9"/>
      <c r="O468" s="9"/>
      <c r="P468" s="9"/>
      <c r="Q468" s="9"/>
      <c r="R468" s="9"/>
    </row>
    <row r="469" spans="2:18" ht="19.5" customHeight="1">
      <c r="B469" s="9"/>
      <c r="C469" s="9"/>
      <c r="D469" s="9"/>
      <c r="E469" s="9"/>
      <c r="F469" s="9"/>
      <c r="G469" s="9"/>
      <c r="H469" s="9"/>
      <c r="I469" s="9"/>
      <c r="J469" s="84"/>
      <c r="K469" s="84"/>
      <c r="L469" s="81"/>
      <c r="M469" s="9"/>
      <c r="N469" s="9"/>
      <c r="O469" s="9"/>
      <c r="P469" s="9"/>
      <c r="Q469" s="9"/>
      <c r="R469" s="9"/>
    </row>
    <row r="470" spans="2:18" ht="19.5" customHeight="1">
      <c r="B470" s="9"/>
      <c r="C470" s="9"/>
      <c r="D470" s="9"/>
      <c r="E470" s="9"/>
      <c r="F470" s="9"/>
      <c r="G470" s="9"/>
      <c r="H470" s="9"/>
      <c r="I470" s="9"/>
      <c r="J470" s="84"/>
      <c r="K470" s="84"/>
      <c r="L470" s="81"/>
      <c r="M470" s="9"/>
      <c r="N470" s="9"/>
      <c r="O470" s="9"/>
      <c r="P470" s="9"/>
      <c r="Q470" s="9"/>
      <c r="R470" s="9"/>
    </row>
    <row r="471" spans="2:18" ht="19.5" customHeight="1">
      <c r="B471" s="9"/>
      <c r="C471" s="9"/>
      <c r="D471" s="9"/>
      <c r="E471" s="9"/>
      <c r="F471" s="9"/>
      <c r="G471" s="9"/>
      <c r="H471" s="9"/>
      <c r="I471" s="9"/>
      <c r="J471" s="84"/>
      <c r="K471" s="84"/>
      <c r="L471" s="81"/>
      <c r="M471" s="9"/>
      <c r="N471" s="9"/>
      <c r="O471" s="9"/>
      <c r="P471" s="9"/>
      <c r="Q471" s="9"/>
      <c r="R471" s="9"/>
    </row>
    <row r="472" spans="2:18" ht="19.5" customHeight="1">
      <c r="B472" s="9"/>
      <c r="C472" s="9"/>
      <c r="D472" s="9"/>
      <c r="E472" s="9"/>
      <c r="F472" s="9"/>
      <c r="G472" s="9"/>
      <c r="H472" s="9"/>
      <c r="I472" s="9"/>
      <c r="J472" s="84"/>
      <c r="K472" s="84"/>
      <c r="L472" s="81"/>
      <c r="M472" s="9"/>
      <c r="N472" s="9"/>
      <c r="O472" s="9"/>
      <c r="P472" s="9"/>
      <c r="Q472" s="9"/>
      <c r="R472" s="9"/>
    </row>
    <row r="473" spans="2:18" ht="19.5" customHeight="1">
      <c r="B473" s="9"/>
      <c r="C473" s="9"/>
      <c r="D473" s="9"/>
      <c r="E473" s="9"/>
      <c r="F473" s="9"/>
      <c r="G473" s="9"/>
      <c r="H473" s="9"/>
      <c r="I473" s="9"/>
      <c r="J473" s="84"/>
      <c r="K473" s="84"/>
      <c r="L473" s="81"/>
      <c r="M473" s="9"/>
      <c r="N473" s="9"/>
      <c r="O473" s="9"/>
      <c r="P473" s="9"/>
      <c r="Q473" s="9"/>
      <c r="R473" s="9"/>
    </row>
    <row r="474" spans="2:18" ht="19.5" customHeight="1">
      <c r="B474" s="9"/>
      <c r="C474" s="9"/>
      <c r="D474" s="9"/>
      <c r="E474" s="9"/>
      <c r="F474" s="9"/>
      <c r="G474" s="9"/>
      <c r="H474" s="9"/>
      <c r="I474" s="9"/>
      <c r="J474" s="84"/>
      <c r="K474" s="84"/>
      <c r="L474" s="81"/>
      <c r="M474" s="9"/>
      <c r="N474" s="9"/>
      <c r="O474" s="9"/>
      <c r="P474" s="9"/>
      <c r="Q474" s="9"/>
      <c r="R474" s="9"/>
    </row>
    <row r="475" spans="2:18" ht="19.5" customHeight="1">
      <c r="B475" s="9"/>
      <c r="C475" s="9"/>
      <c r="D475" s="9"/>
      <c r="E475" s="9"/>
      <c r="F475" s="9"/>
      <c r="G475" s="9"/>
      <c r="H475" s="9"/>
      <c r="I475" s="9"/>
      <c r="J475" s="84"/>
      <c r="K475" s="84"/>
      <c r="L475" s="81"/>
      <c r="M475" s="9"/>
      <c r="N475" s="9"/>
      <c r="O475" s="9"/>
      <c r="P475" s="9"/>
      <c r="Q475" s="9"/>
      <c r="R475" s="9"/>
    </row>
    <row r="476" spans="2:18" ht="19.5" customHeight="1">
      <c r="B476" s="9"/>
      <c r="C476" s="9"/>
      <c r="D476" s="9"/>
      <c r="E476" s="9"/>
      <c r="F476" s="9"/>
      <c r="G476" s="9"/>
      <c r="H476" s="9"/>
      <c r="I476" s="9"/>
      <c r="J476" s="84"/>
      <c r="K476" s="84"/>
      <c r="L476" s="81"/>
      <c r="M476" s="9"/>
      <c r="N476" s="9"/>
      <c r="O476" s="9"/>
      <c r="P476" s="9"/>
      <c r="Q476" s="9"/>
      <c r="R476" s="9"/>
    </row>
    <row r="477" spans="2:18" ht="19.5" customHeight="1">
      <c r="B477" s="9"/>
      <c r="C477" s="9"/>
      <c r="D477" s="9"/>
      <c r="E477" s="9"/>
      <c r="F477" s="9"/>
      <c r="G477" s="9"/>
      <c r="H477" s="9"/>
      <c r="I477" s="9"/>
      <c r="J477" s="84"/>
      <c r="K477" s="84"/>
      <c r="L477" s="81"/>
      <c r="M477" s="9"/>
      <c r="N477" s="9"/>
      <c r="O477" s="9"/>
      <c r="P477" s="9"/>
      <c r="Q477" s="9"/>
      <c r="R477" s="9"/>
    </row>
    <row r="478" spans="2:18" ht="19.5" customHeight="1">
      <c r="B478" s="9"/>
      <c r="C478" s="9"/>
      <c r="D478" s="9"/>
      <c r="E478" s="9"/>
      <c r="F478" s="9"/>
      <c r="G478" s="9"/>
      <c r="H478" s="9"/>
      <c r="I478" s="9"/>
      <c r="J478" s="84"/>
      <c r="K478" s="84"/>
      <c r="L478" s="81"/>
      <c r="M478" s="9"/>
      <c r="N478" s="9"/>
      <c r="O478" s="9"/>
      <c r="P478" s="9"/>
      <c r="Q478" s="9"/>
      <c r="R478" s="9"/>
    </row>
    <row r="479" spans="2:18" ht="19.5" customHeight="1">
      <c r="B479" s="9"/>
      <c r="C479" s="9"/>
      <c r="D479" s="9"/>
      <c r="E479" s="9"/>
      <c r="F479" s="9"/>
      <c r="G479" s="9"/>
      <c r="H479" s="9"/>
      <c r="I479" s="9"/>
      <c r="J479" s="84"/>
      <c r="K479" s="84"/>
      <c r="L479" s="81"/>
      <c r="M479" s="9"/>
      <c r="N479" s="9"/>
      <c r="O479" s="9"/>
      <c r="P479" s="9"/>
      <c r="Q479" s="9"/>
      <c r="R479" s="9"/>
    </row>
    <row r="480" spans="2:18" ht="19.5" customHeight="1">
      <c r="B480" s="9"/>
      <c r="C480" s="9"/>
      <c r="D480" s="9"/>
      <c r="E480" s="9"/>
      <c r="F480" s="9"/>
      <c r="G480" s="9"/>
      <c r="H480" s="9"/>
      <c r="I480" s="9"/>
      <c r="J480" s="84"/>
      <c r="K480" s="84"/>
      <c r="L480" s="81"/>
      <c r="M480" s="9"/>
      <c r="N480" s="9"/>
      <c r="O480" s="9"/>
      <c r="P480" s="9"/>
      <c r="Q480" s="9"/>
      <c r="R480" s="9"/>
    </row>
    <row r="481" spans="2:18" ht="19.5" customHeight="1">
      <c r="B481" s="9"/>
      <c r="C481" s="9"/>
      <c r="D481" s="9"/>
      <c r="E481" s="9"/>
      <c r="F481" s="9"/>
      <c r="G481" s="9"/>
      <c r="H481" s="9"/>
      <c r="I481" s="9"/>
      <c r="J481" s="84"/>
      <c r="K481" s="84"/>
      <c r="L481" s="81"/>
      <c r="M481" s="9"/>
      <c r="N481" s="9"/>
      <c r="O481" s="9"/>
      <c r="P481" s="9"/>
      <c r="Q481" s="9"/>
      <c r="R481" s="9"/>
    </row>
    <row r="482" spans="2:18" ht="19.5" customHeight="1">
      <c r="B482" s="9"/>
      <c r="C482" s="9"/>
      <c r="D482" s="9"/>
      <c r="E482" s="9"/>
      <c r="F482" s="9"/>
      <c r="G482" s="9"/>
      <c r="H482" s="9"/>
      <c r="I482" s="9"/>
      <c r="J482" s="84"/>
      <c r="K482" s="84"/>
      <c r="L482" s="81"/>
      <c r="M482" s="9"/>
      <c r="N482" s="9"/>
      <c r="O482" s="9"/>
      <c r="P482" s="9"/>
      <c r="Q482" s="9"/>
      <c r="R482" s="9"/>
    </row>
    <row r="483" spans="2:18" ht="19.5" customHeight="1">
      <c r="B483" s="9"/>
      <c r="C483" s="9"/>
      <c r="D483" s="9"/>
      <c r="E483" s="9"/>
      <c r="F483" s="9"/>
      <c r="G483" s="9"/>
      <c r="H483" s="9"/>
      <c r="I483" s="9"/>
      <c r="J483" s="84"/>
      <c r="K483" s="84"/>
      <c r="L483" s="81"/>
      <c r="M483" s="9"/>
      <c r="N483" s="9"/>
      <c r="O483" s="9"/>
      <c r="P483" s="9"/>
      <c r="Q483" s="9"/>
      <c r="R483" s="9"/>
    </row>
    <row r="484" spans="2:18" ht="19.5" customHeight="1">
      <c r="B484" s="9"/>
      <c r="C484" s="9"/>
      <c r="D484" s="9"/>
      <c r="E484" s="9"/>
      <c r="F484" s="9"/>
      <c r="G484" s="9"/>
      <c r="H484" s="9"/>
      <c r="I484" s="9"/>
      <c r="J484" s="84"/>
      <c r="K484" s="84"/>
      <c r="L484" s="81"/>
      <c r="M484" s="9"/>
      <c r="N484" s="9"/>
      <c r="O484" s="9"/>
      <c r="P484" s="9"/>
      <c r="Q484" s="9"/>
      <c r="R484" s="9"/>
    </row>
    <row r="485" spans="2:18" ht="19.5" customHeight="1">
      <c r="B485" s="9"/>
      <c r="C485" s="9"/>
      <c r="D485" s="9"/>
      <c r="E485" s="9"/>
      <c r="F485" s="9"/>
      <c r="G485" s="9"/>
      <c r="H485" s="9"/>
      <c r="I485" s="9"/>
      <c r="J485" s="84"/>
      <c r="K485" s="84"/>
      <c r="L485" s="81"/>
      <c r="M485" s="9"/>
      <c r="N485" s="9"/>
      <c r="O485" s="9"/>
      <c r="P485" s="9"/>
      <c r="Q485" s="9"/>
      <c r="R485" s="9"/>
    </row>
    <row r="486" spans="2:18" ht="19.5" customHeight="1">
      <c r="B486" s="9"/>
      <c r="C486" s="9"/>
      <c r="D486" s="9"/>
      <c r="E486" s="9"/>
      <c r="F486" s="9"/>
      <c r="G486" s="9"/>
      <c r="H486" s="9"/>
      <c r="I486" s="9"/>
      <c r="J486" s="84"/>
      <c r="K486" s="84"/>
      <c r="L486" s="81"/>
      <c r="M486" s="9"/>
      <c r="N486" s="9"/>
      <c r="O486" s="9"/>
      <c r="P486" s="9"/>
      <c r="Q486" s="9"/>
      <c r="R486" s="9"/>
    </row>
    <row r="487" spans="2:18" ht="19.5" customHeight="1">
      <c r="B487" s="9"/>
      <c r="C487" s="9"/>
      <c r="D487" s="9"/>
      <c r="E487" s="9"/>
      <c r="F487" s="9"/>
      <c r="G487" s="9"/>
      <c r="H487" s="9"/>
      <c r="I487" s="9"/>
      <c r="J487" s="84"/>
      <c r="K487" s="84"/>
      <c r="L487" s="81"/>
      <c r="M487" s="9"/>
      <c r="N487" s="9"/>
      <c r="O487" s="9"/>
      <c r="P487" s="9"/>
      <c r="Q487" s="9"/>
      <c r="R487" s="9"/>
    </row>
    <row r="488" spans="2:18" ht="19.5" customHeight="1">
      <c r="B488" s="9"/>
      <c r="C488" s="9"/>
      <c r="D488" s="9"/>
      <c r="E488" s="9"/>
      <c r="F488" s="9"/>
      <c r="G488" s="9"/>
      <c r="H488" s="9"/>
      <c r="I488" s="9"/>
      <c r="J488" s="84"/>
      <c r="K488" s="84"/>
      <c r="L488" s="81"/>
      <c r="M488" s="9"/>
      <c r="N488" s="9"/>
      <c r="O488" s="9"/>
      <c r="P488" s="9"/>
      <c r="Q488" s="9"/>
      <c r="R488" s="9"/>
    </row>
    <row r="489" spans="2:18" ht="19.5" customHeight="1">
      <c r="B489" s="9"/>
      <c r="C489" s="9"/>
      <c r="D489" s="9"/>
      <c r="E489" s="9"/>
      <c r="F489" s="9"/>
      <c r="G489" s="9"/>
      <c r="H489" s="9"/>
      <c r="I489" s="9"/>
      <c r="J489" s="84"/>
      <c r="K489" s="84"/>
      <c r="L489" s="81"/>
      <c r="M489" s="9"/>
      <c r="N489" s="9"/>
      <c r="O489" s="9"/>
      <c r="P489" s="9"/>
      <c r="Q489" s="9"/>
      <c r="R489" s="9"/>
    </row>
    <row r="490" spans="2:18" ht="19.5" customHeight="1">
      <c r="B490" s="9"/>
      <c r="C490" s="9"/>
      <c r="D490" s="9"/>
      <c r="E490" s="9"/>
      <c r="F490" s="9"/>
      <c r="G490" s="9"/>
      <c r="H490" s="9"/>
      <c r="I490" s="9"/>
      <c r="J490" s="84"/>
      <c r="K490" s="84"/>
      <c r="L490" s="81"/>
      <c r="M490" s="9"/>
      <c r="N490" s="9"/>
      <c r="O490" s="9"/>
      <c r="P490" s="9"/>
      <c r="Q490" s="9"/>
      <c r="R490" s="9"/>
    </row>
    <row r="491" spans="2:18" ht="19.5" customHeight="1">
      <c r="B491" s="9"/>
      <c r="C491" s="9"/>
      <c r="D491" s="9"/>
      <c r="E491" s="9"/>
      <c r="F491" s="9"/>
      <c r="G491" s="9"/>
      <c r="H491" s="9"/>
      <c r="I491" s="9"/>
      <c r="J491" s="84"/>
      <c r="K491" s="84"/>
      <c r="L491" s="81"/>
      <c r="M491" s="9"/>
      <c r="N491" s="9"/>
      <c r="O491" s="9"/>
      <c r="P491" s="9"/>
      <c r="Q491" s="9"/>
      <c r="R491" s="9"/>
    </row>
    <row r="492" spans="2:18" ht="19.5" customHeight="1">
      <c r="B492" s="9"/>
      <c r="C492" s="9"/>
      <c r="D492" s="9"/>
      <c r="E492" s="9"/>
      <c r="F492" s="9"/>
      <c r="G492" s="9"/>
      <c r="H492" s="9"/>
      <c r="I492" s="9"/>
      <c r="J492" s="84"/>
      <c r="K492" s="84"/>
      <c r="L492" s="81"/>
      <c r="M492" s="9"/>
      <c r="N492" s="9"/>
      <c r="O492" s="9"/>
      <c r="P492" s="9"/>
      <c r="Q492" s="9"/>
      <c r="R492" s="9"/>
    </row>
    <row r="493" spans="2:18" ht="19.5" customHeight="1">
      <c r="B493" s="9"/>
      <c r="C493" s="9"/>
      <c r="D493" s="9"/>
      <c r="E493" s="9"/>
      <c r="F493" s="9"/>
      <c r="G493" s="9"/>
      <c r="H493" s="9"/>
      <c r="I493" s="9"/>
      <c r="J493" s="84"/>
      <c r="K493" s="84"/>
      <c r="L493" s="81"/>
      <c r="M493" s="9"/>
      <c r="N493" s="9"/>
      <c r="O493" s="9"/>
      <c r="P493" s="9"/>
      <c r="Q493" s="9"/>
      <c r="R493" s="9"/>
    </row>
    <row r="494" spans="2:18" ht="19.5" customHeight="1">
      <c r="B494" s="9"/>
      <c r="C494" s="9"/>
      <c r="D494" s="9"/>
      <c r="E494" s="9"/>
      <c r="F494" s="9"/>
      <c r="G494" s="9"/>
      <c r="H494" s="9"/>
      <c r="I494" s="9"/>
      <c r="J494" s="84"/>
      <c r="K494" s="84"/>
      <c r="L494" s="81"/>
      <c r="M494" s="9"/>
      <c r="N494" s="9"/>
      <c r="O494" s="9"/>
      <c r="P494" s="9"/>
      <c r="Q494" s="9"/>
      <c r="R494" s="9"/>
    </row>
    <row r="495" spans="2:18" ht="19.5" customHeight="1">
      <c r="B495" s="9"/>
      <c r="C495" s="9"/>
      <c r="D495" s="9"/>
      <c r="E495" s="9"/>
      <c r="F495" s="9"/>
      <c r="G495" s="9"/>
      <c r="H495" s="9"/>
      <c r="I495" s="9"/>
      <c r="J495" s="84"/>
      <c r="K495" s="84"/>
      <c r="L495" s="81"/>
      <c r="M495" s="9"/>
      <c r="N495" s="9"/>
      <c r="O495" s="9"/>
      <c r="P495" s="9"/>
      <c r="Q495" s="9"/>
      <c r="R495" s="9"/>
    </row>
    <row r="496" spans="2:18" ht="19.5" customHeight="1">
      <c r="B496" s="9"/>
      <c r="C496" s="9"/>
      <c r="D496" s="9"/>
      <c r="E496" s="9"/>
      <c r="F496" s="9"/>
      <c r="G496" s="9"/>
      <c r="H496" s="9"/>
      <c r="I496" s="9"/>
      <c r="J496" s="84"/>
      <c r="K496" s="84"/>
      <c r="L496" s="81"/>
      <c r="M496" s="9"/>
      <c r="N496" s="9"/>
      <c r="O496" s="9"/>
      <c r="P496" s="9"/>
      <c r="Q496" s="9"/>
      <c r="R496" s="9"/>
    </row>
    <row r="497" spans="2:18" ht="19.5" customHeight="1">
      <c r="B497" s="9"/>
      <c r="C497" s="9"/>
      <c r="D497" s="9"/>
      <c r="E497" s="9"/>
      <c r="F497" s="9"/>
      <c r="G497" s="9"/>
      <c r="H497" s="9"/>
      <c r="I497" s="9"/>
      <c r="J497" s="84"/>
      <c r="K497" s="84"/>
      <c r="L497" s="81"/>
      <c r="M497" s="9"/>
      <c r="N497" s="9"/>
      <c r="O497" s="9"/>
      <c r="P497" s="9"/>
      <c r="Q497" s="9"/>
      <c r="R497" s="9"/>
    </row>
    <row r="498" spans="2:18" ht="19.5" customHeight="1">
      <c r="B498" s="9"/>
      <c r="C498" s="9"/>
      <c r="D498" s="9"/>
      <c r="E498" s="9"/>
      <c r="F498" s="9"/>
      <c r="G498" s="9"/>
      <c r="H498" s="9"/>
      <c r="I498" s="9"/>
      <c r="J498" s="84"/>
      <c r="K498" s="84"/>
      <c r="L498" s="81"/>
      <c r="M498" s="9"/>
      <c r="N498" s="9"/>
      <c r="O498" s="9"/>
      <c r="P498" s="9"/>
      <c r="Q498" s="9"/>
      <c r="R498" s="9"/>
    </row>
    <row r="499" spans="2:18" ht="19.5" customHeight="1">
      <c r="B499" s="9"/>
      <c r="C499" s="9"/>
      <c r="D499" s="9"/>
      <c r="E499" s="9"/>
      <c r="F499" s="9"/>
      <c r="G499" s="9"/>
      <c r="H499" s="9"/>
      <c r="I499" s="9"/>
      <c r="J499" s="84"/>
      <c r="K499" s="84"/>
      <c r="L499" s="81"/>
      <c r="M499" s="9"/>
      <c r="N499" s="9"/>
      <c r="O499" s="9"/>
      <c r="P499" s="9"/>
      <c r="Q499" s="9"/>
      <c r="R499" s="9"/>
    </row>
    <row r="500" spans="2:18" ht="19.5" customHeight="1">
      <c r="B500" s="9"/>
      <c r="C500" s="9"/>
      <c r="D500" s="9"/>
      <c r="E500" s="9"/>
      <c r="F500" s="9"/>
      <c r="G500" s="9"/>
      <c r="H500" s="9"/>
      <c r="I500" s="9"/>
      <c r="J500" s="84"/>
      <c r="K500" s="84"/>
      <c r="L500" s="81"/>
      <c r="M500" s="9"/>
      <c r="N500" s="9"/>
      <c r="O500" s="9"/>
      <c r="P500" s="9"/>
      <c r="Q500" s="9"/>
      <c r="R500" s="9"/>
    </row>
    <row r="501" spans="2:18" ht="19.5" customHeight="1">
      <c r="B501" s="9"/>
      <c r="C501" s="9"/>
      <c r="D501" s="9"/>
      <c r="E501" s="9"/>
      <c r="F501" s="9"/>
      <c r="G501" s="9"/>
      <c r="H501" s="9"/>
      <c r="I501" s="9"/>
      <c r="J501" s="84"/>
      <c r="K501" s="84"/>
      <c r="L501" s="81"/>
      <c r="M501" s="9"/>
      <c r="N501" s="9"/>
      <c r="O501" s="9"/>
      <c r="P501" s="9"/>
      <c r="Q501" s="9"/>
      <c r="R501" s="9"/>
    </row>
    <row r="502" spans="2:18" ht="19.5" customHeight="1">
      <c r="B502" s="9"/>
      <c r="C502" s="9"/>
      <c r="D502" s="9"/>
      <c r="E502" s="9"/>
      <c r="F502" s="9"/>
      <c r="G502" s="9"/>
      <c r="H502" s="9"/>
      <c r="I502" s="9"/>
      <c r="J502" s="84"/>
      <c r="K502" s="84"/>
      <c r="L502" s="81"/>
      <c r="M502" s="9"/>
      <c r="N502" s="9"/>
      <c r="O502" s="9"/>
      <c r="P502" s="9"/>
      <c r="Q502" s="9"/>
      <c r="R502" s="9"/>
    </row>
    <row r="503" spans="2:18" ht="19.5" customHeight="1">
      <c r="B503" s="9"/>
      <c r="C503" s="9"/>
      <c r="D503" s="9"/>
      <c r="E503" s="9"/>
      <c r="F503" s="9"/>
      <c r="G503" s="9"/>
      <c r="H503" s="9"/>
      <c r="I503" s="9"/>
      <c r="J503" s="84"/>
      <c r="K503" s="84"/>
      <c r="L503" s="81"/>
      <c r="M503" s="9"/>
      <c r="N503" s="9"/>
      <c r="O503" s="9"/>
      <c r="P503" s="9"/>
      <c r="Q503" s="9"/>
      <c r="R503" s="9"/>
    </row>
    <row r="504" spans="2:18" ht="19.5" customHeight="1">
      <c r="B504" s="9"/>
      <c r="C504" s="9"/>
      <c r="D504" s="9"/>
      <c r="E504" s="9"/>
      <c r="F504" s="9"/>
      <c r="G504" s="9"/>
      <c r="H504" s="9"/>
      <c r="I504" s="9"/>
      <c r="J504" s="84"/>
      <c r="K504" s="84"/>
      <c r="L504" s="81"/>
      <c r="M504" s="9"/>
      <c r="N504" s="9"/>
      <c r="O504" s="9"/>
      <c r="P504" s="9"/>
      <c r="Q504" s="9"/>
      <c r="R504" s="9"/>
    </row>
    <row r="505" spans="2:18" ht="19.5" customHeight="1">
      <c r="B505" s="9"/>
      <c r="C505" s="9"/>
      <c r="D505" s="9"/>
      <c r="E505" s="9"/>
      <c r="F505" s="9"/>
      <c r="G505" s="9"/>
      <c r="H505" s="9"/>
      <c r="I505" s="9"/>
      <c r="J505" s="84"/>
      <c r="K505" s="84"/>
      <c r="L505" s="81"/>
      <c r="M505" s="9"/>
      <c r="N505" s="9"/>
      <c r="O505" s="9"/>
      <c r="P505" s="9"/>
      <c r="Q505" s="9"/>
      <c r="R505" s="9"/>
    </row>
    <row r="506" spans="2:18" ht="19.5" customHeight="1">
      <c r="B506" s="9"/>
      <c r="C506" s="9"/>
      <c r="D506" s="9"/>
      <c r="E506" s="9"/>
      <c r="F506" s="9"/>
      <c r="G506" s="9"/>
      <c r="H506" s="9"/>
      <c r="I506" s="9"/>
      <c r="J506" s="84"/>
      <c r="K506" s="84"/>
      <c r="L506" s="81"/>
      <c r="M506" s="9"/>
      <c r="N506" s="9"/>
      <c r="O506" s="9"/>
      <c r="P506" s="9"/>
      <c r="Q506" s="9"/>
      <c r="R506" s="9"/>
    </row>
    <row r="507" spans="2:18" ht="19.5" customHeight="1">
      <c r="B507" s="9"/>
      <c r="C507" s="9"/>
      <c r="D507" s="9"/>
      <c r="E507" s="9"/>
      <c r="F507" s="9"/>
      <c r="G507" s="9"/>
      <c r="H507" s="9"/>
      <c r="I507" s="9"/>
      <c r="J507" s="84"/>
      <c r="K507" s="84"/>
      <c r="L507" s="81"/>
      <c r="M507" s="9"/>
      <c r="N507" s="9"/>
      <c r="O507" s="9"/>
      <c r="P507" s="9"/>
      <c r="Q507" s="9"/>
      <c r="R507" s="9"/>
    </row>
    <row r="508" spans="2:18" ht="19.5" customHeight="1">
      <c r="B508" s="9"/>
      <c r="C508" s="9"/>
      <c r="D508" s="9"/>
      <c r="E508" s="9"/>
      <c r="F508" s="9"/>
      <c r="G508" s="9"/>
      <c r="H508" s="9"/>
      <c r="I508" s="9"/>
      <c r="J508" s="84"/>
      <c r="K508" s="84"/>
      <c r="L508" s="81"/>
      <c r="M508" s="9"/>
      <c r="N508" s="9"/>
      <c r="O508" s="9"/>
      <c r="P508" s="9"/>
      <c r="Q508" s="9"/>
      <c r="R508" s="9"/>
    </row>
    <row r="509" spans="2:18" ht="19.5" customHeight="1">
      <c r="B509" s="9"/>
      <c r="C509" s="9"/>
      <c r="D509" s="9"/>
      <c r="E509" s="9"/>
      <c r="F509" s="9"/>
      <c r="G509" s="9"/>
      <c r="H509" s="9"/>
      <c r="I509" s="9"/>
      <c r="J509" s="84"/>
      <c r="K509" s="84"/>
      <c r="L509" s="81"/>
      <c r="M509" s="9"/>
      <c r="N509" s="9"/>
      <c r="O509" s="9"/>
      <c r="P509" s="9"/>
      <c r="Q509" s="9"/>
      <c r="R509" s="9"/>
    </row>
    <row r="510" spans="2:18" ht="19.5" customHeight="1">
      <c r="B510" s="9"/>
      <c r="C510" s="9"/>
      <c r="D510" s="9"/>
      <c r="E510" s="9"/>
      <c r="F510" s="9"/>
      <c r="G510" s="9"/>
      <c r="H510" s="9"/>
      <c r="I510" s="9"/>
      <c r="J510" s="84"/>
      <c r="K510" s="84"/>
      <c r="L510" s="81"/>
      <c r="M510" s="9"/>
      <c r="N510" s="9"/>
      <c r="O510" s="9"/>
      <c r="P510" s="9"/>
      <c r="Q510" s="9"/>
      <c r="R510" s="9"/>
    </row>
    <row r="511" spans="2:18" ht="19.5" customHeight="1">
      <c r="B511" s="9"/>
      <c r="C511" s="9"/>
      <c r="D511" s="9"/>
      <c r="E511" s="9"/>
      <c r="F511" s="9"/>
      <c r="G511" s="9"/>
      <c r="H511" s="9"/>
      <c r="I511" s="9"/>
      <c r="J511" s="84"/>
      <c r="K511" s="84"/>
      <c r="L511" s="81"/>
      <c r="M511" s="9"/>
      <c r="N511" s="9"/>
      <c r="O511" s="9"/>
      <c r="P511" s="9"/>
      <c r="Q511" s="9"/>
      <c r="R511" s="9"/>
    </row>
    <row r="512" spans="2:18" ht="19.5" customHeight="1">
      <c r="B512" s="9"/>
      <c r="C512" s="9"/>
      <c r="D512" s="9"/>
      <c r="E512" s="9"/>
      <c r="F512" s="9"/>
      <c r="G512" s="9"/>
      <c r="H512" s="9"/>
      <c r="I512" s="9"/>
      <c r="J512" s="84"/>
      <c r="K512" s="84"/>
      <c r="L512" s="81"/>
      <c r="M512" s="9"/>
      <c r="N512" s="9"/>
      <c r="O512" s="9"/>
      <c r="P512" s="9"/>
      <c r="Q512" s="9"/>
      <c r="R512" s="9"/>
    </row>
    <row r="513" spans="2:18" ht="19.5" customHeight="1">
      <c r="B513" s="9"/>
      <c r="C513" s="9"/>
      <c r="D513" s="9"/>
      <c r="E513" s="9"/>
      <c r="F513" s="9"/>
      <c r="G513" s="9"/>
      <c r="H513" s="9"/>
      <c r="I513" s="9"/>
      <c r="J513" s="84"/>
      <c r="K513" s="84"/>
      <c r="L513" s="81"/>
      <c r="M513" s="9"/>
      <c r="N513" s="9"/>
      <c r="O513" s="9"/>
      <c r="P513" s="9"/>
      <c r="Q513" s="9"/>
      <c r="R513" s="9"/>
    </row>
    <row r="514" spans="2:18" ht="19.5" customHeight="1">
      <c r="B514" s="9"/>
      <c r="C514" s="9"/>
      <c r="D514" s="9"/>
      <c r="E514" s="9"/>
      <c r="F514" s="9"/>
      <c r="G514" s="9"/>
      <c r="H514" s="9"/>
      <c r="I514" s="9"/>
      <c r="J514" s="84"/>
      <c r="K514" s="84"/>
      <c r="L514" s="81"/>
      <c r="M514" s="9"/>
      <c r="N514" s="9"/>
      <c r="O514" s="9"/>
      <c r="P514" s="9"/>
      <c r="Q514" s="9"/>
      <c r="R514" s="9"/>
    </row>
    <row r="515" spans="2:18" ht="19.5" customHeight="1">
      <c r="B515" s="9"/>
      <c r="C515" s="9"/>
      <c r="D515" s="9"/>
      <c r="E515" s="9"/>
      <c r="F515" s="9"/>
      <c r="G515" s="9"/>
      <c r="H515" s="9"/>
      <c r="I515" s="9"/>
      <c r="J515" s="84"/>
      <c r="K515" s="84"/>
      <c r="L515" s="81"/>
      <c r="M515" s="9"/>
      <c r="N515" s="9"/>
      <c r="O515" s="9"/>
      <c r="P515" s="9"/>
      <c r="Q515" s="9"/>
      <c r="R515" s="9"/>
    </row>
    <row r="516" spans="2:18" ht="19.5" customHeight="1">
      <c r="B516" s="9"/>
      <c r="C516" s="9"/>
      <c r="D516" s="9"/>
      <c r="E516" s="9"/>
      <c r="F516" s="9"/>
      <c r="G516" s="9"/>
      <c r="H516" s="9"/>
      <c r="I516" s="9"/>
      <c r="J516" s="84"/>
      <c r="K516" s="84"/>
      <c r="L516" s="81"/>
      <c r="M516" s="9"/>
      <c r="N516" s="9"/>
      <c r="O516" s="9"/>
      <c r="P516" s="9"/>
      <c r="Q516" s="9"/>
      <c r="R516" s="9"/>
    </row>
    <row r="517" spans="2:18" ht="19.5" customHeight="1">
      <c r="B517" s="9"/>
      <c r="C517" s="9"/>
      <c r="D517" s="9"/>
      <c r="E517" s="9"/>
      <c r="F517" s="9"/>
      <c r="G517" s="9"/>
      <c r="H517" s="9"/>
      <c r="I517" s="9"/>
      <c r="J517" s="84"/>
      <c r="K517" s="84"/>
      <c r="L517" s="81"/>
      <c r="M517" s="9"/>
      <c r="N517" s="9"/>
      <c r="O517" s="9"/>
      <c r="P517" s="9"/>
      <c r="Q517" s="9"/>
      <c r="R517" s="9"/>
    </row>
    <row r="518" spans="2:18" ht="19.5" customHeight="1">
      <c r="B518" s="9"/>
      <c r="C518" s="9"/>
      <c r="D518" s="9"/>
      <c r="E518" s="9"/>
      <c r="F518" s="9"/>
      <c r="G518" s="9"/>
      <c r="H518" s="9"/>
      <c r="I518" s="9"/>
      <c r="J518" s="84"/>
      <c r="K518" s="84"/>
      <c r="L518" s="81"/>
      <c r="M518" s="9"/>
      <c r="N518" s="9"/>
      <c r="O518" s="9"/>
      <c r="P518" s="9"/>
      <c r="Q518" s="9"/>
      <c r="R518" s="9"/>
    </row>
    <row r="519" spans="2:18" ht="19.5" customHeight="1">
      <c r="B519" s="9"/>
      <c r="C519" s="9"/>
      <c r="D519" s="9"/>
      <c r="E519" s="9"/>
      <c r="F519" s="9"/>
      <c r="G519" s="9"/>
      <c r="H519" s="9"/>
      <c r="I519" s="9"/>
      <c r="J519" s="84"/>
      <c r="K519" s="84"/>
      <c r="L519" s="81"/>
      <c r="M519" s="9"/>
      <c r="N519" s="9"/>
      <c r="O519" s="9"/>
      <c r="P519" s="9"/>
      <c r="Q519" s="9"/>
      <c r="R519" s="9"/>
    </row>
    <row r="520" spans="2:18" ht="19.5" customHeight="1">
      <c r="B520" s="9"/>
      <c r="C520" s="9"/>
      <c r="D520" s="9"/>
      <c r="E520" s="9"/>
      <c r="F520" s="9"/>
      <c r="G520" s="9"/>
      <c r="H520" s="9"/>
      <c r="I520" s="9"/>
      <c r="J520" s="84"/>
      <c r="K520" s="84"/>
      <c r="L520" s="81"/>
      <c r="M520" s="9"/>
      <c r="N520" s="9"/>
      <c r="O520" s="9"/>
      <c r="P520" s="9"/>
      <c r="Q520" s="9"/>
      <c r="R520" s="9"/>
    </row>
    <row r="521" spans="2:18" ht="19.5" customHeight="1">
      <c r="B521" s="9"/>
      <c r="C521" s="9"/>
      <c r="D521" s="9"/>
      <c r="E521" s="9"/>
      <c r="F521" s="9"/>
      <c r="G521" s="9"/>
      <c r="H521" s="9"/>
      <c r="I521" s="9"/>
      <c r="J521" s="84"/>
      <c r="K521" s="84"/>
      <c r="L521" s="81"/>
      <c r="M521" s="9"/>
      <c r="N521" s="9"/>
      <c r="O521" s="9"/>
      <c r="P521" s="9"/>
      <c r="Q521" s="9"/>
      <c r="R521" s="9"/>
    </row>
    <row r="522" spans="2:18" ht="19.5" customHeight="1">
      <c r="B522" s="9"/>
      <c r="C522" s="9"/>
      <c r="D522" s="9"/>
      <c r="E522" s="9"/>
      <c r="F522" s="9"/>
      <c r="G522" s="9"/>
      <c r="H522" s="9"/>
      <c r="I522" s="9"/>
      <c r="J522" s="84"/>
      <c r="K522" s="84"/>
      <c r="L522" s="81"/>
      <c r="M522" s="9"/>
      <c r="N522" s="9"/>
      <c r="O522" s="9"/>
      <c r="P522" s="9"/>
      <c r="Q522" s="9"/>
      <c r="R522" s="9"/>
    </row>
    <row r="523" spans="2:18" ht="19.5" customHeight="1">
      <c r="B523" s="9"/>
      <c r="C523" s="9"/>
      <c r="D523" s="9"/>
      <c r="E523" s="9"/>
      <c r="F523" s="9"/>
      <c r="G523" s="9"/>
      <c r="H523" s="9"/>
      <c r="I523" s="9"/>
      <c r="J523" s="84"/>
      <c r="K523" s="84"/>
      <c r="L523" s="81"/>
      <c r="M523" s="9"/>
      <c r="N523" s="9"/>
      <c r="O523" s="9"/>
      <c r="P523" s="9"/>
      <c r="Q523" s="9"/>
      <c r="R523" s="9"/>
    </row>
    <row r="524" spans="2:18" ht="19.5" customHeight="1">
      <c r="B524" s="9"/>
      <c r="C524" s="9"/>
      <c r="D524" s="9"/>
      <c r="E524" s="9"/>
      <c r="F524" s="9"/>
      <c r="G524" s="9"/>
      <c r="H524" s="9"/>
      <c r="I524" s="9"/>
      <c r="J524" s="84"/>
      <c r="K524" s="84"/>
      <c r="L524" s="81"/>
      <c r="M524" s="9"/>
      <c r="N524" s="9"/>
      <c r="O524" s="9"/>
      <c r="P524" s="9"/>
      <c r="Q524" s="9"/>
      <c r="R524" s="9"/>
    </row>
    <row r="525" spans="2:18" ht="19.5" customHeight="1">
      <c r="B525" s="9"/>
      <c r="C525" s="9"/>
      <c r="D525" s="9"/>
      <c r="E525" s="9"/>
      <c r="F525" s="9"/>
      <c r="G525" s="9"/>
      <c r="H525" s="9"/>
      <c r="I525" s="9"/>
      <c r="J525" s="84"/>
      <c r="K525" s="84"/>
      <c r="L525" s="81"/>
      <c r="M525" s="9"/>
      <c r="N525" s="9"/>
      <c r="O525" s="9"/>
      <c r="P525" s="9"/>
      <c r="Q525" s="9"/>
      <c r="R525" s="9"/>
    </row>
    <row r="526" spans="2:18" ht="19.5" customHeight="1">
      <c r="B526" s="9"/>
      <c r="C526" s="9"/>
      <c r="D526" s="9"/>
      <c r="E526" s="9"/>
      <c r="F526" s="9"/>
      <c r="G526" s="9"/>
      <c r="H526" s="9"/>
      <c r="I526" s="9"/>
      <c r="J526" s="84"/>
      <c r="K526" s="84"/>
      <c r="L526" s="81"/>
      <c r="M526" s="9"/>
      <c r="N526" s="9"/>
      <c r="O526" s="9"/>
      <c r="P526" s="9"/>
      <c r="Q526" s="9"/>
      <c r="R526" s="9"/>
    </row>
    <row r="527" spans="2:18" ht="19.5" customHeight="1">
      <c r="B527" s="9"/>
      <c r="C527" s="9"/>
      <c r="D527" s="9"/>
      <c r="E527" s="9"/>
      <c r="F527" s="9"/>
      <c r="G527" s="9"/>
      <c r="H527" s="9"/>
      <c r="I527" s="9"/>
      <c r="J527" s="84"/>
      <c r="K527" s="84"/>
      <c r="L527" s="81"/>
      <c r="M527" s="9"/>
      <c r="N527" s="9"/>
      <c r="O527" s="9"/>
      <c r="P527" s="9"/>
      <c r="Q527" s="9"/>
      <c r="R527" s="9"/>
    </row>
    <row r="528" spans="2:18" ht="19.5" customHeight="1">
      <c r="B528" s="9"/>
      <c r="C528" s="9"/>
      <c r="D528" s="9"/>
      <c r="E528" s="9"/>
      <c r="F528" s="9"/>
      <c r="G528" s="9"/>
      <c r="H528" s="9"/>
      <c r="I528" s="9"/>
      <c r="J528" s="84"/>
      <c r="K528" s="84"/>
      <c r="L528" s="81"/>
      <c r="M528" s="9"/>
      <c r="N528" s="9"/>
      <c r="O528" s="9"/>
      <c r="P528" s="9"/>
      <c r="Q528" s="9"/>
      <c r="R528" s="9"/>
    </row>
    <row r="529" spans="2:18" ht="19.5" customHeight="1">
      <c r="B529" s="9"/>
      <c r="C529" s="9"/>
      <c r="D529" s="9"/>
      <c r="E529" s="9"/>
      <c r="F529" s="9"/>
      <c r="G529" s="9"/>
      <c r="H529" s="9"/>
      <c r="I529" s="9"/>
      <c r="J529" s="84"/>
      <c r="K529" s="84"/>
      <c r="L529" s="81"/>
      <c r="M529" s="9"/>
      <c r="N529" s="9"/>
      <c r="O529" s="9"/>
      <c r="P529" s="9"/>
      <c r="Q529" s="9"/>
      <c r="R529" s="9"/>
    </row>
    <row r="530" spans="2:18" ht="19.5" customHeight="1">
      <c r="B530" s="9"/>
      <c r="C530" s="9"/>
      <c r="D530" s="9"/>
      <c r="E530" s="9"/>
      <c r="F530" s="9"/>
      <c r="G530" s="9"/>
      <c r="H530" s="9"/>
      <c r="I530" s="9"/>
      <c r="J530" s="84"/>
      <c r="K530" s="84"/>
      <c r="L530" s="81"/>
      <c r="M530" s="9"/>
      <c r="N530" s="9"/>
      <c r="O530" s="9"/>
      <c r="P530" s="9"/>
      <c r="Q530" s="9"/>
      <c r="R530" s="9"/>
    </row>
    <row r="531" spans="2:18" ht="19.5" customHeight="1">
      <c r="B531" s="9"/>
      <c r="C531" s="9"/>
      <c r="D531" s="9"/>
      <c r="E531" s="9"/>
      <c r="F531" s="9"/>
      <c r="G531" s="9"/>
      <c r="H531" s="9"/>
      <c r="I531" s="9"/>
      <c r="J531" s="84"/>
      <c r="K531" s="84"/>
      <c r="L531" s="81"/>
      <c r="M531" s="9"/>
      <c r="N531" s="9"/>
      <c r="O531" s="9"/>
      <c r="P531" s="9"/>
      <c r="Q531" s="9"/>
      <c r="R531" s="9"/>
    </row>
    <row r="532" spans="2:18" ht="19.5" customHeight="1">
      <c r="B532" s="9"/>
      <c r="C532" s="9"/>
      <c r="D532" s="9"/>
      <c r="E532" s="9"/>
      <c r="F532" s="9"/>
      <c r="G532" s="9"/>
      <c r="H532" s="9"/>
      <c r="I532" s="9"/>
      <c r="J532" s="84"/>
      <c r="K532" s="84"/>
      <c r="L532" s="81"/>
      <c r="M532" s="9"/>
      <c r="N532" s="9"/>
      <c r="O532" s="9"/>
      <c r="P532" s="9"/>
      <c r="Q532" s="9"/>
      <c r="R532" s="9"/>
    </row>
    <row r="533" spans="2:18" ht="19.5" customHeight="1">
      <c r="B533" s="9"/>
      <c r="C533" s="9"/>
      <c r="D533" s="9"/>
      <c r="E533" s="9"/>
      <c r="F533" s="9"/>
      <c r="G533" s="9"/>
      <c r="H533" s="9"/>
      <c r="I533" s="9"/>
      <c r="J533" s="84"/>
      <c r="K533" s="84"/>
      <c r="L533" s="81"/>
      <c r="M533" s="9"/>
      <c r="N533" s="9"/>
      <c r="O533" s="9"/>
      <c r="P533" s="9"/>
      <c r="Q533" s="9"/>
      <c r="R533" s="9"/>
    </row>
    <row r="534" spans="2:18" ht="19.5" customHeight="1">
      <c r="B534" s="9"/>
      <c r="C534" s="9"/>
      <c r="D534" s="9"/>
      <c r="E534" s="9"/>
      <c r="F534" s="9"/>
      <c r="G534" s="9"/>
      <c r="H534" s="9"/>
      <c r="I534" s="9"/>
      <c r="J534" s="84"/>
      <c r="K534" s="84"/>
      <c r="L534" s="81"/>
      <c r="M534" s="9"/>
      <c r="N534" s="9"/>
      <c r="O534" s="9"/>
      <c r="P534" s="9"/>
      <c r="Q534" s="9"/>
      <c r="R534" s="9"/>
    </row>
    <row r="535" spans="2:18" ht="19.5" customHeight="1">
      <c r="B535" s="9"/>
      <c r="C535" s="9"/>
      <c r="D535" s="9"/>
      <c r="E535" s="9"/>
      <c r="F535" s="9"/>
      <c r="G535" s="9"/>
      <c r="H535" s="9"/>
      <c r="I535" s="9"/>
      <c r="J535" s="84"/>
      <c r="K535" s="84"/>
      <c r="L535" s="81"/>
      <c r="M535" s="9"/>
      <c r="N535" s="9"/>
      <c r="O535" s="9"/>
      <c r="P535" s="9"/>
      <c r="Q535" s="9"/>
      <c r="R535" s="9"/>
    </row>
    <row r="536" spans="2:18" ht="19.5" customHeight="1">
      <c r="B536" s="9"/>
      <c r="C536" s="9"/>
      <c r="D536" s="9"/>
      <c r="E536" s="9"/>
      <c r="F536" s="9"/>
      <c r="G536" s="9"/>
      <c r="H536" s="9"/>
      <c r="I536" s="9"/>
      <c r="J536" s="84"/>
      <c r="K536" s="84"/>
      <c r="L536" s="81"/>
      <c r="M536" s="9"/>
      <c r="N536" s="9"/>
      <c r="O536" s="9"/>
      <c r="P536" s="9"/>
      <c r="Q536" s="9"/>
      <c r="R536" s="9"/>
    </row>
    <row r="537" spans="2:18" ht="19.5" customHeight="1">
      <c r="B537" s="9"/>
      <c r="C537" s="9"/>
      <c r="D537" s="9"/>
      <c r="E537" s="9"/>
      <c r="F537" s="9"/>
      <c r="G537" s="9"/>
      <c r="H537" s="9"/>
      <c r="I537" s="9"/>
      <c r="J537" s="84"/>
      <c r="K537" s="84"/>
      <c r="L537" s="81"/>
      <c r="M537" s="9"/>
      <c r="N537" s="9"/>
      <c r="O537" s="9"/>
      <c r="P537" s="9"/>
      <c r="Q537" s="9"/>
      <c r="R537" s="9"/>
    </row>
    <row r="538" spans="2:18" ht="19.5" customHeight="1">
      <c r="B538" s="9"/>
      <c r="C538" s="9"/>
      <c r="D538" s="9"/>
      <c r="E538" s="9"/>
      <c r="F538" s="9"/>
      <c r="G538" s="9"/>
      <c r="H538" s="9"/>
      <c r="I538" s="9"/>
      <c r="J538" s="84"/>
      <c r="K538" s="84"/>
      <c r="L538" s="81"/>
      <c r="M538" s="9"/>
      <c r="N538" s="9"/>
      <c r="O538" s="9"/>
      <c r="P538" s="9"/>
      <c r="Q538" s="9"/>
      <c r="R538" s="9"/>
    </row>
    <row r="539" spans="2:18" ht="19.5" customHeight="1">
      <c r="B539" s="9"/>
      <c r="C539" s="9"/>
      <c r="D539" s="9"/>
      <c r="E539" s="9"/>
      <c r="F539" s="9"/>
      <c r="G539" s="9"/>
      <c r="H539" s="9"/>
      <c r="I539" s="9"/>
      <c r="J539" s="84"/>
      <c r="K539" s="84"/>
      <c r="L539" s="81"/>
      <c r="M539" s="9"/>
      <c r="N539" s="9"/>
      <c r="O539" s="9"/>
      <c r="P539" s="9"/>
      <c r="Q539" s="9"/>
      <c r="R539" s="9"/>
    </row>
    <row r="540" spans="2:18" ht="19.5" customHeight="1">
      <c r="B540" s="9"/>
      <c r="C540" s="9"/>
      <c r="D540" s="9"/>
      <c r="E540" s="9"/>
      <c r="F540" s="9"/>
      <c r="G540" s="9"/>
      <c r="H540" s="9"/>
      <c r="I540" s="9"/>
      <c r="J540" s="84"/>
      <c r="K540" s="84"/>
      <c r="L540" s="81"/>
      <c r="M540" s="9"/>
      <c r="N540" s="9"/>
      <c r="O540" s="9"/>
      <c r="P540" s="9"/>
      <c r="Q540" s="9"/>
      <c r="R540" s="9"/>
    </row>
    <row r="541" spans="2:18" ht="19.5" customHeight="1">
      <c r="B541" s="9"/>
      <c r="C541" s="9"/>
      <c r="D541" s="9"/>
      <c r="E541" s="9"/>
      <c r="F541" s="9"/>
      <c r="G541" s="9"/>
      <c r="H541" s="9"/>
      <c r="I541" s="9"/>
      <c r="J541" s="84"/>
      <c r="K541" s="84"/>
      <c r="L541" s="81"/>
      <c r="M541" s="9"/>
      <c r="N541" s="9"/>
      <c r="O541" s="9"/>
      <c r="P541" s="9"/>
      <c r="Q541" s="9"/>
      <c r="R541" s="9"/>
    </row>
    <row r="542" spans="2:18" ht="19.5" customHeight="1">
      <c r="B542" s="9"/>
      <c r="C542" s="9"/>
      <c r="D542" s="9"/>
      <c r="E542" s="9"/>
      <c r="F542" s="9"/>
      <c r="G542" s="9"/>
      <c r="H542" s="9"/>
      <c r="I542" s="9"/>
      <c r="J542" s="84"/>
      <c r="K542" s="84"/>
      <c r="L542" s="81"/>
      <c r="M542" s="9"/>
      <c r="N542" s="9"/>
      <c r="O542" s="9"/>
      <c r="P542" s="9"/>
      <c r="Q542" s="9"/>
      <c r="R542" s="9"/>
    </row>
    <row r="543" spans="2:18" ht="19.5" customHeight="1">
      <c r="B543" s="9"/>
      <c r="C543" s="9"/>
      <c r="D543" s="9"/>
      <c r="E543" s="9"/>
      <c r="F543" s="9"/>
      <c r="G543" s="9"/>
      <c r="H543" s="9"/>
      <c r="I543" s="9"/>
      <c r="J543" s="84"/>
      <c r="K543" s="84"/>
      <c r="L543" s="81"/>
      <c r="M543" s="9"/>
      <c r="N543" s="9"/>
      <c r="O543" s="9"/>
      <c r="P543" s="9"/>
      <c r="Q543" s="9"/>
      <c r="R543" s="9"/>
    </row>
    <row r="544" spans="2:18" ht="19.5" customHeight="1">
      <c r="B544" s="9"/>
      <c r="C544" s="9"/>
      <c r="D544" s="9"/>
      <c r="E544" s="9"/>
      <c r="F544" s="9"/>
      <c r="G544" s="9"/>
      <c r="H544" s="9"/>
      <c r="I544" s="9"/>
      <c r="J544" s="84"/>
      <c r="K544" s="84"/>
      <c r="L544" s="81"/>
      <c r="M544" s="9"/>
      <c r="N544" s="9"/>
      <c r="O544" s="9"/>
      <c r="P544" s="9"/>
      <c r="Q544" s="9"/>
      <c r="R544" s="9"/>
    </row>
    <row r="545" spans="2:18" ht="19.5" customHeight="1">
      <c r="B545" s="9"/>
      <c r="C545" s="9"/>
      <c r="D545" s="9"/>
      <c r="E545" s="9"/>
      <c r="F545" s="9"/>
      <c r="G545" s="9"/>
      <c r="H545" s="9"/>
      <c r="I545" s="9"/>
      <c r="J545" s="84"/>
      <c r="K545" s="84"/>
      <c r="L545" s="81"/>
      <c r="M545" s="9"/>
      <c r="N545" s="9"/>
      <c r="O545" s="9"/>
      <c r="P545" s="9"/>
      <c r="Q545" s="9"/>
      <c r="R545" s="9"/>
    </row>
    <row r="546" spans="2:18" ht="19.5" customHeight="1">
      <c r="B546" s="9"/>
      <c r="C546" s="9"/>
      <c r="D546" s="9"/>
      <c r="E546" s="9"/>
      <c r="F546" s="9"/>
      <c r="G546" s="9"/>
      <c r="H546" s="9"/>
      <c r="I546" s="9"/>
      <c r="J546" s="84"/>
      <c r="K546" s="84"/>
      <c r="L546" s="81"/>
      <c r="M546" s="9"/>
      <c r="N546" s="9"/>
      <c r="O546" s="9"/>
      <c r="P546" s="9"/>
      <c r="Q546" s="9"/>
      <c r="R546" s="9"/>
    </row>
    <row r="547" spans="2:18" ht="19.5" customHeight="1">
      <c r="B547" s="9"/>
      <c r="C547" s="9"/>
      <c r="D547" s="9"/>
      <c r="E547" s="9"/>
      <c r="F547" s="9"/>
      <c r="G547" s="9"/>
      <c r="H547" s="9"/>
      <c r="I547" s="9"/>
      <c r="J547" s="84"/>
      <c r="K547" s="84"/>
      <c r="L547" s="81"/>
      <c r="M547" s="9"/>
      <c r="N547" s="9"/>
      <c r="O547" s="9"/>
      <c r="P547" s="9"/>
      <c r="Q547" s="9"/>
      <c r="R547" s="9"/>
    </row>
    <row r="548" spans="2:18" ht="19.5" customHeight="1">
      <c r="B548" s="9"/>
      <c r="C548" s="9"/>
      <c r="D548" s="9"/>
      <c r="E548" s="9"/>
      <c r="F548" s="9"/>
      <c r="G548" s="9"/>
      <c r="H548" s="9"/>
      <c r="I548" s="9"/>
      <c r="J548" s="84"/>
      <c r="K548" s="84"/>
      <c r="L548" s="81"/>
      <c r="M548" s="9"/>
      <c r="N548" s="9"/>
      <c r="O548" s="9"/>
      <c r="P548" s="9"/>
      <c r="Q548" s="9"/>
      <c r="R548" s="9"/>
    </row>
    <row r="549" spans="2:18" ht="19.5" customHeight="1">
      <c r="B549" s="9"/>
      <c r="C549" s="9"/>
      <c r="D549" s="9"/>
      <c r="E549" s="9"/>
      <c r="F549" s="9"/>
      <c r="G549" s="9"/>
      <c r="H549" s="9"/>
      <c r="I549" s="9"/>
      <c r="J549" s="84"/>
      <c r="K549" s="84"/>
      <c r="L549" s="81"/>
      <c r="M549" s="9"/>
      <c r="N549" s="9"/>
      <c r="O549" s="9"/>
      <c r="P549" s="9"/>
      <c r="Q549" s="9"/>
      <c r="R549" s="9"/>
    </row>
    <row r="550" spans="2:18" ht="19.5" customHeight="1">
      <c r="B550" s="9"/>
      <c r="C550" s="9"/>
      <c r="D550" s="9"/>
      <c r="E550" s="9"/>
      <c r="F550" s="9"/>
      <c r="G550" s="9"/>
      <c r="H550" s="9"/>
      <c r="I550" s="9"/>
      <c r="J550" s="84"/>
      <c r="K550" s="84"/>
      <c r="L550" s="81"/>
      <c r="M550" s="9"/>
      <c r="N550" s="9"/>
      <c r="O550" s="9"/>
      <c r="P550" s="9"/>
      <c r="Q550" s="9"/>
      <c r="R550" s="9"/>
    </row>
    <row r="551" spans="2:18" ht="19.5" customHeight="1">
      <c r="B551" s="9"/>
      <c r="C551" s="9"/>
      <c r="D551" s="9"/>
      <c r="E551" s="9"/>
      <c r="F551" s="9"/>
      <c r="G551" s="9"/>
      <c r="H551" s="9"/>
      <c r="I551" s="9"/>
      <c r="J551" s="84"/>
      <c r="K551" s="84"/>
      <c r="L551" s="81"/>
      <c r="M551" s="9"/>
      <c r="N551" s="9"/>
      <c r="O551" s="9"/>
      <c r="P551" s="9"/>
      <c r="Q551" s="9"/>
      <c r="R551" s="9"/>
    </row>
    <row r="552" spans="2:18" ht="19.5" customHeight="1">
      <c r="B552" s="9"/>
      <c r="C552" s="9"/>
      <c r="D552" s="9"/>
      <c r="E552" s="9"/>
      <c r="F552" s="9"/>
      <c r="G552" s="9"/>
      <c r="H552" s="9"/>
      <c r="I552" s="9"/>
      <c r="J552" s="84"/>
      <c r="K552" s="84"/>
      <c r="L552" s="81"/>
      <c r="M552" s="9"/>
      <c r="N552" s="9"/>
      <c r="O552" s="9"/>
      <c r="P552" s="9"/>
      <c r="Q552" s="9"/>
      <c r="R552" s="9"/>
    </row>
    <row r="553" spans="2:18" ht="19.5" customHeight="1">
      <c r="B553" s="9"/>
      <c r="C553" s="9"/>
      <c r="D553" s="9"/>
      <c r="E553" s="9"/>
      <c r="F553" s="9"/>
      <c r="G553" s="9"/>
      <c r="H553" s="9"/>
      <c r="I553" s="9"/>
      <c r="J553" s="84"/>
      <c r="K553" s="84"/>
      <c r="L553" s="81"/>
      <c r="M553" s="9"/>
      <c r="N553" s="9"/>
      <c r="O553" s="9"/>
      <c r="P553" s="9"/>
      <c r="Q553" s="9"/>
      <c r="R553" s="9"/>
    </row>
    <row r="554" spans="2:18" ht="19.5" customHeight="1">
      <c r="B554" s="9"/>
      <c r="C554" s="9"/>
      <c r="D554" s="9"/>
      <c r="E554" s="9"/>
      <c r="F554" s="9"/>
      <c r="G554" s="9"/>
      <c r="H554" s="9"/>
      <c r="I554" s="9"/>
      <c r="J554" s="84"/>
      <c r="K554" s="84"/>
      <c r="L554" s="81"/>
      <c r="M554" s="9"/>
      <c r="N554" s="9"/>
      <c r="O554" s="9"/>
      <c r="P554" s="9"/>
      <c r="Q554" s="9"/>
      <c r="R554" s="9"/>
    </row>
    <row r="555" spans="2:18" ht="19.5" customHeight="1">
      <c r="B555" s="9"/>
      <c r="C555" s="9"/>
      <c r="D555" s="9"/>
      <c r="E555" s="9"/>
      <c r="F555" s="9"/>
      <c r="G555" s="9"/>
      <c r="H555" s="9"/>
      <c r="I555" s="9"/>
      <c r="J555" s="84"/>
      <c r="K555" s="84"/>
      <c r="L555" s="81"/>
      <c r="M555" s="9"/>
      <c r="N555" s="9"/>
      <c r="O555" s="9"/>
      <c r="P555" s="9"/>
      <c r="Q555" s="9"/>
      <c r="R555" s="9"/>
    </row>
    <row r="556" spans="2:18" ht="19.5" customHeight="1">
      <c r="B556" s="9"/>
      <c r="C556" s="9"/>
      <c r="D556" s="9"/>
      <c r="E556" s="9"/>
      <c r="F556" s="9"/>
      <c r="G556" s="9"/>
      <c r="H556" s="9"/>
      <c r="I556" s="9"/>
      <c r="J556" s="84"/>
      <c r="K556" s="84"/>
      <c r="L556" s="81"/>
      <c r="M556" s="9"/>
      <c r="N556" s="9"/>
      <c r="O556" s="9"/>
      <c r="P556" s="9"/>
      <c r="Q556" s="9"/>
      <c r="R556" s="9"/>
    </row>
    <row r="557" spans="2:18" ht="19.5" customHeight="1">
      <c r="B557" s="9"/>
      <c r="C557" s="9"/>
      <c r="D557" s="9"/>
      <c r="E557" s="9"/>
      <c r="F557" s="9"/>
      <c r="G557" s="9"/>
      <c r="H557" s="9"/>
      <c r="I557" s="9"/>
      <c r="J557" s="84"/>
      <c r="K557" s="84"/>
      <c r="L557" s="81"/>
      <c r="M557" s="9"/>
      <c r="N557" s="9"/>
      <c r="O557" s="9"/>
      <c r="P557" s="9"/>
      <c r="Q557" s="9"/>
      <c r="R557" s="9"/>
    </row>
    <row r="558" spans="2:18" ht="19.5" customHeight="1">
      <c r="B558" s="9"/>
      <c r="C558" s="9"/>
      <c r="D558" s="9"/>
      <c r="E558" s="9"/>
      <c r="F558" s="9"/>
      <c r="G558" s="9"/>
      <c r="H558" s="9"/>
      <c r="I558" s="9"/>
      <c r="J558" s="84"/>
      <c r="K558" s="84"/>
      <c r="L558" s="81"/>
      <c r="M558" s="9"/>
      <c r="N558" s="9"/>
      <c r="O558" s="9"/>
      <c r="P558" s="9"/>
      <c r="Q558" s="9"/>
      <c r="R558" s="9"/>
    </row>
    <row r="559" spans="2:18" ht="19.5" customHeight="1">
      <c r="B559" s="9"/>
      <c r="C559" s="9"/>
      <c r="D559" s="9"/>
      <c r="E559" s="9"/>
      <c r="F559" s="9"/>
      <c r="G559" s="9"/>
      <c r="H559" s="9"/>
      <c r="I559" s="9"/>
      <c r="J559" s="84"/>
      <c r="K559" s="84"/>
      <c r="L559" s="81"/>
      <c r="M559" s="9"/>
      <c r="N559" s="9"/>
      <c r="O559" s="9"/>
      <c r="P559" s="9"/>
      <c r="Q559" s="9"/>
      <c r="R559" s="9"/>
    </row>
    <row r="560" spans="2:18" ht="19.5" customHeight="1">
      <c r="B560" s="9"/>
      <c r="C560" s="9"/>
      <c r="D560" s="9"/>
      <c r="E560" s="9"/>
      <c r="F560" s="9"/>
      <c r="G560" s="9"/>
      <c r="H560" s="9"/>
      <c r="I560" s="9"/>
      <c r="J560" s="84"/>
      <c r="K560" s="84"/>
      <c r="L560" s="81"/>
      <c r="M560" s="9"/>
      <c r="N560" s="9"/>
      <c r="O560" s="9"/>
      <c r="P560" s="9"/>
      <c r="Q560" s="9"/>
      <c r="R560" s="9"/>
    </row>
    <row r="561" spans="2:18" ht="19.5" customHeight="1">
      <c r="B561" s="9"/>
      <c r="C561" s="9"/>
      <c r="D561" s="9"/>
      <c r="E561" s="9"/>
      <c r="F561" s="9"/>
      <c r="G561" s="9"/>
      <c r="H561" s="9"/>
      <c r="I561" s="9"/>
      <c r="J561" s="84"/>
      <c r="K561" s="84"/>
      <c r="L561" s="81"/>
      <c r="M561" s="9"/>
      <c r="N561" s="9"/>
      <c r="O561" s="9"/>
      <c r="P561" s="9"/>
      <c r="Q561" s="9"/>
      <c r="R561" s="9"/>
    </row>
    <row r="562" spans="2:18" ht="19.5" customHeight="1">
      <c r="B562" s="9"/>
      <c r="C562" s="9"/>
      <c r="D562" s="9"/>
      <c r="E562" s="9"/>
      <c r="F562" s="9"/>
      <c r="G562" s="9"/>
      <c r="H562" s="9"/>
      <c r="I562" s="9"/>
      <c r="J562" s="84"/>
      <c r="K562" s="84"/>
      <c r="L562" s="81"/>
      <c r="M562" s="9"/>
      <c r="N562" s="9"/>
      <c r="O562" s="9"/>
      <c r="P562" s="9"/>
      <c r="Q562" s="9"/>
      <c r="R562" s="9"/>
    </row>
    <row r="563" spans="2:18" ht="19.5" customHeight="1">
      <c r="B563" s="9"/>
      <c r="C563" s="9"/>
      <c r="D563" s="9"/>
      <c r="E563" s="9"/>
      <c r="F563" s="9"/>
      <c r="G563" s="9"/>
      <c r="H563" s="9"/>
      <c r="I563" s="9"/>
      <c r="J563" s="84"/>
      <c r="K563" s="84"/>
      <c r="L563" s="81"/>
      <c r="M563" s="9"/>
      <c r="N563" s="9"/>
      <c r="O563" s="9"/>
      <c r="P563" s="9"/>
      <c r="Q563" s="9"/>
      <c r="R563" s="9"/>
    </row>
    <row r="564" spans="2:18" ht="19.5" customHeight="1">
      <c r="B564" s="9"/>
      <c r="C564" s="9"/>
      <c r="D564" s="9"/>
      <c r="E564" s="9"/>
      <c r="F564" s="9"/>
      <c r="G564" s="9"/>
      <c r="H564" s="9"/>
      <c r="I564" s="9"/>
      <c r="J564" s="84"/>
      <c r="K564" s="84"/>
      <c r="L564" s="81"/>
      <c r="M564" s="9"/>
      <c r="N564" s="9"/>
      <c r="O564" s="9"/>
      <c r="P564" s="9"/>
      <c r="Q564" s="9"/>
      <c r="R564" s="9"/>
    </row>
    <row r="565" spans="2:18" ht="19.5" customHeight="1">
      <c r="B565" s="9"/>
      <c r="C565" s="9"/>
      <c r="D565" s="9"/>
      <c r="E565" s="9"/>
      <c r="F565" s="9"/>
      <c r="G565" s="9"/>
      <c r="H565" s="9"/>
      <c r="I565" s="9"/>
      <c r="J565" s="84"/>
      <c r="K565" s="84"/>
      <c r="L565" s="81"/>
      <c r="M565" s="9"/>
      <c r="N565" s="9"/>
      <c r="O565" s="9"/>
      <c r="P565" s="9"/>
      <c r="Q565" s="9"/>
      <c r="R565" s="9"/>
    </row>
    <row r="566" spans="2:18" ht="19.5" customHeight="1">
      <c r="B566" s="9"/>
      <c r="C566" s="9"/>
      <c r="D566" s="9"/>
      <c r="E566" s="9"/>
      <c r="F566" s="9"/>
      <c r="G566" s="9"/>
      <c r="H566" s="9"/>
      <c r="I566" s="9"/>
      <c r="J566" s="84"/>
      <c r="K566" s="84"/>
      <c r="L566" s="81"/>
      <c r="M566" s="9"/>
      <c r="N566" s="9"/>
      <c r="O566" s="9"/>
      <c r="P566" s="9"/>
      <c r="Q566" s="9"/>
      <c r="R566" s="9"/>
    </row>
    <row r="567" spans="2:18" ht="19.5" customHeight="1">
      <c r="B567" s="9"/>
      <c r="C567" s="9"/>
      <c r="D567" s="9"/>
      <c r="E567" s="9"/>
      <c r="F567" s="9"/>
      <c r="G567" s="9"/>
      <c r="H567" s="9"/>
      <c r="I567" s="9"/>
      <c r="J567" s="84"/>
      <c r="K567" s="84"/>
      <c r="L567" s="81"/>
      <c r="M567" s="9"/>
      <c r="N567" s="9"/>
      <c r="O567" s="9"/>
      <c r="P567" s="9"/>
      <c r="Q567" s="9"/>
      <c r="R567" s="9"/>
    </row>
    <row r="568" spans="2:18" ht="19.5" customHeight="1">
      <c r="B568" s="9"/>
      <c r="C568" s="9"/>
      <c r="D568" s="9"/>
      <c r="E568" s="9"/>
      <c r="F568" s="9"/>
      <c r="G568" s="9"/>
      <c r="H568" s="9"/>
      <c r="I568" s="9"/>
      <c r="J568" s="84"/>
      <c r="K568" s="84"/>
      <c r="L568" s="81"/>
      <c r="M568" s="9"/>
      <c r="N568" s="9"/>
      <c r="O568" s="9"/>
      <c r="P568" s="9"/>
      <c r="Q568" s="9"/>
      <c r="R568" s="9"/>
    </row>
    <row r="569" spans="2:18" ht="19.5" customHeight="1">
      <c r="B569" s="9"/>
      <c r="C569" s="9"/>
      <c r="D569" s="9"/>
      <c r="E569" s="9"/>
      <c r="F569" s="9"/>
      <c r="G569" s="9"/>
      <c r="H569" s="9"/>
      <c r="I569" s="9"/>
      <c r="J569" s="84"/>
      <c r="K569" s="84"/>
      <c r="L569" s="81"/>
      <c r="M569" s="9"/>
      <c r="N569" s="9"/>
      <c r="O569" s="9"/>
      <c r="P569" s="9"/>
      <c r="Q569" s="9"/>
      <c r="R569" s="9"/>
    </row>
    <row r="570" spans="2:18" ht="19.5" customHeight="1">
      <c r="B570" s="9"/>
      <c r="C570" s="9"/>
      <c r="D570" s="9"/>
      <c r="E570" s="9"/>
      <c r="F570" s="9"/>
      <c r="G570" s="9"/>
      <c r="H570" s="9"/>
      <c r="I570" s="9"/>
      <c r="J570" s="84"/>
      <c r="K570" s="84"/>
      <c r="L570" s="81"/>
      <c r="M570" s="9"/>
      <c r="N570" s="9"/>
      <c r="O570" s="9"/>
      <c r="P570" s="9"/>
      <c r="Q570" s="9"/>
      <c r="R570" s="9"/>
    </row>
    <row r="571" spans="2:18" ht="19.5" customHeight="1">
      <c r="B571" s="9"/>
      <c r="C571" s="9"/>
      <c r="D571" s="9"/>
      <c r="E571" s="9"/>
      <c r="F571" s="9"/>
      <c r="G571" s="9"/>
      <c r="H571" s="9"/>
      <c r="I571" s="9"/>
      <c r="J571" s="84"/>
      <c r="K571" s="84"/>
      <c r="L571" s="81"/>
      <c r="M571" s="9"/>
      <c r="N571" s="9"/>
      <c r="O571" s="9"/>
      <c r="P571" s="9"/>
      <c r="Q571" s="9"/>
      <c r="R571" s="9"/>
    </row>
    <row r="572" spans="2:18" ht="19.5" customHeight="1">
      <c r="B572" s="9"/>
      <c r="C572" s="9"/>
      <c r="D572" s="9"/>
      <c r="E572" s="9"/>
      <c r="F572" s="9"/>
      <c r="G572" s="9"/>
      <c r="H572" s="9"/>
      <c r="I572" s="9"/>
      <c r="J572" s="84"/>
      <c r="K572" s="84"/>
      <c r="L572" s="81"/>
      <c r="M572" s="9"/>
      <c r="N572" s="9"/>
      <c r="O572" s="9"/>
      <c r="P572" s="9"/>
      <c r="Q572" s="9"/>
      <c r="R572" s="9"/>
    </row>
    <row r="573" spans="2:18" ht="19.5" customHeight="1">
      <c r="B573" s="9"/>
      <c r="C573" s="9"/>
      <c r="D573" s="9"/>
      <c r="E573" s="9"/>
      <c r="F573" s="9"/>
      <c r="G573" s="9"/>
      <c r="H573" s="9"/>
      <c r="I573" s="9"/>
      <c r="J573" s="84"/>
      <c r="K573" s="84"/>
      <c r="L573" s="81"/>
      <c r="M573" s="9"/>
      <c r="N573" s="9"/>
      <c r="O573" s="9"/>
      <c r="P573" s="9"/>
      <c r="Q573" s="9"/>
      <c r="R573" s="9"/>
    </row>
    <row r="574" spans="2:18" ht="19.5" customHeight="1">
      <c r="B574" s="9"/>
      <c r="C574" s="9"/>
      <c r="D574" s="9"/>
      <c r="E574" s="9"/>
      <c r="F574" s="9"/>
      <c r="G574" s="9"/>
      <c r="H574" s="9"/>
      <c r="I574" s="9"/>
      <c r="J574" s="84"/>
      <c r="K574" s="84"/>
      <c r="L574" s="81"/>
      <c r="M574" s="9"/>
      <c r="N574" s="9"/>
      <c r="O574" s="9"/>
      <c r="P574" s="9"/>
      <c r="Q574" s="9"/>
      <c r="R574" s="9"/>
    </row>
    <row r="575" spans="2:18" ht="19.5" customHeight="1">
      <c r="B575" s="9"/>
      <c r="C575" s="9"/>
      <c r="D575" s="9"/>
      <c r="E575" s="9"/>
      <c r="F575" s="9"/>
      <c r="G575" s="9"/>
      <c r="H575" s="9"/>
      <c r="I575" s="9"/>
      <c r="J575" s="84"/>
      <c r="K575" s="84"/>
      <c r="L575" s="81"/>
      <c r="M575" s="9"/>
      <c r="N575" s="9"/>
      <c r="O575" s="9"/>
      <c r="P575" s="9"/>
      <c r="Q575" s="9"/>
      <c r="R575" s="9"/>
    </row>
    <row r="576" spans="2:18" ht="19.5" customHeight="1">
      <c r="B576" s="9"/>
      <c r="C576" s="9"/>
      <c r="D576" s="9"/>
      <c r="E576" s="9"/>
      <c r="F576" s="9"/>
      <c r="G576" s="9"/>
      <c r="H576" s="9"/>
      <c r="I576" s="9"/>
      <c r="J576" s="84"/>
      <c r="K576" s="84"/>
      <c r="L576" s="81"/>
      <c r="M576" s="9"/>
      <c r="N576" s="9"/>
      <c r="O576" s="9"/>
      <c r="P576" s="9"/>
      <c r="Q576" s="9"/>
      <c r="R576" s="9"/>
    </row>
    <row r="577" spans="2:18" ht="19.5" customHeight="1">
      <c r="B577" s="9"/>
      <c r="C577" s="9"/>
      <c r="D577" s="9"/>
      <c r="E577" s="9"/>
      <c r="F577" s="9"/>
      <c r="G577" s="9"/>
      <c r="H577" s="9"/>
      <c r="I577" s="9"/>
      <c r="J577" s="84"/>
      <c r="K577" s="84"/>
      <c r="L577" s="81"/>
      <c r="M577" s="9"/>
      <c r="N577" s="9"/>
      <c r="O577" s="9"/>
      <c r="P577" s="9"/>
      <c r="Q577" s="9"/>
      <c r="R577" s="9"/>
    </row>
    <row r="578" spans="2:18" ht="19.5" customHeight="1">
      <c r="B578" s="9"/>
      <c r="C578" s="9"/>
      <c r="D578" s="9"/>
      <c r="E578" s="9"/>
      <c r="F578" s="9"/>
      <c r="G578" s="9"/>
      <c r="H578" s="9"/>
      <c r="I578" s="9"/>
      <c r="J578" s="84"/>
      <c r="K578" s="84"/>
      <c r="L578" s="81"/>
      <c r="M578" s="9"/>
      <c r="N578" s="9"/>
      <c r="O578" s="9"/>
      <c r="P578" s="9"/>
      <c r="Q578" s="9"/>
      <c r="R578" s="9"/>
    </row>
    <row r="579" spans="2:18" ht="19.5" customHeight="1">
      <c r="B579" s="9"/>
      <c r="C579" s="9"/>
      <c r="D579" s="9"/>
      <c r="E579" s="9"/>
      <c r="F579" s="9"/>
      <c r="G579" s="9"/>
      <c r="H579" s="9"/>
      <c r="I579" s="9"/>
      <c r="J579" s="84"/>
      <c r="K579" s="84"/>
      <c r="L579" s="81"/>
      <c r="M579" s="9"/>
      <c r="N579" s="9"/>
      <c r="O579" s="9"/>
      <c r="P579" s="9"/>
      <c r="Q579" s="9"/>
      <c r="R579" s="9"/>
    </row>
    <row r="580" spans="2:18" ht="19.5" customHeight="1">
      <c r="B580" s="9"/>
      <c r="C580" s="9"/>
      <c r="D580" s="9"/>
      <c r="E580" s="9"/>
      <c r="F580" s="9"/>
      <c r="G580" s="9"/>
      <c r="H580" s="9"/>
      <c r="I580" s="9"/>
      <c r="J580" s="84"/>
      <c r="K580" s="84"/>
      <c r="L580" s="81"/>
      <c r="M580" s="9"/>
      <c r="N580" s="9"/>
      <c r="O580" s="9"/>
      <c r="P580" s="9"/>
      <c r="Q580" s="9"/>
      <c r="R580" s="9"/>
    </row>
    <row r="581" spans="2:18" ht="19.5" customHeight="1">
      <c r="B581" s="9"/>
      <c r="C581" s="9"/>
      <c r="D581" s="9"/>
      <c r="E581" s="9"/>
      <c r="F581" s="9"/>
      <c r="G581" s="9"/>
      <c r="H581" s="9"/>
      <c r="I581" s="9"/>
      <c r="J581" s="84"/>
      <c r="K581" s="84"/>
      <c r="L581" s="81"/>
      <c r="M581" s="9"/>
      <c r="N581" s="9"/>
      <c r="O581" s="9"/>
      <c r="P581" s="9"/>
      <c r="Q581" s="9"/>
      <c r="R581" s="9"/>
    </row>
    <row r="582" spans="2:18" ht="19.5" customHeight="1">
      <c r="B582" s="9"/>
      <c r="C582" s="9"/>
      <c r="D582" s="9"/>
      <c r="E582" s="9"/>
      <c r="F582" s="9"/>
      <c r="G582" s="9"/>
      <c r="H582" s="9"/>
      <c r="I582" s="9"/>
      <c r="J582" s="84"/>
      <c r="K582" s="84"/>
      <c r="L582" s="81"/>
      <c r="M582" s="9"/>
      <c r="N582" s="9"/>
      <c r="O582" s="9"/>
      <c r="P582" s="9"/>
      <c r="Q582" s="9"/>
      <c r="R582" s="9"/>
    </row>
    <row r="583" spans="2:18" ht="19.5" customHeight="1">
      <c r="B583" s="9"/>
      <c r="C583" s="9"/>
      <c r="D583" s="9"/>
      <c r="E583" s="9"/>
      <c r="F583" s="9"/>
      <c r="G583" s="9"/>
      <c r="H583" s="9"/>
      <c r="I583" s="9"/>
      <c r="J583" s="84"/>
      <c r="K583" s="84"/>
      <c r="L583" s="81"/>
      <c r="M583" s="9"/>
      <c r="N583" s="9"/>
      <c r="O583" s="9"/>
      <c r="P583" s="9"/>
      <c r="Q583" s="9"/>
      <c r="R583" s="9"/>
    </row>
    <row r="584" spans="2:18" ht="19.5" customHeight="1">
      <c r="B584" s="9"/>
      <c r="C584" s="9"/>
      <c r="D584" s="9"/>
      <c r="E584" s="9"/>
      <c r="F584" s="9"/>
      <c r="G584" s="9"/>
      <c r="H584" s="9"/>
      <c r="I584" s="9"/>
      <c r="J584" s="84"/>
      <c r="K584" s="84"/>
      <c r="L584" s="81"/>
      <c r="M584" s="9"/>
      <c r="N584" s="9"/>
      <c r="O584" s="9"/>
      <c r="P584" s="9"/>
      <c r="Q584" s="9"/>
      <c r="R584" s="9"/>
    </row>
    <row r="585" spans="2:18" ht="19.5" customHeight="1">
      <c r="B585" s="9"/>
      <c r="C585" s="9"/>
      <c r="D585" s="9"/>
      <c r="E585" s="9"/>
      <c r="F585" s="9"/>
      <c r="G585" s="9"/>
      <c r="H585" s="9"/>
      <c r="I585" s="9"/>
      <c r="J585" s="84"/>
      <c r="K585" s="84"/>
      <c r="L585" s="81"/>
      <c r="M585" s="9"/>
      <c r="N585" s="9"/>
      <c r="O585" s="9"/>
      <c r="P585" s="9"/>
      <c r="Q585" s="9"/>
      <c r="R585" s="9"/>
    </row>
    <row r="586" spans="2:18" ht="19.5" customHeight="1">
      <c r="B586" s="9"/>
      <c r="C586" s="9"/>
      <c r="D586" s="9"/>
      <c r="E586" s="9"/>
      <c r="F586" s="9"/>
      <c r="G586" s="9"/>
      <c r="H586" s="9"/>
      <c r="I586" s="9"/>
      <c r="J586" s="84"/>
      <c r="K586" s="84"/>
      <c r="L586" s="81"/>
      <c r="M586" s="9"/>
      <c r="N586" s="9"/>
      <c r="O586" s="9"/>
      <c r="P586" s="9"/>
      <c r="Q586" s="9"/>
      <c r="R586" s="9"/>
    </row>
    <row r="587" spans="2:18" ht="19.5" customHeight="1">
      <c r="B587" s="9"/>
      <c r="C587" s="9"/>
      <c r="D587" s="9"/>
      <c r="E587" s="9"/>
      <c r="F587" s="9"/>
      <c r="G587" s="9"/>
      <c r="H587" s="9"/>
      <c r="I587" s="9"/>
      <c r="J587" s="84"/>
      <c r="K587" s="84"/>
      <c r="L587" s="81"/>
      <c r="M587" s="9"/>
      <c r="N587" s="9"/>
      <c r="O587" s="9"/>
      <c r="P587" s="9"/>
      <c r="Q587" s="9"/>
      <c r="R587" s="9"/>
    </row>
    <row r="588" spans="2:18" ht="19.5" customHeight="1">
      <c r="B588" s="9"/>
      <c r="C588" s="9"/>
      <c r="D588" s="9"/>
      <c r="E588" s="9"/>
      <c r="F588" s="9"/>
      <c r="G588" s="9"/>
      <c r="H588" s="9"/>
      <c r="I588" s="9"/>
      <c r="J588" s="84"/>
      <c r="K588" s="84"/>
      <c r="L588" s="81"/>
      <c r="M588" s="9"/>
      <c r="N588" s="9"/>
      <c r="O588" s="9"/>
      <c r="P588" s="9"/>
      <c r="Q588" s="9"/>
      <c r="R588" s="9"/>
    </row>
    <row r="589" spans="2:18" ht="19.5" customHeight="1">
      <c r="B589" s="9"/>
      <c r="C589" s="9"/>
      <c r="D589" s="9"/>
      <c r="E589" s="9"/>
      <c r="F589" s="9"/>
      <c r="G589" s="9"/>
      <c r="H589" s="9"/>
      <c r="I589" s="9"/>
      <c r="J589" s="84"/>
      <c r="K589" s="84"/>
      <c r="L589" s="81"/>
      <c r="M589" s="9"/>
      <c r="N589" s="9"/>
      <c r="O589" s="9"/>
      <c r="P589" s="9"/>
      <c r="Q589" s="9"/>
      <c r="R589" s="9"/>
    </row>
    <row r="590" spans="2:18" ht="19.5" customHeight="1">
      <c r="B590" s="9"/>
      <c r="C590" s="9"/>
      <c r="D590" s="9"/>
      <c r="E590" s="9"/>
      <c r="F590" s="9"/>
      <c r="G590" s="9"/>
      <c r="H590" s="9"/>
      <c r="I590" s="9"/>
      <c r="J590" s="84"/>
      <c r="K590" s="84"/>
      <c r="L590" s="81"/>
      <c r="M590" s="9"/>
      <c r="N590" s="9"/>
      <c r="O590" s="9"/>
      <c r="P590" s="9"/>
      <c r="Q590" s="9"/>
      <c r="R590" s="9"/>
    </row>
    <row r="591" spans="2:18" ht="19.5" customHeight="1">
      <c r="B591" s="9"/>
      <c r="C591" s="9"/>
      <c r="D591" s="9"/>
      <c r="E591" s="9"/>
      <c r="F591" s="9"/>
      <c r="G591" s="9"/>
      <c r="H591" s="9"/>
      <c r="I591" s="9"/>
      <c r="J591" s="84"/>
      <c r="K591" s="84"/>
      <c r="L591" s="81"/>
      <c r="M591" s="9"/>
      <c r="N591" s="9"/>
      <c r="O591" s="9"/>
      <c r="P591" s="9"/>
      <c r="Q591" s="9"/>
      <c r="R591" s="9"/>
    </row>
    <row r="592" spans="2:18" ht="19.5" customHeight="1">
      <c r="B592" s="9"/>
      <c r="C592" s="9"/>
      <c r="D592" s="9"/>
      <c r="E592" s="9"/>
      <c r="F592" s="9"/>
      <c r="G592" s="9"/>
      <c r="H592" s="9"/>
      <c r="I592" s="9"/>
      <c r="J592" s="84"/>
      <c r="K592" s="84"/>
      <c r="L592" s="81"/>
      <c r="M592" s="9"/>
      <c r="N592" s="9"/>
      <c r="O592" s="9"/>
      <c r="P592" s="9"/>
      <c r="Q592" s="9"/>
      <c r="R592" s="9"/>
    </row>
    <row r="593" spans="2:18" ht="19.5" customHeight="1">
      <c r="B593" s="9"/>
      <c r="C593" s="9"/>
      <c r="D593" s="9"/>
      <c r="E593" s="9"/>
      <c r="F593" s="9"/>
      <c r="G593" s="9"/>
      <c r="H593" s="9"/>
      <c r="I593" s="9"/>
      <c r="J593" s="84"/>
      <c r="K593" s="84"/>
      <c r="L593" s="81"/>
      <c r="M593" s="9"/>
      <c r="N593" s="9"/>
      <c r="O593" s="9"/>
      <c r="P593" s="9"/>
      <c r="Q593" s="9"/>
      <c r="R593" s="9"/>
    </row>
    <row r="594" spans="2:18" ht="19.5" customHeight="1">
      <c r="B594" s="9"/>
      <c r="C594" s="9"/>
      <c r="D594" s="9"/>
      <c r="E594" s="9"/>
      <c r="F594" s="9"/>
      <c r="G594" s="9"/>
      <c r="H594" s="9"/>
      <c r="I594" s="9"/>
      <c r="J594" s="84"/>
      <c r="K594" s="84"/>
      <c r="L594" s="81"/>
      <c r="M594" s="9"/>
      <c r="N594" s="9"/>
      <c r="O594" s="9"/>
      <c r="P594" s="9"/>
      <c r="Q594" s="9"/>
      <c r="R594" s="9"/>
    </row>
    <row r="595" spans="2:18" ht="19.5" customHeight="1">
      <c r="B595" s="9"/>
      <c r="C595" s="9"/>
      <c r="D595" s="9"/>
      <c r="E595" s="9"/>
      <c r="F595" s="9"/>
      <c r="G595" s="9"/>
      <c r="H595" s="9"/>
      <c r="I595" s="9"/>
      <c r="J595" s="84"/>
      <c r="K595" s="84"/>
      <c r="L595" s="81"/>
      <c r="M595" s="9"/>
      <c r="N595" s="9"/>
      <c r="O595" s="9"/>
      <c r="P595" s="9"/>
      <c r="Q595" s="9"/>
      <c r="R595" s="9"/>
    </row>
    <row r="596" spans="2:18" ht="19.5" customHeight="1">
      <c r="B596" s="9"/>
      <c r="C596" s="9"/>
      <c r="D596" s="9"/>
      <c r="E596" s="9"/>
      <c r="F596" s="9"/>
      <c r="G596" s="9"/>
      <c r="H596" s="9"/>
      <c r="I596" s="9"/>
      <c r="J596" s="84"/>
      <c r="K596" s="84"/>
      <c r="L596" s="81"/>
      <c r="M596" s="9"/>
      <c r="N596" s="9"/>
      <c r="O596" s="9"/>
      <c r="P596" s="9"/>
      <c r="Q596" s="9"/>
      <c r="R596" s="9"/>
    </row>
    <row r="597" spans="2:18" ht="19.5" customHeight="1">
      <c r="B597" s="9"/>
      <c r="C597" s="9"/>
      <c r="D597" s="9"/>
      <c r="E597" s="9"/>
      <c r="F597" s="9"/>
      <c r="G597" s="9"/>
      <c r="H597" s="9"/>
      <c r="I597" s="9"/>
      <c r="J597" s="84"/>
      <c r="K597" s="84"/>
      <c r="L597" s="81"/>
      <c r="M597" s="9"/>
      <c r="N597" s="9"/>
      <c r="O597" s="9"/>
      <c r="P597" s="9"/>
      <c r="Q597" s="9"/>
      <c r="R597" s="9"/>
    </row>
    <row r="598" spans="2:18" ht="19.5" customHeight="1">
      <c r="B598" s="9"/>
      <c r="C598" s="9"/>
      <c r="D598" s="9"/>
      <c r="E598" s="9"/>
      <c r="F598" s="9"/>
      <c r="G598" s="9"/>
      <c r="H598" s="9"/>
      <c r="I598" s="9"/>
      <c r="J598" s="84"/>
      <c r="K598" s="84"/>
      <c r="L598" s="81"/>
      <c r="M598" s="9"/>
      <c r="N598" s="9"/>
      <c r="O598" s="9"/>
      <c r="P598" s="9"/>
      <c r="Q598" s="9"/>
      <c r="R598" s="9"/>
    </row>
    <row r="599" spans="2:18" ht="19.5" customHeight="1">
      <c r="B599" s="9"/>
      <c r="C599" s="9"/>
      <c r="D599" s="9"/>
      <c r="E599" s="9"/>
      <c r="F599" s="9"/>
      <c r="G599" s="9"/>
      <c r="H599" s="9"/>
      <c r="I599" s="9"/>
      <c r="J599" s="84"/>
      <c r="K599" s="84"/>
      <c r="L599" s="81"/>
      <c r="M599" s="9"/>
      <c r="N599" s="9"/>
      <c r="O599" s="9"/>
      <c r="P599" s="9"/>
      <c r="Q599" s="9"/>
      <c r="R599" s="9"/>
    </row>
    <row r="600" spans="2:18" ht="19.5" customHeight="1">
      <c r="B600" s="9"/>
      <c r="C600" s="9"/>
      <c r="D600" s="9"/>
      <c r="E600" s="9"/>
      <c r="F600" s="9"/>
      <c r="G600" s="9"/>
      <c r="H600" s="9"/>
      <c r="I600" s="9"/>
      <c r="J600" s="84"/>
      <c r="K600" s="84"/>
      <c r="L600" s="81"/>
      <c r="M600" s="9"/>
      <c r="N600" s="9"/>
      <c r="O600" s="9"/>
      <c r="P600" s="9"/>
      <c r="Q600" s="9"/>
      <c r="R600" s="9"/>
    </row>
    <row r="601" spans="2:18" ht="19.5" customHeight="1">
      <c r="B601" s="9"/>
      <c r="C601" s="9"/>
      <c r="D601" s="9"/>
      <c r="E601" s="9"/>
      <c r="F601" s="9"/>
      <c r="G601" s="9"/>
      <c r="H601" s="9"/>
      <c r="I601" s="9"/>
      <c r="J601" s="84"/>
      <c r="K601" s="84"/>
      <c r="L601" s="81"/>
      <c r="M601" s="9"/>
      <c r="N601" s="9"/>
      <c r="O601" s="9"/>
      <c r="P601" s="9"/>
      <c r="Q601" s="9"/>
      <c r="R601" s="9"/>
    </row>
    <row r="602" spans="2:18" ht="19.5" customHeight="1">
      <c r="B602" s="9"/>
      <c r="C602" s="9"/>
      <c r="D602" s="9"/>
      <c r="E602" s="9"/>
      <c r="F602" s="9"/>
      <c r="G602" s="9"/>
      <c r="H602" s="9"/>
      <c r="I602" s="9"/>
      <c r="J602" s="84"/>
      <c r="K602" s="84"/>
      <c r="L602" s="81"/>
      <c r="M602" s="9"/>
      <c r="N602" s="9"/>
      <c r="O602" s="9"/>
      <c r="P602" s="9"/>
      <c r="Q602" s="9"/>
      <c r="R602" s="9"/>
    </row>
    <row r="603" spans="2:18" ht="19.5" customHeight="1">
      <c r="B603" s="9"/>
      <c r="C603" s="9"/>
      <c r="D603" s="9"/>
      <c r="E603" s="9"/>
      <c r="F603" s="9"/>
      <c r="G603" s="9"/>
      <c r="H603" s="9"/>
      <c r="I603" s="9"/>
      <c r="J603" s="84"/>
      <c r="K603" s="84"/>
      <c r="L603" s="81"/>
      <c r="M603" s="9"/>
      <c r="N603" s="9"/>
      <c r="O603" s="9"/>
      <c r="P603" s="9"/>
      <c r="Q603" s="9"/>
      <c r="R603" s="9"/>
    </row>
    <row r="604" spans="2:18" ht="19.5" customHeight="1">
      <c r="B604" s="9"/>
      <c r="C604" s="9"/>
      <c r="D604" s="9"/>
      <c r="E604" s="9"/>
      <c r="F604" s="9"/>
      <c r="G604" s="9"/>
      <c r="H604" s="9"/>
      <c r="I604" s="9"/>
      <c r="J604" s="84"/>
      <c r="K604" s="84"/>
      <c r="L604" s="81"/>
      <c r="M604" s="9"/>
      <c r="N604" s="9"/>
      <c r="O604" s="9"/>
      <c r="P604" s="9"/>
      <c r="Q604" s="9"/>
      <c r="R604" s="9"/>
    </row>
    <row r="605" spans="2:18" ht="19.5" customHeight="1">
      <c r="B605" s="9"/>
      <c r="C605" s="9"/>
      <c r="D605" s="9"/>
      <c r="E605" s="9"/>
      <c r="F605" s="9"/>
      <c r="G605" s="9"/>
      <c r="H605" s="9"/>
      <c r="I605" s="9"/>
      <c r="J605" s="84"/>
      <c r="K605" s="84"/>
      <c r="L605" s="81"/>
      <c r="M605" s="9"/>
      <c r="N605" s="9"/>
      <c r="O605" s="9"/>
      <c r="P605" s="9"/>
      <c r="Q605" s="9"/>
      <c r="R605" s="9"/>
    </row>
    <row r="606" spans="2:18" ht="19.5" customHeight="1">
      <c r="B606" s="9"/>
      <c r="C606" s="9"/>
      <c r="D606" s="9"/>
      <c r="E606" s="9"/>
      <c r="F606" s="9"/>
      <c r="G606" s="9"/>
      <c r="H606" s="9"/>
      <c r="I606" s="9"/>
      <c r="J606" s="84"/>
      <c r="K606" s="84"/>
      <c r="L606" s="81"/>
      <c r="M606" s="9"/>
      <c r="N606" s="9"/>
      <c r="O606" s="9"/>
      <c r="P606" s="9"/>
      <c r="Q606" s="9"/>
      <c r="R606" s="9"/>
    </row>
    <row r="607" spans="2:18" ht="19.5" customHeight="1">
      <c r="B607" s="9"/>
      <c r="C607" s="9"/>
      <c r="D607" s="9"/>
      <c r="E607" s="9"/>
      <c r="F607" s="9"/>
      <c r="G607" s="9"/>
      <c r="H607" s="9"/>
      <c r="I607" s="9"/>
      <c r="J607" s="84"/>
      <c r="K607" s="84"/>
      <c r="L607" s="81"/>
      <c r="M607" s="9"/>
      <c r="N607" s="9"/>
      <c r="O607" s="9"/>
      <c r="P607" s="9"/>
      <c r="Q607" s="9"/>
      <c r="R607" s="9"/>
    </row>
    <row r="608" spans="2:18" ht="19.5" customHeight="1">
      <c r="B608" s="9"/>
      <c r="C608" s="9"/>
      <c r="D608" s="9"/>
      <c r="E608" s="9"/>
      <c r="F608" s="9"/>
      <c r="G608" s="9"/>
      <c r="H608" s="9"/>
      <c r="I608" s="9"/>
      <c r="J608" s="84"/>
      <c r="K608" s="84"/>
      <c r="L608" s="81"/>
      <c r="M608" s="9"/>
      <c r="N608" s="9"/>
      <c r="O608" s="9"/>
      <c r="P608" s="9"/>
      <c r="Q608" s="9"/>
      <c r="R608" s="9"/>
    </row>
    <row r="609" spans="2:18" ht="19.5" customHeight="1">
      <c r="B609" s="9"/>
      <c r="C609" s="9"/>
      <c r="D609" s="9"/>
      <c r="E609" s="9"/>
      <c r="F609" s="9"/>
      <c r="G609" s="9"/>
      <c r="H609" s="9"/>
      <c r="I609" s="9"/>
      <c r="J609" s="84"/>
      <c r="K609" s="84"/>
      <c r="L609" s="81"/>
      <c r="M609" s="9"/>
      <c r="N609" s="9"/>
      <c r="O609" s="9"/>
      <c r="P609" s="9"/>
      <c r="Q609" s="9"/>
      <c r="R609" s="9"/>
    </row>
    <row r="610" spans="2:18" ht="19.5" customHeight="1">
      <c r="B610" s="9"/>
      <c r="C610" s="9"/>
      <c r="D610" s="9"/>
      <c r="E610" s="9"/>
      <c r="F610" s="9"/>
      <c r="G610" s="9"/>
      <c r="H610" s="9"/>
      <c r="I610" s="9"/>
      <c r="J610" s="84"/>
      <c r="K610" s="84"/>
      <c r="L610" s="81"/>
      <c r="M610" s="9"/>
      <c r="N610" s="9"/>
      <c r="O610" s="9"/>
      <c r="P610" s="9"/>
      <c r="Q610" s="9"/>
      <c r="R610" s="9"/>
    </row>
    <row r="611" spans="2:18" ht="19.5" customHeight="1">
      <c r="B611" s="9"/>
      <c r="C611" s="9"/>
      <c r="D611" s="9"/>
      <c r="E611" s="9"/>
      <c r="F611" s="9"/>
      <c r="G611" s="9"/>
      <c r="H611" s="9"/>
      <c r="I611" s="9"/>
      <c r="J611" s="84"/>
      <c r="K611" s="84"/>
      <c r="L611" s="81"/>
      <c r="M611" s="9"/>
      <c r="N611" s="9"/>
      <c r="O611" s="9"/>
      <c r="P611" s="9"/>
      <c r="Q611" s="9"/>
      <c r="R611" s="9"/>
    </row>
    <row r="612" spans="2:18" ht="19.5" customHeight="1">
      <c r="B612" s="9"/>
      <c r="C612" s="9"/>
      <c r="D612" s="9"/>
      <c r="E612" s="9"/>
      <c r="F612" s="9"/>
      <c r="G612" s="9"/>
      <c r="H612" s="9"/>
      <c r="I612" s="9"/>
      <c r="J612" s="84"/>
      <c r="K612" s="84"/>
      <c r="L612" s="81"/>
      <c r="M612" s="9"/>
      <c r="N612" s="9"/>
      <c r="O612" s="9"/>
      <c r="P612" s="9"/>
      <c r="Q612" s="9"/>
      <c r="R612" s="9"/>
    </row>
    <row r="613" spans="2:18" ht="19.5" customHeight="1">
      <c r="B613" s="9"/>
      <c r="C613" s="9"/>
      <c r="D613" s="9"/>
      <c r="E613" s="9"/>
      <c r="F613" s="9"/>
      <c r="G613" s="9"/>
      <c r="H613" s="9"/>
      <c r="I613" s="9"/>
      <c r="J613" s="84"/>
      <c r="K613" s="84"/>
      <c r="L613" s="81"/>
      <c r="M613" s="9"/>
      <c r="N613" s="9"/>
      <c r="O613" s="9"/>
      <c r="P613" s="9"/>
      <c r="Q613" s="9"/>
      <c r="R613" s="9"/>
    </row>
    <row r="614" spans="2:18" ht="19.5" customHeight="1">
      <c r="B614" s="9"/>
      <c r="C614" s="9"/>
      <c r="D614" s="9"/>
      <c r="E614" s="9"/>
      <c r="F614" s="9"/>
      <c r="G614" s="9"/>
      <c r="H614" s="9"/>
      <c r="I614" s="9"/>
      <c r="J614" s="84"/>
      <c r="K614" s="84"/>
      <c r="L614" s="81"/>
      <c r="M614" s="9"/>
      <c r="N614" s="9"/>
      <c r="O614" s="9"/>
      <c r="P614" s="9"/>
      <c r="Q614" s="9"/>
      <c r="R614" s="9"/>
    </row>
    <row r="615" spans="2:18" ht="19.5" customHeight="1">
      <c r="B615" s="9"/>
      <c r="C615" s="9"/>
      <c r="D615" s="9"/>
      <c r="E615" s="9"/>
      <c r="F615" s="9"/>
      <c r="G615" s="9"/>
      <c r="H615" s="9"/>
      <c r="I615" s="9"/>
      <c r="J615" s="84"/>
      <c r="K615" s="84"/>
      <c r="L615" s="81"/>
      <c r="M615" s="9"/>
      <c r="N615" s="9"/>
      <c r="O615" s="9"/>
      <c r="P615" s="9"/>
      <c r="Q615" s="9"/>
      <c r="R615" s="9"/>
    </row>
    <row r="616" spans="2:18" ht="19.5" customHeight="1">
      <c r="B616" s="9"/>
      <c r="C616" s="9"/>
      <c r="D616" s="9"/>
      <c r="E616" s="9"/>
      <c r="F616" s="9"/>
      <c r="G616" s="9"/>
      <c r="H616" s="9"/>
      <c r="I616" s="9"/>
      <c r="J616" s="84"/>
      <c r="K616" s="84"/>
      <c r="L616" s="81"/>
      <c r="M616" s="9"/>
      <c r="N616" s="9"/>
      <c r="O616" s="9"/>
      <c r="P616" s="9"/>
      <c r="Q616" s="9"/>
      <c r="R616" s="9"/>
    </row>
    <row r="617" spans="2:18" ht="19.5" customHeight="1">
      <c r="B617" s="9"/>
      <c r="C617" s="9"/>
      <c r="D617" s="9"/>
      <c r="E617" s="9"/>
      <c r="F617" s="9"/>
      <c r="G617" s="9"/>
      <c r="H617" s="9"/>
      <c r="I617" s="9"/>
      <c r="J617" s="84"/>
      <c r="K617" s="84"/>
      <c r="L617" s="81"/>
      <c r="M617" s="9"/>
      <c r="N617" s="9"/>
      <c r="O617" s="9"/>
      <c r="P617" s="9"/>
      <c r="Q617" s="9"/>
      <c r="R617" s="9"/>
    </row>
    <row r="618" spans="2:18" ht="19.5" customHeight="1">
      <c r="B618" s="9"/>
      <c r="C618" s="9"/>
      <c r="D618" s="9"/>
      <c r="E618" s="9"/>
      <c r="F618" s="9"/>
      <c r="G618" s="9"/>
      <c r="H618" s="9"/>
      <c r="I618" s="9"/>
      <c r="J618" s="84"/>
      <c r="K618" s="84"/>
      <c r="L618" s="81"/>
      <c r="M618" s="9"/>
      <c r="N618" s="9"/>
      <c r="O618" s="9"/>
      <c r="P618" s="9"/>
      <c r="Q618" s="9"/>
      <c r="R618" s="9"/>
    </row>
    <row r="619" spans="2:18" ht="19.5" customHeight="1">
      <c r="B619" s="9"/>
      <c r="C619" s="9"/>
      <c r="D619" s="9"/>
      <c r="E619" s="9"/>
      <c r="F619" s="9"/>
      <c r="G619" s="9"/>
      <c r="H619" s="9"/>
      <c r="I619" s="9"/>
      <c r="J619" s="84"/>
      <c r="K619" s="84"/>
      <c r="L619" s="81"/>
      <c r="M619" s="9"/>
      <c r="N619" s="9"/>
      <c r="O619" s="9"/>
      <c r="P619" s="9"/>
      <c r="Q619" s="9"/>
      <c r="R619" s="9"/>
    </row>
    <row r="620" spans="2:18" ht="19.5" customHeight="1">
      <c r="B620" s="9"/>
      <c r="C620" s="9"/>
      <c r="D620" s="9"/>
      <c r="E620" s="9"/>
      <c r="F620" s="9"/>
      <c r="G620" s="9"/>
      <c r="H620" s="9"/>
      <c r="I620" s="9"/>
      <c r="J620" s="84"/>
      <c r="K620" s="84"/>
      <c r="L620" s="81"/>
      <c r="M620" s="9"/>
      <c r="N620" s="9"/>
      <c r="O620" s="9"/>
      <c r="P620" s="9"/>
      <c r="Q620" s="9"/>
      <c r="R620" s="9"/>
    </row>
    <row r="621" spans="2:18" ht="19.5" customHeight="1">
      <c r="B621" s="9"/>
      <c r="C621" s="9"/>
      <c r="D621" s="9"/>
      <c r="E621" s="9"/>
      <c r="F621" s="9"/>
      <c r="G621" s="9"/>
      <c r="H621" s="9"/>
      <c r="I621" s="9"/>
      <c r="J621" s="84"/>
      <c r="K621" s="84"/>
      <c r="L621" s="81"/>
      <c r="M621" s="9"/>
      <c r="N621" s="9"/>
      <c r="O621" s="9"/>
      <c r="P621" s="9"/>
      <c r="Q621" s="9"/>
      <c r="R621" s="9"/>
    </row>
    <row r="622" spans="2:18" ht="19.5" customHeight="1">
      <c r="B622" s="9"/>
      <c r="C622" s="9"/>
      <c r="D622" s="9"/>
      <c r="E622" s="9"/>
      <c r="F622" s="9"/>
      <c r="G622" s="9"/>
      <c r="H622" s="9"/>
      <c r="I622" s="9"/>
      <c r="J622" s="84"/>
      <c r="K622" s="84"/>
      <c r="L622" s="81"/>
      <c r="M622" s="9"/>
      <c r="N622" s="9"/>
      <c r="O622" s="9"/>
      <c r="P622" s="9"/>
      <c r="Q622" s="9"/>
      <c r="R622" s="9"/>
    </row>
    <row r="623" spans="2:18" ht="19.5" customHeight="1">
      <c r="B623" s="9"/>
      <c r="C623" s="9"/>
      <c r="D623" s="9"/>
      <c r="E623" s="9"/>
      <c r="F623" s="9"/>
      <c r="G623" s="9"/>
      <c r="H623" s="9"/>
      <c r="I623" s="9"/>
      <c r="J623" s="84"/>
      <c r="K623" s="84"/>
      <c r="L623" s="81"/>
      <c r="M623" s="9"/>
      <c r="N623" s="9"/>
      <c r="O623" s="9"/>
      <c r="P623" s="9"/>
      <c r="Q623" s="9"/>
      <c r="R623" s="9"/>
    </row>
    <row r="624" spans="2:18" ht="19.5" customHeight="1">
      <c r="B624" s="9"/>
      <c r="C624" s="9"/>
      <c r="D624" s="9"/>
      <c r="E624" s="9"/>
      <c r="F624" s="9"/>
      <c r="G624" s="9"/>
      <c r="H624" s="9"/>
      <c r="I624" s="9"/>
      <c r="J624" s="84"/>
      <c r="K624" s="84"/>
      <c r="L624" s="81"/>
      <c r="M624" s="9"/>
      <c r="N624" s="9"/>
      <c r="O624" s="9"/>
      <c r="P624" s="9"/>
      <c r="Q624" s="9"/>
      <c r="R624" s="9"/>
    </row>
    <row r="625" spans="2:18" ht="19.5" customHeight="1">
      <c r="B625" s="9"/>
      <c r="C625" s="9"/>
      <c r="D625" s="9"/>
      <c r="E625" s="9"/>
      <c r="F625" s="9"/>
      <c r="G625" s="9"/>
      <c r="H625" s="9"/>
      <c r="I625" s="9"/>
      <c r="J625" s="84"/>
      <c r="K625" s="84"/>
      <c r="L625" s="81"/>
      <c r="M625" s="9"/>
      <c r="N625" s="9"/>
      <c r="O625" s="9"/>
      <c r="P625" s="9"/>
      <c r="Q625" s="9"/>
      <c r="R625" s="9"/>
    </row>
    <row r="626" spans="2:18" ht="19.5" customHeight="1">
      <c r="B626" s="9"/>
      <c r="C626" s="9"/>
      <c r="D626" s="9"/>
      <c r="E626" s="9"/>
      <c r="F626" s="9"/>
      <c r="G626" s="9"/>
      <c r="H626" s="9"/>
      <c r="I626" s="9"/>
      <c r="J626" s="84"/>
      <c r="K626" s="84"/>
      <c r="L626" s="81"/>
      <c r="M626" s="9"/>
      <c r="N626" s="9"/>
      <c r="O626" s="9"/>
      <c r="P626" s="9"/>
      <c r="Q626" s="9"/>
      <c r="R626" s="9"/>
    </row>
    <row r="627" spans="2:18" ht="19.5" customHeight="1">
      <c r="B627" s="9"/>
      <c r="C627" s="9"/>
      <c r="D627" s="9"/>
      <c r="E627" s="9"/>
      <c r="F627" s="9"/>
      <c r="G627" s="9"/>
      <c r="H627" s="9"/>
      <c r="I627" s="9"/>
      <c r="J627" s="84"/>
      <c r="K627" s="84"/>
      <c r="L627" s="81"/>
      <c r="M627" s="9"/>
      <c r="N627" s="9"/>
      <c r="O627" s="9"/>
      <c r="P627" s="9"/>
      <c r="Q627" s="9"/>
      <c r="R627" s="9"/>
    </row>
    <row r="628" spans="2:18" ht="19.5" customHeight="1">
      <c r="B628" s="9"/>
      <c r="C628" s="9"/>
      <c r="D628" s="9"/>
      <c r="E628" s="9"/>
      <c r="F628" s="9"/>
      <c r="G628" s="9"/>
      <c r="H628" s="9"/>
      <c r="I628" s="9"/>
      <c r="J628" s="84"/>
      <c r="K628" s="84"/>
      <c r="L628" s="81"/>
      <c r="M628" s="9"/>
      <c r="N628" s="9"/>
      <c r="O628" s="9"/>
      <c r="P628" s="9"/>
      <c r="Q628" s="9"/>
      <c r="R628" s="9"/>
    </row>
    <row r="629" spans="2:18" ht="19.5" customHeight="1">
      <c r="B629" s="9"/>
      <c r="C629" s="9"/>
      <c r="D629" s="9"/>
      <c r="E629" s="9"/>
      <c r="F629" s="9"/>
      <c r="G629" s="9"/>
      <c r="H629" s="9"/>
      <c r="I629" s="9"/>
      <c r="J629" s="84"/>
      <c r="K629" s="84"/>
      <c r="L629" s="81"/>
      <c r="M629" s="9"/>
      <c r="N629" s="9"/>
      <c r="O629" s="9"/>
      <c r="P629" s="9"/>
      <c r="Q629" s="9"/>
      <c r="R629" s="9"/>
    </row>
    <row r="630" spans="2:18" ht="19.5" customHeight="1">
      <c r="B630" s="9"/>
      <c r="C630" s="9"/>
      <c r="D630" s="9"/>
      <c r="E630" s="9"/>
      <c r="F630" s="9"/>
      <c r="G630" s="9"/>
      <c r="H630" s="9"/>
      <c r="I630" s="9"/>
      <c r="J630" s="84"/>
      <c r="K630" s="84"/>
      <c r="L630" s="81"/>
      <c r="M630" s="9"/>
      <c r="N630" s="9"/>
      <c r="O630" s="9"/>
      <c r="P630" s="9"/>
      <c r="Q630" s="9"/>
      <c r="R630" s="9"/>
    </row>
    <row r="631" spans="2:18" ht="19.5" customHeight="1">
      <c r="B631" s="9"/>
      <c r="C631" s="9"/>
      <c r="D631" s="9"/>
      <c r="E631" s="9"/>
      <c r="F631" s="9"/>
      <c r="G631" s="9"/>
      <c r="H631" s="9"/>
      <c r="I631" s="9"/>
      <c r="J631" s="84"/>
      <c r="K631" s="84"/>
      <c r="L631" s="81"/>
      <c r="M631" s="9"/>
      <c r="N631" s="9"/>
      <c r="O631" s="9"/>
      <c r="P631" s="9"/>
      <c r="Q631" s="9"/>
      <c r="R631" s="9"/>
    </row>
    <row r="632" spans="2:18" ht="19.5" customHeight="1">
      <c r="B632" s="9"/>
      <c r="C632" s="9"/>
      <c r="D632" s="9"/>
      <c r="E632" s="9"/>
      <c r="F632" s="9"/>
      <c r="G632" s="9"/>
      <c r="H632" s="9"/>
      <c r="I632" s="9"/>
      <c r="J632" s="84"/>
      <c r="K632" s="84"/>
      <c r="L632" s="81"/>
      <c r="M632" s="9"/>
      <c r="N632" s="9"/>
      <c r="O632" s="9"/>
      <c r="P632" s="9"/>
      <c r="Q632" s="9"/>
      <c r="R632" s="9"/>
    </row>
    <row r="633" spans="2:18" ht="19.5" customHeight="1">
      <c r="B633" s="9"/>
      <c r="C633" s="9"/>
      <c r="D633" s="9"/>
      <c r="E633" s="9"/>
      <c r="F633" s="9"/>
      <c r="G633" s="9"/>
      <c r="H633" s="9"/>
      <c r="I633" s="9"/>
      <c r="J633" s="84"/>
      <c r="K633" s="84"/>
      <c r="L633" s="81"/>
      <c r="M633" s="9"/>
      <c r="N633" s="9"/>
      <c r="O633" s="9"/>
      <c r="P633" s="9"/>
      <c r="Q633" s="9"/>
      <c r="R633" s="9"/>
    </row>
    <row r="634" spans="2:18" ht="19.5" customHeight="1">
      <c r="B634" s="9"/>
      <c r="C634" s="9"/>
      <c r="D634" s="9"/>
      <c r="E634" s="9"/>
      <c r="F634" s="9"/>
      <c r="G634" s="9"/>
      <c r="H634" s="9"/>
      <c r="I634" s="9"/>
      <c r="J634" s="84"/>
      <c r="K634" s="84"/>
      <c r="L634" s="81"/>
      <c r="M634" s="9"/>
      <c r="N634" s="9"/>
      <c r="O634" s="9"/>
      <c r="P634" s="9"/>
      <c r="Q634" s="9"/>
      <c r="R634" s="9"/>
    </row>
    <row r="635" spans="2:18" ht="19.5" customHeight="1">
      <c r="B635" s="9"/>
      <c r="C635" s="9"/>
      <c r="D635" s="9"/>
      <c r="E635" s="9"/>
      <c r="F635" s="9"/>
      <c r="G635" s="9"/>
      <c r="H635" s="9"/>
      <c r="I635" s="9"/>
      <c r="J635" s="84"/>
      <c r="K635" s="84"/>
      <c r="L635" s="81"/>
      <c r="M635" s="9"/>
      <c r="N635" s="9"/>
      <c r="O635" s="9"/>
      <c r="P635" s="9"/>
      <c r="Q635" s="9"/>
      <c r="R635" s="9"/>
    </row>
    <row r="636" spans="2:18" ht="19.5" customHeight="1">
      <c r="B636" s="9"/>
      <c r="C636" s="9"/>
      <c r="D636" s="9"/>
      <c r="E636" s="9"/>
      <c r="F636" s="9"/>
      <c r="G636" s="9"/>
      <c r="H636" s="9"/>
      <c r="I636" s="9"/>
      <c r="J636" s="84"/>
      <c r="K636" s="84"/>
      <c r="L636" s="81"/>
      <c r="M636" s="9"/>
      <c r="N636" s="9"/>
      <c r="O636" s="9"/>
      <c r="P636" s="9"/>
      <c r="Q636" s="9"/>
      <c r="R636" s="9"/>
    </row>
    <row r="637" spans="2:18" ht="19.5" customHeight="1">
      <c r="B637" s="9"/>
      <c r="C637" s="9"/>
      <c r="D637" s="9"/>
      <c r="E637" s="9"/>
      <c r="F637" s="9"/>
      <c r="G637" s="9"/>
      <c r="H637" s="9"/>
      <c r="I637" s="9"/>
      <c r="J637" s="84"/>
      <c r="K637" s="84"/>
      <c r="L637" s="81"/>
      <c r="M637" s="9"/>
      <c r="N637" s="9"/>
      <c r="O637" s="9"/>
      <c r="P637" s="9"/>
      <c r="Q637" s="9"/>
      <c r="R637" s="9"/>
    </row>
    <row r="638" spans="2:18" ht="19.5" customHeight="1">
      <c r="B638" s="9"/>
      <c r="C638" s="9"/>
      <c r="D638" s="9"/>
      <c r="E638" s="9"/>
      <c r="F638" s="9"/>
      <c r="G638" s="9"/>
      <c r="H638" s="9"/>
      <c r="I638" s="9"/>
      <c r="J638" s="84"/>
      <c r="K638" s="84"/>
      <c r="L638" s="81"/>
      <c r="M638" s="9"/>
      <c r="N638" s="9"/>
      <c r="O638" s="9"/>
      <c r="P638" s="9"/>
      <c r="Q638" s="9"/>
      <c r="R638" s="9"/>
    </row>
    <row r="639" spans="2:18" ht="19.5" customHeight="1">
      <c r="B639" s="9"/>
      <c r="C639" s="9"/>
      <c r="D639" s="9"/>
      <c r="E639" s="9"/>
      <c r="F639" s="9"/>
      <c r="G639" s="9"/>
      <c r="H639" s="9"/>
      <c r="I639" s="9"/>
      <c r="J639" s="84"/>
      <c r="K639" s="84"/>
      <c r="L639" s="81"/>
      <c r="M639" s="9"/>
      <c r="N639" s="9"/>
      <c r="O639" s="9"/>
      <c r="P639" s="9"/>
      <c r="Q639" s="9"/>
      <c r="R639" s="9"/>
    </row>
    <row r="640" spans="2:18" ht="19.5" customHeight="1">
      <c r="B640" s="9"/>
      <c r="C640" s="9"/>
      <c r="D640" s="9"/>
      <c r="E640" s="9"/>
      <c r="F640" s="9"/>
      <c r="G640" s="9"/>
      <c r="H640" s="9"/>
      <c r="I640" s="9"/>
      <c r="J640" s="84"/>
      <c r="K640" s="84"/>
      <c r="L640" s="81"/>
      <c r="M640" s="9"/>
      <c r="N640" s="9"/>
      <c r="O640" s="9"/>
      <c r="P640" s="9"/>
      <c r="Q640" s="9"/>
      <c r="R640" s="9"/>
    </row>
    <row r="641" spans="2:18" ht="19.5" customHeight="1">
      <c r="B641" s="9"/>
      <c r="C641" s="9"/>
      <c r="D641" s="9"/>
      <c r="E641" s="9"/>
      <c r="F641" s="9"/>
      <c r="G641" s="9"/>
      <c r="H641" s="9"/>
      <c r="I641" s="9"/>
      <c r="J641" s="84"/>
      <c r="K641" s="84"/>
      <c r="L641" s="81"/>
      <c r="M641" s="9"/>
      <c r="N641" s="9"/>
      <c r="O641" s="9"/>
      <c r="P641" s="9"/>
      <c r="Q641" s="9"/>
      <c r="R641" s="9"/>
    </row>
    <row r="642" spans="2:18" ht="19.5" customHeight="1">
      <c r="B642" s="9"/>
      <c r="C642" s="9"/>
      <c r="D642" s="9"/>
      <c r="E642" s="9"/>
      <c r="F642" s="9"/>
      <c r="G642" s="9"/>
      <c r="H642" s="9"/>
      <c r="I642" s="9"/>
      <c r="J642" s="84"/>
      <c r="K642" s="84"/>
      <c r="L642" s="81"/>
      <c r="M642" s="9"/>
      <c r="N642" s="9"/>
      <c r="O642" s="9"/>
      <c r="P642" s="9"/>
      <c r="Q642" s="9"/>
      <c r="R642" s="9"/>
    </row>
    <row r="643" spans="2:18" ht="19.5" customHeight="1">
      <c r="B643" s="9"/>
      <c r="C643" s="9"/>
      <c r="D643" s="9"/>
      <c r="E643" s="9"/>
      <c r="F643" s="9"/>
      <c r="G643" s="9"/>
      <c r="H643" s="9"/>
      <c r="I643" s="9"/>
      <c r="J643" s="84"/>
      <c r="K643" s="84"/>
      <c r="L643" s="81"/>
      <c r="M643" s="9"/>
      <c r="N643" s="9"/>
      <c r="O643" s="9"/>
      <c r="P643" s="9"/>
      <c r="Q643" s="9"/>
      <c r="R643" s="9"/>
    </row>
    <row r="644" spans="2:18" ht="19.5" customHeight="1">
      <c r="B644" s="9"/>
      <c r="C644" s="9"/>
      <c r="D644" s="9"/>
      <c r="E644" s="9"/>
      <c r="F644" s="9"/>
      <c r="G644" s="9"/>
      <c r="H644" s="9"/>
      <c r="I644" s="9"/>
      <c r="J644" s="84"/>
      <c r="K644" s="84"/>
      <c r="L644" s="81"/>
      <c r="M644" s="9"/>
      <c r="N644" s="9"/>
      <c r="O644" s="9"/>
      <c r="P644" s="9"/>
      <c r="Q644" s="9"/>
      <c r="R644" s="9"/>
    </row>
    <row r="645" spans="2:18" ht="19.5" customHeight="1">
      <c r="B645" s="9"/>
      <c r="C645" s="9"/>
      <c r="D645" s="9"/>
      <c r="E645" s="9"/>
      <c r="F645" s="9"/>
      <c r="G645" s="9"/>
      <c r="H645" s="9"/>
      <c r="I645" s="9"/>
      <c r="J645" s="84"/>
      <c r="K645" s="84"/>
      <c r="L645" s="81"/>
      <c r="M645" s="9"/>
      <c r="N645" s="9"/>
      <c r="O645" s="9"/>
      <c r="P645" s="9"/>
      <c r="Q645" s="9"/>
      <c r="R645" s="9"/>
    </row>
    <row r="646" spans="2:18" ht="19.5" customHeight="1">
      <c r="B646" s="9"/>
      <c r="C646" s="9"/>
      <c r="D646" s="9"/>
      <c r="E646" s="9"/>
      <c r="F646" s="9"/>
      <c r="G646" s="9"/>
      <c r="H646" s="9"/>
      <c r="I646" s="9"/>
      <c r="J646" s="84"/>
      <c r="K646" s="84"/>
      <c r="L646" s="81"/>
      <c r="M646" s="9"/>
      <c r="N646" s="9"/>
      <c r="O646" s="9"/>
      <c r="P646" s="9"/>
      <c r="Q646" s="9"/>
      <c r="R646" s="9"/>
    </row>
    <row r="647" spans="2:18" ht="19.5" customHeight="1">
      <c r="B647" s="9"/>
      <c r="C647" s="9"/>
      <c r="D647" s="9"/>
      <c r="E647" s="9"/>
      <c r="F647" s="9"/>
      <c r="G647" s="9"/>
      <c r="H647" s="9"/>
      <c r="I647" s="9"/>
      <c r="J647" s="84"/>
      <c r="K647" s="84"/>
      <c r="L647" s="81"/>
      <c r="M647" s="9"/>
      <c r="N647" s="9"/>
      <c r="O647" s="9"/>
      <c r="P647" s="9"/>
      <c r="Q647" s="9"/>
      <c r="R647" s="9"/>
    </row>
    <row r="648" spans="2:18" ht="19.5" customHeight="1">
      <c r="B648" s="9"/>
      <c r="C648" s="9"/>
      <c r="D648" s="9"/>
      <c r="E648" s="9"/>
      <c r="F648" s="9"/>
      <c r="G648" s="9"/>
      <c r="H648" s="9"/>
      <c r="I648" s="9"/>
      <c r="J648" s="84"/>
      <c r="K648" s="84"/>
      <c r="L648" s="81"/>
      <c r="M648" s="9"/>
      <c r="N648" s="9"/>
      <c r="O648" s="9"/>
      <c r="P648" s="9"/>
      <c r="Q648" s="9"/>
      <c r="R648" s="9"/>
    </row>
    <row r="649" spans="2:18" ht="19.5" customHeight="1">
      <c r="B649" s="9"/>
      <c r="C649" s="9"/>
      <c r="D649" s="9"/>
      <c r="E649" s="9"/>
      <c r="F649" s="9"/>
      <c r="G649" s="9"/>
      <c r="H649" s="9"/>
      <c r="I649" s="9"/>
      <c r="J649" s="84"/>
      <c r="K649" s="84"/>
      <c r="L649" s="81"/>
      <c r="M649" s="9"/>
      <c r="N649" s="9"/>
      <c r="O649" s="9"/>
      <c r="P649" s="9"/>
      <c r="Q649" s="9"/>
      <c r="R649" s="9"/>
    </row>
    <row r="650" spans="2:18" ht="19.5" customHeight="1">
      <c r="B650" s="9"/>
      <c r="C650" s="9"/>
      <c r="D650" s="9"/>
      <c r="E650" s="9"/>
      <c r="F650" s="9"/>
      <c r="G650" s="9"/>
      <c r="H650" s="9"/>
      <c r="I650" s="9"/>
      <c r="J650" s="84"/>
      <c r="K650" s="84"/>
      <c r="L650" s="81"/>
      <c r="M650" s="9"/>
      <c r="N650" s="9"/>
      <c r="O650" s="9"/>
      <c r="P650" s="9"/>
      <c r="Q650" s="9"/>
      <c r="R650" s="9"/>
    </row>
    <row r="651" spans="2:18" ht="19.5" customHeight="1">
      <c r="B651" s="9"/>
      <c r="C651" s="9"/>
      <c r="D651" s="9"/>
      <c r="E651" s="9"/>
      <c r="F651" s="9"/>
      <c r="G651" s="9"/>
      <c r="H651" s="9"/>
      <c r="I651" s="9"/>
      <c r="J651" s="84"/>
      <c r="K651" s="84"/>
      <c r="L651" s="81"/>
      <c r="M651" s="9"/>
      <c r="N651" s="9"/>
      <c r="O651" s="9"/>
      <c r="P651" s="9"/>
      <c r="Q651" s="9"/>
      <c r="R651" s="9"/>
    </row>
    <row r="652" spans="2:18" ht="19.5" customHeight="1">
      <c r="B652" s="9"/>
      <c r="C652" s="9"/>
      <c r="D652" s="9"/>
      <c r="E652" s="9"/>
      <c r="F652" s="9"/>
      <c r="G652" s="9"/>
      <c r="H652" s="9"/>
      <c r="I652" s="9"/>
      <c r="J652" s="84"/>
      <c r="K652" s="84"/>
      <c r="L652" s="81"/>
      <c r="M652" s="9"/>
      <c r="N652" s="9"/>
      <c r="O652" s="9"/>
      <c r="P652" s="9"/>
      <c r="Q652" s="9"/>
      <c r="R652" s="9"/>
    </row>
    <row r="653" spans="2:18" ht="19.5" customHeight="1">
      <c r="B653" s="9"/>
      <c r="C653" s="9"/>
      <c r="D653" s="9"/>
      <c r="E653" s="9"/>
      <c r="F653" s="9"/>
      <c r="G653" s="9"/>
      <c r="H653" s="9"/>
      <c r="I653" s="9"/>
      <c r="J653" s="84"/>
      <c r="K653" s="84"/>
      <c r="L653" s="81"/>
      <c r="M653" s="9"/>
      <c r="N653" s="9"/>
      <c r="O653" s="9"/>
      <c r="P653" s="9"/>
      <c r="Q653" s="9"/>
      <c r="R653" s="9"/>
    </row>
    <row r="654" spans="2:18" ht="19.5" customHeight="1">
      <c r="B654" s="9"/>
      <c r="C654" s="9"/>
      <c r="D654" s="9"/>
      <c r="E654" s="9"/>
      <c r="F654" s="9"/>
      <c r="G654" s="9"/>
      <c r="H654" s="9"/>
      <c r="I654" s="9"/>
      <c r="J654" s="84"/>
      <c r="K654" s="84"/>
      <c r="L654" s="81"/>
      <c r="M654" s="9"/>
      <c r="N654" s="9"/>
      <c r="O654" s="9"/>
      <c r="P654" s="9"/>
      <c r="Q654" s="9"/>
      <c r="R654" s="9"/>
    </row>
    <row r="655" spans="2:18" ht="19.5" customHeight="1">
      <c r="B655" s="9"/>
      <c r="C655" s="9"/>
      <c r="D655" s="9"/>
      <c r="E655" s="9"/>
      <c r="F655" s="9"/>
      <c r="G655" s="9"/>
      <c r="H655" s="9"/>
      <c r="I655" s="9"/>
      <c r="J655" s="84"/>
      <c r="K655" s="84"/>
      <c r="L655" s="81"/>
      <c r="M655" s="9"/>
      <c r="N655" s="9"/>
      <c r="O655" s="9"/>
      <c r="P655" s="9"/>
      <c r="Q655" s="9"/>
      <c r="R655" s="9"/>
    </row>
    <row r="656" spans="2:18" ht="19.5" customHeight="1">
      <c r="B656" s="9"/>
      <c r="C656" s="9"/>
      <c r="D656" s="9"/>
      <c r="E656" s="9"/>
      <c r="F656" s="9"/>
      <c r="G656" s="9"/>
      <c r="H656" s="9"/>
      <c r="I656" s="9"/>
      <c r="J656" s="84"/>
      <c r="K656" s="84"/>
      <c r="L656" s="81"/>
      <c r="M656" s="9"/>
      <c r="N656" s="9"/>
      <c r="O656" s="9"/>
      <c r="P656" s="9"/>
      <c r="Q656" s="9"/>
      <c r="R656" s="9"/>
    </row>
    <row r="657" spans="2:18" ht="19.5" customHeight="1">
      <c r="B657" s="9"/>
      <c r="C657" s="9"/>
      <c r="D657" s="9"/>
      <c r="E657" s="9"/>
      <c r="F657" s="9"/>
      <c r="G657" s="9"/>
      <c r="H657" s="9"/>
      <c r="I657" s="9"/>
      <c r="J657" s="84"/>
      <c r="K657" s="84"/>
      <c r="L657" s="81"/>
      <c r="M657" s="9"/>
      <c r="N657" s="9"/>
      <c r="O657" s="9"/>
      <c r="P657" s="9"/>
      <c r="Q657" s="9"/>
      <c r="R657" s="9"/>
    </row>
    <row r="658" spans="2:18" ht="19.5" customHeight="1">
      <c r="B658" s="9"/>
      <c r="C658" s="9"/>
      <c r="D658" s="9"/>
      <c r="E658" s="9"/>
      <c r="F658" s="9"/>
      <c r="G658" s="9"/>
      <c r="H658" s="9"/>
      <c r="I658" s="9"/>
      <c r="J658" s="84"/>
      <c r="K658" s="84"/>
      <c r="L658" s="81"/>
      <c r="M658" s="9"/>
      <c r="N658" s="9"/>
      <c r="O658" s="9"/>
      <c r="P658" s="9"/>
      <c r="Q658" s="9"/>
      <c r="R658" s="9"/>
    </row>
    <row r="659" spans="2:18" ht="19.5" customHeight="1">
      <c r="B659" s="9"/>
      <c r="C659" s="9"/>
      <c r="D659" s="9"/>
      <c r="E659" s="9"/>
      <c r="F659" s="9"/>
      <c r="G659" s="9"/>
      <c r="H659" s="9"/>
      <c r="I659" s="9"/>
      <c r="J659" s="84"/>
      <c r="K659" s="84"/>
      <c r="L659" s="81"/>
      <c r="M659" s="9"/>
      <c r="N659" s="9"/>
      <c r="O659" s="9"/>
      <c r="P659" s="9"/>
      <c r="Q659" s="9"/>
      <c r="R659" s="9"/>
    </row>
    <row r="660" spans="2:18" ht="19.5" customHeight="1">
      <c r="B660" s="9"/>
      <c r="C660" s="9"/>
      <c r="D660" s="9"/>
      <c r="E660" s="9"/>
      <c r="F660" s="9"/>
      <c r="G660" s="9"/>
      <c r="H660" s="9"/>
      <c r="I660" s="9"/>
      <c r="J660" s="84"/>
      <c r="K660" s="84"/>
      <c r="L660" s="81"/>
      <c r="M660" s="9"/>
      <c r="N660" s="9"/>
      <c r="O660" s="9"/>
      <c r="P660" s="9"/>
      <c r="Q660" s="9"/>
      <c r="R660" s="9"/>
    </row>
    <row r="661" spans="2:18" ht="19.5" customHeight="1">
      <c r="B661" s="9"/>
      <c r="C661" s="9"/>
      <c r="D661" s="9"/>
      <c r="E661" s="9"/>
      <c r="F661" s="9"/>
      <c r="G661" s="9"/>
      <c r="H661" s="9"/>
      <c r="I661" s="9"/>
      <c r="J661" s="84"/>
      <c r="K661" s="84"/>
      <c r="L661" s="81"/>
      <c r="M661" s="9"/>
      <c r="N661" s="9"/>
      <c r="O661" s="9"/>
      <c r="P661" s="9"/>
      <c r="Q661" s="9"/>
      <c r="R661" s="9"/>
    </row>
    <row r="662" spans="2:18" ht="19.5" customHeight="1">
      <c r="B662" s="9"/>
      <c r="C662" s="9"/>
      <c r="D662" s="9"/>
      <c r="E662" s="9"/>
      <c r="F662" s="9"/>
      <c r="G662" s="9"/>
      <c r="H662" s="9"/>
      <c r="I662" s="9"/>
      <c r="J662" s="84"/>
      <c r="K662" s="84"/>
      <c r="L662" s="81"/>
      <c r="M662" s="9"/>
      <c r="N662" s="9"/>
      <c r="O662" s="9"/>
      <c r="P662" s="9"/>
      <c r="Q662" s="9"/>
      <c r="R662" s="9"/>
    </row>
    <row r="663" spans="2:18" ht="19.5" customHeight="1">
      <c r="B663" s="9"/>
      <c r="C663" s="9"/>
      <c r="D663" s="9"/>
      <c r="E663" s="9"/>
      <c r="F663" s="9"/>
      <c r="G663" s="9"/>
      <c r="H663" s="9"/>
      <c r="I663" s="9"/>
      <c r="J663" s="84"/>
      <c r="K663" s="84"/>
      <c r="L663" s="81"/>
      <c r="M663" s="9"/>
      <c r="N663" s="9"/>
      <c r="O663" s="9"/>
      <c r="P663" s="9"/>
      <c r="Q663" s="9"/>
      <c r="R663" s="9"/>
    </row>
    <row r="664" spans="2:18" ht="19.5" customHeight="1">
      <c r="B664" s="9"/>
      <c r="C664" s="9"/>
      <c r="D664" s="9"/>
      <c r="E664" s="9"/>
      <c r="F664" s="9"/>
      <c r="G664" s="9"/>
      <c r="H664" s="9"/>
      <c r="I664" s="9"/>
      <c r="J664" s="84"/>
      <c r="K664" s="84"/>
      <c r="L664" s="81"/>
      <c r="M664" s="9"/>
      <c r="N664" s="9"/>
      <c r="O664" s="9"/>
      <c r="P664" s="9"/>
      <c r="Q664" s="9"/>
      <c r="R664" s="9"/>
    </row>
    <row r="665" spans="2:18" ht="19.5" customHeight="1">
      <c r="B665" s="9"/>
      <c r="C665" s="9"/>
      <c r="D665" s="9"/>
      <c r="E665" s="9"/>
      <c r="F665" s="9"/>
      <c r="G665" s="9"/>
      <c r="H665" s="9"/>
      <c r="I665" s="9"/>
      <c r="J665" s="84"/>
      <c r="K665" s="84"/>
      <c r="L665" s="81"/>
      <c r="M665" s="9"/>
      <c r="N665" s="9"/>
      <c r="O665" s="9"/>
      <c r="P665" s="9"/>
      <c r="Q665" s="9"/>
      <c r="R665" s="9"/>
    </row>
    <row r="666" spans="2:18" ht="19.5" customHeight="1">
      <c r="B666" s="9"/>
      <c r="C666" s="9"/>
      <c r="D666" s="9"/>
      <c r="E666" s="9"/>
      <c r="F666" s="9"/>
      <c r="G666" s="9"/>
      <c r="H666" s="9"/>
      <c r="I666" s="9"/>
      <c r="J666" s="84"/>
      <c r="K666" s="84"/>
      <c r="L666" s="81"/>
      <c r="M666" s="9"/>
      <c r="N666" s="9"/>
      <c r="O666" s="9"/>
      <c r="P666" s="9"/>
      <c r="Q666" s="9"/>
      <c r="R666" s="9"/>
    </row>
    <row r="667" spans="2:18" ht="19.5" customHeight="1">
      <c r="B667" s="9"/>
      <c r="C667" s="9"/>
      <c r="D667" s="9"/>
      <c r="E667" s="9"/>
      <c r="F667" s="9"/>
      <c r="G667" s="9"/>
      <c r="H667" s="9"/>
      <c r="I667" s="9"/>
      <c r="J667" s="84"/>
      <c r="K667" s="84"/>
      <c r="L667" s="81"/>
      <c r="M667" s="9"/>
      <c r="N667" s="9"/>
      <c r="O667" s="9"/>
      <c r="P667" s="9"/>
      <c r="Q667" s="9"/>
      <c r="R667" s="9"/>
    </row>
    <row r="668" spans="2:18" ht="19.5" customHeight="1">
      <c r="B668" s="9"/>
      <c r="C668" s="9"/>
      <c r="D668" s="9"/>
      <c r="E668" s="9"/>
      <c r="F668" s="9"/>
      <c r="G668" s="9"/>
      <c r="H668" s="9"/>
      <c r="I668" s="9"/>
      <c r="J668" s="84"/>
      <c r="K668" s="84"/>
      <c r="L668" s="81"/>
      <c r="M668" s="9"/>
      <c r="N668" s="9"/>
      <c r="O668" s="9"/>
      <c r="P668" s="9"/>
      <c r="Q668" s="9"/>
      <c r="R668" s="9"/>
    </row>
    <row r="669" spans="2:18" ht="19.5" customHeight="1">
      <c r="B669" s="9"/>
      <c r="C669" s="9"/>
      <c r="D669" s="9"/>
      <c r="E669" s="9"/>
      <c r="F669" s="9"/>
      <c r="G669" s="9"/>
      <c r="H669" s="9"/>
      <c r="I669" s="9"/>
      <c r="J669" s="84"/>
      <c r="K669" s="84"/>
      <c r="L669" s="81"/>
      <c r="M669" s="9"/>
      <c r="N669" s="9"/>
      <c r="O669" s="9"/>
      <c r="P669" s="9"/>
      <c r="Q669" s="9"/>
      <c r="R669" s="9"/>
    </row>
    <row r="670" spans="2:18" ht="19.5" customHeight="1">
      <c r="B670" s="9"/>
      <c r="C670" s="9"/>
      <c r="D670" s="9"/>
      <c r="E670" s="9"/>
      <c r="F670" s="9"/>
      <c r="G670" s="9"/>
      <c r="H670" s="9"/>
      <c r="I670" s="9"/>
      <c r="J670" s="84"/>
      <c r="K670" s="84"/>
      <c r="L670" s="81"/>
      <c r="M670" s="9"/>
      <c r="N670" s="9"/>
      <c r="O670" s="9"/>
      <c r="P670" s="9"/>
      <c r="Q670" s="9"/>
      <c r="R670" s="9"/>
    </row>
    <row r="671" spans="2:18" ht="19.5" customHeight="1">
      <c r="B671" s="9"/>
      <c r="C671" s="9"/>
      <c r="D671" s="9"/>
      <c r="E671" s="9"/>
      <c r="F671" s="9"/>
      <c r="G671" s="9"/>
      <c r="H671" s="9"/>
      <c r="I671" s="9"/>
      <c r="J671" s="84"/>
      <c r="K671" s="84"/>
      <c r="L671" s="81"/>
      <c r="M671" s="9"/>
      <c r="N671" s="9"/>
      <c r="O671" s="9"/>
      <c r="P671" s="9"/>
      <c r="Q671" s="9"/>
      <c r="R671" s="9"/>
    </row>
    <row r="672" spans="2:18" ht="19.5" customHeight="1">
      <c r="B672" s="9"/>
      <c r="C672" s="9"/>
      <c r="D672" s="9"/>
      <c r="E672" s="9"/>
      <c r="F672" s="9"/>
      <c r="G672" s="9"/>
      <c r="H672" s="9"/>
      <c r="I672" s="9"/>
      <c r="J672" s="84"/>
      <c r="K672" s="84"/>
      <c r="L672" s="81"/>
      <c r="M672" s="9"/>
      <c r="N672" s="9"/>
      <c r="O672" s="9"/>
      <c r="P672" s="9"/>
      <c r="Q672" s="9"/>
      <c r="R672" s="9"/>
    </row>
    <row r="673" spans="2:18" ht="19.5" customHeight="1">
      <c r="B673" s="9"/>
      <c r="C673" s="9"/>
      <c r="D673" s="9"/>
      <c r="E673" s="9"/>
      <c r="F673" s="9"/>
      <c r="G673" s="9"/>
      <c r="H673" s="9"/>
      <c r="I673" s="9"/>
      <c r="J673" s="84"/>
      <c r="K673" s="84"/>
      <c r="L673" s="81"/>
      <c r="M673" s="9"/>
      <c r="N673" s="9"/>
      <c r="O673" s="9"/>
      <c r="P673" s="9"/>
      <c r="Q673" s="9"/>
      <c r="R673" s="9"/>
    </row>
    <row r="674" spans="2:18" ht="19.5" customHeight="1">
      <c r="B674" s="9"/>
      <c r="C674" s="9"/>
      <c r="D674" s="9"/>
      <c r="E674" s="9"/>
      <c r="F674" s="9"/>
      <c r="G674" s="9"/>
      <c r="H674" s="9"/>
      <c r="I674" s="9"/>
      <c r="J674" s="84"/>
      <c r="K674" s="84"/>
      <c r="L674" s="81"/>
      <c r="M674" s="9"/>
      <c r="N674" s="9"/>
      <c r="O674" s="9"/>
      <c r="P674" s="9"/>
      <c r="Q674" s="9"/>
      <c r="R674" s="9"/>
    </row>
    <row r="675" spans="2:18" ht="19.5" customHeight="1">
      <c r="B675" s="9"/>
      <c r="C675" s="9"/>
      <c r="D675" s="9"/>
      <c r="E675" s="9"/>
      <c r="F675" s="9"/>
      <c r="G675" s="9"/>
      <c r="H675" s="9"/>
      <c r="I675" s="9"/>
      <c r="J675" s="84"/>
      <c r="K675" s="84"/>
      <c r="L675" s="81"/>
      <c r="M675" s="9"/>
      <c r="N675" s="9"/>
      <c r="O675" s="9"/>
      <c r="P675" s="9"/>
      <c r="Q675" s="9"/>
      <c r="R675" s="9"/>
    </row>
    <row r="676" spans="2:18" ht="19.5" customHeight="1">
      <c r="B676" s="9"/>
      <c r="C676" s="9"/>
      <c r="D676" s="9"/>
      <c r="E676" s="9"/>
      <c r="F676" s="9"/>
      <c r="G676" s="9"/>
      <c r="H676" s="9"/>
      <c r="I676" s="9"/>
      <c r="J676" s="84"/>
      <c r="K676" s="84"/>
      <c r="L676" s="81"/>
      <c r="M676" s="9"/>
      <c r="N676" s="9"/>
      <c r="O676" s="9"/>
      <c r="P676" s="9"/>
      <c r="Q676" s="9"/>
      <c r="R676" s="9"/>
    </row>
    <row r="677" spans="2:18" ht="19.5" customHeight="1">
      <c r="B677" s="9"/>
      <c r="C677" s="9"/>
      <c r="D677" s="9"/>
      <c r="E677" s="9"/>
      <c r="F677" s="9"/>
      <c r="G677" s="9"/>
      <c r="H677" s="9"/>
      <c r="I677" s="9"/>
      <c r="J677" s="84"/>
      <c r="K677" s="84"/>
      <c r="L677" s="81"/>
      <c r="M677" s="9"/>
      <c r="N677" s="9"/>
      <c r="O677" s="9"/>
      <c r="P677" s="9"/>
      <c r="Q677" s="9"/>
      <c r="R677" s="9"/>
    </row>
    <row r="678" spans="2:18" ht="19.5" customHeight="1">
      <c r="B678" s="9"/>
      <c r="C678" s="9"/>
      <c r="D678" s="9"/>
      <c r="E678" s="9"/>
      <c r="F678" s="9"/>
      <c r="G678" s="9"/>
      <c r="H678" s="9"/>
      <c r="I678" s="9"/>
      <c r="J678" s="84"/>
      <c r="K678" s="84"/>
      <c r="L678" s="81"/>
      <c r="M678" s="9"/>
      <c r="N678" s="9"/>
      <c r="O678" s="9"/>
      <c r="P678" s="9"/>
      <c r="Q678" s="9"/>
      <c r="R678" s="9"/>
    </row>
    <row r="679" spans="2:18" ht="19.5" customHeight="1">
      <c r="B679" s="9"/>
      <c r="C679" s="9"/>
      <c r="D679" s="9"/>
      <c r="E679" s="9"/>
      <c r="F679" s="9"/>
      <c r="G679" s="9"/>
      <c r="H679" s="9"/>
      <c r="I679" s="9"/>
      <c r="J679" s="84"/>
      <c r="K679" s="84"/>
      <c r="L679" s="81"/>
      <c r="M679" s="9"/>
      <c r="N679" s="9"/>
      <c r="O679" s="9"/>
      <c r="P679" s="9"/>
      <c r="Q679" s="9"/>
      <c r="R679" s="9"/>
    </row>
    <row r="680" spans="2:18" ht="19.5" customHeight="1">
      <c r="B680" s="9"/>
      <c r="C680" s="9"/>
      <c r="D680" s="9"/>
      <c r="E680" s="9"/>
      <c r="F680" s="9"/>
      <c r="G680" s="9"/>
      <c r="H680" s="9"/>
      <c r="I680" s="9"/>
      <c r="J680" s="84"/>
      <c r="K680" s="84"/>
      <c r="L680" s="81"/>
      <c r="M680" s="9"/>
      <c r="N680" s="9"/>
      <c r="O680" s="9"/>
      <c r="P680" s="9"/>
      <c r="Q680" s="9"/>
      <c r="R680" s="9"/>
    </row>
    <row r="681" spans="2:18" ht="19.5" customHeight="1">
      <c r="B681" s="9"/>
      <c r="C681" s="9"/>
      <c r="D681" s="9"/>
      <c r="E681" s="9"/>
      <c r="F681" s="9"/>
      <c r="G681" s="9"/>
      <c r="H681" s="9"/>
      <c r="I681" s="9"/>
      <c r="J681" s="84"/>
      <c r="K681" s="84"/>
      <c r="L681" s="81"/>
      <c r="M681" s="9"/>
      <c r="N681" s="9"/>
      <c r="O681" s="9"/>
      <c r="P681" s="9"/>
      <c r="Q681" s="9"/>
      <c r="R681" s="9"/>
    </row>
    <row r="682" spans="2:18" ht="19.5" customHeight="1">
      <c r="B682" s="9"/>
      <c r="C682" s="9"/>
      <c r="D682" s="9"/>
      <c r="E682" s="9"/>
      <c r="F682" s="9"/>
      <c r="G682" s="9"/>
      <c r="H682" s="9"/>
      <c r="I682" s="9"/>
      <c r="J682" s="84"/>
      <c r="K682" s="84"/>
      <c r="L682" s="81"/>
      <c r="M682" s="9"/>
      <c r="N682" s="9"/>
      <c r="O682" s="9"/>
      <c r="P682" s="9"/>
      <c r="Q682" s="9"/>
      <c r="R682" s="9"/>
    </row>
    <row r="683" spans="2:18" ht="19.5" customHeight="1">
      <c r="B683" s="9"/>
      <c r="C683" s="9"/>
      <c r="D683" s="9"/>
      <c r="E683" s="9"/>
      <c r="F683" s="9"/>
      <c r="G683" s="9"/>
      <c r="H683" s="9"/>
      <c r="I683" s="9"/>
      <c r="J683" s="84"/>
      <c r="K683" s="84"/>
      <c r="L683" s="81"/>
      <c r="M683" s="9"/>
      <c r="N683" s="9"/>
      <c r="O683" s="9"/>
      <c r="P683" s="9"/>
      <c r="Q683" s="9"/>
      <c r="R683" s="9"/>
    </row>
    <row r="684" spans="2:18" ht="19.5" customHeight="1">
      <c r="B684" s="9"/>
      <c r="C684" s="9"/>
      <c r="D684" s="9"/>
      <c r="E684" s="9"/>
      <c r="F684" s="9"/>
      <c r="G684" s="9"/>
      <c r="H684" s="9"/>
      <c r="I684" s="9"/>
      <c r="J684" s="84"/>
      <c r="K684" s="84"/>
      <c r="L684" s="81"/>
      <c r="M684" s="9"/>
      <c r="N684" s="9"/>
      <c r="O684" s="9"/>
      <c r="P684" s="9"/>
      <c r="Q684" s="9"/>
      <c r="R684" s="9"/>
    </row>
    <row r="685" spans="2:18" ht="19.5" customHeight="1">
      <c r="B685" s="9"/>
      <c r="C685" s="9"/>
      <c r="D685" s="9"/>
      <c r="E685" s="9"/>
      <c r="F685" s="9"/>
      <c r="G685" s="9"/>
      <c r="H685" s="9"/>
      <c r="I685" s="9"/>
      <c r="J685" s="84"/>
      <c r="K685" s="84"/>
      <c r="L685" s="81"/>
      <c r="M685" s="9"/>
      <c r="N685" s="9"/>
      <c r="O685" s="9"/>
      <c r="P685" s="9"/>
      <c r="Q685" s="9"/>
      <c r="R685" s="9"/>
    </row>
    <row r="686" spans="2:18" ht="19.5" customHeight="1">
      <c r="B686" s="9"/>
      <c r="C686" s="9"/>
      <c r="D686" s="9"/>
      <c r="E686" s="9"/>
      <c r="F686" s="9"/>
      <c r="G686" s="9"/>
      <c r="H686" s="9"/>
      <c r="I686" s="9"/>
      <c r="J686" s="84"/>
      <c r="K686" s="84"/>
      <c r="L686" s="81"/>
      <c r="M686" s="9"/>
      <c r="N686" s="9"/>
      <c r="O686" s="9"/>
      <c r="P686" s="9"/>
      <c r="Q686" s="9"/>
      <c r="R686" s="9"/>
    </row>
    <row r="687" spans="2:18" ht="19.5" customHeight="1">
      <c r="B687" s="9"/>
      <c r="C687" s="9"/>
      <c r="D687" s="9"/>
      <c r="E687" s="9"/>
      <c r="F687" s="9"/>
      <c r="G687" s="9"/>
      <c r="H687" s="9"/>
      <c r="I687" s="9"/>
      <c r="J687" s="84"/>
      <c r="K687" s="84"/>
      <c r="L687" s="81"/>
      <c r="M687" s="9"/>
      <c r="N687" s="9"/>
      <c r="O687" s="9"/>
      <c r="P687" s="9"/>
      <c r="Q687" s="9"/>
      <c r="R687" s="9"/>
    </row>
    <row r="688" spans="2:18" ht="19.5" customHeight="1">
      <c r="B688" s="9"/>
      <c r="C688" s="9"/>
      <c r="D688" s="9"/>
      <c r="E688" s="9"/>
      <c r="F688" s="9"/>
      <c r="G688" s="9"/>
      <c r="H688" s="9"/>
      <c r="I688" s="9"/>
      <c r="J688" s="84"/>
      <c r="K688" s="84"/>
      <c r="L688" s="81"/>
      <c r="M688" s="9"/>
      <c r="N688" s="9"/>
      <c r="O688" s="9"/>
      <c r="P688" s="9"/>
      <c r="Q688" s="9"/>
      <c r="R688" s="9"/>
    </row>
    <row r="689" spans="2:18" ht="19.5" customHeight="1">
      <c r="B689" s="9"/>
      <c r="C689" s="9"/>
      <c r="D689" s="9"/>
      <c r="E689" s="9"/>
      <c r="F689" s="9"/>
      <c r="G689" s="9"/>
      <c r="H689" s="9"/>
      <c r="I689" s="9"/>
      <c r="J689" s="84"/>
      <c r="K689" s="84"/>
      <c r="L689" s="81"/>
      <c r="M689" s="9"/>
      <c r="N689" s="9"/>
      <c r="O689" s="9"/>
      <c r="P689" s="9"/>
      <c r="Q689" s="9"/>
      <c r="R689" s="9"/>
    </row>
    <row r="690" spans="2:18" ht="19.5" customHeight="1">
      <c r="B690" s="9"/>
      <c r="C690" s="9"/>
      <c r="D690" s="9"/>
      <c r="E690" s="9"/>
      <c r="F690" s="9"/>
      <c r="G690" s="9"/>
      <c r="H690" s="9"/>
      <c r="I690" s="9"/>
      <c r="J690" s="84"/>
      <c r="K690" s="84"/>
      <c r="L690" s="81"/>
      <c r="M690" s="9"/>
      <c r="N690" s="9"/>
      <c r="O690" s="9"/>
      <c r="P690" s="9"/>
      <c r="Q690" s="9"/>
      <c r="R690" s="9"/>
    </row>
    <row r="691" spans="2:18" ht="19.5" customHeight="1">
      <c r="B691" s="9"/>
      <c r="C691" s="9"/>
      <c r="D691" s="9"/>
      <c r="E691" s="9"/>
      <c r="F691" s="9"/>
      <c r="G691" s="9"/>
      <c r="H691" s="9"/>
      <c r="I691" s="9"/>
      <c r="J691" s="84"/>
      <c r="K691" s="84"/>
      <c r="L691" s="81"/>
      <c r="M691" s="9"/>
      <c r="N691" s="9"/>
      <c r="O691" s="9"/>
      <c r="P691" s="9"/>
      <c r="Q691" s="9"/>
      <c r="R691" s="9"/>
    </row>
    <row r="692" spans="2:18" ht="19.5" customHeight="1">
      <c r="B692" s="9"/>
      <c r="C692" s="9"/>
      <c r="D692" s="9"/>
      <c r="E692" s="9"/>
      <c r="F692" s="9"/>
      <c r="G692" s="9"/>
      <c r="H692" s="9"/>
      <c r="I692" s="9"/>
      <c r="J692" s="84"/>
      <c r="K692" s="84"/>
      <c r="L692" s="81"/>
      <c r="M692" s="9"/>
      <c r="N692" s="9"/>
      <c r="O692" s="9"/>
      <c r="P692" s="9"/>
      <c r="Q692" s="9"/>
      <c r="R692" s="9"/>
    </row>
    <row r="693" spans="2:18" ht="19.5" customHeight="1">
      <c r="B693" s="9"/>
      <c r="C693" s="9"/>
      <c r="D693" s="9"/>
      <c r="E693" s="9"/>
      <c r="F693" s="9"/>
      <c r="G693" s="9"/>
      <c r="H693" s="9"/>
      <c r="I693" s="9"/>
      <c r="J693" s="84"/>
      <c r="K693" s="84"/>
      <c r="L693" s="81"/>
      <c r="M693" s="9"/>
      <c r="N693" s="9"/>
      <c r="O693" s="9"/>
      <c r="P693" s="9"/>
      <c r="Q693" s="9"/>
      <c r="R693" s="9"/>
    </row>
    <row r="694" spans="2:18" ht="19.5" customHeight="1">
      <c r="B694" s="9"/>
      <c r="C694" s="9"/>
      <c r="D694" s="9"/>
      <c r="E694" s="9"/>
      <c r="F694" s="9"/>
      <c r="G694" s="9"/>
      <c r="H694" s="9"/>
      <c r="I694" s="9"/>
      <c r="J694" s="84"/>
      <c r="K694" s="84"/>
      <c r="L694" s="81"/>
      <c r="M694" s="9"/>
      <c r="N694" s="9"/>
      <c r="O694" s="9"/>
      <c r="P694" s="9"/>
      <c r="Q694" s="9"/>
      <c r="R694" s="9"/>
    </row>
    <row r="695" spans="2:18" ht="19.5" customHeight="1">
      <c r="B695" s="9"/>
      <c r="C695" s="9"/>
      <c r="D695" s="9"/>
      <c r="E695" s="9"/>
      <c r="F695" s="9"/>
      <c r="G695" s="9"/>
      <c r="H695" s="9"/>
      <c r="I695" s="9"/>
      <c r="J695" s="84"/>
      <c r="K695" s="84"/>
      <c r="L695" s="81"/>
      <c r="M695" s="9"/>
      <c r="N695" s="9"/>
      <c r="O695" s="9"/>
      <c r="P695" s="9"/>
      <c r="Q695" s="9"/>
      <c r="R695" s="9"/>
    </row>
    <row r="696" spans="2:18" ht="19.5" customHeight="1">
      <c r="B696" s="9"/>
      <c r="C696" s="9"/>
      <c r="D696" s="9"/>
      <c r="E696" s="9"/>
      <c r="F696" s="9"/>
      <c r="G696" s="9"/>
      <c r="H696" s="9"/>
      <c r="I696" s="9"/>
      <c r="J696" s="84"/>
      <c r="K696" s="84"/>
      <c r="L696" s="81"/>
      <c r="M696" s="9"/>
      <c r="N696" s="9"/>
      <c r="O696" s="9"/>
      <c r="P696" s="9"/>
      <c r="Q696" s="9"/>
      <c r="R696" s="9"/>
    </row>
    <row r="697" spans="2:18" ht="19.5" customHeight="1">
      <c r="B697" s="9"/>
      <c r="C697" s="9"/>
      <c r="D697" s="9"/>
      <c r="E697" s="9"/>
      <c r="F697" s="9"/>
      <c r="G697" s="9"/>
      <c r="H697" s="9"/>
      <c r="I697" s="9"/>
      <c r="J697" s="84"/>
      <c r="K697" s="84"/>
      <c r="L697" s="81"/>
      <c r="M697" s="9"/>
      <c r="N697" s="9"/>
      <c r="O697" s="9"/>
      <c r="P697" s="9"/>
      <c r="Q697" s="9"/>
      <c r="R697" s="9"/>
    </row>
    <row r="698" spans="2:18" ht="19.5" customHeight="1">
      <c r="B698" s="9"/>
      <c r="C698" s="9"/>
      <c r="D698" s="9"/>
      <c r="E698" s="9"/>
      <c r="F698" s="9"/>
      <c r="G698" s="9"/>
      <c r="H698" s="9"/>
      <c r="I698" s="9"/>
      <c r="J698" s="84"/>
      <c r="K698" s="84"/>
      <c r="L698" s="81"/>
      <c r="M698" s="9"/>
      <c r="N698" s="9"/>
      <c r="O698" s="9"/>
      <c r="P698" s="9"/>
      <c r="Q698" s="9"/>
      <c r="R698" s="9"/>
    </row>
    <row r="699" spans="2:18" ht="19.5" customHeight="1">
      <c r="B699" s="9"/>
      <c r="C699" s="9"/>
      <c r="D699" s="9"/>
      <c r="E699" s="9"/>
      <c r="F699" s="9"/>
      <c r="G699" s="9"/>
      <c r="H699" s="9"/>
      <c r="I699" s="9"/>
      <c r="J699" s="84"/>
      <c r="K699" s="84"/>
      <c r="L699" s="81"/>
      <c r="M699" s="9"/>
      <c r="N699" s="9"/>
      <c r="O699" s="9"/>
      <c r="P699" s="9"/>
      <c r="Q699" s="9"/>
      <c r="R699" s="9"/>
    </row>
    <row r="700" spans="2:18" ht="19.5" customHeight="1">
      <c r="B700" s="9"/>
      <c r="C700" s="9"/>
      <c r="D700" s="9"/>
      <c r="E700" s="9"/>
      <c r="F700" s="9"/>
      <c r="G700" s="9"/>
      <c r="H700" s="9"/>
      <c r="I700" s="9"/>
      <c r="J700" s="84"/>
      <c r="K700" s="84"/>
      <c r="L700" s="81"/>
      <c r="M700" s="9"/>
      <c r="N700" s="9"/>
      <c r="O700" s="9"/>
      <c r="P700" s="9"/>
      <c r="Q700" s="9"/>
      <c r="R700" s="9"/>
    </row>
    <row r="701" spans="2:18" ht="19.5" customHeight="1">
      <c r="B701" s="9"/>
      <c r="C701" s="9"/>
      <c r="D701" s="9"/>
      <c r="E701" s="9"/>
      <c r="F701" s="9"/>
      <c r="G701" s="9"/>
      <c r="H701" s="9"/>
      <c r="I701" s="9"/>
      <c r="J701" s="84"/>
      <c r="K701" s="84"/>
      <c r="L701" s="81"/>
      <c r="M701" s="9"/>
      <c r="N701" s="9"/>
      <c r="O701" s="9"/>
      <c r="P701" s="9"/>
      <c r="Q701" s="9"/>
      <c r="R701" s="9"/>
    </row>
    <row r="702" spans="2:18" ht="19.5" customHeight="1">
      <c r="B702" s="9"/>
      <c r="C702" s="9"/>
      <c r="D702" s="9"/>
      <c r="E702" s="9"/>
      <c r="F702" s="9"/>
      <c r="G702" s="9"/>
      <c r="H702" s="9"/>
      <c r="I702" s="9"/>
      <c r="J702" s="84"/>
      <c r="K702" s="84"/>
      <c r="L702" s="81"/>
      <c r="M702" s="9"/>
      <c r="N702" s="9"/>
      <c r="O702" s="9"/>
      <c r="P702" s="9"/>
      <c r="Q702" s="9"/>
      <c r="R702" s="9"/>
    </row>
    <row r="703" spans="2:18" ht="19.5" customHeight="1">
      <c r="B703" s="9"/>
      <c r="C703" s="9"/>
      <c r="D703" s="9"/>
      <c r="E703" s="9"/>
      <c r="F703" s="9"/>
      <c r="G703" s="9"/>
      <c r="H703" s="9"/>
      <c r="I703" s="9"/>
      <c r="J703" s="84"/>
      <c r="K703" s="84"/>
      <c r="L703" s="81"/>
      <c r="M703" s="9"/>
      <c r="N703" s="9"/>
      <c r="O703" s="9"/>
      <c r="P703" s="9"/>
      <c r="Q703" s="9"/>
      <c r="R703" s="9"/>
    </row>
    <row r="704" spans="2:18" ht="19.5" customHeight="1">
      <c r="B704" s="9"/>
      <c r="C704" s="9"/>
      <c r="D704" s="9"/>
      <c r="E704" s="9"/>
      <c r="F704" s="9"/>
      <c r="G704" s="9"/>
      <c r="H704" s="9"/>
      <c r="I704" s="9"/>
      <c r="J704" s="84"/>
      <c r="K704" s="84"/>
      <c r="L704" s="81"/>
      <c r="M704" s="9"/>
      <c r="N704" s="9"/>
      <c r="O704" s="9"/>
      <c r="P704" s="9"/>
      <c r="Q704" s="9"/>
      <c r="R704" s="9"/>
    </row>
    <row r="705" spans="2:18" ht="19.5" customHeight="1">
      <c r="B705" s="9"/>
      <c r="C705" s="9"/>
      <c r="D705" s="9"/>
      <c r="E705" s="9"/>
      <c r="F705" s="9"/>
      <c r="G705" s="9"/>
      <c r="H705" s="9"/>
      <c r="I705" s="9"/>
      <c r="J705" s="84"/>
      <c r="K705" s="84"/>
      <c r="L705" s="81"/>
      <c r="M705" s="9"/>
      <c r="N705" s="9"/>
      <c r="O705" s="9"/>
      <c r="P705" s="9"/>
      <c r="Q705" s="9"/>
      <c r="R705" s="9"/>
    </row>
    <row r="706" spans="2:18" ht="19.5" customHeight="1">
      <c r="B706" s="9"/>
      <c r="C706" s="9"/>
      <c r="D706" s="9"/>
      <c r="E706" s="9"/>
      <c r="F706" s="9"/>
      <c r="G706" s="9"/>
      <c r="H706" s="9"/>
      <c r="I706" s="9"/>
      <c r="J706" s="84"/>
      <c r="K706" s="84"/>
      <c r="L706" s="81"/>
      <c r="M706" s="9"/>
      <c r="N706" s="9"/>
      <c r="O706" s="9"/>
      <c r="P706" s="9"/>
      <c r="Q706" s="9"/>
      <c r="R706" s="9"/>
    </row>
    <row r="707" spans="2:18" ht="19.5" customHeight="1">
      <c r="B707" s="9"/>
      <c r="C707" s="9"/>
      <c r="D707" s="9"/>
      <c r="E707" s="9"/>
      <c r="F707" s="9"/>
      <c r="G707" s="9"/>
      <c r="H707" s="9"/>
      <c r="I707" s="9"/>
      <c r="J707" s="84"/>
      <c r="K707" s="84"/>
      <c r="L707" s="81"/>
      <c r="M707" s="9"/>
      <c r="N707" s="9"/>
      <c r="O707" s="9"/>
      <c r="P707" s="9"/>
      <c r="Q707" s="9"/>
      <c r="R707" s="9"/>
    </row>
    <row r="708" spans="2:18" ht="19.5" customHeight="1">
      <c r="B708" s="9"/>
      <c r="C708" s="9"/>
      <c r="D708" s="9"/>
      <c r="E708" s="9"/>
      <c r="F708" s="9"/>
      <c r="G708" s="9"/>
      <c r="H708" s="9"/>
      <c r="I708" s="9"/>
      <c r="J708" s="84"/>
      <c r="K708" s="84"/>
      <c r="L708" s="81"/>
      <c r="M708" s="9"/>
      <c r="N708" s="9"/>
      <c r="O708" s="9"/>
      <c r="P708" s="9"/>
      <c r="Q708" s="9"/>
      <c r="R708" s="9"/>
    </row>
    <row r="709" spans="2:18" ht="19.5" customHeight="1">
      <c r="B709" s="9"/>
      <c r="C709" s="9"/>
      <c r="D709" s="9"/>
      <c r="E709" s="9"/>
      <c r="F709" s="9"/>
      <c r="G709" s="9"/>
      <c r="H709" s="9"/>
      <c r="I709" s="9"/>
      <c r="J709" s="84"/>
      <c r="K709" s="84"/>
      <c r="L709" s="81"/>
      <c r="M709" s="9"/>
      <c r="N709" s="9"/>
      <c r="O709" s="9"/>
      <c r="P709" s="9"/>
      <c r="Q709" s="9"/>
      <c r="R709" s="9"/>
    </row>
    <row r="710" spans="2:18" ht="19.5" customHeight="1">
      <c r="B710" s="9"/>
      <c r="C710" s="9"/>
      <c r="D710" s="9"/>
      <c r="E710" s="9"/>
      <c r="F710" s="9"/>
      <c r="G710" s="9"/>
      <c r="H710" s="9"/>
      <c r="I710" s="9"/>
      <c r="J710" s="84"/>
      <c r="K710" s="84"/>
      <c r="L710" s="81"/>
      <c r="M710" s="9"/>
      <c r="N710" s="9"/>
      <c r="O710" s="9"/>
      <c r="P710" s="9"/>
      <c r="Q710" s="9"/>
      <c r="R710" s="9"/>
    </row>
    <row r="711" spans="2:18" ht="19.5" customHeight="1">
      <c r="B711" s="9"/>
      <c r="C711" s="9"/>
      <c r="D711" s="9"/>
      <c r="E711" s="9"/>
      <c r="F711" s="9"/>
      <c r="G711" s="9"/>
      <c r="H711" s="9"/>
      <c r="I711" s="9"/>
      <c r="J711" s="84"/>
      <c r="K711" s="84"/>
      <c r="L711" s="81"/>
      <c r="M711" s="9"/>
      <c r="N711" s="9"/>
      <c r="O711" s="9"/>
      <c r="P711" s="9"/>
      <c r="Q711" s="9"/>
      <c r="R711" s="9"/>
    </row>
    <row r="712" spans="2:18" ht="19.5" customHeight="1">
      <c r="B712" s="9"/>
      <c r="C712" s="9"/>
      <c r="D712" s="9"/>
      <c r="E712" s="9"/>
      <c r="F712" s="9"/>
      <c r="G712" s="9"/>
      <c r="H712" s="9"/>
      <c r="I712" s="9"/>
      <c r="J712" s="84"/>
      <c r="K712" s="84"/>
      <c r="L712" s="81"/>
      <c r="M712" s="9"/>
      <c r="N712" s="9"/>
      <c r="O712" s="9"/>
      <c r="P712" s="9"/>
      <c r="Q712" s="9"/>
      <c r="R712" s="9"/>
    </row>
    <row r="713" spans="2:18" ht="19.5" customHeight="1">
      <c r="B713" s="9"/>
      <c r="C713" s="9"/>
      <c r="D713" s="9"/>
      <c r="E713" s="9"/>
      <c r="F713" s="9"/>
      <c r="G713" s="9"/>
      <c r="H713" s="9"/>
      <c r="I713" s="9"/>
      <c r="J713" s="84"/>
      <c r="K713" s="84"/>
      <c r="L713" s="81"/>
      <c r="M713" s="9"/>
      <c r="N713" s="9"/>
      <c r="O713" s="9"/>
      <c r="P713" s="9"/>
      <c r="Q713" s="9"/>
      <c r="R713" s="9"/>
    </row>
    <row r="714" spans="2:18" ht="19.5" customHeight="1">
      <c r="B714" s="9"/>
      <c r="C714" s="9"/>
      <c r="D714" s="9"/>
      <c r="E714" s="9"/>
      <c r="F714" s="9"/>
      <c r="G714" s="9"/>
      <c r="H714" s="9"/>
      <c r="I714" s="9"/>
      <c r="J714" s="84"/>
      <c r="K714" s="84"/>
      <c r="L714" s="81"/>
      <c r="M714" s="9"/>
      <c r="N714" s="9"/>
      <c r="O714" s="9"/>
      <c r="P714" s="9"/>
      <c r="Q714" s="9"/>
      <c r="R714" s="9"/>
    </row>
    <row r="715" spans="2:18" ht="19.5" customHeight="1">
      <c r="B715" s="9"/>
      <c r="C715" s="9"/>
      <c r="D715" s="9"/>
      <c r="E715" s="9"/>
      <c r="F715" s="9"/>
      <c r="G715" s="9"/>
      <c r="H715" s="9"/>
      <c r="I715" s="9"/>
      <c r="J715" s="84"/>
      <c r="K715" s="84"/>
      <c r="L715" s="81"/>
      <c r="M715" s="9"/>
      <c r="N715" s="9"/>
      <c r="O715" s="9"/>
      <c r="P715" s="9"/>
      <c r="Q715" s="9"/>
      <c r="R715" s="9"/>
    </row>
    <row r="716" spans="2:18" ht="19.5" customHeight="1">
      <c r="B716" s="9"/>
      <c r="C716" s="9"/>
      <c r="D716" s="9"/>
      <c r="E716" s="9"/>
      <c r="F716" s="9"/>
      <c r="G716" s="9"/>
      <c r="H716" s="9"/>
      <c r="I716" s="9"/>
      <c r="J716" s="84"/>
      <c r="K716" s="84"/>
      <c r="L716" s="81"/>
      <c r="M716" s="9"/>
      <c r="N716" s="9"/>
      <c r="O716" s="9"/>
      <c r="P716" s="9"/>
      <c r="Q716" s="9"/>
      <c r="R716" s="9"/>
    </row>
    <row r="717" spans="2:18" ht="19.5" customHeight="1">
      <c r="B717" s="9"/>
      <c r="C717" s="9"/>
      <c r="D717" s="9"/>
      <c r="E717" s="9"/>
      <c r="F717" s="9"/>
      <c r="G717" s="9"/>
      <c r="H717" s="9"/>
      <c r="I717" s="9"/>
      <c r="J717" s="84"/>
      <c r="K717" s="84"/>
      <c r="L717" s="81"/>
      <c r="M717" s="9"/>
      <c r="N717" s="9"/>
      <c r="O717" s="9"/>
      <c r="P717" s="9"/>
      <c r="Q717" s="9"/>
      <c r="R717" s="9"/>
    </row>
    <row r="718" spans="2:18" ht="19.5" customHeight="1">
      <c r="B718" s="9"/>
      <c r="C718" s="9"/>
      <c r="D718" s="9"/>
      <c r="E718" s="9"/>
      <c r="F718" s="9"/>
      <c r="G718" s="9"/>
      <c r="H718" s="9"/>
      <c r="I718" s="9"/>
      <c r="J718" s="84"/>
      <c r="K718" s="84"/>
      <c r="L718" s="81"/>
      <c r="M718" s="9"/>
      <c r="N718" s="9"/>
      <c r="O718" s="9"/>
      <c r="P718" s="9"/>
      <c r="Q718" s="9"/>
      <c r="R718" s="9"/>
    </row>
    <row r="719" spans="2:18" ht="19.5" customHeight="1">
      <c r="B719" s="9"/>
      <c r="C719" s="9"/>
      <c r="D719" s="9"/>
      <c r="E719" s="9"/>
      <c r="F719" s="9"/>
      <c r="G719" s="9"/>
      <c r="H719" s="9"/>
      <c r="I719" s="9"/>
      <c r="J719" s="84"/>
      <c r="K719" s="84"/>
      <c r="L719" s="81"/>
      <c r="M719" s="9"/>
      <c r="N719" s="9"/>
      <c r="O719" s="9"/>
      <c r="P719" s="9"/>
      <c r="Q719" s="9"/>
      <c r="R719" s="9"/>
    </row>
    <row r="720" spans="2:18" ht="19.5" customHeight="1">
      <c r="B720" s="9"/>
      <c r="C720" s="9"/>
      <c r="D720" s="9"/>
      <c r="E720" s="9"/>
      <c r="F720" s="9"/>
      <c r="G720" s="9"/>
      <c r="H720" s="9"/>
      <c r="I720" s="9"/>
      <c r="J720" s="84"/>
      <c r="K720" s="84"/>
      <c r="L720" s="81"/>
      <c r="M720" s="9"/>
      <c r="N720" s="9"/>
      <c r="O720" s="9"/>
      <c r="P720" s="9"/>
      <c r="Q720" s="9"/>
      <c r="R720" s="9"/>
    </row>
    <row r="721" spans="2:18" ht="19.5" customHeight="1">
      <c r="B721" s="9"/>
      <c r="C721" s="9"/>
      <c r="D721" s="9"/>
      <c r="E721" s="9"/>
      <c r="F721" s="9"/>
      <c r="G721" s="9"/>
      <c r="H721" s="9"/>
      <c r="I721" s="9"/>
      <c r="J721" s="84"/>
      <c r="K721" s="84"/>
      <c r="L721" s="81"/>
      <c r="M721" s="9"/>
      <c r="N721" s="9"/>
      <c r="O721" s="9"/>
      <c r="P721" s="9"/>
      <c r="Q721" s="9"/>
      <c r="R721" s="9"/>
    </row>
    <row r="722" spans="2:18" ht="19.5" customHeight="1">
      <c r="B722" s="9"/>
      <c r="C722" s="9"/>
      <c r="D722" s="9"/>
      <c r="E722" s="9"/>
      <c r="F722" s="9"/>
      <c r="G722" s="9"/>
      <c r="H722" s="9"/>
      <c r="I722" s="9"/>
      <c r="J722" s="84"/>
      <c r="K722" s="84"/>
      <c r="L722" s="81"/>
      <c r="M722" s="9"/>
      <c r="N722" s="9"/>
      <c r="O722" s="9"/>
      <c r="P722" s="9"/>
      <c r="Q722" s="9"/>
      <c r="R722" s="9"/>
    </row>
    <row r="723" spans="2:18" ht="19.5" customHeight="1">
      <c r="B723" s="9"/>
      <c r="C723" s="9"/>
      <c r="D723" s="9"/>
      <c r="E723" s="9"/>
      <c r="F723" s="9"/>
      <c r="G723" s="9"/>
      <c r="H723" s="9"/>
      <c r="I723" s="9"/>
      <c r="J723" s="84"/>
      <c r="K723" s="84"/>
      <c r="L723" s="81"/>
      <c r="M723" s="9"/>
      <c r="N723" s="9"/>
      <c r="O723" s="9"/>
      <c r="P723" s="9"/>
      <c r="Q723" s="9"/>
      <c r="R723" s="9"/>
    </row>
    <row r="724" spans="2:18" ht="19.5" customHeight="1">
      <c r="B724" s="9"/>
      <c r="C724" s="9"/>
      <c r="D724" s="9"/>
      <c r="E724" s="9"/>
      <c r="F724" s="9"/>
      <c r="G724" s="9"/>
      <c r="H724" s="9"/>
      <c r="I724" s="9"/>
      <c r="J724" s="84"/>
      <c r="K724" s="84"/>
      <c r="L724" s="81"/>
      <c r="M724" s="9"/>
      <c r="N724" s="9"/>
      <c r="O724" s="9"/>
      <c r="P724" s="9"/>
      <c r="Q724" s="9"/>
      <c r="R724" s="9"/>
    </row>
    <row r="725" spans="2:18" ht="19.5" customHeight="1">
      <c r="B725" s="9"/>
      <c r="C725" s="9"/>
      <c r="D725" s="9"/>
      <c r="E725" s="9"/>
      <c r="F725" s="9"/>
      <c r="G725" s="9"/>
      <c r="H725" s="9"/>
      <c r="I725" s="9"/>
      <c r="J725" s="84"/>
      <c r="K725" s="84"/>
      <c r="L725" s="81"/>
      <c r="M725" s="9"/>
      <c r="N725" s="9"/>
      <c r="O725" s="9"/>
      <c r="P725" s="9"/>
      <c r="Q725" s="9"/>
      <c r="R725" s="9"/>
    </row>
    <row r="726" spans="2:18" ht="19.5" customHeight="1">
      <c r="B726" s="9"/>
      <c r="C726" s="9"/>
      <c r="D726" s="9"/>
      <c r="E726" s="9"/>
      <c r="F726" s="9"/>
      <c r="G726" s="9"/>
      <c r="H726" s="9"/>
      <c r="I726" s="9"/>
      <c r="J726" s="84"/>
      <c r="K726" s="84"/>
      <c r="L726" s="81"/>
      <c r="M726" s="9"/>
      <c r="N726" s="9"/>
      <c r="O726" s="9"/>
      <c r="P726" s="9"/>
      <c r="Q726" s="9"/>
      <c r="R726" s="9"/>
    </row>
    <row r="727" spans="2:18" ht="19.5" customHeight="1">
      <c r="B727" s="9"/>
      <c r="C727" s="9"/>
      <c r="D727" s="9"/>
      <c r="E727" s="9"/>
      <c r="F727" s="9"/>
      <c r="G727" s="9"/>
      <c r="H727" s="9"/>
      <c r="I727" s="9"/>
      <c r="J727" s="84"/>
      <c r="K727" s="84"/>
      <c r="L727" s="81"/>
      <c r="M727" s="9"/>
      <c r="N727" s="9"/>
      <c r="O727" s="9"/>
      <c r="P727" s="9"/>
      <c r="Q727" s="9"/>
      <c r="R727" s="9"/>
    </row>
    <row r="728" spans="2:18" ht="19.5" customHeight="1">
      <c r="B728" s="9"/>
      <c r="C728" s="9"/>
      <c r="D728" s="9"/>
      <c r="E728" s="9"/>
      <c r="F728" s="9"/>
      <c r="G728" s="9"/>
      <c r="H728" s="9"/>
      <c r="I728" s="9"/>
      <c r="J728" s="84"/>
      <c r="K728" s="84"/>
      <c r="L728" s="81"/>
      <c r="M728" s="9"/>
      <c r="N728" s="9"/>
      <c r="O728" s="9"/>
      <c r="P728" s="9"/>
      <c r="Q728" s="9"/>
      <c r="R728" s="9"/>
    </row>
    <row r="729" spans="2:18" ht="19.5" customHeight="1">
      <c r="B729" s="9"/>
      <c r="C729" s="9"/>
      <c r="D729" s="9"/>
      <c r="E729" s="9"/>
      <c r="F729" s="9"/>
      <c r="G729" s="9"/>
      <c r="H729" s="9"/>
      <c r="I729" s="9"/>
      <c r="J729" s="84"/>
      <c r="K729" s="84"/>
      <c r="L729" s="81"/>
      <c r="M729" s="9"/>
      <c r="N729" s="9"/>
      <c r="O729" s="9"/>
      <c r="P729" s="9"/>
      <c r="Q729" s="9"/>
      <c r="R729" s="9"/>
    </row>
    <row r="730" spans="2:18" ht="19.5" customHeight="1">
      <c r="B730" s="9"/>
      <c r="C730" s="9"/>
      <c r="D730" s="9"/>
      <c r="E730" s="9"/>
      <c r="F730" s="9"/>
      <c r="G730" s="9"/>
      <c r="H730" s="9"/>
      <c r="I730" s="9"/>
      <c r="J730" s="84"/>
      <c r="K730" s="84"/>
      <c r="L730" s="81"/>
      <c r="M730" s="9"/>
      <c r="N730" s="9"/>
      <c r="O730" s="9"/>
      <c r="P730" s="9"/>
      <c r="Q730" s="9"/>
      <c r="R730" s="9"/>
    </row>
    <row r="731" spans="2:18" ht="19.5" customHeight="1">
      <c r="B731" s="9"/>
      <c r="C731" s="9"/>
      <c r="D731" s="9"/>
      <c r="E731" s="9"/>
      <c r="F731" s="9"/>
      <c r="G731" s="9"/>
      <c r="H731" s="9"/>
      <c r="I731" s="9"/>
      <c r="J731" s="84"/>
      <c r="K731" s="84"/>
      <c r="L731" s="81"/>
      <c r="M731" s="9"/>
      <c r="N731" s="9"/>
      <c r="O731" s="9"/>
      <c r="P731" s="9"/>
      <c r="Q731" s="9"/>
      <c r="R731" s="9"/>
    </row>
    <row r="732" spans="2:18" ht="19.5" customHeight="1">
      <c r="B732" s="9"/>
      <c r="C732" s="9"/>
      <c r="D732" s="9"/>
      <c r="E732" s="9"/>
      <c r="F732" s="9"/>
      <c r="G732" s="9"/>
      <c r="H732" s="9"/>
      <c r="I732" s="9"/>
      <c r="J732" s="84"/>
      <c r="K732" s="84"/>
      <c r="L732" s="81"/>
      <c r="M732" s="9"/>
      <c r="N732" s="9"/>
      <c r="O732" s="9"/>
      <c r="P732" s="9"/>
      <c r="Q732" s="9"/>
      <c r="R732" s="9"/>
    </row>
    <row r="733" spans="2:18" ht="19.5" customHeight="1">
      <c r="B733" s="9"/>
      <c r="C733" s="9"/>
      <c r="D733" s="9"/>
      <c r="E733" s="9"/>
      <c r="F733" s="9"/>
      <c r="G733" s="9"/>
      <c r="H733" s="9"/>
      <c r="I733" s="9"/>
      <c r="J733" s="84"/>
      <c r="K733" s="84"/>
      <c r="L733" s="81"/>
      <c r="M733" s="9"/>
      <c r="N733" s="9"/>
      <c r="O733" s="9"/>
      <c r="P733" s="9"/>
      <c r="Q733" s="9"/>
      <c r="R733" s="9"/>
    </row>
    <row r="734" spans="2:18" ht="19.5" customHeight="1">
      <c r="B734" s="9"/>
      <c r="C734" s="9"/>
      <c r="D734" s="9"/>
      <c r="E734" s="9"/>
      <c r="F734" s="9"/>
      <c r="G734" s="9"/>
      <c r="H734" s="9"/>
      <c r="I734" s="9"/>
      <c r="J734" s="84"/>
      <c r="K734" s="84"/>
      <c r="L734" s="81"/>
      <c r="M734" s="9"/>
      <c r="N734" s="9"/>
      <c r="O734" s="9"/>
      <c r="P734" s="9"/>
      <c r="Q734" s="9"/>
      <c r="R734" s="9"/>
    </row>
    <row r="735" spans="2:18" ht="19.5" customHeight="1">
      <c r="B735" s="9"/>
      <c r="C735" s="9"/>
      <c r="D735" s="9"/>
      <c r="E735" s="9"/>
      <c r="F735" s="9"/>
      <c r="G735" s="9"/>
      <c r="H735" s="9"/>
      <c r="I735" s="9"/>
      <c r="J735" s="84"/>
      <c r="K735" s="84"/>
      <c r="L735" s="81"/>
      <c r="M735" s="9"/>
      <c r="N735" s="9"/>
      <c r="O735" s="9"/>
      <c r="P735" s="9"/>
      <c r="Q735" s="9"/>
      <c r="R735" s="9"/>
    </row>
    <row r="736" spans="2:18" ht="19.5" customHeight="1">
      <c r="B736" s="9"/>
      <c r="C736" s="9"/>
      <c r="D736" s="9"/>
      <c r="E736" s="9"/>
      <c r="F736" s="9"/>
      <c r="G736" s="9"/>
      <c r="H736" s="9"/>
      <c r="I736" s="9"/>
      <c r="J736" s="84"/>
      <c r="K736" s="84"/>
      <c r="L736" s="81"/>
      <c r="M736" s="9"/>
      <c r="N736" s="9"/>
      <c r="O736" s="9"/>
      <c r="P736" s="9"/>
      <c r="Q736" s="9"/>
      <c r="R736" s="9"/>
    </row>
    <row r="737" spans="2:18" ht="19.5" customHeight="1">
      <c r="B737" s="9"/>
      <c r="C737" s="9"/>
      <c r="D737" s="9"/>
      <c r="E737" s="9"/>
      <c r="F737" s="9"/>
      <c r="G737" s="9"/>
      <c r="H737" s="9"/>
      <c r="I737" s="9"/>
      <c r="J737" s="84"/>
      <c r="K737" s="84"/>
      <c r="L737" s="81"/>
      <c r="M737" s="9"/>
      <c r="N737" s="9"/>
      <c r="O737" s="9"/>
      <c r="P737" s="9"/>
      <c r="Q737" s="9"/>
      <c r="R737" s="9"/>
    </row>
    <row r="738" spans="2:18" ht="19.5" customHeight="1">
      <c r="B738" s="9"/>
      <c r="C738" s="9"/>
      <c r="D738" s="9"/>
      <c r="E738" s="9"/>
      <c r="F738" s="9"/>
      <c r="G738" s="9"/>
      <c r="H738" s="9"/>
      <c r="I738" s="9"/>
      <c r="J738" s="84"/>
      <c r="K738" s="84"/>
      <c r="L738" s="81"/>
      <c r="M738" s="9"/>
      <c r="N738" s="9"/>
      <c r="O738" s="9"/>
      <c r="P738" s="9"/>
      <c r="Q738" s="9"/>
      <c r="R738" s="9"/>
    </row>
    <row r="739" spans="2:18" ht="19.5" customHeight="1">
      <c r="B739" s="9"/>
      <c r="C739" s="9"/>
      <c r="D739" s="9"/>
      <c r="E739" s="9"/>
      <c r="F739" s="9"/>
      <c r="G739" s="9"/>
      <c r="H739" s="9"/>
      <c r="I739" s="9"/>
      <c r="J739" s="84"/>
      <c r="K739" s="84"/>
      <c r="L739" s="81"/>
      <c r="M739" s="9"/>
      <c r="N739" s="9"/>
      <c r="O739" s="9"/>
      <c r="P739" s="9"/>
      <c r="Q739" s="9"/>
      <c r="R739" s="9"/>
    </row>
    <row r="740" spans="2:18" ht="19.5" customHeight="1">
      <c r="B740" s="9"/>
      <c r="C740" s="9"/>
      <c r="D740" s="9"/>
      <c r="E740" s="9"/>
      <c r="F740" s="9"/>
      <c r="G740" s="9"/>
      <c r="H740" s="9"/>
      <c r="I740" s="9"/>
      <c r="J740" s="84"/>
      <c r="K740" s="84"/>
      <c r="L740" s="81"/>
      <c r="M740" s="9"/>
      <c r="N740" s="9"/>
      <c r="O740" s="9"/>
      <c r="P740" s="9"/>
      <c r="Q740" s="9"/>
      <c r="R740" s="9"/>
    </row>
    <row r="741" spans="2:18" ht="19.5" customHeight="1">
      <c r="B741" s="9"/>
      <c r="C741" s="9"/>
      <c r="D741" s="9"/>
      <c r="E741" s="9"/>
      <c r="F741" s="9"/>
      <c r="G741" s="9"/>
      <c r="H741" s="9"/>
      <c r="I741" s="9"/>
      <c r="J741" s="84"/>
      <c r="K741" s="84"/>
      <c r="L741" s="81"/>
      <c r="M741" s="9"/>
      <c r="N741" s="9"/>
      <c r="O741" s="9"/>
      <c r="P741" s="9"/>
      <c r="Q741" s="9"/>
      <c r="R741" s="9"/>
    </row>
    <row r="742" spans="2:18" ht="19.5" customHeight="1">
      <c r="B742" s="9"/>
      <c r="C742" s="9"/>
      <c r="D742" s="9"/>
      <c r="E742" s="9"/>
      <c r="F742" s="9"/>
      <c r="G742" s="9"/>
      <c r="H742" s="9"/>
      <c r="I742" s="9"/>
      <c r="J742" s="84"/>
      <c r="K742" s="84"/>
      <c r="L742" s="81"/>
      <c r="M742" s="9"/>
      <c r="N742" s="9"/>
      <c r="O742" s="9"/>
      <c r="P742" s="9"/>
      <c r="Q742" s="9"/>
      <c r="R742" s="9"/>
    </row>
    <row r="743" spans="2:18" ht="19.5" customHeight="1">
      <c r="B743" s="9"/>
      <c r="C743" s="9"/>
      <c r="D743" s="9"/>
      <c r="E743" s="9"/>
      <c r="F743" s="9"/>
      <c r="G743" s="9"/>
      <c r="H743" s="9"/>
      <c r="I743" s="9"/>
      <c r="J743" s="84"/>
      <c r="K743" s="84"/>
      <c r="L743" s="81"/>
      <c r="M743" s="9"/>
      <c r="N743" s="9"/>
      <c r="O743" s="9"/>
      <c r="P743" s="9"/>
      <c r="Q743" s="9"/>
      <c r="R743" s="9"/>
    </row>
    <row r="744" spans="2:18" ht="19.5" customHeight="1">
      <c r="B744" s="9"/>
      <c r="C744" s="9"/>
      <c r="D744" s="9"/>
      <c r="E744" s="9"/>
      <c r="F744" s="9"/>
      <c r="G744" s="9"/>
      <c r="H744" s="9"/>
      <c r="I744" s="9"/>
      <c r="J744" s="84"/>
      <c r="K744" s="84"/>
      <c r="L744" s="81"/>
      <c r="M744" s="9"/>
      <c r="N744" s="9"/>
      <c r="O744" s="9"/>
      <c r="P744" s="9"/>
      <c r="Q744" s="9"/>
      <c r="R744" s="9"/>
    </row>
    <row r="745" spans="2:18" ht="19.5" customHeight="1">
      <c r="B745" s="9"/>
      <c r="C745" s="9"/>
      <c r="D745" s="9"/>
      <c r="E745" s="9"/>
      <c r="F745" s="9"/>
      <c r="G745" s="9"/>
      <c r="H745" s="9"/>
      <c r="I745" s="9"/>
      <c r="J745" s="84"/>
      <c r="K745" s="84"/>
      <c r="L745" s="81"/>
      <c r="M745" s="9"/>
      <c r="N745" s="9"/>
      <c r="O745" s="9"/>
      <c r="P745" s="9"/>
      <c r="Q745" s="9"/>
      <c r="R745" s="9"/>
    </row>
    <row r="746" spans="2:18" ht="19.5" customHeight="1">
      <c r="B746" s="9"/>
      <c r="C746" s="9"/>
      <c r="D746" s="9"/>
      <c r="E746" s="9"/>
      <c r="F746" s="9"/>
      <c r="G746" s="9"/>
      <c r="H746" s="9"/>
      <c r="I746" s="9"/>
      <c r="J746" s="84"/>
      <c r="K746" s="84"/>
      <c r="L746" s="81"/>
      <c r="M746" s="9"/>
      <c r="N746" s="9"/>
      <c r="O746" s="9"/>
      <c r="P746" s="9"/>
      <c r="Q746" s="9"/>
      <c r="R746" s="9"/>
    </row>
    <row r="747" spans="2:18" ht="19.5" customHeight="1">
      <c r="B747" s="9"/>
      <c r="C747" s="9"/>
      <c r="D747" s="9"/>
      <c r="E747" s="9"/>
      <c r="F747" s="9"/>
      <c r="G747" s="9"/>
      <c r="H747" s="9"/>
      <c r="I747" s="9"/>
      <c r="J747" s="84"/>
      <c r="K747" s="84"/>
      <c r="L747" s="81"/>
      <c r="M747" s="9"/>
      <c r="N747" s="9"/>
      <c r="O747" s="9"/>
      <c r="P747" s="9"/>
      <c r="Q747" s="9"/>
      <c r="R747" s="9"/>
    </row>
    <row r="748" spans="2:18" ht="19.5" customHeight="1">
      <c r="B748" s="9"/>
      <c r="C748" s="9"/>
      <c r="D748" s="9"/>
      <c r="E748" s="9"/>
      <c r="F748" s="9"/>
      <c r="G748" s="9"/>
      <c r="H748" s="9"/>
      <c r="I748" s="9"/>
      <c r="J748" s="84"/>
      <c r="K748" s="84"/>
      <c r="L748" s="81"/>
      <c r="M748" s="9"/>
      <c r="N748" s="9"/>
      <c r="O748" s="9"/>
      <c r="P748" s="9"/>
      <c r="Q748" s="9"/>
      <c r="R748" s="9"/>
    </row>
    <row r="749" spans="2:18" ht="19.5" customHeight="1">
      <c r="B749" s="9"/>
      <c r="C749" s="9"/>
      <c r="D749" s="9"/>
      <c r="E749" s="9"/>
      <c r="F749" s="9"/>
      <c r="G749" s="9"/>
      <c r="H749" s="9"/>
      <c r="I749" s="9"/>
      <c r="J749" s="84"/>
      <c r="K749" s="84"/>
      <c r="L749" s="81"/>
      <c r="M749" s="9"/>
      <c r="N749" s="9"/>
      <c r="O749" s="9"/>
      <c r="P749" s="9"/>
      <c r="Q749" s="9"/>
      <c r="R749" s="9"/>
    </row>
    <row r="750" spans="2:18" ht="19.5" customHeight="1">
      <c r="B750" s="9"/>
      <c r="C750" s="9"/>
      <c r="D750" s="9"/>
      <c r="E750" s="9"/>
      <c r="F750" s="9"/>
      <c r="G750" s="9"/>
      <c r="H750" s="9"/>
      <c r="I750" s="9"/>
      <c r="J750" s="84"/>
      <c r="K750" s="84"/>
      <c r="L750" s="81"/>
      <c r="M750" s="9"/>
      <c r="N750" s="9"/>
      <c r="O750" s="9"/>
      <c r="P750" s="9"/>
      <c r="Q750" s="9"/>
      <c r="R750" s="9"/>
    </row>
    <row r="751" spans="2:18" ht="19.5" customHeight="1">
      <c r="B751" s="9"/>
      <c r="C751" s="9"/>
      <c r="D751" s="9"/>
      <c r="E751" s="9"/>
      <c r="F751" s="9"/>
      <c r="G751" s="9"/>
      <c r="H751" s="9"/>
      <c r="I751" s="9"/>
      <c r="J751" s="84"/>
      <c r="K751" s="84"/>
      <c r="L751" s="81"/>
      <c r="M751" s="9"/>
      <c r="N751" s="9"/>
      <c r="O751" s="9"/>
      <c r="P751" s="9"/>
      <c r="Q751" s="9"/>
      <c r="R751" s="9"/>
    </row>
    <row r="752" spans="2:18" ht="19.5" customHeight="1">
      <c r="B752" s="9"/>
      <c r="C752" s="9"/>
      <c r="D752" s="9"/>
      <c r="E752" s="9"/>
      <c r="F752" s="9"/>
      <c r="G752" s="9"/>
      <c r="H752" s="9"/>
      <c r="I752" s="9"/>
      <c r="J752" s="84"/>
      <c r="K752" s="84"/>
      <c r="L752" s="81"/>
      <c r="M752" s="9"/>
      <c r="N752" s="9"/>
      <c r="O752" s="9"/>
      <c r="P752" s="9"/>
      <c r="Q752" s="9"/>
      <c r="R752" s="9"/>
    </row>
    <row r="753" spans="2:18" ht="19.5" customHeight="1">
      <c r="B753" s="9"/>
      <c r="C753" s="9"/>
      <c r="D753" s="9"/>
      <c r="E753" s="9"/>
      <c r="F753" s="9"/>
      <c r="G753" s="9"/>
      <c r="H753" s="9"/>
      <c r="I753" s="9"/>
      <c r="J753" s="84"/>
      <c r="K753" s="84"/>
      <c r="L753" s="81"/>
      <c r="M753" s="9"/>
      <c r="N753" s="9"/>
      <c r="O753" s="9"/>
      <c r="P753" s="9"/>
      <c r="Q753" s="9"/>
      <c r="R753" s="9"/>
    </row>
    <row r="754" spans="2:18" ht="19.5" customHeight="1">
      <c r="B754" s="9"/>
      <c r="C754" s="9"/>
      <c r="D754" s="9"/>
      <c r="E754" s="9"/>
      <c r="F754" s="9"/>
      <c r="G754" s="9"/>
      <c r="H754" s="9"/>
      <c r="I754" s="9"/>
      <c r="J754" s="84"/>
      <c r="K754" s="84"/>
      <c r="L754" s="81"/>
      <c r="M754" s="9"/>
      <c r="N754" s="9"/>
      <c r="O754" s="9"/>
      <c r="P754" s="9"/>
      <c r="Q754" s="9"/>
      <c r="R754" s="9"/>
    </row>
    <row r="755" spans="2:18" ht="19.5" customHeight="1">
      <c r="B755" s="9"/>
      <c r="C755" s="9"/>
      <c r="D755" s="9"/>
      <c r="E755" s="9"/>
      <c r="F755" s="9"/>
      <c r="G755" s="9"/>
      <c r="H755" s="9"/>
      <c r="I755" s="9"/>
      <c r="J755" s="84"/>
      <c r="K755" s="84"/>
      <c r="L755" s="81"/>
      <c r="M755" s="9"/>
      <c r="N755" s="9"/>
      <c r="O755" s="9"/>
      <c r="P755" s="9"/>
      <c r="Q755" s="9"/>
      <c r="R755" s="9"/>
    </row>
    <row r="756" spans="2:18" ht="19.5" customHeight="1">
      <c r="B756" s="9"/>
      <c r="C756" s="9"/>
      <c r="D756" s="9"/>
      <c r="E756" s="9"/>
      <c r="F756" s="9"/>
      <c r="G756" s="9"/>
      <c r="H756" s="9"/>
      <c r="I756" s="9"/>
      <c r="J756" s="84"/>
      <c r="K756" s="84"/>
      <c r="L756" s="81"/>
      <c r="M756" s="9"/>
      <c r="N756" s="9"/>
      <c r="O756" s="9"/>
      <c r="P756" s="9"/>
      <c r="Q756" s="9"/>
      <c r="R756" s="9"/>
    </row>
    <row r="757" spans="2:18" ht="19.5" customHeight="1">
      <c r="B757" s="9"/>
      <c r="C757" s="9"/>
      <c r="D757" s="9"/>
      <c r="E757" s="9"/>
      <c r="F757" s="9"/>
      <c r="G757" s="9"/>
      <c r="H757" s="9"/>
      <c r="I757" s="9"/>
      <c r="J757" s="84"/>
      <c r="K757" s="84"/>
      <c r="L757" s="81"/>
      <c r="M757" s="9"/>
      <c r="N757" s="9"/>
      <c r="O757" s="9"/>
      <c r="P757" s="9"/>
      <c r="Q757" s="9"/>
      <c r="R757" s="9"/>
    </row>
    <row r="758" spans="2:18" ht="19.5" customHeight="1">
      <c r="B758" s="9"/>
      <c r="C758" s="9"/>
      <c r="D758" s="9"/>
      <c r="E758" s="9"/>
      <c r="F758" s="9"/>
      <c r="G758" s="9"/>
      <c r="H758" s="9"/>
      <c r="I758" s="9"/>
      <c r="J758" s="84"/>
      <c r="K758" s="84"/>
      <c r="L758" s="81"/>
      <c r="M758" s="9"/>
      <c r="N758" s="9"/>
      <c r="O758" s="9"/>
      <c r="P758" s="9"/>
      <c r="Q758" s="9"/>
      <c r="R758" s="9"/>
    </row>
    <row r="759" spans="2:18" ht="19.5" customHeight="1">
      <c r="B759" s="9"/>
      <c r="C759" s="9"/>
      <c r="D759" s="9"/>
      <c r="E759" s="9"/>
      <c r="F759" s="9"/>
      <c r="G759" s="9"/>
      <c r="H759" s="9"/>
      <c r="I759" s="9"/>
      <c r="J759" s="84"/>
      <c r="K759" s="84"/>
      <c r="L759" s="81"/>
      <c r="M759" s="9"/>
      <c r="N759" s="9"/>
      <c r="O759" s="9"/>
      <c r="P759" s="9"/>
      <c r="Q759" s="9"/>
      <c r="R759" s="9"/>
    </row>
    <row r="760" spans="2:18" ht="19.5" customHeight="1">
      <c r="B760" s="9"/>
      <c r="C760" s="9"/>
      <c r="D760" s="9"/>
      <c r="E760" s="9"/>
      <c r="F760" s="9"/>
      <c r="G760" s="9"/>
      <c r="H760" s="9"/>
      <c r="I760" s="9"/>
      <c r="J760" s="84"/>
      <c r="K760" s="84"/>
      <c r="L760" s="81"/>
      <c r="M760" s="9"/>
      <c r="N760" s="9"/>
      <c r="O760" s="9"/>
      <c r="P760" s="9"/>
      <c r="Q760" s="9"/>
      <c r="R760" s="9"/>
    </row>
    <row r="761" spans="2:18" ht="19.5" customHeight="1">
      <c r="B761" s="9"/>
      <c r="C761" s="9"/>
      <c r="D761" s="9"/>
      <c r="E761" s="9"/>
      <c r="F761" s="9"/>
      <c r="G761" s="9"/>
      <c r="H761" s="9"/>
      <c r="I761" s="9"/>
      <c r="J761" s="84"/>
      <c r="K761" s="84"/>
      <c r="L761" s="81"/>
      <c r="M761" s="9"/>
      <c r="N761" s="9"/>
      <c r="O761" s="9"/>
      <c r="P761" s="9"/>
      <c r="Q761" s="9"/>
      <c r="R761" s="9"/>
    </row>
    <row r="762" spans="2:18" ht="19.5" customHeight="1">
      <c r="B762" s="9"/>
      <c r="C762" s="9"/>
      <c r="D762" s="9"/>
      <c r="E762" s="9"/>
      <c r="F762" s="9"/>
      <c r="G762" s="9"/>
      <c r="H762" s="9"/>
      <c r="I762" s="9"/>
      <c r="J762" s="84"/>
      <c r="K762" s="84"/>
      <c r="L762" s="81"/>
      <c r="M762" s="9"/>
      <c r="N762" s="9"/>
      <c r="O762" s="9"/>
      <c r="P762" s="9"/>
      <c r="Q762" s="9"/>
      <c r="R762" s="9"/>
    </row>
    <row r="763" spans="2:18" ht="19.5" customHeight="1">
      <c r="B763" s="9"/>
      <c r="C763" s="9"/>
      <c r="D763" s="9"/>
      <c r="E763" s="9"/>
      <c r="F763" s="9"/>
      <c r="G763" s="9"/>
      <c r="H763" s="9"/>
      <c r="I763" s="9"/>
      <c r="J763" s="84"/>
      <c r="K763" s="84"/>
      <c r="L763" s="81"/>
      <c r="M763" s="9"/>
      <c r="N763" s="9"/>
      <c r="O763" s="9"/>
      <c r="P763" s="9"/>
      <c r="Q763" s="9"/>
      <c r="R763" s="9"/>
    </row>
    <row r="764" spans="2:18" ht="19.5" customHeight="1">
      <c r="B764" s="9"/>
      <c r="C764" s="9"/>
      <c r="D764" s="9"/>
      <c r="E764" s="9"/>
      <c r="F764" s="9"/>
      <c r="G764" s="9"/>
      <c r="H764" s="9"/>
      <c r="I764" s="9"/>
      <c r="J764" s="84"/>
      <c r="K764" s="84"/>
      <c r="L764" s="81"/>
      <c r="M764" s="9"/>
      <c r="N764" s="9"/>
      <c r="O764" s="9"/>
      <c r="P764" s="9"/>
      <c r="Q764" s="9"/>
      <c r="R764" s="9"/>
    </row>
    <row r="765" spans="2:18" ht="19.5" customHeight="1">
      <c r="B765" s="9"/>
      <c r="C765" s="9"/>
      <c r="D765" s="9"/>
      <c r="E765" s="9"/>
      <c r="F765" s="9"/>
      <c r="G765" s="9"/>
      <c r="H765" s="9"/>
      <c r="I765" s="9"/>
      <c r="J765" s="84"/>
      <c r="K765" s="84"/>
      <c r="L765" s="81"/>
      <c r="M765" s="9"/>
      <c r="N765" s="9"/>
      <c r="O765" s="9"/>
      <c r="P765" s="9"/>
      <c r="Q765" s="9"/>
      <c r="R765" s="9"/>
    </row>
    <row r="766" spans="2:18" ht="19.5" customHeight="1">
      <c r="B766" s="9"/>
      <c r="C766" s="9"/>
      <c r="D766" s="9"/>
      <c r="E766" s="9"/>
      <c r="F766" s="9"/>
      <c r="G766" s="9"/>
      <c r="H766" s="9"/>
      <c r="I766" s="9"/>
      <c r="J766" s="84"/>
      <c r="K766" s="84"/>
      <c r="L766" s="81"/>
      <c r="M766" s="9"/>
      <c r="N766" s="9"/>
      <c r="O766" s="9"/>
      <c r="P766" s="9"/>
      <c r="Q766" s="9"/>
      <c r="R766" s="9"/>
    </row>
    <row r="767" spans="2:18" ht="19.5" customHeight="1">
      <c r="B767" s="9"/>
      <c r="C767" s="9"/>
      <c r="D767" s="9"/>
      <c r="E767" s="9"/>
      <c r="F767" s="9"/>
      <c r="G767" s="9"/>
      <c r="H767" s="9"/>
      <c r="I767" s="9"/>
      <c r="J767" s="84"/>
      <c r="K767" s="84"/>
      <c r="L767" s="81"/>
      <c r="M767" s="9"/>
      <c r="N767" s="9"/>
      <c r="O767" s="9"/>
      <c r="P767" s="9"/>
      <c r="Q767" s="9"/>
      <c r="R767" s="9"/>
    </row>
    <row r="768" spans="2:18" ht="12.75"/>
    <row r="769" ht="12.75"/>
    <row r="770" ht="12.75"/>
    <row r="771" ht="12.75"/>
    <row r="772" ht="12.75"/>
    <row r="773" ht="12.75"/>
    <row r="774" ht="12.75"/>
    <row r="775" ht="12.75"/>
    <row r="780" ht="12.75"/>
    <row r="783" ht="12.75"/>
    <row r="788" ht="12.75"/>
    <row r="789" ht="12.75"/>
    <row r="790" ht="12.75"/>
    <row r="792" ht="12.75"/>
    <row r="794" ht="12.75"/>
    <row r="795" ht="12.75"/>
    <row r="796" ht="12.75"/>
    <row r="797" ht="12.75"/>
    <row r="798" ht="12.75"/>
    <row r="799" ht="12.75"/>
    <row r="800" ht="12.75"/>
    <row r="801" ht="12.75"/>
    <row r="802" ht="12.75"/>
    <row r="803" ht="12.75"/>
    <row r="804" ht="12.75"/>
    <row r="805" ht="12.75"/>
    <row r="807" ht="12.75"/>
    <row r="808" ht="12.75"/>
    <row r="809" ht="12.75"/>
    <row r="810" ht="12.75"/>
    <row r="811" ht="12.75"/>
  </sheetData>
  <mergeCells count="16">
    <mergeCell ref="H23:J23"/>
    <mergeCell ref="X1:AA1"/>
    <mergeCell ref="B8:C9"/>
    <mergeCell ref="B3:C4"/>
    <mergeCell ref="D1:F1"/>
    <mergeCell ref="D13:F13"/>
    <mergeCell ref="M1:P1"/>
    <mergeCell ref="V7:W7"/>
    <mergeCell ref="D6:F6"/>
    <mergeCell ref="H1:K1"/>
    <mergeCell ref="V8:W8"/>
    <mergeCell ref="R1:T1"/>
    <mergeCell ref="V3:W3"/>
    <mergeCell ref="V5:W5"/>
    <mergeCell ref="V4:W4"/>
    <mergeCell ref="V6:W6"/>
  </mergeCells>
  <dataValidations count="1">
    <dataValidation type="list" allowBlank="1" showInputMessage="1" showErrorMessage="1" sqref="A7" xr:uid="{10AB7BA2-310F-4913-AFFD-39373C61A6BA}">
      <formula1>"Brzcky,Epley"</formula1>
    </dataValidation>
  </dataValidations>
  <hyperlinks>
    <hyperlink ref="B8" r:id="rId1" xr:uid="{00000000-0004-0000-0200-000000000000}"/>
    <hyperlink ref="B3" location="'MAXIMALKRAFTWERTE '!B3" display="MAXIMALKRAFTWERTE " xr:uid="{00000000-0004-0000-0200-000001000000}"/>
    <hyperlink ref="R6" r:id="rId2" display="https://www.sjardfitness.de/maximalkraftrechner/" xr:uid="{00000000-0004-0000-0200-000002000000}"/>
    <hyperlink ref="H6" r:id="rId3" display="5 Wdh" xr:uid="{00000000-0004-0000-0200-000003000000}"/>
    <hyperlink ref="B3:C4" location="Maximalkraftwerte!A1" display="1 RM Werte" xr:uid="{00000000-0004-0000-0200-000004000000}"/>
  </hyperlinks>
  <pageMargins left="0.7" right="0.7" top="0.78740157499999996" bottom="0.78740157499999996" header="0.3" footer="0.3"/>
  <pageSetup paperSize="9" orientation="portrait" horizontalDpi="300" verticalDpi="300" r:id="rId4"/>
  <drawing r:id="rId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V809"/>
  <sheetViews>
    <sheetView showGridLines="0" zoomScale="75" zoomScaleNormal="75" workbookViewId="0">
      <selection activeCell="K12" sqref="K12"/>
    </sheetView>
  </sheetViews>
  <sheetFormatPr baseColWidth="10" defaultColWidth="9" defaultRowHeight="15" customHeight="1"/>
  <cols>
    <col min="1" max="5" width="18.85546875" style="28" customWidth="1"/>
    <col min="6" max="6" width="18.85546875" style="28" hidden="1"/>
    <col min="7" max="19" width="18.85546875" style="28" customWidth="1"/>
    <col min="20" max="20" width="18.85546875" style="28" hidden="1"/>
    <col min="21" max="25" width="18.85546875" style="28" customWidth="1"/>
    <col min="26" max="26" width="18.85546875" style="28" hidden="1"/>
    <col min="27" max="33" width="18.85546875" style="28" customWidth="1"/>
    <col min="34" max="34" width="18.85546875" style="28" hidden="1"/>
    <col min="35" max="37" width="18.85546875" style="28" customWidth="1"/>
    <col min="38" max="41" width="17.85546875" style="28" customWidth="1"/>
    <col min="42" max="254" width="14" style="28" customWidth="1"/>
    <col min="255" max="256" width="9" style="28" customWidth="1"/>
  </cols>
  <sheetData>
    <row r="1" spans="1:50" ht="32.1" customHeight="1"/>
    <row r="2" spans="1:50" ht="35.1" customHeight="1">
      <c r="A2" s="401"/>
      <c r="B2" s="915" t="s">
        <v>272</v>
      </c>
      <c r="C2" s="915"/>
      <c r="D2" s="915"/>
      <c r="E2" s="362"/>
      <c r="F2" s="9"/>
      <c r="G2" s="147"/>
      <c r="H2" s="364"/>
      <c r="I2" s="363"/>
      <c r="J2" s="918"/>
      <c r="K2" s="918"/>
      <c r="L2" s="918"/>
      <c r="M2" s="9"/>
      <c r="N2" s="9"/>
      <c r="O2" s="9"/>
      <c r="P2" s="9"/>
      <c r="S2" s="148"/>
      <c r="AD2" s="146"/>
      <c r="AI2" s="149"/>
      <c r="AJ2" s="149"/>
      <c r="AK2" s="149"/>
      <c r="AL2" s="149"/>
      <c r="AM2" s="149"/>
      <c r="AN2" s="149"/>
      <c r="AO2" s="149"/>
      <c r="AP2" s="149"/>
      <c r="AQ2" s="149"/>
      <c r="AR2" s="149"/>
      <c r="AS2" s="149"/>
      <c r="AT2" s="149"/>
      <c r="AU2" s="149"/>
      <c r="AV2" s="149"/>
      <c r="AW2" s="149"/>
      <c r="AX2" s="149"/>
    </row>
    <row r="3" spans="1:50" ht="35.1" customHeight="1">
      <c r="A3" s="9"/>
      <c r="B3" s="10"/>
      <c r="C3" s="362"/>
      <c r="D3" s="362"/>
      <c r="E3" s="362"/>
      <c r="F3" s="10"/>
      <c r="G3" s="147"/>
      <c r="H3" s="147"/>
      <c r="M3" s="9"/>
      <c r="N3" s="9"/>
      <c r="O3" s="9"/>
      <c r="P3" s="9"/>
      <c r="AI3" s="149"/>
      <c r="AJ3" s="149"/>
      <c r="AK3" s="149"/>
      <c r="AL3" s="149"/>
      <c r="AM3" s="149"/>
      <c r="AN3" s="149"/>
      <c r="AO3" s="149"/>
      <c r="AP3" s="149"/>
      <c r="AQ3" s="149"/>
      <c r="AR3" s="149"/>
      <c r="AS3" s="149"/>
      <c r="AT3" s="149"/>
      <c r="AU3" s="149"/>
      <c r="AV3" s="149"/>
      <c r="AW3" s="149"/>
      <c r="AX3" s="149"/>
    </row>
    <row r="4" spans="1:50" ht="35.1" customHeight="1">
      <c r="A4" s="10"/>
      <c r="B4" s="150"/>
      <c r="C4" s="89" t="s">
        <v>56</v>
      </c>
      <c r="D4" s="89" t="s">
        <v>57</v>
      </c>
      <c r="E4" s="89" t="s">
        <v>146</v>
      </c>
      <c r="F4" s="89" t="s">
        <v>147</v>
      </c>
      <c r="G4" s="90" t="s">
        <v>197</v>
      </c>
      <c r="H4" s="151"/>
      <c r="I4" s="152" t="s">
        <v>134</v>
      </c>
      <c r="J4" s="916" t="s">
        <v>71</v>
      </c>
      <c r="K4" s="916"/>
      <c r="L4" s="916"/>
      <c r="M4" s="916"/>
      <c r="N4" s="916"/>
      <c r="O4" s="10"/>
      <c r="P4" s="153" t="s">
        <v>135</v>
      </c>
      <c r="Q4" s="917" t="s">
        <v>72</v>
      </c>
      <c r="R4" s="917"/>
      <c r="S4" s="917"/>
      <c r="T4" s="917"/>
      <c r="U4" s="917"/>
      <c r="W4" s="153" t="s">
        <v>136</v>
      </c>
      <c r="X4" s="916" t="s">
        <v>73</v>
      </c>
      <c r="Y4" s="916"/>
      <c r="Z4" s="916"/>
      <c r="AA4" s="916"/>
      <c r="AB4" s="916"/>
      <c r="AD4" s="153" t="s">
        <v>137</v>
      </c>
      <c r="AE4" s="916" t="s">
        <v>139</v>
      </c>
      <c r="AF4" s="916"/>
      <c r="AG4" s="916"/>
      <c r="AH4" s="916"/>
      <c r="AI4" s="916"/>
      <c r="AJ4" s="154"/>
      <c r="AK4" s="155"/>
      <c r="AL4" s="149"/>
      <c r="AM4" s="156"/>
      <c r="AN4" s="149"/>
      <c r="AO4" s="149"/>
      <c r="AP4" s="149"/>
      <c r="AQ4" s="157"/>
      <c r="AR4" s="157"/>
      <c r="AS4" s="157"/>
      <c r="AT4" s="149"/>
      <c r="AU4" s="149"/>
      <c r="AV4" s="149"/>
      <c r="AW4" s="149"/>
      <c r="AX4" s="149"/>
    </row>
    <row r="5" spans="1:50" ht="35.1" customHeight="1">
      <c r="A5" s="145"/>
      <c r="B5" s="158" t="s">
        <v>71</v>
      </c>
      <c r="C5" s="159">
        <v>1</v>
      </c>
      <c r="D5" s="159">
        <v>3</v>
      </c>
      <c r="E5" s="101">
        <v>0.87</v>
      </c>
      <c r="F5" s="102">
        <f>E5*$G$9</f>
        <v>101.00699999999999</v>
      </c>
      <c r="G5" s="102">
        <f>IF(MROUND(F5,2.5)&gt;F5,MROUND(F5-1.25,2.5),MROUND(F5,2.5))</f>
        <v>100</v>
      </c>
      <c r="H5" s="160"/>
      <c r="I5" s="161"/>
      <c r="J5" s="161" t="s">
        <v>56</v>
      </c>
      <c r="K5" s="161" t="s">
        <v>57</v>
      </c>
      <c r="L5" s="162" t="s">
        <v>146</v>
      </c>
      <c r="M5" s="161" t="s">
        <v>58</v>
      </c>
      <c r="N5" s="161" t="s">
        <v>197</v>
      </c>
      <c r="O5" s="10"/>
      <c r="P5" s="163"/>
      <c r="Q5" s="164" t="s">
        <v>56</v>
      </c>
      <c r="R5" s="165" t="s">
        <v>57</v>
      </c>
      <c r="S5" s="166" t="s">
        <v>146</v>
      </c>
      <c r="T5" s="167" t="s">
        <v>58</v>
      </c>
      <c r="U5" s="167" t="s">
        <v>197</v>
      </c>
      <c r="W5" s="161"/>
      <c r="X5" s="168" t="s">
        <v>56</v>
      </c>
      <c r="Y5" s="168" t="s">
        <v>57</v>
      </c>
      <c r="Z5" s="162" t="s">
        <v>146</v>
      </c>
      <c r="AA5" s="168" t="s">
        <v>147</v>
      </c>
      <c r="AB5" s="168" t="s">
        <v>197</v>
      </c>
      <c r="AD5" s="161"/>
      <c r="AE5" s="168" t="s">
        <v>56</v>
      </c>
      <c r="AF5" s="168" t="s">
        <v>57</v>
      </c>
      <c r="AG5" s="162" t="s">
        <v>146</v>
      </c>
      <c r="AH5" s="168" t="s">
        <v>147</v>
      </c>
      <c r="AI5" s="168" t="s">
        <v>197</v>
      </c>
      <c r="AJ5" s="169"/>
      <c r="AK5" s="170"/>
      <c r="AL5" s="149"/>
      <c r="AM5" s="170"/>
      <c r="AN5" s="149"/>
      <c r="AO5" s="149"/>
      <c r="AP5" s="149"/>
      <c r="AQ5" s="171"/>
      <c r="AR5" s="171"/>
      <c r="AS5" s="170"/>
      <c r="AT5" s="149"/>
      <c r="AU5" s="149"/>
      <c r="AV5" s="149"/>
      <c r="AW5" s="149"/>
      <c r="AX5" s="149"/>
    </row>
    <row r="6" spans="1:50" ht="35.1" customHeight="1">
      <c r="A6" s="145"/>
      <c r="B6" s="172" t="s">
        <v>72</v>
      </c>
      <c r="C6" s="173">
        <v>2</v>
      </c>
      <c r="D6" s="173">
        <v>3</v>
      </c>
      <c r="E6" s="116">
        <v>0.89</v>
      </c>
      <c r="F6" s="117">
        <f>$E6*$G$9</f>
        <v>103.32899999999999</v>
      </c>
      <c r="G6" s="117">
        <f>IF(MROUND(F6,2.5)&gt;F6,MROUND(F6-1.25,2.5),MROUND(F6,2.5))</f>
        <v>102.5</v>
      </c>
      <c r="H6" s="147"/>
      <c r="I6" s="172" t="s">
        <v>131</v>
      </c>
      <c r="J6" s="173">
        <v>1</v>
      </c>
      <c r="K6" s="173">
        <v>3</v>
      </c>
      <c r="L6" s="116">
        <v>0.87</v>
      </c>
      <c r="M6" s="117">
        <f>L6*$G$9</f>
        <v>101.00699999999999</v>
      </c>
      <c r="N6" s="117">
        <f>IF(MROUND(M6,2.5)&gt;M6,MROUND(M6-1.25,2.5),MROUND(M6,2.5))</f>
        <v>100</v>
      </c>
      <c r="O6" s="10"/>
      <c r="P6" s="174" t="s">
        <v>131</v>
      </c>
      <c r="Q6" s="175">
        <v>2</v>
      </c>
      <c r="R6" s="175">
        <v>3</v>
      </c>
      <c r="S6" s="176">
        <v>0.89</v>
      </c>
      <c r="T6" s="117">
        <f>S6*$G$9</f>
        <v>103.32899999999999</v>
      </c>
      <c r="U6" s="117">
        <f>IF(MROUND(T6,2.5)&gt;T6,MROUND(T6-1.25,2.5),MROUND(T6,2.5))</f>
        <v>102.5</v>
      </c>
      <c r="W6" s="172" t="s">
        <v>131</v>
      </c>
      <c r="X6" s="173">
        <v>2</v>
      </c>
      <c r="Y6" s="173">
        <v>2</v>
      </c>
      <c r="Z6" s="116">
        <v>0.91</v>
      </c>
      <c r="AA6" s="117">
        <f>Z6*$G$9</f>
        <v>105.651</v>
      </c>
      <c r="AB6" s="117">
        <f>IF(MROUND(AA6,2.5)&gt;AA6,MROUND(AA6-1.25,2.5),MROUND(AA6,2.5))</f>
        <v>105</v>
      </c>
      <c r="AD6" s="172" t="s">
        <v>131</v>
      </c>
      <c r="AE6" s="173">
        <v>2</v>
      </c>
      <c r="AF6" s="173">
        <v>1</v>
      </c>
      <c r="AG6" s="116">
        <v>0.95</v>
      </c>
      <c r="AH6" s="117">
        <f>AG6*$G$9</f>
        <v>110.29499999999999</v>
      </c>
      <c r="AI6" s="117">
        <f>IF(MROUND(AH6,2.5)&gt;AH6,MROUND(AH6-1.25,2.5),MROUND(AH6,2.5))</f>
        <v>110</v>
      </c>
      <c r="AJ6" s="154"/>
      <c r="AK6" s="170"/>
      <c r="AL6" s="149"/>
      <c r="AM6" s="149"/>
      <c r="AN6" s="149"/>
      <c r="AO6" s="149"/>
      <c r="AP6" s="149"/>
      <c r="AQ6" s="149"/>
      <c r="AR6" s="149"/>
      <c r="AS6" s="149"/>
      <c r="AT6" s="149"/>
      <c r="AU6" s="149"/>
      <c r="AV6" s="149"/>
      <c r="AW6" s="149"/>
      <c r="AX6" s="149"/>
    </row>
    <row r="7" spans="1:50" ht="35.1" customHeight="1">
      <c r="A7" s="10"/>
      <c r="B7" s="158" t="s">
        <v>73</v>
      </c>
      <c r="C7" s="159">
        <v>2</v>
      </c>
      <c r="D7" s="159">
        <v>2</v>
      </c>
      <c r="E7" s="101">
        <v>0.91</v>
      </c>
      <c r="F7" s="102">
        <f>$E7*$G$9</f>
        <v>105.651</v>
      </c>
      <c r="G7" s="102">
        <f>IF(MROUND(F7,2.5)&gt;F7,MROUND(F7-1.25,2.5),MROUND(F7,2.5))</f>
        <v>105</v>
      </c>
      <c r="H7" s="147"/>
      <c r="I7" s="158" t="s">
        <v>132</v>
      </c>
      <c r="J7" s="159">
        <v>2</v>
      </c>
      <c r="K7" s="159">
        <v>5</v>
      </c>
      <c r="L7" s="101">
        <v>0.85</v>
      </c>
      <c r="M7" s="102">
        <f>L7*$G$9</f>
        <v>98.684999999999988</v>
      </c>
      <c r="N7" s="102">
        <f>IF(MROUND(M7,2.5)&gt;M7,MROUND(M7-1.25,2.5),MROUND(M7,2.5))</f>
        <v>97.5</v>
      </c>
      <c r="O7" s="10"/>
      <c r="P7" s="158" t="s">
        <v>132</v>
      </c>
      <c r="Q7" s="159">
        <v>2</v>
      </c>
      <c r="R7" s="159">
        <v>5</v>
      </c>
      <c r="S7" s="101">
        <v>0.85</v>
      </c>
      <c r="T7" s="102">
        <f>S7*$G$9</f>
        <v>98.684999999999988</v>
      </c>
      <c r="U7" s="102">
        <f>IF(MROUND(T7,2.5)&gt;T7,MROUND(T7-1.25,2.5),MROUND(T7,2.5))</f>
        <v>97.5</v>
      </c>
      <c r="W7" s="158" t="s">
        <v>132</v>
      </c>
      <c r="X7" s="159">
        <v>2</v>
      </c>
      <c r="Y7" s="159">
        <v>5</v>
      </c>
      <c r="Z7" s="101">
        <v>0.85</v>
      </c>
      <c r="AA7" s="102">
        <f>Z7*$G$9</f>
        <v>98.684999999999988</v>
      </c>
      <c r="AB7" s="102">
        <f>IF(MROUND(AA7,2.5)&gt;AA7,MROUND(AA7-1.25,2.5),MROUND(AA7,2.5))</f>
        <v>97.5</v>
      </c>
      <c r="AD7" s="158" t="s">
        <v>132</v>
      </c>
      <c r="AE7" s="159">
        <v>3</v>
      </c>
      <c r="AF7" s="159">
        <v>5</v>
      </c>
      <c r="AG7" s="101">
        <v>0.85</v>
      </c>
      <c r="AH7" s="102">
        <f>AG7*$G$9</f>
        <v>98.684999999999988</v>
      </c>
      <c r="AI7" s="102">
        <f>IF(MROUND(AH7,2.5)&gt;AH7,MROUND(AH7-1.25,2.5),MROUND(AH7,2.5))</f>
        <v>97.5</v>
      </c>
      <c r="AJ7" s="149"/>
      <c r="AK7" s="149"/>
      <c r="AL7" s="149"/>
      <c r="AM7" s="149"/>
      <c r="AN7" s="149"/>
      <c r="AO7" s="149"/>
      <c r="AP7" s="149"/>
      <c r="AQ7" s="157"/>
      <c r="AR7" s="157"/>
      <c r="AS7" s="157"/>
      <c r="AT7" s="149"/>
      <c r="AU7" s="157"/>
      <c r="AV7" s="157"/>
      <c r="AW7" s="157"/>
      <c r="AX7" s="149"/>
    </row>
    <row r="8" spans="1:50" ht="35.1" customHeight="1">
      <c r="A8" s="10"/>
      <c r="B8" s="172" t="s">
        <v>74</v>
      </c>
      <c r="C8" s="173">
        <v>2</v>
      </c>
      <c r="D8" s="173">
        <v>1</v>
      </c>
      <c r="E8" s="116">
        <v>0.95</v>
      </c>
      <c r="F8" s="117">
        <f>$E8*$G$9</f>
        <v>110.29499999999999</v>
      </c>
      <c r="G8" s="117">
        <f>IF(MROUND(F8,2.5)&gt;F8,MROUND(F8-1.25,2.5),MROUND(F8,2.5))</f>
        <v>110</v>
      </c>
      <c r="H8" s="177"/>
      <c r="I8" s="172" t="s">
        <v>133</v>
      </c>
      <c r="J8" s="173">
        <v>1</v>
      </c>
      <c r="K8" s="173">
        <v>8</v>
      </c>
      <c r="L8" s="116">
        <v>0.75</v>
      </c>
      <c r="M8" s="117">
        <f>L8*$G$9</f>
        <v>87.074999999999989</v>
      </c>
      <c r="N8" s="117">
        <f>IF(MROUND(M8,2.5)&gt;M8,MROUND(M8-1.25,2.5),MROUND(M8,2.5))</f>
        <v>85</v>
      </c>
      <c r="O8" s="10"/>
      <c r="P8" s="172" t="s">
        <v>133</v>
      </c>
      <c r="Q8" s="173">
        <v>1</v>
      </c>
      <c r="R8" s="173">
        <v>8</v>
      </c>
      <c r="S8" s="116">
        <v>0.75</v>
      </c>
      <c r="T8" s="117">
        <f>S8*$G$9</f>
        <v>87.074999999999989</v>
      </c>
      <c r="U8" s="117">
        <f>IF(MROUND(T8,2.5)&gt;T8,MROUND(T8-1.25,2.5),MROUND(T8,2.5))</f>
        <v>85</v>
      </c>
      <c r="W8" s="172" t="s">
        <v>133</v>
      </c>
      <c r="X8" s="173">
        <v>1</v>
      </c>
      <c r="Y8" s="173">
        <v>8</v>
      </c>
      <c r="Z8" s="116">
        <v>0.75</v>
      </c>
      <c r="AA8" s="117">
        <f>Z8*$G$9</f>
        <v>87.074999999999989</v>
      </c>
      <c r="AB8" s="117">
        <f>IF(MROUND(AA8,2.5)&gt;AA8,MROUND(AA8-1.25,2.5),MROUND(AA8,2.5))</f>
        <v>85</v>
      </c>
      <c r="AD8" s="172" t="s">
        <v>133</v>
      </c>
      <c r="AE8" s="173">
        <v>1</v>
      </c>
      <c r="AF8" s="173">
        <v>8</v>
      </c>
      <c r="AG8" s="116">
        <v>0.75</v>
      </c>
      <c r="AH8" s="117">
        <f>AG8*$G$9</f>
        <v>87.074999999999989</v>
      </c>
      <c r="AI8" s="117">
        <f>IF(MROUND(AH8,2.5)&gt;AH8,MROUND(AH8-1.25,2.5),MROUND(AH8,2.5))</f>
        <v>85</v>
      </c>
      <c r="AJ8" s="178"/>
      <c r="AK8" s="179"/>
      <c r="AL8" s="149"/>
      <c r="AM8" s="156"/>
      <c r="AN8" s="149"/>
      <c r="AO8" s="149"/>
      <c r="AP8" s="149"/>
      <c r="AQ8" s="170"/>
      <c r="AR8" s="171"/>
      <c r="AS8" s="170"/>
      <c r="AT8" s="149"/>
      <c r="AU8" s="170"/>
      <c r="AV8" s="171"/>
      <c r="AW8" s="170"/>
      <c r="AX8" s="149"/>
    </row>
    <row r="9" spans="1:50" ht="35.1" customHeight="1">
      <c r="A9" s="10"/>
      <c r="B9" s="180" t="s">
        <v>113</v>
      </c>
      <c r="C9" s="181"/>
      <c r="D9" s="181"/>
      <c r="E9" s="182" t="s">
        <v>112</v>
      </c>
      <c r="F9" s="183"/>
      <c r="G9" s="184">
        <v>116.1</v>
      </c>
      <c r="H9" s="147"/>
      <c r="AI9" s="149"/>
      <c r="AJ9" s="185"/>
      <c r="AK9" s="170"/>
      <c r="AL9" s="149"/>
      <c r="AM9" s="170"/>
      <c r="AN9" s="149"/>
      <c r="AO9" s="149"/>
      <c r="AP9" s="149"/>
      <c r="AQ9" s="149"/>
      <c r="AR9" s="149"/>
      <c r="AS9" s="149"/>
      <c r="AT9" s="149"/>
      <c r="AU9" s="149"/>
      <c r="AV9" s="149"/>
      <c r="AW9" s="149"/>
      <c r="AX9" s="149"/>
    </row>
    <row r="10" spans="1:50" ht="35.1" customHeight="1">
      <c r="A10" s="9"/>
      <c r="B10" s="10"/>
      <c r="C10" s="10"/>
      <c r="D10" s="10"/>
      <c r="E10" s="10"/>
      <c r="F10" s="10"/>
      <c r="G10" s="186" t="str">
        <f>"Rechnerergebnis: "&amp;ROUND(Rechner!$F$4,1)&amp;" kg"</f>
        <v>Rechnerergebnis: 116,1 kg</v>
      </c>
      <c r="H10" s="147"/>
      <c r="J10" s="187"/>
      <c r="AI10" s="149"/>
      <c r="AJ10" s="188"/>
      <c r="AK10" s="189"/>
      <c r="AL10" s="149"/>
      <c r="AM10" s="149"/>
      <c r="AN10" s="149"/>
      <c r="AO10" s="149"/>
      <c r="AP10" s="149"/>
      <c r="AQ10" s="149"/>
      <c r="AR10" s="149"/>
      <c r="AS10" s="149"/>
      <c r="AT10" s="149"/>
      <c r="AU10" s="149"/>
      <c r="AV10" s="149"/>
      <c r="AW10" s="149"/>
      <c r="AX10" s="149"/>
    </row>
    <row r="11" spans="1:50" ht="35.1" customHeight="1">
      <c r="A11" s="9"/>
      <c r="B11" s="10"/>
      <c r="C11" s="10"/>
      <c r="D11" s="10"/>
      <c r="E11" s="10"/>
      <c r="F11" s="10"/>
      <c r="G11" s="9"/>
      <c r="I11" s="9"/>
      <c r="J11" s="142"/>
      <c r="K11" s="10"/>
      <c r="L11" s="10"/>
      <c r="M11" s="10"/>
      <c r="N11" s="10"/>
      <c r="O11" s="10"/>
      <c r="P11" s="9"/>
      <c r="Q11" s="9"/>
      <c r="R11" s="190"/>
      <c r="S11" s="157"/>
      <c r="T11" s="191"/>
      <c r="U11" s="191"/>
      <c r="V11" s="149"/>
      <c r="W11" s="149"/>
      <c r="X11" s="192"/>
      <c r="Y11" s="193"/>
      <c r="Z11" s="194"/>
      <c r="AA11" s="149"/>
      <c r="AB11" s="149"/>
      <c r="AC11" s="195"/>
      <c r="AD11" s="195"/>
      <c r="AE11" s="138"/>
      <c r="AF11" s="138"/>
      <c r="AH11" s="149"/>
      <c r="AI11" s="149"/>
      <c r="AJ11" s="149"/>
      <c r="AK11" s="149"/>
      <c r="AL11" s="149"/>
      <c r="AM11" s="149"/>
      <c r="AN11" s="149"/>
      <c r="AO11" s="149"/>
      <c r="AP11" s="149"/>
      <c r="AQ11" s="149"/>
      <c r="AR11" s="149"/>
      <c r="AS11" s="149"/>
      <c r="AT11" s="149"/>
      <c r="AU11" s="149"/>
      <c r="AV11" s="149"/>
      <c r="AW11" s="149"/>
      <c r="AX11" s="149"/>
    </row>
    <row r="12" spans="1:50" ht="35.1" customHeight="1">
      <c r="A12" s="9"/>
      <c r="B12" s="10"/>
      <c r="C12" s="10"/>
      <c r="D12" s="10"/>
      <c r="E12" s="10"/>
      <c r="F12" s="10"/>
      <c r="G12" s="68"/>
      <c r="H12" s="9"/>
      <c r="I12" s="9"/>
      <c r="M12" s="9"/>
      <c r="N12" s="9"/>
      <c r="O12" s="9"/>
      <c r="P12" s="9"/>
      <c r="Q12" s="9"/>
      <c r="R12" s="147"/>
      <c r="S12" s="149"/>
      <c r="T12" s="149"/>
      <c r="U12" s="149"/>
      <c r="V12" s="149"/>
      <c r="W12" s="149"/>
      <c r="X12" s="149"/>
      <c r="Y12" s="149"/>
      <c r="Z12" s="149"/>
      <c r="AA12" s="149"/>
      <c r="AB12" s="149"/>
      <c r="AC12" s="149"/>
      <c r="AD12" s="149"/>
      <c r="AH12" s="149"/>
      <c r="AI12" s="149"/>
      <c r="AJ12" s="149"/>
      <c r="AK12" s="149"/>
      <c r="AL12" s="149"/>
      <c r="AM12" s="149"/>
      <c r="AN12" s="149"/>
      <c r="AO12" s="149"/>
      <c r="AP12" s="149"/>
      <c r="AQ12" s="149"/>
      <c r="AR12" s="149"/>
      <c r="AS12" s="149"/>
      <c r="AT12" s="149"/>
      <c r="AU12" s="149"/>
      <c r="AV12" s="149"/>
      <c r="AW12" s="149"/>
      <c r="AX12" s="149"/>
    </row>
    <row r="13" spans="1:50" ht="35.1" customHeight="1">
      <c r="A13" s="9"/>
      <c r="B13" s="10"/>
      <c r="C13" s="10"/>
      <c r="D13" s="10"/>
      <c r="E13" s="10"/>
      <c r="F13" s="10"/>
      <c r="G13" s="9"/>
      <c r="I13" s="144"/>
      <c r="M13" s="9"/>
      <c r="N13" s="9"/>
      <c r="O13" s="9"/>
      <c r="P13" s="9"/>
      <c r="Q13" s="9"/>
      <c r="R13" s="9"/>
      <c r="AH13" s="149"/>
      <c r="AI13" s="149"/>
      <c r="AJ13" s="149"/>
      <c r="AK13" s="149"/>
      <c r="AL13" s="149"/>
      <c r="AM13" s="149"/>
      <c r="AN13" s="149"/>
      <c r="AO13" s="149"/>
      <c r="AP13" s="149"/>
      <c r="AQ13" s="149"/>
      <c r="AR13" s="149"/>
      <c r="AS13" s="149"/>
      <c r="AT13" s="149"/>
      <c r="AU13" s="149"/>
      <c r="AV13" s="149"/>
      <c r="AW13" s="149"/>
      <c r="AX13" s="149"/>
    </row>
    <row r="14" spans="1:50" ht="35.1" customHeight="1">
      <c r="A14" s="9"/>
      <c r="B14" s="10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9"/>
      <c r="AH14" s="149"/>
      <c r="AI14" s="149"/>
      <c r="AJ14" s="149"/>
      <c r="AK14" s="149"/>
      <c r="AL14" s="149"/>
      <c r="AM14" s="149"/>
      <c r="AN14" s="149"/>
      <c r="AO14" s="149"/>
      <c r="AP14" s="149"/>
      <c r="AQ14" s="149"/>
      <c r="AR14" s="149"/>
      <c r="AS14" s="149"/>
      <c r="AT14" s="149"/>
      <c r="AU14" s="149"/>
      <c r="AV14" s="149"/>
      <c r="AW14" s="149"/>
      <c r="AX14" s="149"/>
    </row>
    <row r="15" spans="1:50" ht="35.1" customHeight="1">
      <c r="A15" s="9"/>
      <c r="AH15" s="149"/>
      <c r="AI15" s="149"/>
      <c r="AJ15" s="149"/>
      <c r="AK15" s="157"/>
      <c r="AL15" s="157"/>
      <c r="AM15" s="157"/>
      <c r="AN15" s="157"/>
      <c r="AO15" s="149"/>
      <c r="AP15" s="149"/>
      <c r="AQ15" s="149"/>
      <c r="AR15" s="149"/>
      <c r="AS15" s="149"/>
      <c r="AT15" s="149"/>
      <c r="AU15" s="149"/>
      <c r="AV15" s="149"/>
      <c r="AW15" s="149"/>
      <c r="AX15" s="149"/>
    </row>
    <row r="16" spans="1:50" ht="32.1" customHeight="1">
      <c r="A16" s="9"/>
      <c r="AH16" s="149"/>
      <c r="AI16" s="149"/>
      <c r="AJ16" s="149"/>
      <c r="AK16" s="196"/>
      <c r="AL16" s="197"/>
      <c r="AM16" s="198"/>
      <c r="AN16" s="197"/>
      <c r="AO16" s="149"/>
      <c r="AP16" s="149"/>
      <c r="AQ16" s="149"/>
      <c r="AR16" s="149"/>
      <c r="AS16" s="149"/>
      <c r="AT16" s="149"/>
      <c r="AU16" s="149"/>
      <c r="AV16" s="149"/>
      <c r="AW16" s="149"/>
      <c r="AX16" s="149"/>
    </row>
    <row r="17" spans="1:50" ht="32.1" customHeight="1">
      <c r="A17" s="9"/>
      <c r="AH17" s="149"/>
      <c r="AI17" s="149"/>
      <c r="AJ17" s="149"/>
      <c r="AK17" s="149"/>
      <c r="AL17" s="149"/>
      <c r="AM17" s="149"/>
      <c r="AN17" s="149"/>
      <c r="AO17" s="149"/>
      <c r="AP17" s="149"/>
      <c r="AQ17" s="149"/>
      <c r="AR17" s="149"/>
      <c r="AS17" s="149"/>
      <c r="AT17" s="149"/>
      <c r="AU17" s="149"/>
      <c r="AV17" s="149"/>
      <c r="AW17" s="149"/>
      <c r="AX17" s="149"/>
    </row>
    <row r="18" spans="1:50" ht="32.1" customHeight="1">
      <c r="A18" s="10"/>
      <c r="AH18" s="149"/>
      <c r="AI18" s="149"/>
      <c r="AJ18" s="149"/>
      <c r="AK18" s="149"/>
      <c r="AL18" s="149"/>
      <c r="AM18" s="149"/>
      <c r="AN18" s="149"/>
      <c r="AO18" s="149"/>
      <c r="AP18" s="149"/>
      <c r="AQ18" s="149"/>
      <c r="AR18" s="149"/>
      <c r="AS18" s="149"/>
      <c r="AT18" s="149"/>
      <c r="AU18" s="149"/>
      <c r="AV18" s="149"/>
      <c r="AW18" s="149"/>
      <c r="AX18" s="149"/>
    </row>
    <row r="19" spans="1:50" ht="32.1" customHeight="1">
      <c r="A19" s="10"/>
      <c r="AH19" s="149"/>
      <c r="AI19" s="149"/>
      <c r="AJ19" s="149"/>
      <c r="AK19" s="149"/>
      <c r="AL19" s="149"/>
      <c r="AM19" s="149"/>
      <c r="AN19" s="149"/>
      <c r="AO19" s="149"/>
      <c r="AP19" s="149"/>
      <c r="AQ19" s="149"/>
      <c r="AR19" s="149"/>
      <c r="AS19" s="149"/>
      <c r="AT19" s="149"/>
      <c r="AU19" s="149"/>
      <c r="AV19" s="149"/>
      <c r="AW19" s="149"/>
      <c r="AX19" s="149"/>
    </row>
    <row r="20" spans="1:50" ht="32.1" customHeight="1">
      <c r="A20" s="10"/>
    </row>
    <row r="21" spans="1:50" ht="32.1" customHeight="1">
      <c r="A21" s="10"/>
    </row>
    <row r="22" spans="1:50" ht="32.1" customHeight="1">
      <c r="A22" s="10"/>
    </row>
    <row r="23" spans="1:50" ht="32.1" customHeight="1">
      <c r="A23" s="10"/>
    </row>
    <row r="24" spans="1:50" ht="19.5" customHeight="1">
      <c r="A24" s="9"/>
      <c r="B24" s="10"/>
      <c r="C24" s="10"/>
      <c r="D24" s="10"/>
      <c r="E24" s="10"/>
      <c r="F24" s="10"/>
      <c r="G24" s="10"/>
      <c r="H24" s="10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</row>
    <row r="25" spans="1:50" ht="19.5" customHeight="1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</row>
    <row r="26" spans="1:50" ht="19.5" customHeight="1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</row>
    <row r="27" spans="1:50" ht="19.5" customHeight="1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</row>
    <row r="28" spans="1:50" ht="19.5" customHeight="1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</row>
    <row r="29" spans="1:50" ht="19.5" customHeight="1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</row>
    <row r="30" spans="1:50" ht="19.5" customHeight="1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</row>
    <row r="31" spans="1:50" ht="19.5" customHeight="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</row>
    <row r="32" spans="1:50" ht="19.5" customHeight="1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</row>
    <row r="33" spans="1:24" ht="19.5" customHeight="1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</row>
    <row r="34" spans="1:24" ht="19.5" customHeight="1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</row>
    <row r="35" spans="1:24" ht="19.5" customHeight="1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</row>
    <row r="36" spans="1:24" ht="19.5" customHeight="1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</row>
    <row r="37" spans="1:24" ht="19.5" customHeight="1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</row>
    <row r="38" spans="1:24" ht="19.5" customHeight="1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</row>
    <row r="39" spans="1:24" ht="19.5" customHeight="1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</row>
    <row r="40" spans="1:24" ht="19.5" customHeight="1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</row>
    <row r="41" spans="1:24" ht="19.5" customHeight="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</row>
    <row r="42" spans="1:24" ht="19.5" customHeight="1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</row>
    <row r="43" spans="1:24" ht="19.5" customHeight="1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</row>
    <row r="44" spans="1:24" ht="19.5" customHeight="1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</row>
    <row r="45" spans="1:24" ht="19.5" customHeight="1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</row>
    <row r="46" spans="1:24" ht="19.5" customHeight="1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</row>
    <row r="47" spans="1:24" ht="19.5" customHeight="1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</row>
    <row r="48" spans="1:24" ht="19.5" customHeight="1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</row>
    <row r="49" spans="1:24" ht="19.5" customHeight="1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</row>
    <row r="50" spans="1:24" ht="19.5" customHeight="1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</row>
    <row r="51" spans="1:24" ht="19.5" customHeight="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</row>
    <row r="52" spans="1:24" ht="19.5" customHeight="1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</row>
    <row r="53" spans="1:24" ht="19.5" customHeight="1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</row>
    <row r="54" spans="1:24" ht="19.5" customHeight="1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</row>
    <row r="55" spans="1:24" ht="19.5" customHeight="1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</row>
    <row r="56" spans="1:24" ht="19.5" customHeight="1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</row>
    <row r="57" spans="1:24" ht="19.5" customHeight="1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</row>
    <row r="58" spans="1:24" ht="19.5" customHeight="1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</row>
    <row r="59" spans="1:24" ht="19.5" customHeight="1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</row>
    <row r="60" spans="1:24" ht="19.5" customHeight="1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</row>
    <row r="61" spans="1:24" ht="19.5" customHeight="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</row>
    <row r="62" spans="1:24" ht="19.5" customHeight="1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</row>
    <row r="63" spans="1:24" ht="19.5" customHeight="1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</row>
    <row r="64" spans="1:24" ht="19.5" customHeight="1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</row>
    <row r="65" spans="1:24" ht="19.5" customHeight="1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</row>
    <row r="66" spans="1:24" ht="19.5" customHeight="1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</row>
    <row r="67" spans="1:24" ht="19.5" customHeight="1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</row>
    <row r="68" spans="1:24" ht="19.5" customHeight="1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</row>
    <row r="69" spans="1:24" ht="19.5" customHeight="1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</row>
    <row r="70" spans="1:24" ht="19.5" customHeight="1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</row>
    <row r="71" spans="1:24" ht="19.5" customHeight="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</row>
    <row r="72" spans="1:24" ht="19.5" customHeight="1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</row>
    <row r="73" spans="1:24" ht="19.5" customHeight="1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</row>
    <row r="74" spans="1:24" ht="19.5" customHeight="1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</row>
    <row r="75" spans="1:24" ht="19.5" customHeight="1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</row>
    <row r="76" spans="1:24" ht="19.5" customHeight="1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</row>
    <row r="77" spans="1:24" ht="19.5" customHeight="1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</row>
    <row r="78" spans="1:24" ht="19.5" customHeight="1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</row>
    <row r="79" spans="1:24" ht="19.5" customHeight="1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</row>
    <row r="80" spans="1:24" ht="19.5" customHeight="1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</row>
    <row r="81" spans="1:24" ht="19.5" customHeight="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</row>
    <row r="82" spans="1:24" ht="19.5" customHeight="1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</row>
    <row r="83" spans="1:24" ht="19.5" customHeight="1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</row>
    <row r="84" spans="1:24" ht="19.5" customHeight="1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</row>
    <row r="85" spans="1:24" ht="19.5" customHeight="1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</row>
    <row r="86" spans="1:24" ht="19.5" customHeight="1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</row>
    <row r="87" spans="1:24" ht="19.5" customHeight="1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</row>
    <row r="88" spans="1:24" ht="19.5" customHeight="1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</row>
    <row r="89" spans="1:24" ht="19.5" customHeight="1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</row>
    <row r="90" spans="1:24" ht="19.5" customHeight="1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</row>
    <row r="91" spans="1:24" ht="19.5" customHeight="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</row>
    <row r="92" spans="1:24" ht="19.5" customHeight="1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</row>
    <row r="93" spans="1:24" ht="19.5" customHeight="1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</row>
    <row r="94" spans="1:24" ht="19.5" customHeight="1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</row>
    <row r="95" spans="1:24" ht="19.5" customHeight="1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</row>
    <row r="96" spans="1:24" ht="19.5" customHeight="1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</row>
    <row r="97" spans="1:24" ht="19.5" customHeight="1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</row>
    <row r="98" spans="1:24" ht="19.5" customHeight="1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</row>
    <row r="99" spans="1:24" ht="19.5" customHeight="1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</row>
    <row r="100" spans="1:24" ht="19.5" customHeight="1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</row>
    <row r="101" spans="1:24" ht="19.5" customHeight="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</row>
    <row r="102" spans="1:24" ht="19.5" customHeight="1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</row>
    <row r="103" spans="1:24" ht="19.5" customHeight="1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</row>
    <row r="104" spans="1:24" ht="19.5" customHeight="1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</row>
    <row r="105" spans="1:24" ht="19.5" customHeight="1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</row>
    <row r="106" spans="1:24" ht="19.5" customHeight="1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</row>
    <row r="107" spans="1:24" ht="19.5" customHeight="1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</row>
    <row r="108" spans="1:24" ht="19.5" customHeight="1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</row>
    <row r="109" spans="1:24" ht="19.5" customHeight="1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</row>
    <row r="110" spans="1:24" ht="19.5" customHeight="1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</row>
    <row r="111" spans="1:24" ht="19.5" customHeight="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</row>
    <row r="112" spans="1:24" ht="19.5" customHeight="1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</row>
    <row r="113" spans="1:24" ht="19.5" customHeight="1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</row>
    <row r="114" spans="1:24" ht="19.5" customHeight="1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</row>
    <row r="115" spans="1:24" ht="19.5" customHeight="1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</row>
    <row r="116" spans="1:24" ht="19.5" customHeight="1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</row>
    <row r="117" spans="1:24" ht="19.5" customHeight="1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</row>
    <row r="118" spans="1:24" ht="19.5" customHeight="1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</row>
    <row r="119" spans="1:24" ht="19.5" customHeight="1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</row>
    <row r="120" spans="1:24" ht="19.5" customHeight="1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</row>
    <row r="121" spans="1:24" ht="19.5" customHeight="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</row>
    <row r="122" spans="1:24" ht="19.5" customHeight="1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</row>
    <row r="123" spans="1:24" ht="19.5" customHeight="1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</row>
    <row r="124" spans="1:24" ht="19.5" customHeight="1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</row>
    <row r="125" spans="1:24" ht="19.5" customHeight="1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</row>
    <row r="126" spans="1:24" ht="19.5" customHeight="1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</row>
    <row r="127" spans="1:24" ht="19.5" customHeight="1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</row>
    <row r="128" spans="1:24" ht="19.5" customHeight="1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</row>
    <row r="129" spans="1:24" ht="19.5" customHeight="1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</row>
    <row r="130" spans="1:24" ht="19.5" customHeight="1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</row>
    <row r="131" spans="1:24" ht="19.5" customHeight="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</row>
    <row r="132" spans="1:24" ht="19.5" customHeight="1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</row>
    <row r="133" spans="1:24" ht="19.5" customHeight="1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</row>
    <row r="134" spans="1:24" ht="19.5" customHeight="1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</row>
    <row r="135" spans="1:24" ht="19.5" customHeight="1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</row>
    <row r="136" spans="1:24" ht="19.5" customHeight="1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</row>
    <row r="137" spans="1:24" ht="19.5" customHeight="1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</row>
    <row r="138" spans="1:24" ht="19.5" customHeight="1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</row>
    <row r="139" spans="1:24" ht="19.5" customHeight="1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</row>
    <row r="140" spans="1:24" ht="19.5" customHeight="1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</row>
    <row r="141" spans="1:24" ht="19.5" customHeight="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</row>
    <row r="142" spans="1:24" ht="19.5" customHeight="1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</row>
    <row r="143" spans="1:24" ht="19.5" customHeight="1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</row>
    <row r="144" spans="1:24" ht="19.5" customHeight="1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</row>
    <row r="145" spans="1:24" ht="19.5" customHeight="1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</row>
    <row r="146" spans="1:24" ht="19.5" customHeight="1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</row>
    <row r="147" spans="1:24" ht="19.5" customHeight="1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</row>
    <row r="148" spans="1:24" ht="19.5" customHeight="1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</row>
    <row r="149" spans="1:24" ht="19.5" customHeight="1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</row>
    <row r="150" spans="1:24" ht="19.5" customHeight="1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</row>
    <row r="151" spans="1:24" ht="19.5" customHeight="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</row>
    <row r="152" spans="1:24" ht="19.5" customHeight="1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</row>
    <row r="153" spans="1:24" ht="19.5" customHeight="1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</row>
    <row r="154" spans="1:24" ht="19.5" customHeight="1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</row>
    <row r="155" spans="1:24" ht="19.5" customHeight="1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</row>
    <row r="156" spans="1:24" ht="19.5" customHeight="1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</row>
    <row r="157" spans="1:24" ht="19.5" customHeight="1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</row>
    <row r="158" spans="1:24" ht="19.5" customHeight="1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</row>
    <row r="159" spans="1:24" ht="19.5" customHeight="1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</row>
    <row r="160" spans="1:24" ht="19.5" customHeight="1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</row>
    <row r="161" spans="1:24" ht="19.5" customHeight="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</row>
    <row r="162" spans="1:24" ht="19.5" customHeight="1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</row>
    <row r="163" spans="1:24" ht="19.5" customHeight="1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</row>
    <row r="164" spans="1:24" ht="19.5" customHeight="1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</row>
    <row r="165" spans="1:24" ht="19.5" customHeight="1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</row>
    <row r="166" spans="1:24" ht="19.5" customHeight="1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</row>
    <row r="167" spans="1:24" ht="19.5" customHeight="1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</row>
    <row r="168" spans="1:24" ht="19.5" customHeight="1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</row>
    <row r="169" spans="1:24" ht="19.5" customHeight="1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</row>
    <row r="170" spans="1:24" ht="19.5" customHeight="1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</row>
    <row r="171" spans="1:24" ht="19.5" customHeight="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</row>
    <row r="172" spans="1:24" ht="19.5" customHeight="1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</row>
    <row r="173" spans="1:24" ht="19.5" customHeight="1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</row>
    <row r="174" spans="1:24" ht="19.5" customHeight="1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</row>
    <row r="175" spans="1:24" ht="19.5" customHeight="1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</row>
    <row r="176" spans="1:24" ht="19.5" customHeight="1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</row>
    <row r="177" spans="1:24" ht="19.5" customHeight="1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</row>
    <row r="178" spans="1:24" ht="19.5" customHeight="1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</row>
    <row r="179" spans="1:24" ht="19.5" customHeight="1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</row>
    <row r="180" spans="1:24" ht="19.5" customHeight="1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</row>
    <row r="181" spans="1:24" ht="19.5" customHeight="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</row>
    <row r="182" spans="1:24" ht="19.5" customHeight="1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</row>
    <row r="183" spans="1:24" ht="19.5" customHeight="1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</row>
    <row r="184" spans="1:24" ht="19.5" customHeight="1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</row>
    <row r="185" spans="1:24" ht="19.5" customHeight="1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</row>
    <row r="186" spans="1:24" ht="19.5" customHeight="1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</row>
    <row r="187" spans="1:24" ht="19.5" customHeight="1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</row>
    <row r="188" spans="1:24" ht="19.5" customHeight="1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</row>
    <row r="189" spans="1:24" ht="19.5" customHeight="1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</row>
    <row r="190" spans="1:24" ht="19.5" customHeight="1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</row>
    <row r="191" spans="1:24" ht="19.5" customHeight="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</row>
    <row r="192" spans="1:24" ht="19.5" customHeight="1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</row>
    <row r="193" spans="1:24" ht="19.5" customHeight="1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</row>
    <row r="194" spans="1:24" ht="19.5" customHeight="1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</row>
    <row r="195" spans="1:24" ht="19.5" customHeight="1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</row>
    <row r="196" spans="1:24" ht="19.5" customHeight="1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</row>
    <row r="197" spans="1:24" ht="19.5" customHeight="1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</row>
    <row r="198" spans="1:24" ht="19.5" customHeight="1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</row>
    <row r="199" spans="1:24" ht="19.5" customHeight="1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</row>
    <row r="200" spans="1:24" ht="19.5" customHeight="1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</row>
    <row r="201" spans="1:24" ht="19.5" customHeight="1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</row>
    <row r="202" spans="1:24" ht="19.5" customHeight="1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</row>
    <row r="203" spans="1:24" ht="19.5" customHeight="1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</row>
    <row r="204" spans="1:24" ht="19.5" customHeight="1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</row>
    <row r="205" spans="1:24" ht="19.5" customHeight="1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</row>
    <row r="206" spans="1:24" ht="19.5" customHeight="1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</row>
    <row r="207" spans="1:24" ht="19.5" customHeight="1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</row>
    <row r="208" spans="1:24" ht="19.5" customHeight="1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</row>
    <row r="209" spans="1:24" ht="19.5" customHeight="1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</row>
    <row r="210" spans="1:24" ht="19.5" customHeight="1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</row>
    <row r="211" spans="1:24" ht="19.5" customHeight="1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</row>
    <row r="212" spans="1:24" ht="19.5" customHeight="1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</row>
    <row r="213" spans="1:24" ht="19.5" customHeight="1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</row>
    <row r="214" spans="1:24" ht="19.5" customHeight="1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</row>
    <row r="215" spans="1:24" ht="19.5" customHeight="1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</row>
    <row r="216" spans="1:24" ht="19.5" customHeight="1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</row>
    <row r="217" spans="1:24" ht="19.5" customHeight="1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</row>
    <row r="218" spans="1:24" ht="19.5" customHeight="1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</row>
    <row r="219" spans="1:24" ht="19.5" customHeight="1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</row>
    <row r="220" spans="1:24" ht="19.5" customHeight="1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</row>
    <row r="221" spans="1:24" ht="19.5" customHeight="1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</row>
    <row r="222" spans="1:24" ht="19.5" customHeight="1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</row>
    <row r="223" spans="1:24" ht="19.5" customHeight="1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</row>
    <row r="224" spans="1:24" ht="19.5" customHeight="1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</row>
    <row r="225" spans="1:24" ht="19.5" customHeight="1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</row>
    <row r="226" spans="1:24" ht="19.5" customHeight="1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</row>
    <row r="227" spans="1:24" ht="19.5" customHeight="1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</row>
    <row r="228" spans="1:24" ht="19.5" customHeight="1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</row>
    <row r="229" spans="1:24" ht="19.5" customHeight="1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</row>
    <row r="230" spans="1:24" ht="19.5" customHeight="1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</row>
    <row r="231" spans="1:24" ht="19.5" customHeight="1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</row>
    <row r="232" spans="1:24" ht="19.5" customHeight="1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</row>
    <row r="233" spans="1:24" ht="19.5" customHeight="1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</row>
    <row r="234" spans="1:24" ht="19.5" customHeight="1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</row>
    <row r="235" spans="1:24" ht="19.5" customHeight="1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</row>
    <row r="236" spans="1:24" ht="19.5" customHeight="1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</row>
    <row r="237" spans="1:24" ht="19.5" customHeight="1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</row>
    <row r="238" spans="1:24" ht="19.5" customHeight="1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</row>
    <row r="239" spans="1:24" ht="19.5" customHeight="1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</row>
    <row r="240" spans="1:24" ht="19.5" customHeight="1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</row>
    <row r="241" spans="1:24" ht="19.5" customHeight="1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</row>
    <row r="242" spans="1:24" ht="19.5" customHeight="1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</row>
    <row r="243" spans="1:24" ht="19.5" customHeight="1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</row>
    <row r="244" spans="1:24" ht="19.5" customHeight="1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</row>
    <row r="245" spans="1:24" ht="19.5" customHeight="1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</row>
    <row r="246" spans="1:24" ht="19.5" customHeight="1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</row>
    <row r="247" spans="1:24" ht="19.5" customHeight="1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</row>
    <row r="248" spans="1:24" ht="19.5" customHeight="1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</row>
    <row r="249" spans="1:24" ht="19.5" customHeight="1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</row>
    <row r="250" spans="1:24" ht="19.5" customHeight="1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</row>
    <row r="251" spans="1:24" ht="19.5" customHeight="1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</row>
    <row r="252" spans="1:24" ht="19.5" customHeight="1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</row>
    <row r="253" spans="1:24" ht="19.5" customHeight="1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</row>
    <row r="254" spans="1:24" ht="19.5" customHeight="1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</row>
    <row r="255" spans="1:24" ht="19.5" customHeight="1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</row>
    <row r="256" spans="1:24" ht="19.5" customHeight="1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</row>
    <row r="257" spans="1:24" ht="19.5" customHeight="1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</row>
    <row r="258" spans="1:24" ht="19.5" customHeight="1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</row>
    <row r="259" spans="1:24" ht="19.5" customHeight="1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</row>
    <row r="260" spans="1:24" ht="19.5" customHeight="1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</row>
    <row r="261" spans="1:24" ht="19.5" customHeight="1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</row>
    <row r="262" spans="1:24" ht="19.5" customHeight="1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</row>
    <row r="263" spans="1:24" ht="19.5" customHeight="1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</row>
    <row r="264" spans="1:24" ht="19.5" customHeight="1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</row>
    <row r="265" spans="1:24" ht="19.5" customHeight="1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</row>
    <row r="266" spans="1:24" ht="19.5" customHeight="1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</row>
    <row r="267" spans="1:24" ht="19.5" customHeight="1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</row>
    <row r="268" spans="1:24" ht="19.5" customHeight="1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</row>
    <row r="269" spans="1:24" ht="19.5" customHeight="1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</row>
    <row r="270" spans="1:24" ht="19.5" customHeight="1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</row>
    <row r="271" spans="1:24" ht="19.5" customHeight="1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</row>
    <row r="272" spans="1:24" ht="19.5" customHeight="1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</row>
    <row r="273" spans="1:24" ht="19.5" customHeight="1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</row>
    <row r="274" spans="1:24" ht="19.5" customHeight="1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</row>
    <row r="275" spans="1:24" ht="19.5" customHeight="1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</row>
    <row r="276" spans="1:24" ht="19.5" customHeight="1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</row>
    <row r="277" spans="1:24" ht="19.5" customHeight="1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</row>
    <row r="278" spans="1:24" ht="19.5" customHeight="1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</row>
    <row r="279" spans="1:24" ht="19.5" customHeight="1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</row>
    <row r="280" spans="1:24" ht="19.5" customHeight="1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</row>
    <row r="281" spans="1:24" ht="19.5" customHeight="1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</row>
    <row r="282" spans="1:24" ht="19.5" customHeight="1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</row>
    <row r="283" spans="1:24" ht="19.5" customHeight="1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</row>
    <row r="284" spans="1:24" ht="19.5" customHeight="1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</row>
    <row r="285" spans="1:24" ht="19.5" customHeight="1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</row>
    <row r="286" spans="1:24" ht="19.5" customHeight="1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</row>
    <row r="287" spans="1:24" ht="19.5" customHeight="1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</row>
    <row r="288" spans="1:24" ht="19.5" customHeight="1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</row>
    <row r="289" spans="1:24" ht="19.5" customHeight="1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</row>
    <row r="290" spans="1:24" ht="19.5" customHeight="1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</row>
    <row r="291" spans="1:24" ht="19.5" customHeight="1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</row>
    <row r="292" spans="1:24" ht="19.5" customHeight="1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</row>
    <row r="293" spans="1:24" ht="19.5" customHeight="1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</row>
    <row r="294" spans="1:24" ht="19.5" customHeight="1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</row>
    <row r="295" spans="1:24" ht="19.5" customHeight="1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</row>
    <row r="296" spans="1:24" ht="19.5" customHeight="1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</row>
    <row r="297" spans="1:24" ht="19.5" customHeight="1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</row>
    <row r="298" spans="1:24" ht="19.5" customHeight="1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</row>
    <row r="299" spans="1:24" ht="19.5" customHeight="1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</row>
    <row r="300" spans="1:24" ht="19.5" customHeight="1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</row>
    <row r="301" spans="1:24" ht="19.5" customHeight="1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</row>
    <row r="302" spans="1:24" ht="19.5" customHeight="1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</row>
    <row r="303" spans="1:24" ht="19.5" customHeight="1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</row>
    <row r="304" spans="1:24" ht="19.5" customHeight="1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</row>
    <row r="305" spans="1:24" ht="19.5" customHeight="1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</row>
    <row r="306" spans="1:24" ht="19.5" customHeight="1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</row>
    <row r="307" spans="1:24" ht="19.5" customHeight="1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</row>
    <row r="308" spans="1:24" ht="19.5" customHeight="1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</row>
    <row r="309" spans="1:24" ht="19.5" customHeight="1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</row>
    <row r="310" spans="1:24" ht="19.5" customHeight="1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</row>
    <row r="311" spans="1:24" ht="19.5" customHeight="1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</row>
    <row r="312" spans="1:24" ht="19.5" customHeight="1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</row>
    <row r="313" spans="1:24" ht="19.5" customHeight="1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</row>
    <row r="314" spans="1:24" ht="19.5" customHeight="1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</row>
    <row r="315" spans="1:24" ht="19.5" customHeight="1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</row>
    <row r="316" spans="1:24" ht="19.5" customHeight="1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</row>
    <row r="317" spans="1:24" ht="19.5" customHeight="1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</row>
    <row r="318" spans="1:24" ht="19.5" customHeight="1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</row>
    <row r="319" spans="1:24" ht="19.5" customHeight="1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</row>
    <row r="320" spans="1:24" ht="19.5" customHeight="1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</row>
    <row r="321" spans="1:24" ht="19.5" customHeight="1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</row>
    <row r="322" spans="1:24" ht="19.5" customHeight="1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</row>
    <row r="323" spans="1:24" ht="19.5" customHeight="1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</row>
    <row r="324" spans="1:24" ht="19.5" customHeight="1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</row>
    <row r="325" spans="1:24" ht="19.5" customHeight="1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</row>
    <row r="326" spans="1:24" ht="19.5" customHeight="1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</row>
    <row r="327" spans="1:24" ht="19.5" customHeight="1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</row>
    <row r="328" spans="1:24" ht="19.5" customHeight="1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</row>
    <row r="329" spans="1:24" ht="19.5" customHeight="1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</row>
    <row r="330" spans="1:24" ht="19.5" customHeight="1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</row>
    <row r="331" spans="1:24" ht="19.5" customHeight="1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</row>
    <row r="332" spans="1:24" ht="19.5" customHeight="1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</row>
    <row r="333" spans="1:24" ht="19.5" customHeight="1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</row>
    <row r="334" spans="1:24" ht="19.5" customHeight="1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</row>
    <row r="335" spans="1:24" ht="19.5" customHeight="1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</row>
    <row r="336" spans="1:24" ht="19.5" customHeight="1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</row>
    <row r="337" spans="1:24" ht="19.5" customHeight="1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</row>
    <row r="338" spans="1:24" ht="19.5" customHeight="1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</row>
    <row r="339" spans="1:24" ht="19.5" customHeight="1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</row>
    <row r="340" spans="1:24" ht="19.5" customHeight="1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</row>
    <row r="341" spans="1:24" ht="19.5" customHeight="1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</row>
    <row r="342" spans="1:24" ht="19.5" customHeight="1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</row>
    <row r="343" spans="1:24" ht="19.5" customHeight="1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</row>
    <row r="344" spans="1:24" ht="19.5" customHeight="1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</row>
    <row r="345" spans="1:24" ht="19.5" customHeight="1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</row>
    <row r="346" spans="1:24" ht="19.5" customHeight="1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</row>
    <row r="347" spans="1:24" ht="19.5" customHeight="1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</row>
    <row r="348" spans="1:24" ht="19.5" customHeight="1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</row>
    <row r="349" spans="1:24" ht="19.5" customHeight="1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</row>
    <row r="350" spans="1:24" ht="19.5" customHeight="1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</row>
    <row r="351" spans="1:24" ht="19.5" customHeight="1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</row>
    <row r="352" spans="1:24" ht="19.5" customHeight="1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</row>
    <row r="353" spans="1:24" ht="19.5" customHeight="1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</row>
    <row r="354" spans="1:24" ht="19.5" customHeight="1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</row>
    <row r="355" spans="1:24" ht="19.5" customHeight="1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</row>
    <row r="356" spans="1:24" ht="19.5" customHeight="1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</row>
    <row r="357" spans="1:24" ht="19.5" customHeight="1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</row>
    <row r="358" spans="1:24" ht="19.5" customHeight="1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</row>
    <row r="359" spans="1:24" ht="19.5" customHeight="1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</row>
    <row r="360" spans="1:24" ht="19.5" customHeight="1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</row>
    <row r="361" spans="1:24" ht="19.5" customHeight="1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</row>
    <row r="362" spans="1:24" ht="19.5" customHeight="1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</row>
    <row r="363" spans="1:24" ht="19.5" customHeight="1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</row>
    <row r="364" spans="1:24" ht="19.5" customHeight="1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</row>
    <row r="365" spans="1:24" ht="19.5" customHeight="1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</row>
    <row r="366" spans="1:24" ht="19.5" customHeight="1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</row>
    <row r="367" spans="1:24" ht="19.5" customHeight="1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</row>
    <row r="368" spans="1:24" ht="19.5" customHeight="1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</row>
    <row r="369" spans="1:24" ht="19.5" customHeight="1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</row>
    <row r="370" spans="1:24" ht="19.5" customHeight="1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</row>
    <row r="371" spans="1:24" ht="19.5" customHeight="1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</row>
    <row r="372" spans="1:24" ht="19.5" customHeight="1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</row>
    <row r="373" spans="1:24" ht="19.5" customHeight="1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</row>
    <row r="374" spans="1:24" ht="19.5" customHeight="1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</row>
    <row r="375" spans="1:24" ht="19.5" customHeight="1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</row>
    <row r="376" spans="1:24" ht="19.5" customHeight="1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</row>
    <row r="377" spans="1:24" ht="19.5" customHeight="1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</row>
    <row r="378" spans="1:24" ht="19.5" customHeight="1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</row>
    <row r="379" spans="1:24" ht="19.5" customHeight="1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</row>
    <row r="380" spans="1:24" ht="19.5" customHeight="1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</row>
    <row r="381" spans="1:24" ht="19.5" customHeight="1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</row>
    <row r="382" spans="1:24" ht="19.5" customHeight="1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</row>
    <row r="383" spans="1:24" ht="19.5" customHeight="1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</row>
    <row r="384" spans="1:24" ht="19.5" customHeight="1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</row>
    <row r="385" spans="1:24" ht="19.5" customHeight="1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</row>
    <row r="386" spans="1:24" ht="19.5" customHeight="1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</row>
    <row r="387" spans="1:24" ht="19.5" customHeight="1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</row>
    <row r="388" spans="1:24" ht="19.5" customHeight="1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</row>
    <row r="389" spans="1:24" ht="19.5" customHeight="1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</row>
    <row r="390" spans="1:24" ht="19.5" customHeight="1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</row>
    <row r="391" spans="1:24" ht="19.5" customHeight="1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</row>
    <row r="392" spans="1:24" ht="19.5" customHeight="1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</row>
    <row r="393" spans="1:24" ht="19.5" customHeight="1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</row>
    <row r="394" spans="1:24" ht="19.5" customHeight="1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</row>
    <row r="395" spans="1:24" ht="19.5" customHeight="1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</row>
    <row r="396" spans="1:24" ht="19.5" customHeight="1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</row>
    <row r="397" spans="1:24" ht="19.5" customHeight="1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</row>
    <row r="398" spans="1:24" ht="19.5" customHeight="1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</row>
    <row r="399" spans="1:24" ht="19.5" customHeight="1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</row>
    <row r="400" spans="1:24" ht="19.5" customHeight="1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</row>
    <row r="401" spans="1:24" ht="19.5" customHeight="1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</row>
    <row r="402" spans="1:24" ht="19.5" customHeight="1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</row>
    <row r="403" spans="1:24" ht="19.5" customHeight="1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</row>
    <row r="404" spans="1:24" ht="19.5" customHeight="1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</row>
    <row r="405" spans="1:24" ht="19.5" customHeight="1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</row>
    <row r="406" spans="1:24" ht="19.5" customHeight="1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</row>
    <row r="407" spans="1:24" ht="19.5" customHeight="1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</row>
    <row r="408" spans="1:24" ht="19.5" customHeight="1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</row>
    <row r="409" spans="1:24" ht="19.5" customHeight="1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</row>
    <row r="410" spans="1:24" ht="19.5" customHeight="1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</row>
    <row r="411" spans="1:24" ht="19.5" customHeight="1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</row>
    <row r="412" spans="1:24" ht="19.5" customHeight="1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</row>
    <row r="413" spans="1:24" ht="19.5" customHeight="1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</row>
    <row r="414" spans="1:24" ht="19.5" customHeight="1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</row>
    <row r="415" spans="1:24" ht="19.5" customHeight="1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</row>
    <row r="416" spans="1:24" ht="19.5" customHeight="1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</row>
    <row r="417" spans="1:24" ht="19.5" customHeight="1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</row>
    <row r="418" spans="1:24" ht="19.5" customHeight="1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</row>
    <row r="419" spans="1:24" ht="19.5" customHeight="1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</row>
    <row r="420" spans="1:24" ht="19.5" customHeight="1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</row>
    <row r="421" spans="1:24" ht="19.5" customHeight="1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</row>
    <row r="422" spans="1:24" ht="19.5" customHeight="1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</row>
    <row r="423" spans="1:24" ht="19.5" customHeight="1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</row>
    <row r="424" spans="1:24" ht="19.5" customHeight="1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</row>
    <row r="425" spans="1:24" ht="19.5" customHeight="1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</row>
    <row r="426" spans="1:24" ht="19.5" customHeight="1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</row>
    <row r="427" spans="1:24" ht="19.5" customHeight="1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</row>
    <row r="428" spans="1:24" ht="19.5" customHeight="1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</row>
    <row r="429" spans="1:24" ht="19.5" customHeight="1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</row>
    <row r="430" spans="1:24" ht="19.5" customHeight="1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</row>
    <row r="431" spans="1:24" ht="19.5" customHeight="1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</row>
    <row r="432" spans="1:24" ht="19.5" customHeight="1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</row>
    <row r="433" spans="1:24" ht="19.5" customHeight="1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</row>
    <row r="434" spans="1:24" ht="19.5" customHeight="1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</row>
    <row r="435" spans="1:24" ht="19.5" customHeight="1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</row>
    <row r="436" spans="1:24" ht="19.5" customHeight="1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</row>
    <row r="437" spans="1:24" ht="19.5" customHeight="1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</row>
    <row r="438" spans="1:24" ht="19.5" customHeight="1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</row>
    <row r="439" spans="1:24" ht="19.5" customHeight="1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</row>
    <row r="440" spans="1:24" ht="19.5" customHeight="1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</row>
    <row r="441" spans="1:24" ht="19.5" customHeight="1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</row>
    <row r="442" spans="1:24" ht="19.5" customHeight="1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</row>
    <row r="443" spans="1:24" ht="19.5" customHeight="1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</row>
    <row r="444" spans="1:24" ht="19.5" customHeight="1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</row>
    <row r="445" spans="1:24" ht="19.5" customHeight="1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</row>
    <row r="446" spans="1:24" ht="19.5" customHeight="1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</row>
    <row r="447" spans="1:24" ht="19.5" customHeight="1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</row>
    <row r="448" spans="1:24" ht="19.5" customHeight="1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</row>
    <row r="449" spans="1:24" ht="19.5" customHeight="1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</row>
    <row r="450" spans="1:24" ht="19.5" customHeight="1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</row>
    <row r="451" spans="1:24" ht="19.5" customHeight="1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</row>
    <row r="452" spans="1:24" ht="19.5" customHeight="1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</row>
    <row r="453" spans="1:24" ht="19.5" customHeight="1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</row>
    <row r="454" spans="1:24" ht="19.5" customHeight="1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</row>
    <row r="455" spans="1:24" ht="19.5" customHeight="1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</row>
    <row r="456" spans="1:24" ht="19.5" customHeight="1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</row>
    <row r="457" spans="1:24" ht="19.5" customHeight="1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</row>
    <row r="458" spans="1:24" ht="19.5" customHeight="1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</row>
    <row r="459" spans="1:24" ht="19.5" customHeight="1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</row>
    <row r="460" spans="1:24" ht="19.5" customHeight="1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</row>
    <row r="461" spans="1:24" ht="19.5" customHeight="1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</row>
    <row r="462" spans="1:24" ht="19.5" customHeight="1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</row>
    <row r="463" spans="1:24" ht="19.5" customHeight="1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</row>
    <row r="464" spans="1:24" ht="19.5" customHeight="1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</row>
    <row r="465" spans="1:24" ht="19.5" customHeight="1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</row>
    <row r="466" spans="1:24" ht="19.5" customHeight="1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</row>
    <row r="467" spans="1:24" ht="19.5" customHeight="1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</row>
    <row r="468" spans="1:24" ht="19.5" customHeight="1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</row>
    <row r="469" spans="1:24" ht="19.5" customHeight="1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</row>
    <row r="470" spans="1:24" ht="19.5" customHeight="1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</row>
    <row r="471" spans="1:24" ht="19.5" customHeight="1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</row>
    <row r="472" spans="1:24" ht="19.5" customHeight="1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</row>
    <row r="473" spans="1:24" ht="19.5" customHeight="1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</row>
    <row r="474" spans="1:24" ht="19.5" customHeight="1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</row>
    <row r="475" spans="1:24" ht="19.5" customHeight="1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</row>
    <row r="476" spans="1:24" ht="19.5" customHeight="1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</row>
    <row r="477" spans="1:24" ht="19.5" customHeight="1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</row>
    <row r="478" spans="1:24" ht="19.5" customHeight="1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</row>
    <row r="479" spans="1:24" ht="19.5" customHeight="1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</row>
    <row r="480" spans="1:24" ht="19.5" customHeight="1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</row>
    <row r="481" spans="1:24" ht="19.5" customHeight="1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</row>
    <row r="482" spans="1:24" ht="19.5" customHeight="1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</row>
    <row r="483" spans="1:24" ht="19.5" customHeight="1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</row>
    <row r="484" spans="1:24" ht="19.5" customHeight="1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</row>
    <row r="485" spans="1:24" ht="19.5" customHeight="1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</row>
    <row r="486" spans="1:24" ht="19.5" customHeight="1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</row>
    <row r="487" spans="1:24" ht="19.5" customHeight="1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</row>
    <row r="488" spans="1:24" ht="19.5" customHeight="1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</row>
    <row r="489" spans="1:24" ht="19.5" customHeight="1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</row>
    <row r="490" spans="1:24" ht="19.5" customHeight="1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</row>
    <row r="491" spans="1:24" ht="19.5" customHeight="1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</row>
    <row r="492" spans="1:24" ht="19.5" customHeight="1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</row>
    <row r="493" spans="1:24" ht="19.5" customHeight="1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</row>
    <row r="494" spans="1:24" ht="19.5" customHeight="1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</row>
    <row r="495" spans="1:24" ht="19.5" customHeight="1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</row>
    <row r="496" spans="1:24" ht="19.5" customHeight="1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</row>
    <row r="497" spans="1:24" ht="19.5" customHeight="1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</row>
    <row r="498" spans="1:24" ht="19.5" customHeight="1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</row>
    <row r="499" spans="1:24" ht="19.5" customHeight="1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</row>
    <row r="500" spans="1:24" ht="19.5" customHeight="1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</row>
    <row r="501" spans="1:24" ht="19.5" customHeight="1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</row>
    <row r="502" spans="1:24" ht="19.5" customHeight="1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</row>
    <row r="503" spans="1:24" ht="19.5" customHeight="1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</row>
    <row r="504" spans="1:24" ht="19.5" customHeight="1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</row>
    <row r="505" spans="1:24" ht="19.5" customHeight="1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</row>
    <row r="506" spans="1:24" ht="19.5" customHeight="1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</row>
    <row r="507" spans="1:24" ht="19.5" customHeight="1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</row>
    <row r="508" spans="1:24" ht="19.5" customHeight="1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</row>
    <row r="509" spans="1:24" ht="19.5" customHeight="1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</row>
    <row r="510" spans="1:24" ht="19.5" customHeight="1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</row>
    <row r="511" spans="1:24" ht="19.5" customHeight="1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</row>
    <row r="512" spans="1:24" ht="19.5" customHeight="1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</row>
    <row r="513" spans="1:24" ht="19.5" customHeight="1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</row>
    <row r="514" spans="1:24" ht="19.5" customHeight="1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</row>
    <row r="515" spans="1:24" ht="19.5" customHeight="1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</row>
    <row r="516" spans="1:24" ht="19.5" customHeight="1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</row>
    <row r="517" spans="1:24" ht="19.5" customHeight="1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</row>
    <row r="518" spans="1:24" ht="19.5" customHeight="1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</row>
    <row r="519" spans="1:24" ht="19.5" customHeight="1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</row>
    <row r="520" spans="1:24" ht="19.5" customHeight="1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</row>
    <row r="521" spans="1:24" ht="19.5" customHeight="1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</row>
    <row r="522" spans="1:24" ht="19.5" customHeight="1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</row>
    <row r="523" spans="1:24" ht="19.5" customHeight="1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</row>
    <row r="524" spans="1:24" ht="19.5" customHeight="1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</row>
    <row r="525" spans="1:24" ht="19.5" customHeight="1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</row>
    <row r="526" spans="1:24" ht="19.5" customHeight="1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</row>
    <row r="527" spans="1:24" ht="19.5" customHeight="1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</row>
    <row r="528" spans="1:24" ht="19.5" customHeight="1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</row>
    <row r="529" spans="1:24" ht="19.5" customHeight="1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</row>
    <row r="530" spans="1:24" ht="19.5" customHeight="1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</row>
    <row r="531" spans="1:24" ht="19.5" customHeight="1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</row>
    <row r="532" spans="1:24" ht="19.5" customHeight="1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</row>
    <row r="533" spans="1:24" ht="19.5" customHeight="1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</row>
    <row r="534" spans="1:24" ht="19.5" customHeight="1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</row>
    <row r="535" spans="1:24" ht="19.5" customHeight="1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</row>
    <row r="536" spans="1:24" ht="19.5" customHeight="1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</row>
    <row r="537" spans="1:24" ht="19.5" customHeight="1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</row>
    <row r="538" spans="1:24" ht="19.5" customHeight="1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</row>
    <row r="539" spans="1:24" ht="19.5" customHeight="1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</row>
    <row r="540" spans="1:24" ht="19.5" customHeight="1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</row>
    <row r="541" spans="1:24" ht="19.5" customHeight="1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</row>
    <row r="542" spans="1:24" ht="19.5" customHeight="1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</row>
    <row r="543" spans="1:24" ht="19.5" customHeight="1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</row>
    <row r="544" spans="1:24" ht="19.5" customHeight="1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</row>
    <row r="545" spans="1:24" ht="19.5" customHeight="1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</row>
    <row r="546" spans="1:24" ht="19.5" customHeight="1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</row>
    <row r="547" spans="1:24" ht="19.5" customHeight="1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</row>
    <row r="548" spans="1:24" ht="19.5" customHeight="1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</row>
    <row r="549" spans="1:24" ht="19.5" customHeight="1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</row>
    <row r="550" spans="1:24" ht="19.5" customHeight="1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</row>
    <row r="551" spans="1:24" ht="19.5" customHeight="1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</row>
    <row r="552" spans="1:24" ht="19.5" customHeight="1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</row>
    <row r="553" spans="1:24" ht="19.5" customHeight="1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</row>
    <row r="554" spans="1:24" ht="19.5" customHeight="1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</row>
    <row r="555" spans="1:24" ht="19.5" customHeight="1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</row>
    <row r="556" spans="1:24" ht="19.5" customHeight="1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</row>
    <row r="557" spans="1:24" ht="19.5" customHeight="1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</row>
    <row r="558" spans="1:24" ht="19.5" customHeight="1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</row>
    <row r="559" spans="1:24" ht="19.5" customHeight="1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</row>
    <row r="560" spans="1:24" ht="19.5" customHeight="1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</row>
    <row r="561" spans="1:24" ht="19.5" customHeight="1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</row>
    <row r="562" spans="1:24" ht="19.5" customHeight="1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</row>
    <row r="563" spans="1:24" ht="19.5" customHeight="1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</row>
    <row r="564" spans="1:24" ht="19.5" customHeight="1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</row>
    <row r="565" spans="1:24" ht="19.5" customHeight="1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</row>
    <row r="566" spans="1:24" ht="19.5" customHeight="1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</row>
    <row r="567" spans="1:24" ht="19.5" customHeight="1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</row>
    <row r="568" spans="1:24" ht="19.5" customHeight="1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</row>
    <row r="569" spans="1:24" ht="19.5" customHeight="1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</row>
    <row r="570" spans="1:24" ht="19.5" customHeight="1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</row>
    <row r="571" spans="1:24" ht="19.5" customHeight="1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</row>
    <row r="572" spans="1:24" ht="19.5" customHeight="1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</row>
    <row r="573" spans="1:24" ht="19.5" customHeight="1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</row>
    <row r="574" spans="1:24" ht="19.5" customHeight="1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</row>
    <row r="575" spans="1:24" ht="19.5" customHeight="1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</row>
    <row r="576" spans="1:24" ht="19.5" customHeight="1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</row>
    <row r="577" spans="1:24" ht="19.5" customHeight="1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</row>
    <row r="578" spans="1:24" ht="19.5" customHeight="1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</row>
    <row r="579" spans="1:24" ht="19.5" customHeight="1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</row>
    <row r="580" spans="1:24" ht="19.5" customHeight="1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</row>
    <row r="581" spans="1:24" ht="19.5" customHeight="1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</row>
    <row r="582" spans="1:24" ht="19.5" customHeight="1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</row>
    <row r="583" spans="1:24" ht="19.5" customHeight="1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</row>
    <row r="584" spans="1:24" ht="19.5" customHeight="1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</row>
    <row r="585" spans="1:24" ht="19.5" customHeight="1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</row>
    <row r="586" spans="1:24" ht="19.5" customHeight="1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</row>
    <row r="587" spans="1:24" ht="19.5" customHeight="1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</row>
    <row r="588" spans="1:24" ht="19.5" customHeight="1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</row>
    <row r="589" spans="1:24" ht="19.5" customHeight="1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</row>
    <row r="590" spans="1:24" ht="19.5" customHeight="1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</row>
    <row r="591" spans="1:24" ht="19.5" customHeight="1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</row>
    <row r="592" spans="1:24" ht="19.5" customHeight="1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</row>
    <row r="593" spans="1:24" ht="19.5" customHeight="1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</row>
    <row r="594" spans="1:24" ht="19.5" customHeight="1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</row>
    <row r="595" spans="1:24" ht="19.5" customHeight="1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</row>
    <row r="596" spans="1:24" ht="19.5" customHeight="1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</row>
    <row r="597" spans="1:24" ht="19.5" customHeight="1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</row>
    <row r="598" spans="1:24" ht="19.5" customHeight="1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</row>
    <row r="599" spans="1:24" ht="19.5" customHeight="1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</row>
    <row r="600" spans="1:24" ht="19.5" customHeight="1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</row>
    <row r="601" spans="1:24" ht="19.5" customHeight="1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</row>
    <row r="602" spans="1:24" ht="19.5" customHeight="1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</row>
    <row r="603" spans="1:24" ht="19.5" customHeight="1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</row>
    <row r="604" spans="1:24" ht="19.5" customHeight="1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</row>
    <row r="605" spans="1:24" ht="19.5" customHeight="1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</row>
    <row r="606" spans="1:24" ht="19.5" customHeight="1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</row>
    <row r="607" spans="1:24" ht="19.5" customHeight="1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</row>
    <row r="608" spans="1:24" ht="19.5" customHeight="1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</row>
    <row r="609" spans="1:24" ht="19.5" customHeight="1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</row>
    <row r="610" spans="1:24" ht="19.5" customHeight="1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</row>
    <row r="611" spans="1:24" ht="19.5" customHeight="1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</row>
    <row r="612" spans="1:24" ht="19.5" customHeight="1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</row>
    <row r="613" spans="1:24" ht="19.5" customHeight="1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</row>
    <row r="614" spans="1:24" ht="19.5" customHeight="1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</row>
    <row r="615" spans="1:24" ht="19.5" customHeight="1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</row>
    <row r="616" spans="1:24" ht="19.5" customHeight="1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</row>
    <row r="617" spans="1:24" ht="19.5" customHeight="1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</row>
    <row r="618" spans="1:24" ht="19.5" customHeight="1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</row>
    <row r="619" spans="1:24" ht="19.5" customHeight="1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</row>
    <row r="620" spans="1:24" ht="19.5" customHeight="1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</row>
    <row r="621" spans="1:24" ht="19.5" customHeight="1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</row>
    <row r="622" spans="1:24" ht="19.5" customHeight="1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</row>
    <row r="623" spans="1:24" ht="19.5" customHeight="1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</row>
    <row r="624" spans="1:24" ht="19.5" customHeight="1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</row>
    <row r="625" spans="1:24" ht="19.5" customHeight="1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</row>
    <row r="626" spans="1:24" ht="19.5" customHeight="1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</row>
    <row r="627" spans="1:24" ht="19.5" customHeight="1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</row>
    <row r="628" spans="1:24" ht="19.5" customHeight="1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</row>
    <row r="629" spans="1:24" ht="19.5" customHeight="1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</row>
    <row r="630" spans="1:24" ht="19.5" customHeight="1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</row>
    <row r="631" spans="1:24" ht="19.5" customHeight="1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</row>
    <row r="632" spans="1:24" ht="19.5" customHeight="1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</row>
    <row r="633" spans="1:24" ht="19.5" customHeight="1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</row>
    <row r="634" spans="1:24" ht="19.5" customHeight="1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</row>
    <row r="635" spans="1:24" ht="19.5" customHeight="1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</row>
    <row r="636" spans="1:24" ht="19.5" customHeight="1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</row>
    <row r="637" spans="1:24" ht="19.5" customHeight="1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</row>
    <row r="638" spans="1:24" ht="19.5" customHeight="1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</row>
    <row r="639" spans="1:24" ht="19.5" customHeight="1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</row>
    <row r="640" spans="1:24" ht="19.5" customHeight="1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</row>
    <row r="641" spans="1:24" ht="19.5" customHeight="1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</row>
    <row r="642" spans="1:24" ht="19.5" customHeight="1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</row>
    <row r="643" spans="1:24" ht="19.5" customHeight="1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</row>
    <row r="644" spans="1:24" ht="19.5" customHeight="1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</row>
    <row r="645" spans="1:24" ht="19.5" customHeight="1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</row>
    <row r="646" spans="1:24" ht="19.5" customHeight="1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</row>
    <row r="647" spans="1:24" ht="19.5" customHeight="1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</row>
    <row r="648" spans="1:24" ht="19.5" customHeight="1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</row>
    <row r="649" spans="1:24" ht="19.5" customHeight="1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</row>
    <row r="650" spans="1:24" ht="19.5" customHeight="1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</row>
    <row r="651" spans="1:24" ht="19.5" customHeight="1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</row>
    <row r="652" spans="1:24" ht="19.5" customHeight="1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</row>
    <row r="653" spans="1:24" ht="19.5" customHeight="1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</row>
    <row r="654" spans="1:24" ht="19.5" customHeight="1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</row>
    <row r="655" spans="1:24" ht="19.5" customHeight="1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</row>
    <row r="656" spans="1:24" ht="19.5" customHeight="1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</row>
    <row r="657" spans="1:24" ht="19.5" customHeight="1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</row>
    <row r="658" spans="1:24" ht="19.5" customHeight="1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</row>
    <row r="659" spans="1:24" ht="19.5" customHeight="1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</row>
    <row r="660" spans="1:24" ht="19.5" customHeight="1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</row>
    <row r="661" spans="1:24" ht="19.5" customHeight="1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</row>
    <row r="662" spans="1:24" ht="19.5" customHeight="1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</row>
    <row r="663" spans="1:24" ht="19.5" customHeight="1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</row>
    <row r="664" spans="1:24" ht="19.5" customHeight="1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</row>
    <row r="665" spans="1:24" ht="19.5" customHeight="1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</row>
    <row r="666" spans="1:24" ht="19.5" customHeight="1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</row>
    <row r="667" spans="1:24" ht="19.5" customHeight="1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</row>
    <row r="668" spans="1:24" ht="19.5" customHeight="1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</row>
    <row r="669" spans="1:24" ht="19.5" customHeight="1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</row>
    <row r="670" spans="1:24" ht="19.5" customHeight="1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</row>
    <row r="671" spans="1:24" ht="19.5" customHeight="1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</row>
    <row r="672" spans="1:24" ht="19.5" customHeight="1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</row>
    <row r="673" spans="1:24" ht="19.5" customHeight="1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</row>
    <row r="674" spans="1:24" ht="19.5" customHeight="1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</row>
    <row r="675" spans="1:24" ht="19.5" customHeight="1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</row>
    <row r="676" spans="1:24" ht="19.5" customHeight="1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</row>
    <row r="677" spans="1:24" ht="19.5" customHeight="1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</row>
    <row r="678" spans="1:24" ht="19.5" customHeight="1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</row>
    <row r="679" spans="1:24" ht="19.5" customHeight="1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</row>
    <row r="680" spans="1:24" ht="19.5" customHeight="1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</row>
    <row r="681" spans="1:24" ht="19.5" customHeight="1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</row>
    <row r="682" spans="1:24" ht="19.5" customHeight="1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</row>
    <row r="683" spans="1:24" ht="19.5" customHeight="1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</row>
    <row r="684" spans="1:24" ht="19.5" customHeight="1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</row>
    <row r="685" spans="1:24" ht="19.5" customHeight="1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</row>
    <row r="686" spans="1:24" ht="19.5" customHeight="1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</row>
    <row r="687" spans="1:24" ht="19.5" customHeight="1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</row>
    <row r="688" spans="1:24" ht="19.5" customHeight="1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</row>
    <row r="689" spans="1:24" ht="19.5" customHeight="1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</row>
    <row r="690" spans="1:24" ht="19.5" customHeight="1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</row>
    <row r="691" spans="1:24" ht="19.5" customHeight="1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</row>
    <row r="692" spans="1:24" ht="19.5" customHeight="1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</row>
    <row r="693" spans="1:24" ht="19.5" customHeight="1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</row>
    <row r="694" spans="1:24" ht="19.5" customHeight="1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</row>
    <row r="695" spans="1:24" ht="19.5" customHeight="1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</row>
    <row r="696" spans="1:24" ht="19.5" customHeight="1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</row>
    <row r="697" spans="1:24" ht="19.5" customHeight="1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</row>
    <row r="698" spans="1:24" ht="19.5" customHeight="1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</row>
    <row r="699" spans="1:24" ht="19.5" customHeight="1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</row>
    <row r="700" spans="1:24" ht="19.5" customHeight="1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</row>
    <row r="701" spans="1:24" ht="19.5" customHeight="1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</row>
    <row r="702" spans="1:24" ht="19.5" customHeight="1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</row>
    <row r="703" spans="1:24" ht="19.5" customHeight="1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</row>
    <row r="704" spans="1:24" ht="19.5" customHeight="1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</row>
    <row r="705" spans="1:24" ht="19.5" customHeight="1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</row>
    <row r="706" spans="1:24" ht="19.5" customHeight="1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</row>
    <row r="707" spans="1:24" ht="19.5" customHeight="1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</row>
    <row r="708" spans="1:24" ht="19.5" customHeight="1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</row>
    <row r="709" spans="1:24" ht="19.5" customHeight="1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</row>
    <row r="710" spans="1:24" ht="19.5" customHeight="1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</row>
    <row r="711" spans="1:24" ht="19.5" customHeight="1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</row>
    <row r="712" spans="1:24" ht="19.5" customHeight="1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</row>
    <row r="713" spans="1:24" ht="19.5" customHeight="1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</row>
    <row r="714" spans="1:24" ht="19.5" customHeight="1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</row>
    <row r="715" spans="1:24" ht="19.5" customHeight="1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</row>
    <row r="716" spans="1:24" ht="19.5" customHeight="1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</row>
    <row r="717" spans="1:24" ht="19.5" customHeight="1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</row>
    <row r="718" spans="1:24" ht="19.5" customHeight="1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</row>
    <row r="719" spans="1:24" ht="19.5" customHeight="1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</row>
    <row r="720" spans="1:24" ht="19.5" customHeight="1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</row>
    <row r="721" spans="1:24" ht="19.5" customHeight="1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</row>
    <row r="722" spans="1:24" ht="19.5" customHeight="1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</row>
    <row r="723" spans="1:24" ht="19.5" customHeight="1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</row>
    <row r="724" spans="1:24" ht="19.5" customHeight="1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</row>
    <row r="725" spans="1:24" ht="19.5" customHeight="1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</row>
    <row r="726" spans="1:24" ht="19.5" customHeight="1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</row>
    <row r="727" spans="1:24" ht="19.5" customHeight="1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</row>
    <row r="728" spans="1:24" ht="19.5" customHeight="1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</row>
    <row r="729" spans="1:24" ht="19.5" customHeight="1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</row>
    <row r="730" spans="1:24" ht="19.5" customHeight="1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</row>
    <row r="731" spans="1:24" ht="19.5" customHeight="1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</row>
    <row r="732" spans="1:24" ht="19.5" customHeight="1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</row>
    <row r="733" spans="1:24" ht="19.5" customHeight="1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</row>
    <row r="734" spans="1:24" ht="19.5" customHeight="1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</row>
    <row r="735" spans="1:24" ht="19.5" customHeight="1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</row>
    <row r="736" spans="1:24" ht="19.5" customHeight="1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</row>
    <row r="737" spans="1:24" ht="19.5" customHeight="1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</row>
    <row r="738" spans="1:24" ht="19.5" customHeight="1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</row>
    <row r="739" spans="1:24" ht="19.5" customHeight="1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</row>
    <row r="740" spans="1:24" ht="19.5" customHeight="1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</row>
    <row r="741" spans="1:24" ht="19.5" customHeight="1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</row>
    <row r="742" spans="1:24" ht="19.5" customHeight="1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</row>
    <row r="743" spans="1:24" ht="19.5" customHeight="1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</row>
    <row r="744" spans="1:24" ht="19.5" customHeight="1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</row>
    <row r="745" spans="1:24" ht="19.5" customHeight="1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</row>
    <row r="746" spans="1:24" ht="19.5" customHeight="1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</row>
    <row r="747" spans="1:24" ht="19.5" customHeight="1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</row>
    <row r="748" spans="1:24" ht="19.5" customHeight="1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</row>
    <row r="749" spans="1:24" ht="19.5" customHeight="1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</row>
    <row r="750" spans="1:24" ht="19.5" customHeight="1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</row>
    <row r="751" spans="1:24" ht="19.5" customHeight="1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</row>
    <row r="752" spans="1:24" ht="19.5" customHeight="1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</row>
    <row r="753" spans="1:24" ht="19.5" customHeight="1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</row>
    <row r="754" spans="1:24" ht="19.5" customHeight="1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</row>
    <row r="755" spans="1:24" ht="19.5" customHeight="1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</row>
    <row r="756" spans="1:24" ht="19.5" customHeight="1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</row>
    <row r="757" spans="1:24" ht="19.5" customHeight="1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</row>
    <row r="758" spans="1:24" ht="19.5" customHeight="1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</row>
    <row r="759" spans="1:24" ht="19.5" customHeight="1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</row>
    <row r="760" spans="1:24" ht="19.5" customHeight="1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</row>
    <row r="761" spans="1:24" ht="19.5" customHeight="1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</row>
    <row r="762" spans="1:24" ht="19.5" customHeight="1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</row>
    <row r="763" spans="1:24" ht="19.5" customHeight="1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</row>
    <row r="764" spans="1:24" ht="19.5" customHeight="1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</row>
    <row r="765" spans="1:24" ht="19.5" customHeight="1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</row>
    <row r="766" spans="1:24" ht="12.75"/>
    <row r="767" spans="1:24" ht="12.75"/>
    <row r="768" spans="1:24" ht="12.75"/>
    <row r="769" ht="12.75"/>
    <row r="770" ht="12.75"/>
    <row r="771" ht="12.75"/>
    <row r="772" ht="12.75"/>
    <row r="773" ht="12.75"/>
    <row r="777" ht="12.75"/>
    <row r="778" ht="12.75"/>
    <row r="780" ht="12.75"/>
    <row r="781" ht="12.75"/>
    <row r="785" ht="12.75"/>
    <row r="786" ht="12.75"/>
    <row r="787" ht="12.75"/>
    <row r="788" ht="12.75"/>
    <row r="789" ht="12.75"/>
    <row r="790" ht="12.75"/>
    <row r="791" ht="12.75"/>
    <row r="792" ht="12.75"/>
    <row r="793" ht="12.75"/>
    <row r="794" ht="12.75"/>
    <row r="795" ht="12.75"/>
    <row r="796" ht="12.75"/>
    <row r="797" ht="12.75"/>
    <row r="798" ht="12.75"/>
    <row r="799" ht="12.75"/>
    <row r="800" ht="12.75"/>
    <row r="801" ht="12.75"/>
    <row r="802" ht="12.75"/>
    <row r="803" ht="12.75"/>
    <row r="804" ht="12.75"/>
    <row r="805" ht="12.75"/>
    <row r="806" ht="12.75"/>
    <row r="807" ht="12.75"/>
    <row r="808" ht="12.75"/>
    <row r="809" ht="12.75"/>
  </sheetData>
  <mergeCells count="6">
    <mergeCell ref="B2:D2"/>
    <mergeCell ref="AE4:AI4"/>
    <mergeCell ref="J4:N4"/>
    <mergeCell ref="Q4:U4"/>
    <mergeCell ref="X4:AB4"/>
    <mergeCell ref="J2:L2"/>
  </mergeCells>
  <hyperlinks>
    <hyperlink ref="B7" r:id="rId1" xr:uid="{00000000-0004-0000-0300-000000000000}"/>
    <hyperlink ref="I7" r:id="rId2" xr:uid="{00000000-0004-0000-0300-000001000000}"/>
    <hyperlink ref="P7" r:id="rId3" xr:uid="{00000000-0004-0000-0300-000002000000}"/>
    <hyperlink ref="W7" r:id="rId4" xr:uid="{00000000-0004-0000-0300-000003000000}"/>
    <hyperlink ref="AD7" r:id="rId5" xr:uid="{00000000-0004-0000-0300-000004000000}"/>
    <hyperlink ref="P4" location="ZYKLUS!H23" display="B2" xr:uid="{00000000-0004-0000-0300-000005000000}"/>
    <hyperlink ref="W4" location="ZYKLUS!L23" display="C2" xr:uid="{00000000-0004-0000-0300-000006000000}"/>
    <hyperlink ref="AD4" location="ZYKLUS!P23" display="D2" xr:uid="{00000000-0004-0000-0300-000007000000}"/>
    <hyperlink ref="I4" location="Zyklus!C23" display="A2" xr:uid="{00000000-0004-0000-0300-000008000000}"/>
  </hyperlinks>
  <pageMargins left="0.7" right="0.7" top="0.78740157499999996" bottom="0.78740157499999996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8F2FC1-98A4-4AA0-8F65-A6C354DFE31E}">
  <dimension ref="A1:U64"/>
  <sheetViews>
    <sheetView topLeftCell="A38" zoomScale="62" zoomScaleNormal="62" workbookViewId="0">
      <selection activeCell="H6" sqref="H6"/>
    </sheetView>
  </sheetViews>
  <sheetFormatPr baseColWidth="10" defaultRowHeight="12.75"/>
  <cols>
    <col min="1" max="7" width="25.7109375" customWidth="1"/>
    <col min="8" max="8" width="34" customWidth="1"/>
    <col min="9" max="11" width="25.7109375" customWidth="1"/>
    <col min="12" max="12" width="6.28515625" customWidth="1"/>
    <col min="13" max="13" width="34" customWidth="1"/>
    <col min="14" max="15" width="25.7109375" customWidth="1"/>
  </cols>
  <sheetData>
    <row r="1" spans="1:21" ht="30" customHeight="1"/>
    <row r="2" spans="1:21" ht="30" customHeight="1">
      <c r="A2" s="919" t="s">
        <v>330</v>
      </c>
      <c r="B2" s="919"/>
      <c r="D2" s="919" t="s">
        <v>305</v>
      </c>
      <c r="E2" s="919"/>
      <c r="F2" s="919"/>
      <c r="G2" s="921" t="s">
        <v>290</v>
      </c>
      <c r="H2" s="921"/>
      <c r="I2" s="921"/>
      <c r="J2" s="921"/>
      <c r="K2" s="921" t="s">
        <v>299</v>
      </c>
      <c r="L2" s="921"/>
      <c r="M2" s="921"/>
      <c r="N2" s="921"/>
      <c r="O2" s="980" t="s">
        <v>0</v>
      </c>
      <c r="P2" s="981" t="s">
        <v>346</v>
      </c>
      <c r="Q2" s="981"/>
      <c r="R2" s="981" t="s">
        <v>347</v>
      </c>
      <c r="S2" s="981"/>
      <c r="T2" s="981" t="s">
        <v>348</v>
      </c>
      <c r="U2" s="982"/>
    </row>
    <row r="3" spans="1:21" ht="30" customHeight="1">
      <c r="O3" s="983" t="s">
        <v>351</v>
      </c>
      <c r="P3" s="984" t="s">
        <v>349</v>
      </c>
      <c r="Q3" s="984" t="s">
        <v>350</v>
      </c>
      <c r="R3" s="984" t="s">
        <v>349</v>
      </c>
      <c r="S3" s="984" t="s">
        <v>350</v>
      </c>
      <c r="T3" s="984" t="s">
        <v>349</v>
      </c>
      <c r="U3" s="985" t="s">
        <v>350</v>
      </c>
    </row>
    <row r="4" spans="1:21" ht="30" customHeight="1">
      <c r="A4" t="s">
        <v>288</v>
      </c>
      <c r="B4" t="s">
        <v>289</v>
      </c>
      <c r="D4" s="488" t="s">
        <v>56</v>
      </c>
      <c r="E4" s="488" t="s">
        <v>288</v>
      </c>
      <c r="F4" s="488"/>
      <c r="H4" s="442" t="s">
        <v>292</v>
      </c>
      <c r="I4" s="442"/>
      <c r="L4" s="922" t="s">
        <v>299</v>
      </c>
      <c r="M4" s="922"/>
      <c r="O4" s="986" t="s">
        <v>19</v>
      </c>
      <c r="P4" s="987">
        <v>0</v>
      </c>
      <c r="Q4" s="987">
        <v>1.3</v>
      </c>
      <c r="R4" s="987">
        <v>1.3</v>
      </c>
      <c r="S4" s="987">
        <v>2</v>
      </c>
      <c r="T4" s="987">
        <v>2</v>
      </c>
      <c r="U4" s="988">
        <v>2.5</v>
      </c>
    </row>
    <row r="5" spans="1:21" ht="30" customHeight="1">
      <c r="A5" t="s">
        <v>332</v>
      </c>
      <c r="D5" s="487" t="str">
        <f>IF('Gewichts- Calculator'!$C$78="2 Sätze","2 Sätze",IF('Gewichts- Calculator'!$C$78="3 Sätze","3 Sätze",IF('Gewichts- Calculator'!$C$78="4 Sätze","4 Sätze",IF('Gewichts- Calculator'!$C$78="5 Sätze","5 Sätze",IF('Gewichts- Calculator'!$C$78="6 Sätze","6 Sätze","Sätze?")))))</f>
        <v>3 Sätze</v>
      </c>
      <c r="E5" s="487"/>
      <c r="F5" s="487"/>
      <c r="H5" s="443" t="str" cm="1">
        <f t="array" ref="H5">IF('Gewichts- Calculator'!F68:F68="Keine Steigerung","Werte von "&amp;'Gewichts- Calculator'!B59,IF('Gewichts- Calculator'!F68:F68="Intensitätssteigerung","Gewicht 3% +",IF('Gewichts- Calculator'!F68:F68="Volumensteigerung","1 Wdh.+","Steigerung?")))</f>
        <v>Gewicht 3% +</v>
      </c>
      <c r="I5" s="443"/>
      <c r="L5" s="489">
        <f>MATCH("GB+",Übungsübersicht!$J$7:$J$49,0)</f>
        <v>2</v>
      </c>
      <c r="M5" s="489" t="str" cm="1">
        <f t="array" ref="M5">IF(ISNA(INDEX(Übungsübersicht!$E$7:$E$79,L5)),"",INDEX(Übungsübersicht!$E$7:$E$79,L5))</f>
        <v>Bein Presse</v>
      </c>
      <c r="O5" s="983" t="s">
        <v>352</v>
      </c>
      <c r="P5" s="984">
        <v>0</v>
      </c>
      <c r="Q5" s="984">
        <v>0.9</v>
      </c>
      <c r="R5" s="984">
        <v>0.9</v>
      </c>
      <c r="S5" s="984">
        <v>1.4</v>
      </c>
      <c r="T5" s="984">
        <v>1.4</v>
      </c>
      <c r="U5" s="985">
        <v>2</v>
      </c>
    </row>
    <row r="6" spans="1:21" ht="30" customHeight="1">
      <c r="A6" t="s">
        <v>331</v>
      </c>
      <c r="D6" s="488" t="str">
        <f>IF('Gewichts- Calculator'!$C$78="2 Sätze","3 Sätze",IF('Gewichts- Calculator'!$C$78="3 Sätze","4 Sätze",IF('Gewichts- Calculator'!$C$78="4 Sätze","5 Sätze",IF('Gewichts- Calculator'!$C$78="5 Sätze","6 Sätze",IF('Gewichts- Calculator'!$C$78="6 Sätze","","Sätze?")))))</f>
        <v>4 Sätze</v>
      </c>
      <c r="E6" s="488"/>
      <c r="F6" s="488"/>
      <c r="H6" s="442" t="str" cm="1">
        <f t="array" ref="H6">IF('Gewichts- Calculator'!$C$38="6 Sätze","",IF('Gewichts- Calculator'!F68:F68="Keine Steigerung","",IF('Gewichts- Calculator'!F68:F68="Intensitätssteigerung","",IF('Gewichts- Calculator'!F68:F68="Volumensteigerung","1 Wdh.+ &amp; 1 Satz+","Steigerung?"))))</f>
        <v/>
      </c>
      <c r="I6" s="442"/>
      <c r="L6" s="490">
        <f ca="1">MATCH("GB+",OFFSET(Übungsübersicht!$J$7:$J$49,L5,0),0)+L5</f>
        <v>8</v>
      </c>
      <c r="M6" s="491" t="str" cm="1">
        <f t="array" aca="1" ref="M6" ca="1">IF(ISNA(INDEX(Übungsübersicht!$E$7:$E$79,L6)),"",INDEX(Übungsübersicht!$E$7:$E$79,L6))</f>
        <v>Brust Presse</v>
      </c>
      <c r="O6" s="986" t="s">
        <v>243</v>
      </c>
      <c r="P6" s="987">
        <v>0</v>
      </c>
      <c r="Q6" s="987">
        <v>1.5</v>
      </c>
      <c r="R6" s="987">
        <v>1.5</v>
      </c>
      <c r="S6" s="987">
        <v>2.2000000000000002</v>
      </c>
      <c r="T6" s="987">
        <v>2.2000000000000002</v>
      </c>
      <c r="U6" s="988">
        <v>3</v>
      </c>
    </row>
    <row r="7" spans="1:21" ht="30" customHeight="1">
      <c r="D7" s="487" t="str">
        <f>IF('Gewichts- Calculator'!$C$78="2 Sätze","4 Sätze",IF('Gewichts- Calculator'!$C$78="3 Sätze","5 Sätze",IF('Gewichts- Calculator'!$C$78="4 Sätze","6 Sätze",IF('Gewichts- Calculator'!$C$78="5 Sätze","",IF('Gewichts- Calculator'!$C$78="6 Sätze","","Sätze?")))))</f>
        <v>5 Sätze</v>
      </c>
      <c r="E7" s="487"/>
      <c r="F7" s="487"/>
      <c r="H7" s="444" t="str" cm="1">
        <f t="array" ref="H7">IF('Gewichts- Calculator'!$C$38="6 Sätze","",IF('Gewichts- Calculator'!F68:F68="Keine Steigerung","",IF('Gewichts- Calculator'!F68:F68="Intensitätssteigerung","",IF('Gewichts- Calculator'!F68:F68="Volumensteigerung","1 Satz+","Steigerung?"))))</f>
        <v/>
      </c>
      <c r="I7" s="443"/>
      <c r="L7" s="492">
        <f ca="1">MATCH("GB+",OFFSET(Übungsübersicht!$J$7:$J$49,L6,0),0)+L6</f>
        <v>17</v>
      </c>
      <c r="M7" s="492" t="str" cm="1">
        <f t="array" aca="1" ref="M7" ca="1">IF(ISNA(INDEX(Übungsübersicht!$E$7:$E$79,L7)),"",INDEX(Übungsübersicht!$E$7:$E$79,L7))</f>
        <v>KH Bankdrücken</v>
      </c>
      <c r="O7" s="983" t="s">
        <v>143</v>
      </c>
      <c r="P7" s="984">
        <v>0</v>
      </c>
      <c r="Q7" s="984">
        <v>0.8</v>
      </c>
      <c r="R7" s="984">
        <v>0.8</v>
      </c>
      <c r="S7" s="984">
        <v>1.3</v>
      </c>
      <c r="T7" s="984">
        <v>1.3</v>
      </c>
      <c r="U7" s="985">
        <v>2</v>
      </c>
    </row>
    <row r="8" spans="1:21" ht="30" customHeight="1">
      <c r="D8" s="488" t="str">
        <f>IF('Gewichts- Calculator'!$C$78="2 Sätze","5 Sätze",IF('Gewichts- Calculator'!$C$78="3 Sätze","6 Sätze",IF('Gewichts- Calculator'!$C$78="4 Sätze","",IF('Gewichts- Calculator'!$C$78="5 Sätze","",IF('Gewichts- Calculator'!$C$78="6 Sätze","","Sätze?")))))</f>
        <v>6 Sätze</v>
      </c>
      <c r="E8" s="488"/>
      <c r="F8" s="488"/>
      <c r="H8" s="442" t="str" cm="1">
        <f t="array" ref="H8">IF('Gewichts- Calculator'!$C$38="6 Sätze","",IF('Gewichts- Calculator'!$C$38="5 Sätze","",(IF('Gewichts- Calculator'!F68:F68="Keine Steigerung","",IF('Gewichts- Calculator'!F68:F68="Intensitätssteigerung","",IF('Gewichts- Calculator'!F68:F68="Volumensteigerung","2 Sätze+","Steigerung?"))))))</f>
        <v/>
      </c>
      <c r="I8" s="442"/>
      <c r="L8" s="490">
        <f ca="1">MATCH("GB+",OFFSET(Übungsübersicht!$J$7:$J$49,L7,0),0)+L7</f>
        <v>19</v>
      </c>
      <c r="M8" s="491" t="str" cm="1">
        <f t="array" aca="1" ref="M8" ca="1">IF(ISNA(INDEX(Übungsübersicht!$E$7:$E$79,L8)),"",INDEX(Übungsübersicht!$E$7:$E$79,L8))</f>
        <v>Kniebeuge UK1</v>
      </c>
      <c r="O8" s="989" t="s">
        <v>161</v>
      </c>
      <c r="P8" s="990">
        <v>0</v>
      </c>
      <c r="Q8" s="990">
        <v>0.6</v>
      </c>
      <c r="R8" s="990">
        <v>0.6</v>
      </c>
      <c r="S8" s="990">
        <v>0.9</v>
      </c>
      <c r="T8" s="990">
        <v>0.9</v>
      </c>
      <c r="U8" s="991">
        <v>1.4</v>
      </c>
    </row>
    <row r="9" spans="1:21" ht="30" customHeight="1">
      <c r="D9" s="487" t="str">
        <f>IF('Gewichts- Calculator'!$C$78="2 Sätze","6 Sätze",IF('Gewichts- Calculator'!$C$78="3 Sätze","",IF('Gewichts- Calculator'!$C$78="4 Sätze","",IF('Gewichts- Calculator'!$C$78="5 Sätze","",IF('Gewichts- Calculator'!$C$78="6 Sätze","","Sätze?")))))</f>
        <v/>
      </c>
      <c r="E9" s="487"/>
      <c r="F9" s="487"/>
      <c r="H9" s="443" t="str" cm="1">
        <f t="array" ref="H9">IF('Gewichts- Calculator'!$C$38="6 Sätze","",IF('Gewichts- Calculator'!$C$38="5 Sätze","",IF('Gewichts- Calculator'!$C$38="4 Sätze","",IF('Gewichts- Calculator'!F68:F68="Keine Steigerung","",IF('Gewichts- Calculator'!F68:F68="Intensitätssteigerung","",IF('Gewichts- Calculator'!F68:F68="Volumensteigerung","3 Sätze+","Steigerung?"))))))</f>
        <v/>
      </c>
      <c r="I9" s="443"/>
      <c r="L9" s="492">
        <f ca="1">MATCH("GB+",OFFSET(Übungsübersicht!$J$7:$J$49,L8,0),0)+L8</f>
        <v>20</v>
      </c>
      <c r="M9" s="492" t="str" cm="1">
        <f t="array" aca="1" ref="M9" ca="1">IF(ISNA(INDEX(Übungsübersicht!$E$7:$E$79,L9)),"",INDEX(Übungsübersicht!$E$7:$E$79,L9))</f>
        <v>Kniebeuge</v>
      </c>
    </row>
    <row r="10" spans="1:21" ht="30" customHeight="1">
      <c r="D10" s="488"/>
      <c r="E10" s="488"/>
      <c r="F10" s="488"/>
      <c r="H10" s="442"/>
      <c r="I10" s="442"/>
      <c r="L10" s="490">
        <f ca="1">MATCH("GB+",OFFSET(Übungsübersicht!$J$7:$J$49,L9,0),0)+L9</f>
        <v>22</v>
      </c>
      <c r="M10" s="491" t="str" cm="1">
        <f t="array" aca="1" ref="M10" ca="1">IF(ISNA(INDEX(Übungsübersicht!$E$7:$E$79,L10)),"",INDEX(Übungsübersicht!$E$7:$E$79,L10))</f>
        <v>Latzug</v>
      </c>
    </row>
    <row r="11" spans="1:21" ht="30" customHeight="1">
      <c r="D11" s="487"/>
      <c r="E11" s="487"/>
      <c r="F11" s="487"/>
      <c r="H11" s="443"/>
      <c r="I11" s="443"/>
      <c r="L11" s="492">
        <f ca="1">MATCH("GB+",OFFSET(Übungsübersicht!$J$7:$J$49,L10,0),0)+L10</f>
        <v>24</v>
      </c>
      <c r="M11" s="492" t="str" cm="1">
        <f t="array" aca="1" ref="M11" ca="1">IF(ISNA(INDEX(Übungsübersicht!$E$7:$E$79,L11)),"",INDEX(Übungsübersicht!$E$7:$E$79,L11))</f>
        <v>LH Bankdrücken</v>
      </c>
    </row>
    <row r="12" spans="1:21" ht="30" customHeight="1">
      <c r="D12" s="488"/>
      <c r="E12" s="488"/>
      <c r="F12" s="488"/>
      <c r="H12" s="442"/>
      <c r="I12" s="442"/>
      <c r="L12" s="490">
        <f ca="1">MATCH("GB+",OFFSET(Übungsübersicht!$J$7:$J$49,L11,0),0)+L11</f>
        <v>25</v>
      </c>
      <c r="M12" s="491" t="str" cm="1">
        <f t="array" aca="1" ref="M12" ca="1">IF(ISNA(INDEX(Übungsübersicht!$E$7:$E$79,L12)),"",INDEX(Übungsübersicht!$E$7:$E$79,L12))</f>
        <v>LH Rudern</v>
      </c>
    </row>
    <row r="13" spans="1:21" ht="30" customHeight="1">
      <c r="D13" s="487"/>
      <c r="E13" s="487"/>
      <c r="F13" s="487"/>
      <c r="H13" s="443"/>
      <c r="I13" s="443"/>
      <c r="L13" s="492">
        <f ca="1">MATCH("GB+",OFFSET(Übungsübersicht!$J$7:$J$49,L12,0),0)+L12</f>
        <v>27</v>
      </c>
      <c r="M13" s="492" t="str" cm="1">
        <f t="array" aca="1" ref="M13" ca="1">IF(ISNA(INDEX(Übungsübersicht!$E$7:$E$79,L13)),"",INDEX(Übungsübersicht!$E$7:$E$79,L13))</f>
        <v>LH Schulterdrücken</v>
      </c>
    </row>
    <row r="14" spans="1:21" ht="30" customHeight="1">
      <c r="D14" s="488"/>
      <c r="E14" s="488"/>
      <c r="F14" s="488"/>
      <c r="H14" s="442"/>
      <c r="I14" s="442"/>
      <c r="L14" s="490">
        <f ca="1">MATCH("GB+",OFFSET(Übungsübersicht!$J$7:$J$49,L13,0),0)+L13</f>
        <v>29</v>
      </c>
      <c r="M14" s="491" t="str" cm="1">
        <f t="array" aca="1" ref="M14" ca="1">IF(ISNA(INDEX(Übungsübersicht!$E$7:$E$79,L14)),"",INDEX(Übungsübersicht!$E$7:$E$79,L14))</f>
        <v>Rudern Kabelzug</v>
      </c>
    </row>
    <row r="15" spans="1:21" ht="30" customHeight="1">
      <c r="L15" s="492">
        <f ca="1">MATCH("GB+",OFFSET(Übungsübersicht!$J$7:$J$49,L14,0),0)+L14</f>
        <v>31</v>
      </c>
      <c r="M15" s="492" t="str" cm="1">
        <f t="array" aca="1" ref="M15" ca="1">IF(ISNA(INDEX(Übungsübersicht!$E$7:$E$79,L15)),"",INDEX(Übungsübersicht!$E$7:$E$79,L15))</f>
        <v>Rumänisches Kreuzheben</v>
      </c>
    </row>
    <row r="16" spans="1:21" ht="30" customHeight="1">
      <c r="L16" s="490" t="e">
        <f ca="1">MATCH("GB+",OFFSET(Übungsübersicht!$J$7:$J$49,L15,0),0)+L15</f>
        <v>#N/A</v>
      </c>
      <c r="M16" s="491" t="str" cm="1">
        <f t="array" aca="1" ref="M16" ca="1">IF(ISNA(INDEX(Übungsübersicht!$E$7:$E$79,L16)),"",INDEX(Übungsübersicht!$E$7:$E$79,L16))</f>
        <v/>
      </c>
    </row>
    <row r="17" spans="3:13" ht="30" customHeight="1">
      <c r="L17" s="492" t="e">
        <f ca="1">MATCH("GB+",OFFSET(Übungsübersicht!$J$7:$J$49,L16,0),0)+L16</f>
        <v>#N/A</v>
      </c>
      <c r="M17" s="492" t="str" cm="1">
        <f t="array" aca="1" ref="M17" ca="1">IF(ISNA(INDEX(Übungsübersicht!$E$7:$E$79,L17)),"",INDEX(Übungsübersicht!$E$7:$E$79,L17))</f>
        <v/>
      </c>
    </row>
    <row r="18" spans="3:13" ht="30" customHeight="1">
      <c r="L18" s="490" t="e">
        <f ca="1">MATCH("GB+",OFFSET(Übungsübersicht!$J$7:$J$49,L17,0),0)+L17</f>
        <v>#N/A</v>
      </c>
      <c r="M18" s="491" t="str" cm="1">
        <f t="array" aca="1" ref="M18" ca="1">IF(ISNA(INDEX(Übungsübersicht!$E$7:$E$79,L18)),"",INDEX(Übungsübersicht!$E$7:$E$79,L18))</f>
        <v/>
      </c>
    </row>
    <row r="19" spans="3:13" ht="30" customHeight="1">
      <c r="C19" s="920" t="s">
        <v>319</v>
      </c>
      <c r="D19" s="920"/>
      <c r="E19" s="920"/>
      <c r="F19" s="920"/>
      <c r="G19" s="920"/>
      <c r="L19" s="492" t="e">
        <f ca="1">MATCH("GB+",OFFSET(Übungsübersicht!$J$7:$J$49,L18,0),0)+L18</f>
        <v>#N/A</v>
      </c>
      <c r="M19" s="492" t="str" cm="1">
        <f t="array" aca="1" ref="M19" ca="1">IF(ISNA(INDEX(Übungsübersicht!$E$7:$E$79,L19)),"",INDEX(Übungsübersicht!$E$7:$E$79,L19))</f>
        <v/>
      </c>
    </row>
    <row r="20" spans="3:13" ht="30" customHeight="1">
      <c r="C20" s="920"/>
      <c r="D20" s="920"/>
      <c r="E20" s="920"/>
      <c r="F20" s="920"/>
      <c r="G20" s="920"/>
    </row>
    <row r="21" spans="3:13" ht="30" customHeight="1">
      <c r="C21" s="454" t="s">
        <v>325</v>
      </c>
      <c r="D21" s="454" t="s">
        <v>57</v>
      </c>
      <c r="E21" s="528" t="s">
        <v>58</v>
      </c>
      <c r="F21" s="528" t="s">
        <v>146</v>
      </c>
      <c r="H21" s="454" t="s">
        <v>57</v>
      </c>
      <c r="I21" s="528" t="s">
        <v>58</v>
      </c>
      <c r="J21" s="528" t="s">
        <v>146</v>
      </c>
      <c r="K21" s="454" t="s">
        <v>324</v>
      </c>
    </row>
    <row r="22" spans="3:13" ht="30" customHeight="1">
      <c r="C22" s="547">
        <f>IF('Gewichts- Calculator'!$C$23=0,'Gewichts- Calculator'!$C$21*((36/(37-'Gewichts- Calculator'!$C$22))),'Gewichts- Calculator'!$C$21*((36/(37-'Gewichts- Calculator'!$C$24))))</f>
        <v>116.12903225806453</v>
      </c>
      <c r="D22" s="546">
        <v>1</v>
      </c>
      <c r="E22" s="547">
        <f t="shared" ref="E22:E57" si="0">IFERROR(($C$22/((36/(37-$D22)))),"")</f>
        <v>116.12903225806453</v>
      </c>
      <c r="F22" s="568">
        <f t="shared" ref="F22:F57" si="1">IFERROR((PRODUCT($E22/$C$22)),"")</f>
        <v>1</v>
      </c>
      <c r="H22" s="546">
        <v>1</v>
      </c>
      <c r="I22" s="547">
        <f>IFERROR($K$22,"")</f>
        <v>120</v>
      </c>
      <c r="J22" s="568">
        <f>IFERROR((PRODUCT($I22/$K$22)),"")</f>
        <v>1</v>
      </c>
      <c r="K22" s="547">
        <f>IF('Gewichts- Calculator'!$C23=0,('Gewichts- Calculator'!$C21*(1+('Gewichts- Calculator'!C$22/30))),'Gewichts- Calculator'!$C$21*(1+('Gewichts- Calculator'!$C$24/30)))</f>
        <v>120</v>
      </c>
    </row>
    <row r="23" spans="3:13" ht="30" customHeight="1">
      <c r="D23" s="548">
        <v>2</v>
      </c>
      <c r="E23" s="545">
        <f t="shared" si="0"/>
        <v>112.90322580645163</v>
      </c>
      <c r="F23" s="569">
        <f t="shared" si="1"/>
        <v>0.97222222222222232</v>
      </c>
      <c r="H23" s="548">
        <v>2</v>
      </c>
      <c r="I23" s="545">
        <f>IFERROR($K$22/(1+($H23/30)),"")</f>
        <v>112.5</v>
      </c>
      <c r="J23" s="569">
        <f t="shared" ref="J23:J57" si="2">IFERROR((PRODUCT($I23/$K$22)),"")</f>
        <v>0.9375</v>
      </c>
    </row>
    <row r="24" spans="3:13" ht="30" customHeight="1">
      <c r="D24" s="546">
        <v>3</v>
      </c>
      <c r="E24" s="547">
        <f t="shared" si="0"/>
        <v>109.67741935483872</v>
      </c>
      <c r="F24" s="568">
        <f t="shared" si="1"/>
        <v>0.94444444444444442</v>
      </c>
      <c r="H24" s="546">
        <v>3</v>
      </c>
      <c r="I24" s="547">
        <f t="shared" ref="I24:I57" si="3">IFERROR($K$22/(1+($H24/30)),"")</f>
        <v>109.09090909090908</v>
      </c>
      <c r="J24" s="568">
        <f t="shared" si="2"/>
        <v>0.90909090909090895</v>
      </c>
    </row>
    <row r="25" spans="3:13" ht="30" customHeight="1">
      <c r="D25" s="548">
        <v>4</v>
      </c>
      <c r="E25" s="545">
        <f t="shared" si="0"/>
        <v>106.45161290322582</v>
      </c>
      <c r="F25" s="569">
        <f t="shared" si="1"/>
        <v>0.91666666666666674</v>
      </c>
      <c r="H25" s="548">
        <v>4</v>
      </c>
      <c r="I25" s="545">
        <f t="shared" si="3"/>
        <v>105.88235294117648</v>
      </c>
      <c r="J25" s="569">
        <f t="shared" si="2"/>
        <v>0.88235294117647067</v>
      </c>
    </row>
    <row r="26" spans="3:13" ht="30" customHeight="1">
      <c r="D26" s="546">
        <v>5</v>
      </c>
      <c r="E26" s="547">
        <f t="shared" si="0"/>
        <v>103.22580645161291</v>
      </c>
      <c r="F26" s="568">
        <f t="shared" si="1"/>
        <v>0.88888888888888884</v>
      </c>
      <c r="H26" s="546">
        <v>5</v>
      </c>
      <c r="I26" s="547">
        <f t="shared" si="3"/>
        <v>102.85714285714285</v>
      </c>
      <c r="J26" s="568">
        <f t="shared" si="2"/>
        <v>0.8571428571428571</v>
      </c>
    </row>
    <row r="27" spans="3:13" ht="30" customHeight="1">
      <c r="D27" s="548">
        <v>6</v>
      </c>
      <c r="E27" s="545">
        <f t="shared" si="0"/>
        <v>100</v>
      </c>
      <c r="F27" s="569">
        <f t="shared" si="1"/>
        <v>0.86111111111111105</v>
      </c>
      <c r="H27" s="548">
        <v>6</v>
      </c>
      <c r="I27" s="545">
        <f t="shared" si="3"/>
        <v>100</v>
      </c>
      <c r="J27" s="569">
        <f t="shared" si="2"/>
        <v>0.83333333333333337</v>
      </c>
    </row>
    <row r="28" spans="3:13" ht="30" customHeight="1">
      <c r="D28" s="546">
        <v>7</v>
      </c>
      <c r="E28" s="547">
        <f t="shared" si="0"/>
        <v>96.774193548387103</v>
      </c>
      <c r="F28" s="568">
        <f t="shared" si="1"/>
        <v>0.83333333333333326</v>
      </c>
      <c r="H28" s="546">
        <v>7</v>
      </c>
      <c r="I28" s="547">
        <f t="shared" si="3"/>
        <v>97.297297297297291</v>
      </c>
      <c r="J28" s="568">
        <f t="shared" si="2"/>
        <v>0.81081081081081074</v>
      </c>
    </row>
    <row r="29" spans="3:13" ht="30" customHeight="1">
      <c r="D29" s="548">
        <v>8</v>
      </c>
      <c r="E29" s="545">
        <f t="shared" si="0"/>
        <v>93.548387096774192</v>
      </c>
      <c r="F29" s="569">
        <f t="shared" si="1"/>
        <v>0.80555555555555547</v>
      </c>
      <c r="H29" s="548">
        <v>8</v>
      </c>
      <c r="I29" s="545">
        <f t="shared" si="3"/>
        <v>94.736842105263165</v>
      </c>
      <c r="J29" s="569">
        <f t="shared" si="2"/>
        <v>0.78947368421052633</v>
      </c>
    </row>
    <row r="30" spans="3:13" ht="30" customHeight="1">
      <c r="D30" s="546">
        <v>9</v>
      </c>
      <c r="E30" s="547">
        <f t="shared" si="0"/>
        <v>90.322580645161295</v>
      </c>
      <c r="F30" s="568">
        <f t="shared" si="1"/>
        <v>0.77777777777777779</v>
      </c>
      <c r="H30" s="546">
        <v>9</v>
      </c>
      <c r="I30" s="547">
        <f t="shared" si="3"/>
        <v>92.307692307692307</v>
      </c>
      <c r="J30" s="568">
        <f t="shared" si="2"/>
        <v>0.76923076923076927</v>
      </c>
    </row>
    <row r="31" spans="3:13" ht="30" customHeight="1">
      <c r="D31" s="548">
        <v>10</v>
      </c>
      <c r="E31" s="545">
        <f t="shared" si="0"/>
        <v>87.096774193548399</v>
      </c>
      <c r="F31" s="569">
        <f t="shared" si="1"/>
        <v>0.75</v>
      </c>
      <c r="H31" s="548">
        <v>10</v>
      </c>
      <c r="I31" s="545">
        <f t="shared" si="3"/>
        <v>90</v>
      </c>
      <c r="J31" s="569">
        <f t="shared" si="2"/>
        <v>0.75</v>
      </c>
    </row>
    <row r="32" spans="3:13" ht="30" customHeight="1">
      <c r="D32" s="546">
        <v>11</v>
      </c>
      <c r="E32" s="547">
        <f t="shared" si="0"/>
        <v>83.870967741935488</v>
      </c>
      <c r="F32" s="568">
        <f t="shared" si="1"/>
        <v>0.72222222222222221</v>
      </c>
      <c r="H32" s="546">
        <v>11</v>
      </c>
      <c r="I32" s="547">
        <f t="shared" si="3"/>
        <v>87.804878048780481</v>
      </c>
      <c r="J32" s="568">
        <f t="shared" si="2"/>
        <v>0.73170731707317072</v>
      </c>
    </row>
    <row r="33" spans="4:10" ht="30" customHeight="1">
      <c r="D33" s="548">
        <v>12</v>
      </c>
      <c r="E33" s="545">
        <f t="shared" si="0"/>
        <v>80.645161290322591</v>
      </c>
      <c r="F33" s="569">
        <f t="shared" si="1"/>
        <v>0.69444444444444442</v>
      </c>
      <c r="H33" s="548">
        <v>12</v>
      </c>
      <c r="I33" s="545">
        <f t="shared" si="3"/>
        <v>85.714285714285722</v>
      </c>
      <c r="J33" s="569">
        <f t="shared" si="2"/>
        <v>0.7142857142857143</v>
      </c>
    </row>
    <row r="34" spans="4:10" ht="30" customHeight="1">
      <c r="D34" s="546">
        <v>13</v>
      </c>
      <c r="E34" s="547">
        <f t="shared" si="0"/>
        <v>77.41935483870968</v>
      </c>
      <c r="F34" s="568">
        <f t="shared" si="1"/>
        <v>0.66666666666666663</v>
      </c>
      <c r="H34" s="546">
        <v>13</v>
      </c>
      <c r="I34" s="547">
        <f t="shared" si="3"/>
        <v>83.720930232558132</v>
      </c>
      <c r="J34" s="568">
        <f t="shared" si="2"/>
        <v>0.69767441860465107</v>
      </c>
    </row>
    <row r="35" spans="4:10" ht="30" customHeight="1">
      <c r="D35" s="548">
        <v>14</v>
      </c>
      <c r="E35" s="545">
        <f t="shared" si="0"/>
        <v>74.193548387096783</v>
      </c>
      <c r="F35" s="569">
        <f t="shared" si="1"/>
        <v>0.63888888888888895</v>
      </c>
      <c r="H35" s="548">
        <v>14</v>
      </c>
      <c r="I35" s="545">
        <f t="shared" si="3"/>
        <v>81.818181818181813</v>
      </c>
      <c r="J35" s="569">
        <f t="shared" si="2"/>
        <v>0.68181818181818177</v>
      </c>
    </row>
    <row r="36" spans="4:10" ht="30" customHeight="1">
      <c r="D36" s="546">
        <v>15</v>
      </c>
      <c r="E36" s="547">
        <f t="shared" si="0"/>
        <v>70.967741935483872</v>
      </c>
      <c r="F36" s="568">
        <f t="shared" si="1"/>
        <v>0.61111111111111105</v>
      </c>
      <c r="H36" s="546">
        <v>15</v>
      </c>
      <c r="I36" s="547">
        <f t="shared" si="3"/>
        <v>80</v>
      </c>
      <c r="J36" s="568">
        <f t="shared" si="2"/>
        <v>0.66666666666666663</v>
      </c>
    </row>
    <row r="37" spans="4:10" ht="30" customHeight="1">
      <c r="D37" s="548">
        <v>16</v>
      </c>
      <c r="E37" s="545">
        <f t="shared" si="0"/>
        <v>67.741935483870975</v>
      </c>
      <c r="F37" s="569">
        <f t="shared" si="1"/>
        <v>0.58333333333333337</v>
      </c>
      <c r="H37" s="548">
        <v>16</v>
      </c>
      <c r="I37" s="545">
        <f t="shared" si="3"/>
        <v>78.260869565217391</v>
      </c>
      <c r="J37" s="569">
        <f t="shared" si="2"/>
        <v>0.65217391304347827</v>
      </c>
    </row>
    <row r="38" spans="4:10" ht="30" customHeight="1">
      <c r="D38" s="546">
        <v>17</v>
      </c>
      <c r="E38" s="547">
        <f t="shared" si="0"/>
        <v>64.516129032258064</v>
      </c>
      <c r="F38" s="568">
        <f t="shared" si="1"/>
        <v>0.55555555555555547</v>
      </c>
      <c r="H38" s="546">
        <v>17</v>
      </c>
      <c r="I38" s="547">
        <f t="shared" si="3"/>
        <v>76.59574468085107</v>
      </c>
      <c r="J38" s="568">
        <f t="shared" si="2"/>
        <v>0.63829787234042556</v>
      </c>
    </row>
    <row r="39" spans="4:10" ht="30" customHeight="1">
      <c r="D39" s="548">
        <v>18</v>
      </c>
      <c r="E39" s="545">
        <f t="shared" si="0"/>
        <v>61.290322580645167</v>
      </c>
      <c r="F39" s="569">
        <f t="shared" si="1"/>
        <v>0.52777777777777779</v>
      </c>
      <c r="H39" s="548">
        <v>18</v>
      </c>
      <c r="I39" s="545">
        <f t="shared" si="3"/>
        <v>75</v>
      </c>
      <c r="J39" s="569">
        <f t="shared" si="2"/>
        <v>0.625</v>
      </c>
    </row>
    <row r="40" spans="4:10" ht="30" customHeight="1">
      <c r="D40" s="546">
        <v>19</v>
      </c>
      <c r="E40" s="547">
        <f t="shared" si="0"/>
        <v>58.064516129032263</v>
      </c>
      <c r="F40" s="568">
        <f t="shared" si="1"/>
        <v>0.5</v>
      </c>
      <c r="H40" s="546">
        <v>19</v>
      </c>
      <c r="I40" s="547">
        <f t="shared" si="3"/>
        <v>73.469387755102048</v>
      </c>
      <c r="J40" s="568">
        <f t="shared" si="2"/>
        <v>0.61224489795918369</v>
      </c>
    </row>
    <row r="41" spans="4:10" ht="30" customHeight="1">
      <c r="D41" s="548">
        <v>20</v>
      </c>
      <c r="E41" s="545">
        <f t="shared" si="0"/>
        <v>54.838709677419359</v>
      </c>
      <c r="F41" s="569">
        <f t="shared" si="1"/>
        <v>0.47222222222222221</v>
      </c>
      <c r="H41" s="548">
        <v>20</v>
      </c>
      <c r="I41" s="545">
        <f t="shared" si="3"/>
        <v>72</v>
      </c>
      <c r="J41" s="569">
        <f t="shared" si="2"/>
        <v>0.6</v>
      </c>
    </row>
    <row r="42" spans="4:10" ht="30" customHeight="1">
      <c r="D42" s="546">
        <v>21</v>
      </c>
      <c r="E42" s="547">
        <f t="shared" si="0"/>
        <v>51.612903225806456</v>
      </c>
      <c r="F42" s="568">
        <f t="shared" si="1"/>
        <v>0.44444444444444442</v>
      </c>
      <c r="H42" s="546">
        <v>21</v>
      </c>
      <c r="I42" s="547">
        <f t="shared" si="3"/>
        <v>70.588235294117652</v>
      </c>
      <c r="J42" s="568">
        <f t="shared" si="2"/>
        <v>0.58823529411764708</v>
      </c>
    </row>
    <row r="43" spans="4:10" ht="30" customHeight="1">
      <c r="D43" s="548">
        <v>22</v>
      </c>
      <c r="E43" s="545">
        <f t="shared" si="0"/>
        <v>48.387096774193552</v>
      </c>
      <c r="F43" s="569">
        <f t="shared" si="1"/>
        <v>0.41666666666666663</v>
      </c>
      <c r="H43" s="548">
        <v>22</v>
      </c>
      <c r="I43" s="545">
        <f t="shared" si="3"/>
        <v>69.230769230769226</v>
      </c>
      <c r="J43" s="569">
        <f t="shared" si="2"/>
        <v>0.57692307692307687</v>
      </c>
    </row>
    <row r="44" spans="4:10" ht="30" customHeight="1">
      <c r="D44" s="546">
        <v>23</v>
      </c>
      <c r="E44" s="547">
        <f t="shared" si="0"/>
        <v>45.161290322580648</v>
      </c>
      <c r="F44" s="568">
        <f t="shared" si="1"/>
        <v>0.3888888888888889</v>
      </c>
      <c r="H44" s="546">
        <v>23</v>
      </c>
      <c r="I44" s="547">
        <f t="shared" si="3"/>
        <v>67.924528301886795</v>
      </c>
      <c r="J44" s="568">
        <f t="shared" si="2"/>
        <v>0.56603773584905659</v>
      </c>
    </row>
    <row r="45" spans="4:10" ht="30" customHeight="1">
      <c r="D45" s="548">
        <v>24</v>
      </c>
      <c r="E45" s="545">
        <f t="shared" si="0"/>
        <v>41.935483870967744</v>
      </c>
      <c r="F45" s="569">
        <f t="shared" si="1"/>
        <v>0.3611111111111111</v>
      </c>
      <c r="H45" s="548">
        <v>24</v>
      </c>
      <c r="I45" s="545">
        <f t="shared" si="3"/>
        <v>66.666666666666671</v>
      </c>
      <c r="J45" s="569">
        <f t="shared" si="2"/>
        <v>0.55555555555555558</v>
      </c>
    </row>
    <row r="46" spans="4:10" ht="30" customHeight="1">
      <c r="D46" s="546">
        <v>25</v>
      </c>
      <c r="E46" s="547">
        <f t="shared" si="0"/>
        <v>38.70967741935484</v>
      </c>
      <c r="F46" s="568">
        <f t="shared" si="1"/>
        <v>0.33333333333333331</v>
      </c>
      <c r="H46" s="546">
        <v>25</v>
      </c>
      <c r="I46" s="547">
        <f t="shared" si="3"/>
        <v>65.454545454545453</v>
      </c>
      <c r="J46" s="568">
        <f t="shared" si="2"/>
        <v>0.54545454545454541</v>
      </c>
    </row>
    <row r="47" spans="4:10" ht="30" customHeight="1">
      <c r="D47" s="548">
        <v>26</v>
      </c>
      <c r="E47" s="545">
        <f t="shared" si="0"/>
        <v>35.483870967741936</v>
      </c>
      <c r="F47" s="569">
        <f t="shared" si="1"/>
        <v>0.30555555555555552</v>
      </c>
      <c r="H47" s="548">
        <v>26</v>
      </c>
      <c r="I47" s="545">
        <f t="shared" si="3"/>
        <v>64.285714285714278</v>
      </c>
      <c r="J47" s="569">
        <f t="shared" si="2"/>
        <v>0.5357142857142857</v>
      </c>
    </row>
    <row r="48" spans="4:10" ht="30" customHeight="1">
      <c r="D48" s="546">
        <v>27</v>
      </c>
      <c r="E48" s="547">
        <f t="shared" si="0"/>
        <v>32.258064516129032</v>
      </c>
      <c r="F48" s="568">
        <f t="shared" si="1"/>
        <v>0.27777777777777773</v>
      </c>
      <c r="H48" s="546">
        <v>27</v>
      </c>
      <c r="I48" s="547">
        <f t="shared" si="3"/>
        <v>63.15789473684211</v>
      </c>
      <c r="J48" s="568">
        <f t="shared" si="2"/>
        <v>0.52631578947368429</v>
      </c>
    </row>
    <row r="49" spans="4:10" ht="30" customHeight="1">
      <c r="D49" s="548">
        <v>28</v>
      </c>
      <c r="E49" s="545">
        <f t="shared" si="0"/>
        <v>29.032258064516132</v>
      </c>
      <c r="F49" s="569">
        <f t="shared" si="1"/>
        <v>0.25</v>
      </c>
      <c r="H49" s="548">
        <v>28</v>
      </c>
      <c r="I49" s="545">
        <f t="shared" si="3"/>
        <v>62.068965517241381</v>
      </c>
      <c r="J49" s="569">
        <f t="shared" si="2"/>
        <v>0.51724137931034486</v>
      </c>
    </row>
    <row r="50" spans="4:10" ht="30" customHeight="1">
      <c r="D50" s="546">
        <v>29</v>
      </c>
      <c r="E50" s="547">
        <f t="shared" si="0"/>
        <v>25.806451612903228</v>
      </c>
      <c r="F50" s="568">
        <f t="shared" si="1"/>
        <v>0.22222222222222221</v>
      </c>
      <c r="H50" s="546">
        <v>29</v>
      </c>
      <c r="I50" s="547">
        <f t="shared" si="3"/>
        <v>61.016949152542367</v>
      </c>
      <c r="J50" s="568">
        <f t="shared" si="2"/>
        <v>0.50847457627118642</v>
      </c>
    </row>
    <row r="51" spans="4:10" ht="30" customHeight="1">
      <c r="D51" s="548">
        <v>30</v>
      </c>
      <c r="E51" s="545">
        <f t="shared" si="0"/>
        <v>22.580645161290324</v>
      </c>
      <c r="F51" s="569">
        <f t="shared" si="1"/>
        <v>0.19444444444444445</v>
      </c>
      <c r="H51" s="548">
        <v>30</v>
      </c>
      <c r="I51" s="545">
        <f t="shared" si="3"/>
        <v>60</v>
      </c>
      <c r="J51" s="569">
        <f t="shared" si="2"/>
        <v>0.5</v>
      </c>
    </row>
    <row r="52" spans="4:10" ht="30" customHeight="1">
      <c r="D52" s="546">
        <v>31</v>
      </c>
      <c r="E52" s="547">
        <f t="shared" si="0"/>
        <v>19.35483870967742</v>
      </c>
      <c r="F52" s="568">
        <f t="shared" si="1"/>
        <v>0.16666666666666666</v>
      </c>
      <c r="H52" s="546">
        <v>31</v>
      </c>
      <c r="I52" s="547">
        <f t="shared" si="3"/>
        <v>59.016393442622956</v>
      </c>
      <c r="J52" s="568">
        <f t="shared" si="2"/>
        <v>0.49180327868852464</v>
      </c>
    </row>
    <row r="53" spans="4:10" ht="30" customHeight="1">
      <c r="D53" s="548">
        <v>32</v>
      </c>
      <c r="E53" s="545">
        <f t="shared" si="0"/>
        <v>16.129032258064516</v>
      </c>
      <c r="F53" s="569">
        <f t="shared" si="1"/>
        <v>0.13888888888888887</v>
      </c>
      <c r="H53" s="548">
        <v>32</v>
      </c>
      <c r="I53" s="545">
        <f t="shared" si="3"/>
        <v>58.064516129032263</v>
      </c>
      <c r="J53" s="569">
        <f t="shared" si="2"/>
        <v>0.48387096774193555</v>
      </c>
    </row>
    <row r="54" spans="4:10" ht="30" customHeight="1">
      <c r="D54" s="546">
        <v>33</v>
      </c>
      <c r="E54" s="547">
        <f t="shared" si="0"/>
        <v>12.903225806451614</v>
      </c>
      <c r="F54" s="568">
        <f t="shared" si="1"/>
        <v>0.1111111111111111</v>
      </c>
      <c r="H54" s="546">
        <v>33</v>
      </c>
      <c r="I54" s="547">
        <f t="shared" si="3"/>
        <v>57.142857142857139</v>
      </c>
      <c r="J54" s="568">
        <f t="shared" si="2"/>
        <v>0.47619047619047616</v>
      </c>
    </row>
    <row r="55" spans="4:10" ht="30" customHeight="1">
      <c r="D55" s="548">
        <v>34</v>
      </c>
      <c r="E55" s="545">
        <f t="shared" si="0"/>
        <v>9.67741935483871</v>
      </c>
      <c r="F55" s="569">
        <f t="shared" si="1"/>
        <v>8.3333333333333329E-2</v>
      </c>
      <c r="H55" s="548">
        <v>34</v>
      </c>
      <c r="I55" s="545">
        <f t="shared" si="3"/>
        <v>56.25</v>
      </c>
      <c r="J55" s="569">
        <f t="shared" si="2"/>
        <v>0.46875</v>
      </c>
    </row>
    <row r="56" spans="4:10" ht="30" customHeight="1">
      <c r="D56" s="546">
        <v>35</v>
      </c>
      <c r="E56" s="547">
        <f t="shared" si="0"/>
        <v>6.4516129032258069</v>
      </c>
      <c r="F56" s="568">
        <f t="shared" si="1"/>
        <v>5.5555555555555552E-2</v>
      </c>
      <c r="H56" s="546">
        <v>35</v>
      </c>
      <c r="I56" s="547">
        <f t="shared" si="3"/>
        <v>55.38461538461538</v>
      </c>
      <c r="J56" s="568">
        <f t="shared" si="2"/>
        <v>0.46153846153846151</v>
      </c>
    </row>
    <row r="57" spans="4:10" ht="30" customHeight="1">
      <c r="D57" s="548">
        <v>36</v>
      </c>
      <c r="E57" s="545">
        <f t="shared" si="0"/>
        <v>3.2258064516129035</v>
      </c>
      <c r="F57" s="569">
        <f t="shared" si="1"/>
        <v>2.7777777777777776E-2</v>
      </c>
      <c r="H57" s="548">
        <v>36</v>
      </c>
      <c r="I57" s="545">
        <f t="shared" si="3"/>
        <v>54.54545454545454</v>
      </c>
      <c r="J57" s="569">
        <f t="shared" si="2"/>
        <v>0.45454545454545447</v>
      </c>
    </row>
    <row r="58" spans="4:10" ht="30" customHeight="1"/>
    <row r="59" spans="4:10" ht="30" customHeight="1"/>
    <row r="60" spans="4:10" ht="30" customHeight="1"/>
    <row r="61" spans="4:10" ht="30" customHeight="1"/>
    <row r="62" spans="4:10" ht="30" customHeight="1"/>
    <row r="63" spans="4:10" ht="30" customHeight="1"/>
    <row r="64" spans="4:10" ht="30" customHeight="1"/>
  </sheetData>
  <mergeCells count="9">
    <mergeCell ref="C19:G20"/>
    <mergeCell ref="G2:J2"/>
    <mergeCell ref="L4:M4"/>
    <mergeCell ref="K2:N2"/>
    <mergeCell ref="P2:Q2"/>
    <mergeCell ref="R2:S2"/>
    <mergeCell ref="T2:U2"/>
    <mergeCell ref="A2:B2"/>
    <mergeCell ref="D2:F2"/>
  </mergeCells>
  <hyperlinks>
    <hyperlink ref="D24" r:id="rId1" display="5 Wdh" xr:uid="{AD16EBCF-C23C-4A3A-86C8-879C8261E5B2}"/>
    <hyperlink ref="H24" r:id="rId2" display="5 Wdh" xr:uid="{A98AB566-AB04-479D-AA4F-CFB00CE2D945}"/>
  </hyperlinks>
  <pageMargins left="0.7" right="0.7" top="0.78740157499999996" bottom="0.78740157499999996" header="0.3" footer="0.3"/>
  <pageSetup paperSize="9" orientation="portrait" horizontalDpi="300" verticalDpi="300" r:id="rId3"/>
  <tableParts count="2">
    <tablePart r:id="rId4"/>
    <tablePart r:id="rId5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37"/>
  <sheetViews>
    <sheetView workbookViewId="0"/>
  </sheetViews>
  <sheetFormatPr baseColWidth="10" defaultColWidth="9" defaultRowHeight="15" customHeight="1"/>
  <cols>
    <col min="1" max="1" width="23.7109375" customWidth="1"/>
    <col min="2" max="2" width="19.140625" customWidth="1"/>
    <col min="3" max="256" width="14" customWidth="1"/>
  </cols>
  <sheetData>
    <row r="1" spans="1:2" ht="12.75">
      <c r="A1" s="240" t="s">
        <v>0</v>
      </c>
      <c r="B1" s="241" t="s">
        <v>1</v>
      </c>
    </row>
    <row r="2" spans="1:2" ht="12.75">
      <c r="A2" s="242" t="s">
        <v>2</v>
      </c>
      <c r="B2" s="241" t="s">
        <v>3</v>
      </c>
    </row>
    <row r="3" spans="1:2" ht="12.75">
      <c r="A3" s="242" t="s">
        <v>4</v>
      </c>
      <c r="B3" s="241" t="s">
        <v>3</v>
      </c>
    </row>
    <row r="4" spans="1:2" ht="12.75">
      <c r="A4" s="242" t="s">
        <v>5</v>
      </c>
      <c r="B4" s="241" t="s">
        <v>3</v>
      </c>
    </row>
    <row r="5" spans="1:2" ht="12.75">
      <c r="A5" s="242" t="s">
        <v>6</v>
      </c>
      <c r="B5" s="241" t="s">
        <v>3</v>
      </c>
    </row>
    <row r="6" spans="1:2" ht="12.75">
      <c r="A6" s="242" t="s">
        <v>7</v>
      </c>
      <c r="B6" s="241" t="s">
        <v>3</v>
      </c>
    </row>
    <row r="7" spans="1:2" ht="12.75">
      <c r="A7" s="242" t="s">
        <v>8</v>
      </c>
      <c r="B7" s="241" t="s">
        <v>3</v>
      </c>
    </row>
    <row r="8" spans="1:2" ht="12.75">
      <c r="A8" s="243" t="s">
        <v>9</v>
      </c>
      <c r="B8" s="241" t="s">
        <v>3</v>
      </c>
    </row>
    <row r="9" spans="1:2" ht="12.75">
      <c r="A9" s="243" t="s">
        <v>10</v>
      </c>
      <c r="B9" s="241" t="s">
        <v>3</v>
      </c>
    </row>
    <row r="10" spans="1:2" ht="12.75">
      <c r="A10" s="240" t="s">
        <v>11</v>
      </c>
      <c r="B10" s="241" t="s">
        <v>12</v>
      </c>
    </row>
    <row r="11" spans="1:2" ht="12.75">
      <c r="A11" s="240" t="s">
        <v>13</v>
      </c>
      <c r="B11" s="241" t="s">
        <v>12</v>
      </c>
    </row>
    <row r="12" spans="1:2" ht="12.75">
      <c r="A12" s="240" t="s">
        <v>14</v>
      </c>
      <c r="B12" s="241" t="s">
        <v>12</v>
      </c>
    </row>
    <row r="13" spans="1:2" ht="12.75">
      <c r="A13" s="242" t="s">
        <v>15</v>
      </c>
      <c r="B13" s="241" t="s">
        <v>12</v>
      </c>
    </row>
    <row r="14" spans="1:2" ht="12.75">
      <c r="A14" s="242" t="s">
        <v>16</v>
      </c>
      <c r="B14" s="241" t="s">
        <v>12</v>
      </c>
    </row>
    <row r="15" spans="1:2" ht="12.75">
      <c r="A15" s="244" t="s">
        <v>17</v>
      </c>
      <c r="B15" s="241" t="s">
        <v>18</v>
      </c>
    </row>
    <row r="16" spans="1:2" ht="12.75">
      <c r="A16" s="240" t="s">
        <v>19</v>
      </c>
      <c r="B16" s="241" t="s">
        <v>20</v>
      </c>
    </row>
    <row r="17" spans="1:2" ht="12.75">
      <c r="A17" s="242" t="s">
        <v>21</v>
      </c>
      <c r="B17" s="241" t="s">
        <v>20</v>
      </c>
    </row>
    <row r="18" spans="1:2" ht="12.75">
      <c r="A18" s="242" t="s">
        <v>22</v>
      </c>
      <c r="B18" s="241" t="s">
        <v>20</v>
      </c>
    </row>
    <row r="19" spans="1:2" ht="15" customHeight="1">
      <c r="A19" s="242" t="s">
        <v>23</v>
      </c>
      <c r="B19" s="241" t="s">
        <v>20</v>
      </c>
    </row>
    <row r="20" spans="1:2" ht="12.75">
      <c r="A20" s="240" t="s">
        <v>24</v>
      </c>
      <c r="B20" s="241" t="s">
        <v>20</v>
      </c>
    </row>
    <row r="21" spans="1:2" ht="12.75">
      <c r="A21" s="242" t="s">
        <v>25</v>
      </c>
      <c r="B21" s="241" t="s">
        <v>20</v>
      </c>
    </row>
    <row r="22" spans="1:2" ht="12.75">
      <c r="A22" s="242" t="s">
        <v>26</v>
      </c>
      <c r="B22" s="241" t="s">
        <v>20</v>
      </c>
    </row>
    <row r="23" spans="1:2" ht="12.75">
      <c r="A23" s="240" t="s">
        <v>27</v>
      </c>
      <c r="B23" s="241" t="s">
        <v>28</v>
      </c>
    </row>
    <row r="24" spans="1:2" ht="12.75">
      <c r="A24" s="244" t="s">
        <v>29</v>
      </c>
      <c r="B24" s="241" t="s">
        <v>28</v>
      </c>
    </row>
    <row r="25" spans="1:2" ht="12.75">
      <c r="A25" s="244" t="s">
        <v>30</v>
      </c>
      <c r="B25" s="241" t="s">
        <v>31</v>
      </c>
    </row>
    <row r="26" spans="1:2" ht="12.75">
      <c r="A26" s="244" t="s">
        <v>32</v>
      </c>
      <c r="B26" s="241" t="s">
        <v>33</v>
      </c>
    </row>
    <row r="27" spans="1:2" ht="12.75">
      <c r="A27" s="244" t="s">
        <v>34</v>
      </c>
      <c r="B27" s="241" t="s">
        <v>33</v>
      </c>
    </row>
    <row r="28" spans="1:2" ht="12.75">
      <c r="A28" s="242" t="s">
        <v>35</v>
      </c>
      <c r="B28" s="241" t="s">
        <v>31</v>
      </c>
    </row>
    <row r="29" spans="1:2" ht="12.75">
      <c r="A29" s="242" t="s">
        <v>36</v>
      </c>
      <c r="B29" s="241" t="s">
        <v>31</v>
      </c>
    </row>
    <row r="30" spans="1:2" ht="12.75">
      <c r="A30" s="242" t="s">
        <v>37</v>
      </c>
      <c r="B30" s="241" t="s">
        <v>31</v>
      </c>
    </row>
    <row r="31" spans="1:2" ht="12.75">
      <c r="A31" s="244" t="s">
        <v>30</v>
      </c>
      <c r="B31" s="241" t="s">
        <v>31</v>
      </c>
    </row>
    <row r="32" spans="1:2" ht="12.75">
      <c r="A32" s="244" t="s">
        <v>38</v>
      </c>
      <c r="B32" s="241" t="s">
        <v>39</v>
      </c>
    </row>
    <row r="33" spans="1:2" ht="12.75">
      <c r="A33" s="244" t="s">
        <v>40</v>
      </c>
      <c r="B33" s="241" t="s">
        <v>39</v>
      </c>
    </row>
    <row r="34" spans="1:2" ht="12.75">
      <c r="A34" s="244" t="s">
        <v>41</v>
      </c>
      <c r="B34" s="241" t="s">
        <v>42</v>
      </c>
    </row>
    <row r="35" spans="1:2" ht="12.75">
      <c r="A35" s="244" t="s">
        <v>41</v>
      </c>
      <c r="B35" s="241" t="s">
        <v>42</v>
      </c>
    </row>
    <row r="36" spans="1:2" ht="12.75">
      <c r="A36" s="244" t="s">
        <v>43</v>
      </c>
      <c r="B36" s="241" t="s">
        <v>44</v>
      </c>
    </row>
    <row r="37" spans="1:2" ht="12.75">
      <c r="A37" s="244" t="s">
        <v>45</v>
      </c>
      <c r="B37" s="241" t="s">
        <v>46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"/>
  <sheetViews>
    <sheetView workbookViewId="0"/>
  </sheetViews>
  <sheetFormatPr baseColWidth="10" defaultColWidth="9" defaultRowHeight="12.7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13</vt:i4>
      </vt:variant>
      <vt:variant>
        <vt:lpstr>Benannte Bereiche</vt:lpstr>
      </vt:variant>
      <vt:variant>
        <vt:i4>6</vt:i4>
      </vt:variant>
    </vt:vector>
  </HeadingPairs>
  <TitlesOfParts>
    <vt:vector size="19" baseType="lpstr">
      <vt:lpstr>Dashboard</vt:lpstr>
      <vt:lpstr>Übungsübersicht</vt:lpstr>
      <vt:lpstr>Maximalkraftwerte</vt:lpstr>
      <vt:lpstr>Zyklus</vt:lpstr>
      <vt:lpstr>WarmUps</vt:lpstr>
      <vt:lpstr>Ziele Mesozyklus</vt:lpstr>
      <vt:lpstr>Gewichts- Calculator</vt:lpstr>
      <vt:lpstr>Strength Calculator</vt:lpstr>
      <vt:lpstr>Rechner</vt:lpstr>
      <vt:lpstr>TopSets</vt:lpstr>
      <vt:lpstr>Funktions-Tabelle</vt:lpstr>
      <vt:lpstr>Übungsauswahl</vt:lpstr>
      <vt:lpstr>Tabelle1</vt:lpstr>
      <vt:lpstr>a</vt:lpstr>
      <vt:lpstr>Daten</vt:lpstr>
      <vt:lpstr>Volumen</vt:lpstr>
      <vt:lpstr>w</vt:lpstr>
      <vt:lpstr>x</vt:lpstr>
      <vt:lpstr>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Thomas Weber</dc:creator>
  <cp:lastModifiedBy>Thomas</cp:lastModifiedBy>
  <dcterms:created xsi:type="dcterms:W3CDTF">2019-05-08T03:30:24Z</dcterms:created>
  <dcterms:modified xsi:type="dcterms:W3CDTF">2020-04-12T07:54:23Z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ReadingLayout">
    <vt:bool>false</vt:bool>
  </property>
</Properties>
</file>