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<sst xmlns="http://schemas.openxmlformats.org/spreadsheetml/2006/main" count="28" uniqueCount="28">
  <si>
    <t xml:space="preserve">Literature Values</t>
  </si>
  <si>
    <t xml:space="preserve">From Nurse</t>
  </si>
  <si>
    <t xml:space="preserve">Calculated from DOB and MRI Data</t>
  </si>
  <si>
    <t xml:space="preserve">Measured Values</t>
  </si>
  <si>
    <t xml:space="preserve">Calculated from other values</t>
  </si>
  <si>
    <t xml:space="preserve">Subject</t>
  </si>
  <si>
    <t xml:space="preserve">Chi_ox</t>
  </si>
  <si>
    <t xml:space="preserve">Chi_do</t>
  </si>
  <si>
    <t xml:space="preserve">A</t>
  </si>
  <si>
    <t xml:space="preserve">B</t>
  </si>
  <si>
    <t xml:space="preserve">C</t>
  </si>
  <si>
    <t xml:space="preserve">DOB</t>
  </si>
  <si>
    <t xml:space="preserve">MRI Scan Date</t>
  </si>
  <si>
    <t xml:space="preserve">PNA</t>
  </si>
  <si>
    <t xml:space="preserve">T1b</t>
  </si>
  <si>
    <t xml:space="preserve">Hct</t>
  </si>
  <si>
    <t xml:space="preserve">CSaO2</t>
  </si>
  <si>
    <t xml:space="preserve">Chi_vein (blood)</t>
  </si>
  <si>
    <t xml:space="preserve">Voxels_vein</t>
  </si>
  <si>
    <t xml:space="preserve">Volume_vein</t>
  </si>
  <si>
    <t xml:space="preserve">CBF</t>
  </si>
  <si>
    <t xml:space="preserve">HbT</t>
  </si>
  <si>
    <t xml:space="preserve">CSvO2</t>
  </si>
  <si>
    <t xml:space="preserve">OEF</t>
  </si>
  <si>
    <t xml:space="preserve">CMRO2</t>
  </si>
  <si>
    <t xml:space="preserve">Sub-AMWCER01</t>
  </si>
  <si>
    <t xml:space="preserve">Sub-AMWCER02</t>
  </si>
  <si>
    <t xml:space="preserve">Sub-AMWCER03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</si>
</sst>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d/mm/yyyy"/>
    <numFmt numFmtId="167" formatCode="dd/m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3" activeCellId="0" sqref="L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14"/>
    <col collapsed="false" customWidth="true" hidden="false" outlineLevel="0" max="5" min="4" style="0" width="4.3"/>
    <col collapsed="false" customWidth="true" hidden="false" outlineLevel="0" max="6" min="6" style="0" width="4.86"/>
    <col collapsed="false" customWidth="true" hidden="false" outlineLevel="0" max="7" min="7" style="0" width="2.08"/>
    <col collapsed="false" customWidth="true" hidden="false" outlineLevel="0" max="9" min="9" style="0" width="14.59"/>
    <col collapsed="false" customWidth="true" hidden="false" outlineLevel="0" max="10" min="10" style="0" width="1.8"/>
    <col collapsed="false" customWidth="true" hidden="false" outlineLevel="0" max="11" min="11" style="0" width="10"/>
    <col collapsed="false" customWidth="true" hidden="false" outlineLevel="0" max="12" min="12" style="0" width="8.19"/>
    <col collapsed="false" customWidth="true" hidden="false" outlineLevel="0" max="13" min="13" style="0" width="19.86"/>
    <col collapsed="false" customWidth="true" hidden="false" outlineLevel="0" max="14" min="14" style="0" width="2.08"/>
    <col collapsed="false" customWidth="true" hidden="false" outlineLevel="0" max="15" min="15" style="0" width="6.94"/>
    <col collapsed="false" customWidth="true" hidden="false" outlineLevel="0" max="16" min="16" style="0" width="15.14"/>
    <col collapsed="false" customWidth="true" hidden="false" outlineLevel="0" max="18" min="18" style="0" width="13.06"/>
    <col collapsed="false" customWidth="true" hidden="false" outlineLevel="0" max="19" min="19" style="0" width="10.14"/>
    <col collapsed="false" customWidth="true" hidden="false" outlineLevel="0" max="20" min="20" style="0" width="1.94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2"/>
      <c r="H1" s="1" t="s">
        <v>1</v>
      </c>
      <c r="I1" s="1"/>
      <c r="J1" s="2"/>
      <c r="K1" s="1" t="s">
        <v>2</v>
      </c>
      <c r="L1" s="1"/>
      <c r="M1" s="1"/>
      <c r="N1" s="2"/>
      <c r="O1" s="3" t="s">
        <v>3</v>
      </c>
      <c r="P1" s="3"/>
      <c r="Q1" s="3"/>
      <c r="R1" s="3"/>
      <c r="S1" s="3"/>
      <c r="T1" s="2"/>
      <c r="U1" s="3" t="s">
        <v>4</v>
      </c>
      <c r="V1" s="3"/>
      <c r="W1" s="3"/>
      <c r="X1" s="3"/>
    </row>
    <row r="2" customFormat="false" ht="12.8" hidden="false" customHeight="false" outlineLevel="0" collapsed="false">
      <c r="A2" s="4" t="s">
        <v>5</v>
      </c>
      <c r="B2" s="4" t="s">
        <v>6</v>
      </c>
      <c r="C2" s="4" t="s">
        <v>7</v>
      </c>
      <c r="D2" s="2" t="s">
        <v>8</v>
      </c>
      <c r="E2" s="2" t="s">
        <v>9</v>
      </c>
      <c r="F2" s="2" t="s">
        <v>10</v>
      </c>
      <c r="G2" s="4"/>
      <c r="H2" s="4" t="s">
        <v>11</v>
      </c>
      <c r="I2" s="4" t="s">
        <v>12</v>
      </c>
      <c r="J2" s="4"/>
      <c r="K2" s="2" t="s">
        <v>13</v>
      </c>
      <c r="L2" s="4" t="s">
        <v>14</v>
      </c>
      <c r="M2" s="4" t="s">
        <v>15</v>
      </c>
      <c r="N2" s="4"/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/>
      <c r="U2" s="4" t="s">
        <v>21</v>
      </c>
      <c r="V2" s="4" t="s">
        <v>22</v>
      </c>
      <c r="W2" s="4" t="s">
        <v>23</v>
      </c>
      <c r="X2" s="4" t="s">
        <v>24</v>
      </c>
    </row>
    <row r="3" customFormat="false" ht="12.8" hidden="false" customHeight="false" outlineLevel="0" collapsed="false">
      <c r="A3" s="5" t="s">
        <v>25</v>
      </c>
      <c r="B3" s="6" t="n">
        <f aca="false">-0.03*4*PI()</f>
        <v>-0.376991118430775</v>
      </c>
      <c r="C3" s="6" t="n">
        <f aca="false">0.21*4*PI()</f>
        <v>2.63893782901543</v>
      </c>
      <c r="D3" s="6" t="n">
        <v>0.97</v>
      </c>
      <c r="E3" s="6" t="n">
        <v>0.52</v>
      </c>
      <c r="F3" s="6" t="n">
        <v>0.36</v>
      </c>
      <c r="G3" s="6"/>
      <c r="H3" s="7" t="n">
        <v>42869</v>
      </c>
      <c r="I3" s="7" t="n">
        <v>42944</v>
      </c>
      <c r="J3" s="7"/>
      <c r="K3" s="8" t="n">
        <f aca="false">DATEDIF(H3,I3,"d")</f>
        <v>75</v>
      </c>
      <c r="L3" s="8" t="n">
        <f aca="false">2.07558 - 0.00205*K3</f>
        <v>1.92183</v>
      </c>
      <c r="M3" s="8" t="n">
        <f aca="false">(1/L3-0.41)/0.38</f>
        <v>0.290361544109411</v>
      </c>
      <c r="N3" s="6"/>
      <c r="O3" s="6" t="n">
        <v>0.95</v>
      </c>
      <c r="P3" s="6" t="n">
        <v>0.223188</v>
      </c>
      <c r="Q3" s="6" t="n">
        <v>366</v>
      </c>
      <c r="R3" s="6" t="n">
        <v>349</v>
      </c>
      <c r="S3" s="6" t="n">
        <v>16.688985</v>
      </c>
      <c r="T3" s="6"/>
      <c r="U3" s="6" t="n">
        <f aca="false">M3/(3*0.0165)</f>
        <v>5.8658897799881</v>
      </c>
      <c r="V3" s="6" t="n">
        <f aca="false">1-(P3-(B3*M3))/(C3*M3)</f>
        <v>0.565868277313635</v>
      </c>
      <c r="W3" s="6" t="n">
        <f aca="false">O3-V3</f>
        <v>0.384131722686366</v>
      </c>
      <c r="X3" s="6" t="n">
        <f aca="false">S3*(W3)*U3</f>
        <v>37.6048617658712</v>
      </c>
    </row>
    <row r="4" customFormat="false" ht="12.8" hidden="false" customHeight="false" outlineLevel="0" collapsed="false">
      <c r="A4" s="5" t="s">
        <v>26</v>
      </c>
      <c r="B4" s="6" t="n">
        <f aca="false">-0.03*4*PI()</f>
        <v>-0.376991118430775</v>
      </c>
      <c r="C4" s="6" t="n">
        <f aca="false">0.21*4*PI()</f>
        <v>2.63893782901543</v>
      </c>
      <c r="D4" s="6" t="n">
        <v>0.97</v>
      </c>
      <c r="E4" s="6" t="n">
        <v>0.52</v>
      </c>
      <c r="F4" s="6" t="n">
        <v>0.36</v>
      </c>
      <c r="G4" s="6"/>
      <c r="H4" s="9" t="n">
        <v>42869</v>
      </c>
      <c r="I4" s="9" t="n">
        <v>42944</v>
      </c>
      <c r="J4" s="9"/>
      <c r="K4" s="8" t="n">
        <f aca="false">DATEDIF(H4,I4,"d")</f>
        <v>75</v>
      </c>
      <c r="L4" s="8" t="n">
        <f aca="false">2.07558 - 0.00205*K4</f>
        <v>1.92183</v>
      </c>
      <c r="M4" s="8" t="n">
        <f aca="false">(1/L4-0.41)/0.38</f>
        <v>0.290361544109411</v>
      </c>
      <c r="N4" s="6"/>
      <c r="O4" s="6" t="n">
        <v>0.95</v>
      </c>
      <c r="P4" s="6" t="n">
        <v>0.237076</v>
      </c>
      <c r="Q4" s="6" t="n">
        <v>191</v>
      </c>
      <c r="R4" s="6" t="n">
        <v>182</v>
      </c>
      <c r="S4" s="6" t="n">
        <v>11.145936</v>
      </c>
      <c r="T4" s="6"/>
      <c r="U4" s="6" t="n">
        <f aca="false">M4/(3*0.0165)</f>
        <v>5.8658897799881</v>
      </c>
      <c r="V4" s="6" t="n">
        <f aca="false">1-(P4-(B4*M4))/(C4*M4)</f>
        <v>0.547743551232178</v>
      </c>
      <c r="W4" s="6" t="n">
        <f aca="false">O4-V4</f>
        <v>0.402256448767823</v>
      </c>
      <c r="X4" s="6" t="n">
        <f aca="false">S4*(W4)*U4</f>
        <v>26.299861326286</v>
      </c>
    </row>
    <row r="5" customFormat="false" ht="12.8" hidden="false" customHeight="false" outlineLevel="0" collapsed="false">
      <c r="A5" s="5" t="s">
        <v>27</v>
      </c>
      <c r="B5" s="6" t="n">
        <f aca="false">-0.03*4*PI()</f>
        <v>-0.376991118430775</v>
      </c>
      <c r="C5" s="6" t="n">
        <f aca="false">0.21*4*PI()</f>
        <v>2.63893782901543</v>
      </c>
      <c r="D5" s="6" t="n">
        <v>0.97</v>
      </c>
      <c r="E5" s="6" t="n">
        <v>0.52</v>
      </c>
      <c r="F5" s="6" t="n">
        <v>0.36</v>
      </c>
      <c r="G5" s="6"/>
      <c r="H5" s="9" t="n">
        <v>42895</v>
      </c>
      <c r="I5" s="9" t="n">
        <v>42951</v>
      </c>
      <c r="J5" s="9"/>
      <c r="K5" s="8" t="n">
        <f aca="false">DATEDIF(H5,I5,"d")</f>
        <v>56</v>
      </c>
      <c r="L5" s="8" t="n">
        <f aca="false">2.07558 - 0.00205*K5</f>
        <v>1.96078</v>
      </c>
      <c r="M5" s="8" t="n">
        <f aca="false">(1/L5-0.41)/0.38</f>
        <v>0.263160847374917</v>
      </c>
      <c r="N5" s="10"/>
      <c r="O5" s="6" t="n">
        <v>0.95</v>
      </c>
      <c r="P5" s="6" t="n">
        <v>0.201984</v>
      </c>
      <c r="Q5" s="6" t="n">
        <v>145</v>
      </c>
      <c r="R5" s="6" t="n">
        <v>138</v>
      </c>
      <c r="S5" s="6" t="n">
        <v>12.630386</v>
      </c>
      <c r="T5" s="10"/>
      <c r="U5" s="6" t="n">
        <f aca="false">M5/(3*0.0165)</f>
        <v>5.31638075504882</v>
      </c>
      <c r="V5" s="6" t="n">
        <f aca="false">1-(P5-(B5*M5))/(C5*M5)</f>
        <v>0.566294554523233</v>
      </c>
      <c r="W5" s="6" t="n">
        <f aca="false">O5-V5</f>
        <v>0.383705445476767</v>
      </c>
      <c r="X5" s="6" t="n">
        <f aca="false">S5*(W5)*U5</f>
        <v>25.7650306369826</v>
      </c>
    </row>
    <row r="6" customFormat="false" ht="12.8" hidden="false" customHeight="false" outlineLevel="0" collapsed="false">
      <c r="A6" s="2"/>
    </row>
    <row r="7" customFormat="false" ht="12.8" hidden="false" customHeight="false" outlineLevel="0" collapsed="false">
      <c r="A7" s="2"/>
    </row>
    <row r="8" customFormat="false" ht="12.8" hidden="false" customHeight="false" outlineLevel="0" collapsed="false">
      <c r="A8" s="2"/>
    </row>
    <row r="10" customFormat="false" ht="12.8" hidden="false" customHeight="false" outlineLevel="0" collapsed="false">
      <c r="A10" s="2"/>
    </row>
    <row r="11" customFormat="false" ht="12.8" hidden="false" customHeight="false" outlineLevel="0" collapsed="false">
      <c r="A11" s="2"/>
    </row>
    <row r="12" customFormat="false" ht="12.8" hidden="false" customHeight="false" outlineLevel="0" collapsed="false">
      <c r="A12" s="2"/>
    </row>
    <row r="13" customFormat="false" ht="12.8" hidden="false" customHeight="false" outlineLevel="0" collapsed="false">
      <c r="A13" s="2"/>
    </row>
  </sheetData>
  <mergeCells count="5">
    <mergeCell ref="A1:F1"/>
    <mergeCell ref="H1:I1"/>
    <mergeCell ref="K1:M1"/>
    <mergeCell ref="O1:S1"/>
    <mergeCell ref="U1:X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2021-08-04T13:53:20Z</dcterms:created>
  <dc:creator>Alexander Weber</dc:creator>
  <dc:description/>
  <dc:language>en-CA</dc:language>
  <cp:lastModifiedBy>Alexander Weber</cp:lastModifiedBy>
  <dcterms:modified xsi:type="dcterms:W3CDTF">2021-08-31T15:33:24Z</dcterms:modified>
  <cp:revision>5</cp:revision>
  <dc:subject/>
  <dc:title/>
</cp:coreProperties>
</file>