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al\Documents\SCHOOL\UBC_MASC_SBME\CMRO2\Pipeline\"/>
    </mc:Choice>
  </mc:AlternateContent>
  <xr:revisionPtr revIDLastSave="0" documentId="13_ncr:1_{4678D45A-5345-48EC-834F-DB42F91A61F1}" xr6:coauthVersionLast="47" xr6:coauthVersionMax="47" xr10:uidLastSave="{00000000-0000-0000-0000-000000000000}"/>
  <bookViews>
    <workbookView xWindow="4284" yWindow="1596" windowWidth="17280" windowHeight="9024" tabRatio="500" xr2:uid="{00000000-000D-0000-FFFF-FFFF00000000}"/>
  </bookViews>
  <sheets>
    <sheet name="RawValues" sheetId="4" r:id="rId1"/>
    <sheet name="HCT_predict" sheetId="2" r:id="rId2"/>
    <sheet name="HCT_predict (2)" sheetId="3" r:id="rId3"/>
    <sheet name="Hct_PNA" sheetId="1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G4" i="2" l="1"/>
  <c r="AF6" i="2"/>
  <c r="AE6" i="2"/>
  <c r="AE4" i="2"/>
  <c r="AD6" i="2"/>
  <c r="X10" i="3"/>
  <c r="X9" i="3"/>
  <c r="AB11" i="3"/>
  <c r="X11" i="3"/>
  <c r="AA13" i="3"/>
  <c r="AE13" i="3"/>
  <c r="AB23" i="3"/>
  <c r="AD11" i="3"/>
  <c r="AB12" i="3"/>
  <c r="AB13" i="3"/>
  <c r="AA11" i="3"/>
  <c r="X12" i="3"/>
  <c r="X13" i="3"/>
  <c r="X14" i="3"/>
  <c r="AA12" i="3"/>
  <c r="S45" i="3"/>
  <c r="N45" i="3"/>
  <c r="S44" i="3"/>
  <c r="N44" i="3"/>
  <c r="S43" i="3"/>
  <c r="N43" i="3"/>
  <c r="S42" i="3"/>
  <c r="N42" i="3"/>
  <c r="S41" i="3"/>
  <c r="N41" i="3"/>
  <c r="S40" i="3"/>
  <c r="N40" i="3"/>
  <c r="S39" i="3"/>
  <c r="N39" i="3"/>
  <c r="S38" i="3"/>
  <c r="N38" i="3"/>
  <c r="S37" i="3"/>
  <c r="N37" i="3"/>
  <c r="S36" i="3"/>
  <c r="N36" i="3"/>
  <c r="S35" i="3"/>
  <c r="N35" i="3"/>
  <c r="S34" i="3"/>
  <c r="N34" i="3"/>
  <c r="S33" i="3"/>
  <c r="N33" i="3"/>
  <c r="T26" i="3"/>
  <c r="T25" i="3"/>
  <c r="T24" i="3"/>
  <c r="Z23" i="3"/>
  <c r="T23" i="3"/>
  <c r="S16" i="3"/>
  <c r="D16" i="3"/>
  <c r="C16" i="3"/>
  <c r="S15" i="3"/>
  <c r="D15" i="3"/>
  <c r="C15" i="3"/>
  <c r="AD14" i="3"/>
  <c r="AB14" i="3"/>
  <c r="Y14" i="3"/>
  <c r="AA14" i="3"/>
  <c r="W14" i="3"/>
  <c r="S14" i="3"/>
  <c r="P14" i="3"/>
  <c r="O14" i="3"/>
  <c r="N14" i="3"/>
  <c r="M14" i="3"/>
  <c r="L14" i="3"/>
  <c r="K14" i="3"/>
  <c r="J14" i="3"/>
  <c r="I14" i="3"/>
  <c r="G14" i="3"/>
  <c r="F14" i="3"/>
  <c r="E14" i="3"/>
  <c r="D14" i="3"/>
  <c r="C14" i="3"/>
  <c r="A14" i="3"/>
  <c r="AD13" i="3"/>
  <c r="Y13" i="3"/>
  <c r="W13" i="3"/>
  <c r="S13" i="3"/>
  <c r="P13" i="3"/>
  <c r="O13" i="3"/>
  <c r="N13" i="3"/>
  <c r="M13" i="3"/>
  <c r="L13" i="3"/>
  <c r="K13" i="3"/>
  <c r="J13" i="3"/>
  <c r="I13" i="3"/>
  <c r="G13" i="3"/>
  <c r="F13" i="3"/>
  <c r="E13" i="3"/>
  <c r="D13" i="3"/>
  <c r="C13" i="3"/>
  <c r="A13" i="3"/>
  <c r="AD12" i="3"/>
  <c r="Y12" i="3"/>
  <c r="W12" i="3"/>
  <c r="S12" i="3"/>
  <c r="P12" i="3"/>
  <c r="O12" i="3"/>
  <c r="N12" i="3"/>
  <c r="M12" i="3"/>
  <c r="L12" i="3"/>
  <c r="K12" i="3"/>
  <c r="J12" i="3"/>
  <c r="I12" i="3"/>
  <c r="G12" i="3"/>
  <c r="F12" i="3"/>
  <c r="E12" i="3"/>
  <c r="D12" i="3"/>
  <c r="C12" i="3"/>
  <c r="A12" i="3"/>
  <c r="W11" i="3"/>
  <c r="S11" i="3"/>
  <c r="P11" i="3"/>
  <c r="O11" i="3"/>
  <c r="N11" i="3"/>
  <c r="M11" i="3"/>
  <c r="L11" i="3"/>
  <c r="K11" i="3"/>
  <c r="J11" i="3"/>
  <c r="I11" i="3"/>
  <c r="G11" i="3"/>
  <c r="F11" i="3"/>
  <c r="E11" i="3"/>
  <c r="D11" i="3"/>
  <c r="C11" i="3"/>
  <c r="A11" i="3"/>
  <c r="AD10" i="3"/>
  <c r="AB10" i="3"/>
  <c r="AA10" i="3"/>
  <c r="W10" i="3"/>
  <c r="S10" i="3"/>
  <c r="P10" i="3"/>
  <c r="O10" i="3"/>
  <c r="N10" i="3"/>
  <c r="M10" i="3"/>
  <c r="L10" i="3"/>
  <c r="K10" i="3"/>
  <c r="J10" i="3"/>
  <c r="I10" i="3"/>
  <c r="G10" i="3"/>
  <c r="F10" i="3"/>
  <c r="E10" i="3"/>
  <c r="D10" i="3"/>
  <c r="C10" i="3"/>
  <c r="A10" i="3"/>
  <c r="AD9" i="3"/>
  <c r="AB9" i="3"/>
  <c r="AA9" i="3"/>
  <c r="W9" i="3"/>
  <c r="S9" i="3"/>
  <c r="P9" i="3"/>
  <c r="O9" i="3"/>
  <c r="N9" i="3"/>
  <c r="M9" i="3"/>
  <c r="L9" i="3"/>
  <c r="K9" i="3"/>
  <c r="J9" i="3"/>
  <c r="I9" i="3"/>
  <c r="G9" i="3"/>
  <c r="F9" i="3"/>
  <c r="E9" i="3"/>
  <c r="D9" i="3"/>
  <c r="C9" i="3"/>
  <c r="A9" i="3"/>
  <c r="AD8" i="3"/>
  <c r="AB8" i="3"/>
  <c r="AA8" i="3"/>
  <c r="W8" i="3"/>
  <c r="S8" i="3"/>
  <c r="P8" i="3"/>
  <c r="O8" i="3"/>
  <c r="N8" i="3"/>
  <c r="M8" i="3"/>
  <c r="L8" i="3"/>
  <c r="K8" i="3"/>
  <c r="J8" i="3"/>
  <c r="I8" i="3"/>
  <c r="G8" i="3"/>
  <c r="F8" i="3"/>
  <c r="E8" i="3"/>
  <c r="D8" i="3"/>
  <c r="C8" i="3"/>
  <c r="A8" i="3"/>
  <c r="AD7" i="3"/>
  <c r="AB7" i="3"/>
  <c r="X7" i="3"/>
  <c r="AA7" i="3" s="1"/>
  <c r="W7" i="3"/>
  <c r="S7" i="3"/>
  <c r="P7" i="3"/>
  <c r="O7" i="3"/>
  <c r="N7" i="3"/>
  <c r="M7" i="3"/>
  <c r="L7" i="3"/>
  <c r="K7" i="3"/>
  <c r="J7" i="3"/>
  <c r="I7" i="3"/>
  <c r="G7" i="3"/>
  <c r="F7" i="3"/>
  <c r="E7" i="3"/>
  <c r="D7" i="3"/>
  <c r="C7" i="3"/>
  <c r="A7" i="3"/>
  <c r="AD6" i="3"/>
  <c r="AB6" i="3"/>
  <c r="Y6" i="3"/>
  <c r="X6" i="3"/>
  <c r="AA6" i="3" s="1"/>
  <c r="W6" i="3"/>
  <c r="S6" i="3"/>
  <c r="P6" i="3"/>
  <c r="O6" i="3"/>
  <c r="N6" i="3"/>
  <c r="M6" i="3"/>
  <c r="L6" i="3"/>
  <c r="K6" i="3"/>
  <c r="J6" i="3"/>
  <c r="I6" i="3"/>
  <c r="G6" i="3"/>
  <c r="F6" i="3"/>
  <c r="E6" i="3"/>
  <c r="D6" i="3"/>
  <c r="C6" i="3"/>
  <c r="A6" i="3"/>
  <c r="AD5" i="3"/>
  <c r="AB5" i="3"/>
  <c r="Y5" i="3"/>
  <c r="X5" i="3"/>
  <c r="AA5" i="3" s="1"/>
  <c r="W5" i="3"/>
  <c r="S5" i="3"/>
  <c r="P5" i="3"/>
  <c r="O5" i="3"/>
  <c r="N5" i="3"/>
  <c r="M5" i="3"/>
  <c r="L5" i="3"/>
  <c r="K5" i="3"/>
  <c r="J5" i="3"/>
  <c r="I5" i="3"/>
  <c r="G5" i="3"/>
  <c r="F5" i="3"/>
  <c r="E5" i="3"/>
  <c r="D5" i="3"/>
  <c r="C5" i="3"/>
  <c r="A5" i="3"/>
  <c r="AD4" i="3"/>
  <c r="AB4" i="3"/>
  <c r="Y4" i="3"/>
  <c r="X4" i="3"/>
  <c r="AA4" i="3" s="1"/>
  <c r="W4" i="3"/>
  <c r="S4" i="3"/>
  <c r="P4" i="3"/>
  <c r="O4" i="3"/>
  <c r="N4" i="3"/>
  <c r="M4" i="3"/>
  <c r="L4" i="3"/>
  <c r="K4" i="3"/>
  <c r="J4" i="3"/>
  <c r="I4" i="3"/>
  <c r="G4" i="3"/>
  <c r="F4" i="3"/>
  <c r="E4" i="3"/>
  <c r="D4" i="3"/>
  <c r="C4" i="3"/>
  <c r="A4" i="3"/>
  <c r="W21" i="2"/>
  <c r="W20" i="2"/>
  <c r="W19" i="2"/>
  <c r="W18" i="2"/>
  <c r="AE21" i="2"/>
  <c r="AE20" i="2"/>
  <c r="AB21" i="2"/>
  <c r="AB20" i="2"/>
  <c r="T21" i="2"/>
  <c r="T20" i="2"/>
  <c r="T18" i="2"/>
  <c r="T19" i="2"/>
  <c r="Z18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S16" i="2"/>
  <c r="S15" i="2"/>
  <c r="D16" i="2"/>
  <c r="C16" i="2"/>
  <c r="D15" i="2"/>
  <c r="C15" i="2"/>
  <c r="AD14" i="2"/>
  <c r="AD13" i="2"/>
  <c r="AD12" i="2"/>
  <c r="AD11" i="2"/>
  <c r="AD10" i="2"/>
  <c r="AD9" i="2"/>
  <c r="AD8" i="2"/>
  <c r="AD7" i="2"/>
  <c r="AD5" i="2"/>
  <c r="AD4" i="2"/>
  <c r="AB14" i="2"/>
  <c r="Y14" i="2"/>
  <c r="X14" i="2"/>
  <c r="AA14" i="2" s="1"/>
  <c r="W14" i="2"/>
  <c r="P14" i="2"/>
  <c r="O14" i="2"/>
  <c r="N14" i="2"/>
  <c r="M14" i="2"/>
  <c r="L14" i="2"/>
  <c r="K14" i="2"/>
  <c r="J14" i="2"/>
  <c r="I14" i="2"/>
  <c r="G14" i="2"/>
  <c r="F14" i="2"/>
  <c r="E14" i="2"/>
  <c r="AB13" i="2"/>
  <c r="Y13" i="2"/>
  <c r="X13" i="2"/>
  <c r="AA13" i="2" s="1"/>
  <c r="W13" i="2"/>
  <c r="P13" i="2"/>
  <c r="O13" i="2"/>
  <c r="N13" i="2"/>
  <c r="M13" i="2"/>
  <c r="L13" i="2"/>
  <c r="K13" i="2"/>
  <c r="J13" i="2"/>
  <c r="I13" i="2"/>
  <c r="G13" i="2"/>
  <c r="F13" i="2"/>
  <c r="E13" i="2"/>
  <c r="AB12" i="2"/>
  <c r="Y12" i="2"/>
  <c r="X12" i="2"/>
  <c r="AA12" i="2" s="1"/>
  <c r="W12" i="2"/>
  <c r="P12" i="2"/>
  <c r="O12" i="2"/>
  <c r="N12" i="2"/>
  <c r="M12" i="2"/>
  <c r="L12" i="2"/>
  <c r="K12" i="2"/>
  <c r="J12" i="2"/>
  <c r="I12" i="2"/>
  <c r="G12" i="2"/>
  <c r="F12" i="2"/>
  <c r="E12" i="2"/>
  <c r="AB11" i="2"/>
  <c r="X11" i="2"/>
  <c r="AA11" i="2" s="1"/>
  <c r="W11" i="2"/>
  <c r="P11" i="2"/>
  <c r="O11" i="2"/>
  <c r="N11" i="2"/>
  <c r="M11" i="2"/>
  <c r="L11" i="2"/>
  <c r="K11" i="2"/>
  <c r="J11" i="2"/>
  <c r="I11" i="2"/>
  <c r="G11" i="2"/>
  <c r="F11" i="2"/>
  <c r="E11" i="2"/>
  <c r="AB10" i="2"/>
  <c r="X10" i="2"/>
  <c r="AA10" i="2" s="1"/>
  <c r="W10" i="2"/>
  <c r="P10" i="2"/>
  <c r="O10" i="2"/>
  <c r="N10" i="2"/>
  <c r="M10" i="2"/>
  <c r="L10" i="2"/>
  <c r="K10" i="2"/>
  <c r="J10" i="2"/>
  <c r="I10" i="2"/>
  <c r="G10" i="2"/>
  <c r="F10" i="2"/>
  <c r="E10" i="2"/>
  <c r="AB9" i="2"/>
  <c r="X9" i="2"/>
  <c r="AA9" i="2" s="1"/>
  <c r="W9" i="2"/>
  <c r="P9" i="2"/>
  <c r="O9" i="2"/>
  <c r="N9" i="2"/>
  <c r="M9" i="2"/>
  <c r="L9" i="2"/>
  <c r="K9" i="2"/>
  <c r="J9" i="2"/>
  <c r="I9" i="2"/>
  <c r="G9" i="2"/>
  <c r="F9" i="2"/>
  <c r="E9" i="2"/>
  <c r="AB8" i="2"/>
  <c r="AA8" i="2"/>
  <c r="W8" i="2"/>
  <c r="P8" i="2"/>
  <c r="O8" i="2"/>
  <c r="N8" i="2"/>
  <c r="M8" i="2"/>
  <c r="L8" i="2"/>
  <c r="K8" i="2"/>
  <c r="J8" i="2"/>
  <c r="I8" i="2"/>
  <c r="G8" i="2"/>
  <c r="F8" i="2"/>
  <c r="E8" i="2"/>
  <c r="AB7" i="2"/>
  <c r="X7" i="2"/>
  <c r="AA7" i="2" s="1"/>
  <c r="W7" i="2"/>
  <c r="P7" i="2"/>
  <c r="O7" i="2"/>
  <c r="N7" i="2"/>
  <c r="M7" i="2"/>
  <c r="L7" i="2"/>
  <c r="K7" i="2"/>
  <c r="J7" i="2"/>
  <c r="I7" i="2"/>
  <c r="G7" i="2"/>
  <c r="F7" i="2"/>
  <c r="E7" i="2"/>
  <c r="AB6" i="2"/>
  <c r="Y6" i="2"/>
  <c r="X6" i="2"/>
  <c r="AA6" i="2" s="1"/>
  <c r="W6" i="2"/>
  <c r="P6" i="2"/>
  <c r="O6" i="2"/>
  <c r="N6" i="2"/>
  <c r="M6" i="2"/>
  <c r="L6" i="2"/>
  <c r="K6" i="2"/>
  <c r="J6" i="2"/>
  <c r="I6" i="2"/>
  <c r="G6" i="2"/>
  <c r="F6" i="2"/>
  <c r="E6" i="2"/>
  <c r="AB5" i="2"/>
  <c r="Y5" i="2"/>
  <c r="X5" i="2"/>
  <c r="AA5" i="2" s="1"/>
  <c r="W5" i="2"/>
  <c r="P5" i="2"/>
  <c r="O5" i="2"/>
  <c r="N5" i="2"/>
  <c r="M5" i="2"/>
  <c r="L5" i="2"/>
  <c r="K5" i="2"/>
  <c r="J5" i="2"/>
  <c r="I5" i="2"/>
  <c r="G5" i="2"/>
  <c r="F5" i="2"/>
  <c r="E5" i="2"/>
  <c r="AB4" i="2"/>
  <c r="Y4" i="2"/>
  <c r="X4" i="2"/>
  <c r="AA4" i="2" s="1"/>
  <c r="W4" i="2"/>
  <c r="P4" i="2"/>
  <c r="O4" i="2"/>
  <c r="N4" i="2"/>
  <c r="M4" i="2"/>
  <c r="L4" i="2"/>
  <c r="K4" i="2"/>
  <c r="J4" i="2"/>
  <c r="I4" i="2"/>
  <c r="G4" i="2"/>
  <c r="F4" i="2"/>
  <c r="E4" i="2"/>
  <c r="A14" i="2"/>
  <c r="A13" i="2"/>
  <c r="A12" i="2"/>
  <c r="A11" i="2"/>
  <c r="A10" i="2"/>
  <c r="A9" i="2"/>
  <c r="A8" i="2"/>
  <c r="A7" i="2"/>
  <c r="A6" i="2"/>
  <c r="A5" i="2"/>
  <c r="A4" i="2"/>
  <c r="Q14" i="1"/>
  <c r="Q13" i="1"/>
  <c r="Q12" i="1"/>
  <c r="S12" i="2" s="1"/>
  <c r="Q11" i="1"/>
  <c r="Q10" i="1"/>
  <c r="S10" i="2" s="1"/>
  <c r="Q9" i="1"/>
  <c r="Q8" i="1"/>
  <c r="Q7" i="1"/>
  <c r="C14" i="1"/>
  <c r="D14" i="2" s="1"/>
  <c r="B14" i="1"/>
  <c r="C13" i="1"/>
  <c r="D13" i="2" s="1"/>
  <c r="B13" i="1"/>
  <c r="C12" i="1"/>
  <c r="D12" i="2" s="1"/>
  <c r="B12" i="1"/>
  <c r="C12" i="2" s="1"/>
  <c r="C11" i="1"/>
  <c r="D11" i="2" s="1"/>
  <c r="B11" i="1"/>
  <c r="C10" i="1"/>
  <c r="D10" i="2" s="1"/>
  <c r="B10" i="1"/>
  <c r="C10" i="2" s="1"/>
  <c r="C9" i="1"/>
  <c r="D9" i="2" s="1"/>
  <c r="B9" i="1"/>
  <c r="C8" i="1"/>
  <c r="D8" i="2" s="1"/>
  <c r="B8" i="1"/>
  <c r="C7" i="1"/>
  <c r="D7" i="2" s="1"/>
  <c r="B7" i="1"/>
  <c r="Q6" i="1"/>
  <c r="C6" i="1"/>
  <c r="D6" i="2" s="1"/>
  <c r="B6" i="1"/>
  <c r="Q5" i="1"/>
  <c r="C5" i="1"/>
  <c r="D5" i="2" s="1"/>
  <c r="B5" i="1"/>
  <c r="C5" i="2" s="1"/>
  <c r="Q4" i="1"/>
  <c r="C4" i="1"/>
  <c r="D4" i="2" s="1"/>
  <c r="B4" i="1"/>
  <c r="AE12" i="3" l="1"/>
  <c r="K29" i="3"/>
  <c r="K28" i="3"/>
  <c r="L29" i="3"/>
  <c r="L28" i="3"/>
  <c r="S29" i="3"/>
  <c r="S28" i="3"/>
  <c r="W26" i="3"/>
  <c r="W25" i="3"/>
  <c r="W24" i="3"/>
  <c r="W23" i="3"/>
  <c r="AE4" i="3"/>
  <c r="AB26" i="3"/>
  <c r="AB25" i="3"/>
  <c r="AB24" i="3"/>
  <c r="AE5" i="3"/>
  <c r="AF5" i="3" s="1"/>
  <c r="AG5" i="3"/>
  <c r="AE6" i="3"/>
  <c r="AF6" i="3" s="1"/>
  <c r="AG6" i="3"/>
  <c r="AE7" i="3"/>
  <c r="AF7" i="3" s="1"/>
  <c r="AG7" i="3"/>
  <c r="AE8" i="3"/>
  <c r="AF8" i="3" s="1"/>
  <c r="AG8" i="3"/>
  <c r="AE9" i="3"/>
  <c r="AF9" i="3" s="1"/>
  <c r="AG9" i="3"/>
  <c r="AE10" i="3"/>
  <c r="AF10" i="3" s="1"/>
  <c r="AG10" i="3"/>
  <c r="AE11" i="3"/>
  <c r="AF11" i="3" s="1"/>
  <c r="AG11" i="3"/>
  <c r="AF12" i="3"/>
  <c r="AG12" i="3"/>
  <c r="AF13" i="3"/>
  <c r="AG13" i="3"/>
  <c r="AE14" i="3"/>
  <c r="AF14" i="3" s="1"/>
  <c r="AG14" i="3"/>
  <c r="N48" i="3"/>
  <c r="N47" i="3"/>
  <c r="S48" i="3"/>
  <c r="S47" i="3"/>
  <c r="AB19" i="2"/>
  <c r="AB18" i="2"/>
  <c r="K24" i="2"/>
  <c r="K23" i="2"/>
  <c r="L24" i="2"/>
  <c r="L23" i="2"/>
  <c r="N43" i="2"/>
  <c r="N42" i="2"/>
  <c r="S43" i="2"/>
  <c r="S42" i="2"/>
  <c r="AE5" i="2"/>
  <c r="AF5" i="2" s="1"/>
  <c r="AE10" i="2"/>
  <c r="AF10" i="2" s="1"/>
  <c r="AE12" i="2"/>
  <c r="AF12" i="2" s="1"/>
  <c r="C4" i="2"/>
  <c r="R4" i="1"/>
  <c r="S4" i="1" s="1"/>
  <c r="S4" i="2"/>
  <c r="R5" i="1"/>
  <c r="S5" i="1" s="1"/>
  <c r="AB5" i="1" s="1"/>
  <c r="S5" i="2"/>
  <c r="C6" i="2"/>
  <c r="R6" i="1"/>
  <c r="S6" i="1" s="1"/>
  <c r="S6" i="2"/>
  <c r="C7" i="2"/>
  <c r="AE7" i="2" s="1"/>
  <c r="AF7" i="2" s="1"/>
  <c r="C8" i="2"/>
  <c r="AE8" i="2" s="1"/>
  <c r="AF8" i="2" s="1"/>
  <c r="C9" i="2"/>
  <c r="AE9" i="2" s="1"/>
  <c r="AF9" i="2" s="1"/>
  <c r="C11" i="2"/>
  <c r="AE11" i="2" s="1"/>
  <c r="AF11" i="2" s="1"/>
  <c r="C13" i="2"/>
  <c r="AE13" i="2" s="1"/>
  <c r="AF13" i="2" s="1"/>
  <c r="C14" i="2"/>
  <c r="AE14" i="2" s="1"/>
  <c r="AF14" i="2" s="1"/>
  <c r="R7" i="1"/>
  <c r="S7" i="1" s="1"/>
  <c r="AC7" i="1" s="1"/>
  <c r="AD7" i="1" s="1"/>
  <c r="S7" i="2"/>
  <c r="R8" i="1"/>
  <c r="S8" i="1" s="1"/>
  <c r="S8" i="2"/>
  <c r="R9" i="1"/>
  <c r="S9" i="1" s="1"/>
  <c r="AC9" i="1" s="1"/>
  <c r="AD9" i="1" s="1"/>
  <c r="S9" i="2"/>
  <c r="R11" i="1"/>
  <c r="S11" i="1" s="1"/>
  <c r="S11" i="2"/>
  <c r="R13" i="1"/>
  <c r="S13" i="1" s="1"/>
  <c r="S13" i="2"/>
  <c r="R14" i="1"/>
  <c r="S14" i="1" s="1"/>
  <c r="S14" i="2"/>
  <c r="AG5" i="2"/>
  <c r="AG6" i="2"/>
  <c r="AG7" i="2"/>
  <c r="AG8" i="2"/>
  <c r="AG9" i="2"/>
  <c r="AG10" i="2"/>
  <c r="AG11" i="2"/>
  <c r="AG12" i="2"/>
  <c r="AG13" i="2"/>
  <c r="AG14" i="2"/>
  <c r="AC5" i="1"/>
  <c r="AD5" i="1" s="1"/>
  <c r="AE5" i="1" s="1"/>
  <c r="AB7" i="1"/>
  <c r="AE7" i="1" s="1"/>
  <c r="AB9" i="1"/>
  <c r="AE9" i="1" s="1"/>
  <c r="R12" i="1"/>
  <c r="S12" i="1" s="1"/>
  <c r="R10" i="1"/>
  <c r="S10" i="1" s="1"/>
  <c r="AC10" i="1" s="1"/>
  <c r="AD10" i="1" s="1"/>
  <c r="AE26" i="3" l="1"/>
  <c r="AE25" i="3"/>
  <c r="AE24" i="3"/>
  <c r="AE23" i="3"/>
  <c r="AE16" i="3"/>
  <c r="AF4" i="3"/>
  <c r="AE19" i="2"/>
  <c r="AE18" i="2"/>
  <c r="S24" i="2"/>
  <c r="S23" i="2"/>
  <c r="AE16" i="2"/>
  <c r="AF4" i="2"/>
  <c r="AE24" i="2"/>
  <c r="AB14" i="1"/>
  <c r="AC14" i="1"/>
  <c r="AD14" i="1" s="1"/>
  <c r="AE14" i="1" s="1"/>
  <c r="AB13" i="1"/>
  <c r="AC13" i="1"/>
  <c r="AD13" i="1" s="1"/>
  <c r="AE13" i="1" s="1"/>
  <c r="AB11" i="1"/>
  <c r="AC11" i="1"/>
  <c r="AD11" i="1" s="1"/>
  <c r="AE11" i="1" s="1"/>
  <c r="AB8" i="1"/>
  <c r="AC8" i="1"/>
  <c r="AD8" i="1" s="1"/>
  <c r="AE8" i="1" s="1"/>
  <c r="AB6" i="1"/>
  <c r="AC6" i="1"/>
  <c r="AD6" i="1" s="1"/>
  <c r="AE6" i="1" s="1"/>
  <c r="AB4" i="1"/>
  <c r="AC4" i="1"/>
  <c r="AD4" i="1" s="1"/>
  <c r="AE4" i="1" s="1"/>
  <c r="AB12" i="1"/>
  <c r="AC12" i="1"/>
  <c r="AD12" i="1" s="1"/>
  <c r="AE12" i="1" s="1"/>
  <c r="AB10" i="1"/>
  <c r="AE10" i="1" s="1"/>
  <c r="AC19" i="1"/>
  <c r="AD19" i="1"/>
  <c r="AE19" i="1"/>
  <c r="AF21" i="2" l="1"/>
  <c r="AF20" i="2"/>
  <c r="AF26" i="3"/>
  <c r="AF25" i="3"/>
  <c r="AF24" i="3"/>
  <c r="AF23" i="3"/>
  <c r="AG4" i="3"/>
  <c r="AF19" i="2"/>
  <c r="AF18" i="2"/>
  <c r="AF24" i="2"/>
  <c r="AB24" i="2"/>
  <c r="T24" i="2"/>
  <c r="AG25" i="2"/>
  <c r="AG21" i="2" l="1"/>
  <c r="AG20" i="2"/>
  <c r="AG26" i="3"/>
  <c r="AG25" i="3"/>
  <c r="AG24" i="3"/>
  <c r="AG23" i="3"/>
  <c r="AG24" i="2"/>
  <c r="AG19" i="2"/>
  <c r="AG18" i="2"/>
  <c r="AG30" i="3"/>
  <c r="AG29" i="3"/>
  <c r="AF29" i="3"/>
  <c r="AE29" i="3"/>
  <c r="AB29" i="3"/>
  <c r="T2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tc={2B117578-AA5A-446A-9A85-2A876BB0DCC8}</author>
    <author>tc={C1C25A62-4405-49B7-A0D6-AD61726DAE83}</author>
    <author>tc={D2D0D1BC-E75F-403A-AC4A-743696B4050F}</author>
    <author>tc={7BC7D337-D67E-491D-873D-8C35C624EDA2}</author>
  </authors>
  <commentList>
    <comment ref="T3" authorId="0" shapeId="0" xr:uid="{2B117578-AA5A-446A-9A85-2A876BB0DCC8}">
      <text>
        <t>[Threaded comment]
Your version of Excel allows you to read this threaded comment; however, any edits to it will get removed if the file is opened in a newer version of Excel. Learn more: https://go.microsoft.com/fwlink/?linkid=870924
Comment:
    W1.4 model</t>
      </text>
    </comment>
    <comment ref="X3" authorId="1" shapeId="0" xr:uid="{C1C25A62-4405-49B7-A0D6-AD61726DAE83}">
      <text>
        <t>[Threaded comment]
Your version of Excel allows you to read this threaded comment; however, any edits to it will get removed if the file is opened in a newer version of Excel. Learn more: https://go.microsoft.com/fwlink/?linkid=870924
Comment:
    thr 0.15</t>
      </text>
    </comment>
    <comment ref="T6" authorId="2" shapeId="0" xr:uid="{D2D0D1BC-E75F-403A-AC4A-743696B4050F}">
      <text>
        <t>[Threaded comment]
Your version of Excel allows you to read this threaded comment; however, any edits to it will get removed if the file is opened in a newer version of Excel. Learn more: https://go.microsoft.com/fwlink/?linkid=870924
Comment:
    last known value 10 days before</t>
      </text>
    </comment>
    <comment ref="X12" authorId="3" shapeId="0" xr:uid="{7BC7D337-D67E-491D-873D-8C35C624EDA2}">
      <text>
        <t>[Threaded comment]
Your version of Excel allows you to read this threaded comment; however, any edits to it will get removed if the file is opened in a newer version of Excel. Learn more: https://go.microsoft.com/fwlink/?linkid=870924
Comment:
    Series14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tc={F064F854-B3C7-4B0A-82F1-BE10C583921D}</author>
    <author>tc={247A83E4-656C-49BE-8BC0-4CB51EA0528A}</author>
    <author>tc={BEE78EBB-647B-4534-816A-A8DF821DCCD0}</author>
  </authors>
  <commentList>
    <comment ref="T3" authorId="0" shapeId="0" xr:uid="{F064F854-B3C7-4B0A-82F1-BE10C583921D}">
      <text>
        <t>[Threaded comment]
Your version of Excel allows you to read this threaded comment; however, any edits to it will get removed if the file is opened in a newer version of Excel. Learn more: https://go.microsoft.com/fwlink/?linkid=870924
Comment:
    W1.4 model</t>
      </text>
    </comment>
    <comment ref="X3" authorId="1" shapeId="0" xr:uid="{247A83E4-656C-49BE-8BC0-4CB51EA0528A}">
      <text>
        <t>[Threaded comment]
Your version of Excel allows you to read this threaded comment; however, any edits to it will get removed if the file is opened in a newer version of Excel. Learn more: https://go.microsoft.com/fwlink/?linkid=870924
Comment:
    thr 0.15</t>
      </text>
    </comment>
    <comment ref="T6" authorId="2" shapeId="0" xr:uid="{BEE78EBB-647B-4534-816A-A8DF821DCCD0}">
      <text>
        <t>[Threaded comment]
Your version of Excel allows you to read this threaded comment; however, any edits to it will get removed if the file is opened in a newer version of Excel. Learn more: https://go.microsoft.com/fwlink/?linkid=870924
Comment:
    last known value 10 days before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tc={FBA22CB8-C73A-4098-98A9-986AF12C05D1}</author>
    <author>tc={E511EECC-F6C6-497B-A415-656169BCD77B}</author>
    <author>tc={ADC04F00-B467-423B-AE5F-E53D7C1D9447}</author>
    <author>tc={C60B98D5-4153-4EED-B3C1-8CBFF8EC0D29}</author>
    <author>tc={D83EDC21-B839-4F6C-9164-6BE340DEE010}</author>
    <author>tc={45E022F0-B135-4A57-9926-9AD74937D0E6}</author>
  </authors>
  <commentList>
    <comment ref="R3" authorId="0" shapeId="0" xr:uid="{FBA22CB8-C73A-4098-98A9-986AF12C05D1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*blank* paper graph of T1b vs PNA</t>
      </text>
    </comment>
    <comment ref="S3" authorId="1" shapeId="0" xr:uid="{E511EECC-F6C6-497B-A415-656169BCD77B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*blank* paper</t>
      </text>
    </comment>
    <comment ref="V3" authorId="2" shapeId="0" xr:uid="{ADC04F00-B467-423B-AE5F-E53D7C1D9447}">
      <text>
        <t>[Threaded comment]
Your version of Excel allows you to read this threaded comment; however, any edits to it will get removed if the file is opened in a newer version of Excel. Learn more: https://go.microsoft.com/fwlink/?linkid=870924
Comment:
    thr 0.15</t>
      </text>
    </comment>
    <comment ref="X3" authorId="3" shapeId="0" xr:uid="{C60B98D5-4153-4EED-B3C1-8CBFF8EC0D29}">
      <text>
        <t>[Threaded comment]
Your version of Excel allows you to read this threaded comment; however, any edits to it will get removed if the file is opened in a newer version of Excel. Learn more: https://go.microsoft.com/fwlink/?linkid=870924
Comment:
    thr 0.15</t>
      </text>
    </comment>
    <comment ref="Z10" authorId="4" shapeId="0" xr:uid="{D83EDC21-B839-4F6C-9164-6BE340DEE010}">
      <text>
        <t>[Threaded comment]
Your version of Excel allows you to read this threaded comment; however, any edits to it will get removed if the file is opened in a newer version of Excel. Learn more: https://go.microsoft.com/fwlink/?linkid=870924
Comment:
    Also on the lower end, will recalculate</t>
      </text>
    </comment>
    <comment ref="Z11" authorId="5" shapeId="0" xr:uid="{45E022F0-B135-4A57-9926-9AD74937D0E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Will recalculate </t>
      </text>
    </comment>
  </commentList>
</comments>
</file>

<file path=xl/sharedStrings.xml><?xml version="1.0" encoding="utf-8"?>
<sst xmlns="http://schemas.openxmlformats.org/spreadsheetml/2006/main" count="245" uniqueCount="83">
  <si>
    <t>Subject</t>
  </si>
  <si>
    <t>Sex</t>
  </si>
  <si>
    <t>BW</t>
  </si>
  <si>
    <t>GA at birth (week)</t>
  </si>
  <si>
    <t>GA at Birth (day)</t>
  </si>
  <si>
    <t>DOB</t>
  </si>
  <si>
    <t>MRI Scan Date</t>
  </si>
  <si>
    <t>CGA on Scan Day (Week)</t>
  </si>
  <si>
    <t>CGA on Scan Day (Day)</t>
  </si>
  <si>
    <t>Weight on Scan Day (kg)</t>
  </si>
  <si>
    <t>Length on Scan Day (cm)</t>
  </si>
  <si>
    <t>Head Cir. on Scan Day (cm)</t>
  </si>
  <si>
    <t>CSaO2</t>
  </si>
  <si>
    <t>Chi_vein (blood)</t>
  </si>
  <si>
    <t>Voxels</t>
  </si>
  <si>
    <t>chi_csf</t>
  </si>
  <si>
    <t>CBF</t>
  </si>
  <si>
    <t>Sub-AMWCER01</t>
  </si>
  <si>
    <t>F</t>
  </si>
  <si>
    <t>yes</t>
  </si>
  <si>
    <t>Sub-AMWCER02</t>
  </si>
  <si>
    <t>no</t>
  </si>
  <si>
    <t>Sub-AMWCER03</t>
  </si>
  <si>
    <t>Sub-AMWCER04</t>
  </si>
  <si>
    <t>Sub-AMWCER05</t>
  </si>
  <si>
    <t>M</t>
  </si>
  <si>
    <t>Sub-AMWCER06</t>
  </si>
  <si>
    <t>Sub-AMWCER07</t>
  </si>
  <si>
    <t>Sub-AMWCER08</t>
  </si>
  <si>
    <t>Sub-AMWCER09</t>
  </si>
  <si>
    <t>Sub-AMWCER10</t>
  </si>
  <si>
    <t>Sub-AMWCER11</t>
  </si>
  <si>
    <t>Sub-AMWCER12</t>
  </si>
  <si>
    <t>Sub-AMWCER13</t>
  </si>
  <si>
    <t>Sub-AMWCER14</t>
  </si>
  <si>
    <t>Sub-AMWCER15</t>
  </si>
  <si>
    <t>Sub-AMWCER16</t>
  </si>
  <si>
    <t>Sub-AMWCER17</t>
  </si>
  <si>
    <t>Sub-AMWCER18</t>
  </si>
  <si>
    <t>Sub-AMWCER19</t>
  </si>
  <si>
    <t>Sub-AMWCER20</t>
  </si>
  <si>
    <t>Literature Values</t>
  </si>
  <si>
    <t>From Nurse</t>
  </si>
  <si>
    <t>Calculated from DOB and MRI Data</t>
  </si>
  <si>
    <t>Measured Values</t>
  </si>
  <si>
    <t>Calculated from other values</t>
  </si>
  <si>
    <t>dHCP</t>
  </si>
  <si>
    <t>Head</t>
  </si>
  <si>
    <t>GA birth</t>
  </si>
  <si>
    <t>MRI Scan</t>
  </si>
  <si>
    <t>GA Scan</t>
  </si>
  <si>
    <t>R2*</t>
  </si>
  <si>
    <t>avg 3-5; 0.15 thr</t>
  </si>
  <si>
    <t>Finish?</t>
  </si>
  <si>
    <t>Chi_ox</t>
  </si>
  <si>
    <t>Chi_do</t>
  </si>
  <si>
    <t>A</t>
  </si>
  <si>
    <t>B</t>
  </si>
  <si>
    <t>C</t>
  </si>
  <si>
    <t>Circ.</t>
  </si>
  <si>
    <t>(week)</t>
  </si>
  <si>
    <t>(day)</t>
  </si>
  <si>
    <t>Date</t>
  </si>
  <si>
    <t>PNA</t>
  </si>
  <si>
    <t>Hct</t>
  </si>
  <si>
    <t>FH or PWML</t>
  </si>
  <si>
    <t>Chi_vein-csf</t>
  </si>
  <si>
    <t>HbT</t>
  </si>
  <si>
    <t>CSvO2</t>
  </si>
  <si>
    <t>OEF</t>
  </si>
  <si>
    <t>CMRO2</t>
  </si>
  <si>
    <t>Raw Values</t>
  </si>
  <si>
    <t>echo 4; 0.075 thr</t>
  </si>
  <si>
    <t>Head Circum</t>
  </si>
  <si>
    <t>CGA on Scan Day (week + day)</t>
  </si>
  <si>
    <t>T1b</t>
  </si>
  <si>
    <t>39+2</t>
  </si>
  <si>
    <t>37+3</t>
  </si>
  <si>
    <t>40+4</t>
  </si>
  <si>
    <t>41+3</t>
  </si>
  <si>
    <t>39+4</t>
  </si>
  <si>
    <t>40+5</t>
  </si>
  <si>
    <t>39+1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</si>
</sst>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D7D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3" borderId="0" xfId="0" applyFill="1" applyAlignment="1">
      <alignment horizontal="center"/>
    </xf>
    <xf numFmtId="0" fontId="2" fillId="0" borderId="0" xfId="0" quotePrefix="1" applyFont="1"/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eber, Alexander" id="{E8904E43-F089-491F-A1C2-DC1598FD429E}" userId="S::alex.weber@ubc.ca::4ca36d08-1567-4c80-99d4-87d2c48d7569" providerId="AD"/>
  <person displayName="acszhu@student.ubc.ca" id="{EE9564F7-F186-4983-AF9D-7BAA26D8F68E}" userId="S::acszhu@student.ubc.ca::85617d76-2bc0-4f51-814b-a18a9397011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T3" dT="2021-10-13T22:53:43.60" personId="{E8904E43-F089-491F-A1C2-DC1598FD429E}" id="{2B117578-AA5A-446A-9A85-2A876BB0DCC8}">
    <text>W1.4 model</text>
  </threadedComment>
  <threadedComment ref="X3" dT="2021-10-13T23:09:30.82" personId="{E8904E43-F089-491F-A1C2-DC1598FD429E}" id="{C1C25A62-4405-49B7-A0D6-AD61726DAE83}">
    <text>thr 0.15</text>
  </threadedComment>
  <threadedComment ref="T6" dT="2021-11-10T22:09:14.89" personId="{E8904E43-F089-491F-A1C2-DC1598FD429E}" id="{D2D0D1BC-E75F-403A-AC4A-743696B4050F}">
    <text>last known value 10 days before</text>
  </threadedComment>
  <threadedComment ref="X12" dT="2021-11-15T17:03:50.84" personId="{E8904E43-F089-491F-A1C2-DC1598FD429E}" id="{7BC7D337-D67E-491D-873D-8C35C624EDA2}">
    <text>Series14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T3" dT="2021-10-13T22:53:43.60" personId="{E8904E43-F089-491F-A1C2-DC1598FD429E}" id="{F064F854-B3C7-4B0A-82F1-BE10C583921D}">
    <text>W1.4 model</text>
  </threadedComment>
  <threadedComment ref="X3" dT="2021-10-13T23:09:30.82" personId="{E8904E43-F089-491F-A1C2-DC1598FD429E}" id="{247A83E4-656C-49BE-8BC0-4CB51EA0528A}">
    <text>thr 0.15</text>
  </threadedComment>
  <threadedComment ref="T6" dT="2021-11-10T22:09:14.89" personId="{E8904E43-F089-491F-A1C2-DC1598FD429E}" id="{BEE78EBB-647B-4534-816A-A8DF821DCCD0}">
    <text>last known value 10 days before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R3" dT="2021-10-13T22:54:27.52" personId="{E8904E43-F089-491F-A1C2-DC1598FD429E}" id="{FBA22CB8-C73A-4098-98A9-986AF12C05D1}">
    <text>from *blank* paper graph of T1b vs PNA</text>
  </threadedComment>
  <threadedComment ref="S3" dT="2021-10-13T22:53:43.60" personId="{E8904E43-F089-491F-A1C2-DC1598FD429E}" id="{E511EECC-F6C6-497B-A415-656169BCD77B}">
    <text>from *blank* paper</text>
  </threadedComment>
  <threadedComment ref="V3" dT="2021-10-13T23:09:30.82" personId="{E8904E43-F089-491F-A1C2-DC1598FD429E}" id="{ADC04F00-B467-423B-AE5F-E53D7C1D9447}">
    <text>thr 0.15</text>
  </threadedComment>
  <threadedComment ref="X3" dT="2021-10-13T23:09:30.82" personId="{E8904E43-F089-491F-A1C2-DC1598FD429E}" id="{C60B98D5-4153-4EED-B3C1-8CBFF8EC0D29}">
    <text>thr 0.15</text>
  </threadedComment>
  <threadedComment ref="Z10" dT="2021-11-03T21:47:51.12" personId="{EE9564F7-F186-4983-AF9D-7BAA26D8F68E}" id="{D83EDC21-B839-4F6C-9164-6BE340DEE010}">
    <text>Also on the lower end, will recalculate</text>
  </threadedComment>
  <threadedComment ref="Z11" dT="2021-11-03T20:34:48.26" personId="{EE9564F7-F186-4983-AF9D-7BAA26D8F68E}" id="{45E022F0-B135-4A57-9926-9AD74937D0E6}">
    <text xml:space="preserve">Will recalculate 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852B4-CA77-4DEF-ABA6-2E67AE219A0B}">
  <dimension ref="A1:M21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K27" sqref="K27"/>
    </sheetView>
  </sheetViews>
  <sheetFormatPr defaultRowHeight="13.2" x14ac:dyDescent="0.25"/>
  <cols>
    <col min="1" max="1" width="19.5546875" customWidth="1"/>
    <col min="6" max="6" width="11.6640625" customWidth="1"/>
    <col min="7" max="7" width="11.5546875" customWidth="1"/>
    <col min="8" max="8" width="12" customWidth="1"/>
    <col min="10" max="10" width="9.88671875" customWidth="1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</row>
    <row r="2" spans="1:13" x14ac:dyDescent="0.25">
      <c r="A2" s="3" t="s">
        <v>17</v>
      </c>
      <c r="B2" s="3" t="s">
        <v>18</v>
      </c>
      <c r="C2" s="3">
        <v>1344</v>
      </c>
      <c r="D2" s="3">
        <v>29</v>
      </c>
      <c r="E2" s="3">
        <v>3</v>
      </c>
      <c r="F2" s="4">
        <v>44331</v>
      </c>
      <c r="G2" s="4">
        <v>44406</v>
      </c>
      <c r="H2" s="15">
        <v>39</v>
      </c>
      <c r="I2" s="3">
        <v>2</v>
      </c>
      <c r="J2" s="3">
        <v>2.9550000000000001</v>
      </c>
      <c r="K2" s="3">
        <v>50.25</v>
      </c>
      <c r="L2" s="3">
        <v>33.5</v>
      </c>
      <c r="M2" s="3">
        <v>0.996</v>
      </c>
    </row>
    <row r="3" spans="1:13" x14ac:dyDescent="0.25">
      <c r="A3" s="3" t="s">
        <v>20</v>
      </c>
      <c r="B3" s="3" t="s">
        <v>18</v>
      </c>
      <c r="C3" s="3">
        <v>1354</v>
      </c>
      <c r="D3" s="3">
        <v>29</v>
      </c>
      <c r="E3" s="3">
        <v>3</v>
      </c>
      <c r="F3" s="4">
        <v>44331</v>
      </c>
      <c r="G3" s="4">
        <v>44406</v>
      </c>
      <c r="H3" s="15">
        <v>39</v>
      </c>
      <c r="I3" s="3">
        <v>2</v>
      </c>
      <c r="J3" s="3">
        <v>2.875</v>
      </c>
      <c r="K3" s="3">
        <v>50.5</v>
      </c>
      <c r="L3" s="3">
        <v>33.5</v>
      </c>
      <c r="M3" s="3">
        <v>0.98899999999999999</v>
      </c>
    </row>
    <row r="4" spans="1:13" x14ac:dyDescent="0.25">
      <c r="A4" s="3" t="s">
        <v>22</v>
      </c>
      <c r="B4" s="3" t="s">
        <v>18</v>
      </c>
      <c r="C4" s="3">
        <v>1724</v>
      </c>
      <c r="D4" s="3">
        <v>29</v>
      </c>
      <c r="E4" s="3">
        <v>3</v>
      </c>
      <c r="F4" s="4">
        <v>44357</v>
      </c>
      <c r="G4" s="4">
        <v>44413</v>
      </c>
      <c r="H4" s="15">
        <v>37</v>
      </c>
      <c r="I4" s="3">
        <v>3</v>
      </c>
      <c r="J4" s="3">
        <v>2.5950000000000002</v>
      </c>
      <c r="K4" s="3">
        <v>42.5</v>
      </c>
      <c r="L4" s="3">
        <v>33.5</v>
      </c>
      <c r="M4" s="3">
        <v>0.96799999999999997</v>
      </c>
    </row>
    <row r="5" spans="1:13" x14ac:dyDescent="0.25">
      <c r="A5" s="3" t="s">
        <v>23</v>
      </c>
      <c r="B5" s="3" t="s">
        <v>18</v>
      </c>
      <c r="C5" s="3">
        <v>1517</v>
      </c>
      <c r="D5" s="3">
        <v>31</v>
      </c>
      <c r="E5" s="3">
        <v>0</v>
      </c>
      <c r="F5" s="4">
        <v>44386</v>
      </c>
      <c r="G5" s="4">
        <v>44453</v>
      </c>
      <c r="H5" s="15">
        <v>40</v>
      </c>
      <c r="I5" s="3">
        <v>4</v>
      </c>
      <c r="J5" s="3">
        <v>3.25</v>
      </c>
      <c r="K5" s="3">
        <v>48.5</v>
      </c>
      <c r="L5" s="3">
        <v>35.5</v>
      </c>
      <c r="M5" s="3">
        <v>0.995</v>
      </c>
    </row>
    <row r="6" spans="1:13" x14ac:dyDescent="0.25">
      <c r="A6" s="3" t="s">
        <v>24</v>
      </c>
      <c r="B6" s="3" t="s">
        <v>25</v>
      </c>
      <c r="C6" s="3">
        <v>774</v>
      </c>
      <c r="D6" s="3">
        <v>31</v>
      </c>
      <c r="E6" s="3">
        <v>0</v>
      </c>
      <c r="F6" s="4">
        <v>44386</v>
      </c>
      <c r="G6" s="4">
        <v>44460</v>
      </c>
      <c r="H6" s="15">
        <v>41</v>
      </c>
      <c r="I6" s="3">
        <v>3</v>
      </c>
      <c r="J6" s="3">
        <v>2.5550000000000002</v>
      </c>
      <c r="K6" s="3">
        <v>43</v>
      </c>
      <c r="L6" s="3">
        <v>35</v>
      </c>
      <c r="M6" s="3">
        <v>0.97099999999999997</v>
      </c>
    </row>
    <row r="7" spans="1:13" x14ac:dyDescent="0.25">
      <c r="A7" s="3" t="s">
        <v>26</v>
      </c>
      <c r="B7" s="3" t="s">
        <v>18</v>
      </c>
      <c r="C7" s="3">
        <v>1632</v>
      </c>
      <c r="D7" s="3">
        <v>31</v>
      </c>
      <c r="E7" s="3">
        <v>0</v>
      </c>
      <c r="F7" s="4">
        <v>44386</v>
      </c>
      <c r="G7" s="4">
        <v>44453</v>
      </c>
      <c r="H7" s="15">
        <v>40</v>
      </c>
      <c r="I7" s="3">
        <v>4</v>
      </c>
      <c r="J7" s="3">
        <v>2.29</v>
      </c>
      <c r="K7" s="3">
        <v>48.5</v>
      </c>
      <c r="L7" s="3">
        <v>35</v>
      </c>
      <c r="M7" s="3">
        <v>0.97799999999999998</v>
      </c>
    </row>
    <row r="8" spans="1:13" x14ac:dyDescent="0.25">
      <c r="A8" s="3" t="s">
        <v>27</v>
      </c>
      <c r="B8" s="3" t="s">
        <v>25</v>
      </c>
      <c r="C8" s="3">
        <v>985</v>
      </c>
      <c r="D8" s="3">
        <v>27</v>
      </c>
      <c r="E8" s="3">
        <v>0</v>
      </c>
      <c r="F8" s="4">
        <v>44374</v>
      </c>
      <c r="G8" s="4">
        <v>44462</v>
      </c>
      <c r="H8" s="15">
        <v>39</v>
      </c>
      <c r="I8" s="3">
        <v>4</v>
      </c>
      <c r="J8" s="3">
        <v>4.0999999999999996</v>
      </c>
      <c r="K8" s="3">
        <v>46.5</v>
      </c>
      <c r="L8" s="3">
        <v>36</v>
      </c>
      <c r="M8" s="3">
        <v>0.98</v>
      </c>
    </row>
    <row r="9" spans="1:13" x14ac:dyDescent="0.25">
      <c r="A9" s="3" t="s">
        <v>28</v>
      </c>
      <c r="B9" s="3" t="s">
        <v>25</v>
      </c>
      <c r="C9" s="3">
        <v>1212</v>
      </c>
      <c r="D9" s="3">
        <v>28</v>
      </c>
      <c r="E9" s="3">
        <v>2</v>
      </c>
      <c r="F9" s="4">
        <v>44396</v>
      </c>
      <c r="G9" s="4">
        <v>44489</v>
      </c>
      <c r="H9" s="15">
        <v>40</v>
      </c>
      <c r="I9" s="3">
        <v>4</v>
      </c>
      <c r="J9" s="3">
        <v>3.68</v>
      </c>
      <c r="K9" s="3">
        <v>51</v>
      </c>
      <c r="L9" s="3">
        <v>36.5</v>
      </c>
      <c r="M9" s="3">
        <v>0.98399999999999999</v>
      </c>
    </row>
    <row r="10" spans="1:13" x14ac:dyDescent="0.25">
      <c r="A10" s="3" t="s">
        <v>29</v>
      </c>
      <c r="B10" s="3" t="s">
        <v>18</v>
      </c>
      <c r="C10" s="3">
        <v>820</v>
      </c>
      <c r="D10" s="3">
        <v>25</v>
      </c>
      <c r="E10" s="3">
        <v>0</v>
      </c>
      <c r="F10" s="4">
        <v>44402</v>
      </c>
      <c r="G10" s="4">
        <v>44505</v>
      </c>
      <c r="H10" s="15">
        <v>40</v>
      </c>
      <c r="I10" s="3">
        <v>5</v>
      </c>
      <c r="J10" s="3">
        <v>3.0150000000000001</v>
      </c>
      <c r="K10" s="3">
        <v>46.5</v>
      </c>
      <c r="L10" s="3">
        <v>33.25</v>
      </c>
      <c r="M10" s="3">
        <v>0.96799999999999997</v>
      </c>
    </row>
    <row r="11" spans="1:13" x14ac:dyDescent="0.25">
      <c r="A11" s="3" t="s">
        <v>30</v>
      </c>
      <c r="B11" s="3" t="s">
        <v>25</v>
      </c>
      <c r="C11" s="3">
        <v>1240</v>
      </c>
      <c r="D11" s="3">
        <v>28</v>
      </c>
      <c r="E11" s="3">
        <v>6</v>
      </c>
      <c r="F11" s="4">
        <v>44437</v>
      </c>
      <c r="G11" s="4">
        <v>44509</v>
      </c>
      <c r="H11" s="15">
        <v>39</v>
      </c>
      <c r="I11" s="3">
        <v>1</v>
      </c>
      <c r="J11" s="3">
        <v>3.33</v>
      </c>
      <c r="K11" s="3">
        <v>50</v>
      </c>
      <c r="L11" s="3">
        <v>34</v>
      </c>
      <c r="M11" s="3">
        <v>0.99</v>
      </c>
    </row>
    <row r="12" spans="1:13" x14ac:dyDescent="0.25">
      <c r="A12" s="3" t="s">
        <v>31</v>
      </c>
      <c r="B12" s="3" t="s">
        <v>25</v>
      </c>
      <c r="C12" s="3">
        <v>1452</v>
      </c>
      <c r="D12" s="3">
        <v>28</v>
      </c>
      <c r="E12" s="3">
        <v>1</v>
      </c>
      <c r="F12" s="4">
        <v>44432</v>
      </c>
      <c r="G12" s="4">
        <v>44509</v>
      </c>
      <c r="H12" s="15">
        <v>39</v>
      </c>
      <c r="I12" s="3">
        <v>1</v>
      </c>
      <c r="J12" s="3">
        <v>4.3049999999999997</v>
      </c>
      <c r="K12" s="3">
        <v>50.5</v>
      </c>
      <c r="L12" s="3">
        <v>35.75</v>
      </c>
      <c r="M12" s="3">
        <v>0.998</v>
      </c>
    </row>
    <row r="13" spans="1:13" x14ac:dyDescent="0.25">
      <c r="A13" s="3" t="s">
        <v>32</v>
      </c>
      <c r="B13" s="3" t="s">
        <v>25</v>
      </c>
      <c r="C13" s="3">
        <v>1160</v>
      </c>
      <c r="D13" s="3">
        <v>26</v>
      </c>
      <c r="E13" s="3">
        <v>2</v>
      </c>
      <c r="F13" s="4">
        <v>44419</v>
      </c>
      <c r="G13" s="4">
        <v>44524</v>
      </c>
      <c r="H13" s="3">
        <v>41</v>
      </c>
      <c r="I13" s="3">
        <v>2</v>
      </c>
      <c r="J13" s="3">
        <v>3.8</v>
      </c>
      <c r="K13" s="3">
        <v>52.5</v>
      </c>
      <c r="L13" s="3">
        <v>35</v>
      </c>
      <c r="M13" s="3">
        <v>0.93600000000000005</v>
      </c>
    </row>
    <row r="14" spans="1:13" x14ac:dyDescent="0.25">
      <c r="A14" s="3" t="s">
        <v>33</v>
      </c>
      <c r="B14" s="3" t="s">
        <v>18</v>
      </c>
      <c r="C14" s="3">
        <v>1037</v>
      </c>
      <c r="D14" s="3">
        <v>27</v>
      </c>
      <c r="E14" s="3">
        <v>3</v>
      </c>
      <c r="F14" s="4">
        <v>44408</v>
      </c>
      <c r="G14" s="4">
        <v>44524</v>
      </c>
      <c r="H14" s="3">
        <v>44</v>
      </c>
      <c r="I14" s="3">
        <v>0</v>
      </c>
      <c r="J14" s="3">
        <v>4.0149999999999997</v>
      </c>
      <c r="K14" s="3">
        <v>51.5</v>
      </c>
      <c r="L14" s="3">
        <v>36.5</v>
      </c>
      <c r="M14" s="3">
        <v>0.999</v>
      </c>
    </row>
    <row r="15" spans="1:13" x14ac:dyDescent="0.25">
      <c r="A15" s="3" t="s">
        <v>34</v>
      </c>
      <c r="B15" s="3" t="s">
        <v>18</v>
      </c>
      <c r="C15" s="3">
        <v>1307</v>
      </c>
      <c r="D15" s="3">
        <v>30</v>
      </c>
      <c r="E15" s="3">
        <v>2</v>
      </c>
      <c r="F15" s="4">
        <v>44464</v>
      </c>
      <c r="G15" s="4">
        <v>44532</v>
      </c>
      <c r="H15" s="3">
        <v>40</v>
      </c>
      <c r="I15" s="3">
        <v>0</v>
      </c>
      <c r="J15" s="3">
        <v>3.25</v>
      </c>
      <c r="K15" s="3">
        <v>48.5</v>
      </c>
      <c r="L15" s="3">
        <v>35.5</v>
      </c>
      <c r="M15" s="3">
        <v>0.98899999999999999</v>
      </c>
    </row>
    <row r="16" spans="1:13" x14ac:dyDescent="0.25">
      <c r="A16" s="3" t="s">
        <v>35</v>
      </c>
      <c r="B16" s="3" t="s">
        <v>25</v>
      </c>
      <c r="C16" s="3">
        <v>1720</v>
      </c>
      <c r="D16" s="3">
        <v>30</v>
      </c>
      <c r="E16" s="3">
        <v>2</v>
      </c>
      <c r="F16" s="4">
        <v>44464</v>
      </c>
      <c r="G16" s="4">
        <v>44532</v>
      </c>
      <c r="H16" s="3">
        <v>40</v>
      </c>
      <c r="I16" s="3">
        <v>0</v>
      </c>
      <c r="J16" s="3">
        <v>3.5049999999999999</v>
      </c>
      <c r="K16" s="3">
        <v>48.5</v>
      </c>
      <c r="L16" s="3">
        <v>36</v>
      </c>
      <c r="M16" s="3">
        <v>0.98899999999999999</v>
      </c>
    </row>
    <row r="17" spans="1:13" x14ac:dyDescent="0.25">
      <c r="A17" s="3" t="s">
        <v>36</v>
      </c>
      <c r="B17" s="3" t="s">
        <v>18</v>
      </c>
      <c r="C17" s="3">
        <v>924</v>
      </c>
      <c r="D17" s="3">
        <v>27</v>
      </c>
      <c r="E17" s="3">
        <v>0</v>
      </c>
      <c r="F17" s="4">
        <v>44451</v>
      </c>
      <c r="G17" s="4">
        <v>44537</v>
      </c>
      <c r="H17" s="3">
        <v>39</v>
      </c>
      <c r="I17" s="3">
        <v>2</v>
      </c>
      <c r="J17" s="3">
        <v>3.0950000000000002</v>
      </c>
      <c r="K17" s="3">
        <v>49.5</v>
      </c>
      <c r="L17" s="3">
        <v>33</v>
      </c>
      <c r="M17" s="3">
        <v>0.96899999999999997</v>
      </c>
    </row>
    <row r="18" spans="1:13" x14ac:dyDescent="0.25">
      <c r="A18" s="3" t="s">
        <v>37</v>
      </c>
      <c r="B18" s="3" t="s">
        <v>25</v>
      </c>
      <c r="C18" s="3">
        <v>1304</v>
      </c>
      <c r="D18" s="3">
        <v>28</v>
      </c>
      <c r="E18" s="3">
        <v>6</v>
      </c>
      <c r="F18" s="4">
        <v>44491</v>
      </c>
      <c r="G18" s="4">
        <v>44579</v>
      </c>
      <c r="H18" s="3">
        <v>41</v>
      </c>
      <c r="I18" s="3">
        <v>3</v>
      </c>
      <c r="J18" s="3">
        <v>4.07</v>
      </c>
      <c r="K18" s="3">
        <v>53</v>
      </c>
      <c r="L18" s="3">
        <v>36.5</v>
      </c>
      <c r="M18" s="3">
        <v>0.997</v>
      </c>
    </row>
    <row r="19" spans="1:13" x14ac:dyDescent="0.25">
      <c r="A19" s="3" t="s">
        <v>38</v>
      </c>
      <c r="B19" s="3" t="s">
        <v>25</v>
      </c>
      <c r="C19" s="3">
        <v>1072</v>
      </c>
      <c r="D19" s="3">
        <v>28</v>
      </c>
      <c r="E19" s="3">
        <v>6</v>
      </c>
      <c r="F19" s="4">
        <v>44491</v>
      </c>
      <c r="G19" s="4">
        <v>44579</v>
      </c>
      <c r="H19" s="3">
        <v>41</v>
      </c>
      <c r="I19" s="3">
        <v>3</v>
      </c>
      <c r="J19" s="3">
        <v>3.665</v>
      </c>
      <c r="K19" s="3">
        <v>52</v>
      </c>
      <c r="L19" s="3">
        <v>36</v>
      </c>
      <c r="M19" s="3">
        <v>0.99099999999999999</v>
      </c>
    </row>
    <row r="20" spans="1:13" x14ac:dyDescent="0.25">
      <c r="A20" s="3" t="s">
        <v>39</v>
      </c>
      <c r="B20" s="3" t="s">
        <v>25</v>
      </c>
      <c r="C20" s="3">
        <v>994</v>
      </c>
      <c r="D20" s="3">
        <v>29</v>
      </c>
      <c r="E20" s="3">
        <v>4</v>
      </c>
      <c r="F20" s="4">
        <v>44496</v>
      </c>
      <c r="G20" s="4"/>
      <c r="H20" s="3"/>
      <c r="I20" s="3"/>
      <c r="J20" s="3"/>
      <c r="K20" s="3"/>
      <c r="L20" s="3"/>
      <c r="M20" s="3"/>
    </row>
    <row r="21" spans="1:13" x14ac:dyDescent="0.25">
      <c r="A21" s="3" t="s">
        <v>40</v>
      </c>
      <c r="B21" s="3" t="s">
        <v>25</v>
      </c>
      <c r="C21" s="3">
        <v>1667</v>
      </c>
      <c r="D21" s="3">
        <v>29</v>
      </c>
      <c r="E21" s="3">
        <v>4</v>
      </c>
      <c r="F21" s="4">
        <v>44496</v>
      </c>
      <c r="G21" s="4">
        <v>44581</v>
      </c>
      <c r="H21" s="3">
        <v>41</v>
      </c>
      <c r="I21" s="3">
        <v>5</v>
      </c>
      <c r="J21" s="3">
        <v>4.1849999999999996</v>
      </c>
      <c r="K21" s="3">
        <v>52</v>
      </c>
      <c r="L21" s="3">
        <v>37.5</v>
      </c>
      <c r="M21" s="3">
        <v>0.98599999999999999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25EFC-0E59-45DA-B7BB-F6A70F0EB835}">
  <dimension ref="A1:AG43"/>
  <sheetViews>
    <sheetView workbookViewId="0">
      <pane xSplit="1" ySplit="3" topLeftCell="M4" activePane="bottomRight" state="frozen"/>
      <selection pane="topRight"/>
      <selection pane="bottomLeft"/>
      <selection pane="bottomRight" activeCell="AG4" sqref="AG4"/>
    </sheetView>
  </sheetViews>
  <sheetFormatPr defaultRowHeight="13.2" x14ac:dyDescent="0.25"/>
  <cols>
    <col min="1" max="1" width="16.109375" customWidth="1"/>
    <col min="2" max="2" width="7" customWidth="1"/>
    <col min="5" max="5" width="5.44140625" customWidth="1"/>
    <col min="6" max="6" width="4.6640625" customWidth="1"/>
    <col min="7" max="7" width="4.88671875" customWidth="1"/>
    <col min="8" max="8" width="1" customWidth="1"/>
    <col min="9" max="9" width="4.109375" customWidth="1"/>
    <col min="10" max="10" width="5.88671875" customWidth="1"/>
    <col min="11" max="11" width="5.33203125" customWidth="1"/>
    <col min="12" max="12" width="7.109375" customWidth="1"/>
    <col min="13" max="13" width="7.44140625" customWidth="1"/>
    <col min="14" max="14" width="9.44140625" bestFit="1" customWidth="1"/>
    <col min="15" max="15" width="10.109375" customWidth="1"/>
    <col min="17" max="17" width="8.33203125" customWidth="1"/>
    <col min="18" max="18" width="1.109375" customWidth="1"/>
    <col min="19" max="19" width="19.6640625" customWidth="1"/>
    <col min="21" max="21" width="1.33203125" customWidth="1"/>
    <col min="22" max="22" width="10.6640625" customWidth="1"/>
    <col min="27" max="27" width="12.33203125" customWidth="1"/>
    <col min="29" max="29" width="1.44140625" customWidth="1"/>
  </cols>
  <sheetData>
    <row r="1" spans="1:33" x14ac:dyDescent="0.25">
      <c r="B1" s="6"/>
      <c r="C1" s="16" t="s">
        <v>41</v>
      </c>
      <c r="D1" s="16"/>
      <c r="E1" s="16"/>
      <c r="F1" s="16"/>
      <c r="G1" s="16"/>
      <c r="H1" s="1"/>
      <c r="I1" s="16" t="s">
        <v>42</v>
      </c>
      <c r="J1" s="16"/>
      <c r="K1" s="16"/>
      <c r="L1" s="16"/>
      <c r="M1" s="16"/>
      <c r="N1" s="16"/>
      <c r="O1" s="16"/>
      <c r="P1" s="6"/>
      <c r="Q1" s="6"/>
      <c r="R1" s="1"/>
      <c r="S1" s="16" t="s">
        <v>43</v>
      </c>
      <c r="T1" s="16"/>
      <c r="U1" s="1"/>
      <c r="V1" s="1"/>
      <c r="W1" s="16" t="s">
        <v>44</v>
      </c>
      <c r="X1" s="16"/>
      <c r="Y1" s="16"/>
      <c r="Z1" s="16"/>
      <c r="AA1" s="16"/>
      <c r="AB1" s="16"/>
      <c r="AC1" s="1"/>
      <c r="AD1" s="16" t="s">
        <v>45</v>
      </c>
      <c r="AE1" s="16"/>
      <c r="AF1" s="16"/>
      <c r="AG1" s="16"/>
    </row>
    <row r="2" spans="1:33" x14ac:dyDescent="0.25">
      <c r="A2" s="6"/>
      <c r="B2" s="6" t="s">
        <v>46</v>
      </c>
      <c r="C2" s="6"/>
      <c r="D2" s="6"/>
      <c r="E2" s="6"/>
      <c r="F2" s="6"/>
      <c r="G2" s="6"/>
      <c r="H2" s="1"/>
      <c r="I2" s="6"/>
      <c r="J2" s="6" t="s">
        <v>47</v>
      </c>
      <c r="K2" s="6"/>
      <c r="L2" s="6" t="s">
        <v>48</v>
      </c>
      <c r="M2" s="6" t="s">
        <v>48</v>
      </c>
      <c r="N2" s="6"/>
      <c r="O2" s="6" t="s">
        <v>49</v>
      </c>
      <c r="P2" s="6" t="s">
        <v>50</v>
      </c>
      <c r="Q2" s="6" t="s">
        <v>50</v>
      </c>
      <c r="R2" s="1"/>
      <c r="S2" s="6"/>
      <c r="T2" s="6"/>
      <c r="U2" s="1"/>
      <c r="V2" s="1" t="s">
        <v>51</v>
      </c>
      <c r="W2" s="8"/>
      <c r="X2" s="6" t="s">
        <v>52</v>
      </c>
      <c r="Y2" s="8"/>
      <c r="AA2" s="6"/>
      <c r="AB2" s="6"/>
      <c r="AC2" s="1"/>
      <c r="AD2" s="6"/>
      <c r="AE2" s="6"/>
      <c r="AF2" s="6"/>
      <c r="AG2" s="6"/>
    </row>
    <row r="3" spans="1:33" x14ac:dyDescent="0.25">
      <c r="A3" s="2" t="s">
        <v>0</v>
      </c>
      <c r="B3" s="2" t="s">
        <v>53</v>
      </c>
      <c r="C3" s="2" t="s">
        <v>54</v>
      </c>
      <c r="D3" s="2" t="s">
        <v>55</v>
      </c>
      <c r="E3" s="1" t="s">
        <v>56</v>
      </c>
      <c r="F3" s="1" t="s">
        <v>57</v>
      </c>
      <c r="G3" s="1" t="s">
        <v>58</v>
      </c>
      <c r="H3" s="2"/>
      <c r="I3" s="2" t="s">
        <v>1</v>
      </c>
      <c r="J3" s="2" t="s">
        <v>59</v>
      </c>
      <c r="K3" s="2" t="s">
        <v>2</v>
      </c>
      <c r="L3" s="2" t="s">
        <v>60</v>
      </c>
      <c r="M3" s="2" t="s">
        <v>61</v>
      </c>
      <c r="N3" s="2" t="s">
        <v>5</v>
      </c>
      <c r="O3" s="2" t="s">
        <v>62</v>
      </c>
      <c r="P3" s="2" t="s">
        <v>60</v>
      </c>
      <c r="Q3" s="2" t="s">
        <v>61</v>
      </c>
      <c r="R3" s="2"/>
      <c r="S3" s="1" t="s">
        <v>63</v>
      </c>
      <c r="T3" s="2" t="s">
        <v>64</v>
      </c>
      <c r="U3" s="2"/>
      <c r="V3" s="2" t="s">
        <v>65</v>
      </c>
      <c r="W3" s="1" t="s">
        <v>12</v>
      </c>
      <c r="X3" s="2" t="s">
        <v>13</v>
      </c>
      <c r="Y3" s="2" t="s">
        <v>14</v>
      </c>
      <c r="Z3" s="1" t="s">
        <v>15</v>
      </c>
      <c r="AA3" s="1" t="s">
        <v>66</v>
      </c>
      <c r="AB3" s="2" t="s">
        <v>16</v>
      </c>
      <c r="AC3" s="2"/>
      <c r="AD3" s="2" t="s">
        <v>67</v>
      </c>
      <c r="AE3" s="2" t="s">
        <v>68</v>
      </c>
      <c r="AF3" s="2" t="s">
        <v>69</v>
      </c>
      <c r="AG3" s="2" t="s">
        <v>70</v>
      </c>
    </row>
    <row r="4" spans="1:33" x14ac:dyDescent="0.25">
      <c r="A4" t="str">
        <f>Hct_PNA!A4</f>
        <v>Sub-AMWCER01</v>
      </c>
      <c r="B4" s="3" t="s">
        <v>19</v>
      </c>
      <c r="C4">
        <f>Hct_PNA!B4</f>
        <v>-0.37699111843077515</v>
      </c>
      <c r="D4">
        <f>Hct_PNA!C4</f>
        <v>2.638937829015426</v>
      </c>
      <c r="E4">
        <f>Hct_PNA!D4</f>
        <v>0.97</v>
      </c>
      <c r="F4">
        <f>Hct_PNA!E4</f>
        <v>0.52</v>
      </c>
      <c r="G4">
        <f>Hct_PNA!F4</f>
        <v>0.36</v>
      </c>
      <c r="I4" t="str">
        <f>Hct_PNA!H4</f>
        <v>F</v>
      </c>
      <c r="J4">
        <f>Hct_PNA!I4</f>
        <v>33.5</v>
      </c>
      <c r="K4">
        <f>Hct_PNA!J4</f>
        <v>1344</v>
      </c>
      <c r="L4" s="3">
        <f>Hct_PNA!K4</f>
        <v>29</v>
      </c>
      <c r="M4" s="3">
        <f>Hct_PNA!L4</f>
        <v>3</v>
      </c>
      <c r="N4" s="9">
        <f>Hct_PNA!M4</f>
        <v>44331</v>
      </c>
      <c r="O4" s="9">
        <f>Hct_PNA!N4</f>
        <v>44406</v>
      </c>
      <c r="P4" s="3" t="str">
        <f>Hct_PNA!O4</f>
        <v>39+2</v>
      </c>
      <c r="Q4" s="3">
        <v>2</v>
      </c>
      <c r="S4" s="3">
        <f>Hct_PNA!Q4</f>
        <v>75</v>
      </c>
      <c r="T4">
        <v>0.28970000000000001</v>
      </c>
      <c r="V4">
        <v>1</v>
      </c>
      <c r="W4">
        <f>Hct_PNA!U4</f>
        <v>0.996</v>
      </c>
      <c r="X4">
        <f>Hct_PNA!X4</f>
        <v>0.223188</v>
      </c>
      <c r="Y4">
        <f>Hct_PNA!Y4</f>
        <v>366</v>
      </c>
      <c r="Z4">
        <v>1.3232000000000001E-2</v>
      </c>
      <c r="AA4">
        <f>X4-Z4</f>
        <v>0.209956</v>
      </c>
      <c r="AB4">
        <f>Hct_PNA!Z4</f>
        <v>16.688984999999999</v>
      </c>
      <c r="AD4" s="3">
        <f>T4/(3*0.0165)</f>
        <v>5.8525252525252522</v>
      </c>
      <c r="AE4" s="3">
        <f>1-(AA4-(C4*T4))/(D4*T4)</f>
        <v>0.58251117550337805</v>
      </c>
      <c r="AF4" s="3">
        <f>(W4-AE4)/W4</f>
        <v>0.41514942218536338</v>
      </c>
      <c r="AG4" s="3">
        <f>AB4*(AF4)*AD4</f>
        <v>40.548767522082301</v>
      </c>
    </row>
    <row r="5" spans="1:33" x14ac:dyDescent="0.25">
      <c r="A5" t="str">
        <f>Hct_PNA!A5</f>
        <v>Sub-AMWCER02</v>
      </c>
      <c r="B5" s="3" t="s">
        <v>21</v>
      </c>
      <c r="C5">
        <f>Hct_PNA!B5</f>
        <v>-0.37699111843077515</v>
      </c>
      <c r="D5">
        <f>Hct_PNA!C5</f>
        <v>2.638937829015426</v>
      </c>
      <c r="E5">
        <f>Hct_PNA!D5</f>
        <v>0.97</v>
      </c>
      <c r="F5">
        <f>Hct_PNA!E5</f>
        <v>0.52</v>
      </c>
      <c r="G5">
        <f>Hct_PNA!F5</f>
        <v>0.36</v>
      </c>
      <c r="I5" t="str">
        <f>Hct_PNA!H5</f>
        <v>F</v>
      </c>
      <c r="J5">
        <f>Hct_PNA!I5</f>
        <v>33.5</v>
      </c>
      <c r="K5">
        <f>Hct_PNA!J5</f>
        <v>1354</v>
      </c>
      <c r="L5" s="3">
        <f>Hct_PNA!K5</f>
        <v>29</v>
      </c>
      <c r="M5" s="3">
        <f>Hct_PNA!L5</f>
        <v>3</v>
      </c>
      <c r="N5" s="9">
        <f>Hct_PNA!M5</f>
        <v>44331</v>
      </c>
      <c r="O5" s="9">
        <f>Hct_PNA!N5</f>
        <v>44406</v>
      </c>
      <c r="P5" s="3" t="str">
        <f>Hct_PNA!O5</f>
        <v>39+2</v>
      </c>
      <c r="Q5" s="3">
        <v>2</v>
      </c>
      <c r="S5" s="3">
        <f>Hct_PNA!Q5</f>
        <v>75</v>
      </c>
      <c r="T5">
        <v>0.30259999999999998</v>
      </c>
      <c r="V5">
        <v>0</v>
      </c>
      <c r="W5">
        <f>Hct_PNA!U5</f>
        <v>0.98899999999999999</v>
      </c>
      <c r="X5">
        <f>Hct_PNA!X5</f>
        <v>0.23707600000000001</v>
      </c>
      <c r="Y5">
        <f>Hct_PNA!Y5</f>
        <v>191</v>
      </c>
      <c r="Z5">
        <v>1.2455000000000001E-2</v>
      </c>
      <c r="AA5">
        <f t="shared" ref="AA5:AA14" si="0">X5-Z5</f>
        <v>0.22462100000000002</v>
      </c>
      <c r="AB5">
        <f>Hct_PNA!Z5</f>
        <v>11.145936000000001</v>
      </c>
      <c r="AD5" s="3">
        <f>T5/(3*0.0165)</f>
        <v>6.1131313131313121</v>
      </c>
      <c r="AE5" s="3">
        <f t="shared" ref="AE5:AE14" si="1">1-(AA5-(C5*T5))/(D5*T5)</f>
        <v>0.57585416491797581</v>
      </c>
      <c r="AF5" s="3">
        <f t="shared" ref="AF5:AF14" si="2">(W5-AE5)/W5</f>
        <v>0.41774098592722364</v>
      </c>
      <c r="AG5" s="3">
        <f>AB5*(AF5)*AD5</f>
        <v>28.463438086468624</v>
      </c>
    </row>
    <row r="6" spans="1:33" x14ac:dyDescent="0.25">
      <c r="A6" t="str">
        <f>Hct_PNA!A6</f>
        <v>Sub-AMWCER03</v>
      </c>
      <c r="B6" s="3" t="s">
        <v>19</v>
      </c>
      <c r="C6">
        <f>Hct_PNA!B6</f>
        <v>-0.37699111843077515</v>
      </c>
      <c r="D6">
        <f>Hct_PNA!C6</f>
        <v>2.638937829015426</v>
      </c>
      <c r="E6">
        <f>Hct_PNA!D6</f>
        <v>0.97</v>
      </c>
      <c r="F6">
        <f>Hct_PNA!E6</f>
        <v>0.52</v>
      </c>
      <c r="G6">
        <f>Hct_PNA!F6</f>
        <v>0.36</v>
      </c>
      <c r="I6" t="str">
        <f>Hct_PNA!H6</f>
        <v>F</v>
      </c>
      <c r="J6">
        <f>Hct_PNA!I6</f>
        <v>33.5</v>
      </c>
      <c r="K6">
        <f>Hct_PNA!J6</f>
        <v>1724</v>
      </c>
      <c r="L6" s="3">
        <f>Hct_PNA!K6</f>
        <v>29</v>
      </c>
      <c r="M6" s="3">
        <f>Hct_PNA!L6</f>
        <v>3</v>
      </c>
      <c r="N6" s="9">
        <f>Hct_PNA!M6</f>
        <v>44357</v>
      </c>
      <c r="O6" s="9">
        <f>Hct_PNA!N6</f>
        <v>44413</v>
      </c>
      <c r="P6" s="3" t="str">
        <f>Hct_PNA!O6</f>
        <v>37+3</v>
      </c>
      <c r="Q6" s="3">
        <v>3</v>
      </c>
      <c r="S6" s="3">
        <f>Hct_PNA!Q6</f>
        <v>56</v>
      </c>
      <c r="T6" s="10">
        <v>0.32</v>
      </c>
      <c r="V6">
        <v>0</v>
      </c>
      <c r="W6">
        <f>Hct_PNA!U6</f>
        <v>0.96799999999999997</v>
      </c>
      <c r="X6">
        <f>Hct_PNA!X6</f>
        <v>0.201984</v>
      </c>
      <c r="Y6">
        <f>Hct_PNA!Y6</f>
        <v>145</v>
      </c>
      <c r="Z6">
        <v>6.2090000000000001E-3</v>
      </c>
      <c r="AA6">
        <f t="shared" si="0"/>
        <v>0.195775</v>
      </c>
      <c r="AB6">
        <f>Hct_PNA!Z6</f>
        <v>12.630386</v>
      </c>
      <c r="AD6" s="3">
        <f>T6/(3*0.0165)</f>
        <v>6.4646464646464645</v>
      </c>
      <c r="AE6" s="3">
        <f>1-(AA6-(C6*T6))/(D6*T6)</f>
        <v>0.6253083408942276</v>
      </c>
      <c r="AF6" s="3">
        <f>(W6-AE6)/W6</f>
        <v>0.35402030899356651</v>
      </c>
      <c r="AG6" s="3">
        <f>AB6*(AF6)*AD6</f>
        <v>28.906105240746772</v>
      </c>
    </row>
    <row r="7" spans="1:33" x14ac:dyDescent="0.25">
      <c r="A7" t="str">
        <f>Hct_PNA!A7</f>
        <v>Sub-AMWCER04</v>
      </c>
      <c r="B7" s="3" t="s">
        <v>19</v>
      </c>
      <c r="C7">
        <f>Hct_PNA!B7</f>
        <v>-0.37699111843077515</v>
      </c>
      <c r="D7">
        <f>Hct_PNA!C7</f>
        <v>2.638937829015426</v>
      </c>
      <c r="E7">
        <f>Hct_PNA!D7</f>
        <v>0.97</v>
      </c>
      <c r="F7">
        <f>Hct_PNA!E7</f>
        <v>0.52</v>
      </c>
      <c r="G7">
        <f>Hct_PNA!F7</f>
        <v>0.36</v>
      </c>
      <c r="I7" t="str">
        <f>Hct_PNA!H7</f>
        <v>F</v>
      </c>
      <c r="J7">
        <f>Hct_PNA!I7</f>
        <v>35.5</v>
      </c>
      <c r="K7">
        <f>Hct_PNA!J7</f>
        <v>1517</v>
      </c>
      <c r="L7" s="3">
        <f>Hct_PNA!K7</f>
        <v>31</v>
      </c>
      <c r="M7" s="3">
        <f>Hct_PNA!L7</f>
        <v>0</v>
      </c>
      <c r="N7" s="9">
        <f>Hct_PNA!M7</f>
        <v>44386</v>
      </c>
      <c r="O7" s="9">
        <f>Hct_PNA!N7</f>
        <v>44453</v>
      </c>
      <c r="P7" s="3" t="str">
        <f>Hct_PNA!O7</f>
        <v>40+4</v>
      </c>
      <c r="Q7" s="3">
        <v>4</v>
      </c>
      <c r="S7" s="3">
        <f>Hct_PNA!Q7</f>
        <v>67</v>
      </c>
      <c r="T7">
        <v>0.34589999999999999</v>
      </c>
      <c r="V7" s="12">
        <v>0</v>
      </c>
      <c r="W7">
        <f>Hct_PNA!U7</f>
        <v>0.995</v>
      </c>
      <c r="X7">
        <f>Hct_PNA!X7</f>
        <v>0.21490699999999999</v>
      </c>
      <c r="Y7">
        <v>121</v>
      </c>
      <c r="Z7">
        <v>1.3192000000000001E-2</v>
      </c>
      <c r="AA7">
        <f t="shared" si="0"/>
        <v>0.20171499999999998</v>
      </c>
      <c r="AB7">
        <f>Hct_PNA!Z7</f>
        <v>14.741683999999999</v>
      </c>
      <c r="AD7" s="3">
        <f>T7/(3*0.0165)</f>
        <v>6.9878787878787874</v>
      </c>
      <c r="AE7" s="3">
        <f t="shared" si="1"/>
        <v>0.63616005626604388</v>
      </c>
      <c r="AF7" s="3">
        <f t="shared" si="2"/>
        <v>0.36064315953161419</v>
      </c>
      <c r="AG7" s="3">
        <f t="shared" ref="AG7:AG8" si="3">AB7*(AF7)*AD7</f>
        <v>37.150970189374974</v>
      </c>
    </row>
    <row r="8" spans="1:33" x14ac:dyDescent="0.25">
      <c r="A8" t="str">
        <f>Hct_PNA!A8</f>
        <v>Sub-AMWCER05</v>
      </c>
      <c r="B8" s="3" t="s">
        <v>19</v>
      </c>
      <c r="C8">
        <f>Hct_PNA!B8</f>
        <v>-0.37699111843077515</v>
      </c>
      <c r="D8">
        <f>Hct_PNA!C8</f>
        <v>2.638937829015426</v>
      </c>
      <c r="E8">
        <f>Hct_PNA!D8</f>
        <v>0.97</v>
      </c>
      <c r="F8">
        <f>Hct_PNA!E8</f>
        <v>0.52</v>
      </c>
      <c r="G8">
        <f>Hct_PNA!F8</f>
        <v>0.36</v>
      </c>
      <c r="I8" t="str">
        <f>Hct_PNA!H8</f>
        <v>M</v>
      </c>
      <c r="J8">
        <f>Hct_PNA!I8</f>
        <v>35</v>
      </c>
      <c r="K8">
        <f>Hct_PNA!J8</f>
        <v>774</v>
      </c>
      <c r="L8" s="3">
        <f>Hct_PNA!K8</f>
        <v>31</v>
      </c>
      <c r="M8" s="3">
        <f>Hct_PNA!L8</f>
        <v>0</v>
      </c>
      <c r="N8" s="9">
        <f>Hct_PNA!M8</f>
        <v>44386</v>
      </c>
      <c r="O8" s="9">
        <f>Hct_PNA!N8</f>
        <v>44460</v>
      </c>
      <c r="P8" s="3" t="str">
        <f>Hct_PNA!O8</f>
        <v>41+3</v>
      </c>
      <c r="Q8" s="3">
        <v>3</v>
      </c>
      <c r="S8" s="3">
        <f>Hct_PNA!Q8</f>
        <v>74</v>
      </c>
      <c r="T8">
        <v>0.29730000000000001</v>
      </c>
      <c r="V8" s="11">
        <v>0</v>
      </c>
      <c r="W8">
        <f>Hct_PNA!U8</f>
        <v>0.97099999999999997</v>
      </c>
      <c r="X8">
        <v>0.19021299999999999</v>
      </c>
      <c r="Y8">
        <v>206</v>
      </c>
      <c r="Z8">
        <v>1.3161000000000001E-2</v>
      </c>
      <c r="AA8">
        <f t="shared" si="0"/>
        <v>0.17705199999999999</v>
      </c>
      <c r="AB8">
        <f>Hct_PNA!Z8</f>
        <v>17.724143999999999</v>
      </c>
      <c r="AD8" s="3">
        <f t="shared" ref="AD8" si="4">T8/(3*0.0165)</f>
        <v>6.0060606060606059</v>
      </c>
      <c r="AE8" s="3">
        <f t="shared" si="1"/>
        <v>0.63147132939065675</v>
      </c>
      <c r="AF8" s="3">
        <f t="shared" si="2"/>
        <v>0.3496690737480363</v>
      </c>
      <c r="AG8" s="3">
        <f t="shared" si="3"/>
        <v>37.223071214046684</v>
      </c>
    </row>
    <row r="9" spans="1:33" x14ac:dyDescent="0.25">
      <c r="A9" t="str">
        <f>Hct_PNA!A9</f>
        <v>Sub-AMWCER06</v>
      </c>
      <c r="B9" s="3" t="s">
        <v>19</v>
      </c>
      <c r="C9">
        <f>Hct_PNA!B9</f>
        <v>-0.37699111843077515</v>
      </c>
      <c r="D9">
        <f>Hct_PNA!C9</f>
        <v>2.638937829015426</v>
      </c>
      <c r="E9">
        <f>Hct_PNA!D9</f>
        <v>0.97</v>
      </c>
      <c r="F9">
        <f>Hct_PNA!E9</f>
        <v>0.52</v>
      </c>
      <c r="G9">
        <f>Hct_PNA!F9</f>
        <v>0.36</v>
      </c>
      <c r="I9" t="str">
        <f>Hct_PNA!H9</f>
        <v>F</v>
      </c>
      <c r="J9">
        <f>Hct_PNA!I9</f>
        <v>35</v>
      </c>
      <c r="K9">
        <f>Hct_PNA!J9</f>
        <v>1632</v>
      </c>
      <c r="L9" s="3">
        <f>Hct_PNA!K9</f>
        <v>31</v>
      </c>
      <c r="M9" s="3">
        <f>Hct_PNA!L9</f>
        <v>0</v>
      </c>
      <c r="N9" s="9">
        <f>Hct_PNA!M9</f>
        <v>44386</v>
      </c>
      <c r="O9" s="9">
        <f>Hct_PNA!N9</f>
        <v>44453</v>
      </c>
      <c r="P9" s="3" t="str">
        <f>Hct_PNA!O9</f>
        <v>40+4</v>
      </c>
      <c r="Q9" s="3">
        <v>4</v>
      </c>
      <c r="S9" s="3">
        <f>Hct_PNA!Q9</f>
        <v>67</v>
      </c>
      <c r="T9">
        <v>0.30359999999999998</v>
      </c>
      <c r="V9">
        <v>0</v>
      </c>
      <c r="W9">
        <f>Hct_PNA!U9</f>
        <v>0.97799999999999998</v>
      </c>
      <c r="X9">
        <f>Hct_PNA!X9</f>
        <v>0.20427500000000001</v>
      </c>
      <c r="Y9">
        <v>254</v>
      </c>
      <c r="Z9">
        <v>1.1528E-2</v>
      </c>
      <c r="AA9">
        <f t="shared" si="0"/>
        <v>0.192747</v>
      </c>
      <c r="AB9">
        <f>Hct_PNA!Z9</f>
        <v>17.063462000000001</v>
      </c>
      <c r="AD9" s="3">
        <f>T9/(3*0.0165)</f>
        <v>6.1333333333333329</v>
      </c>
      <c r="AE9" s="3">
        <f t="shared" si="1"/>
        <v>0.6165644189085453</v>
      </c>
      <c r="AF9" s="3">
        <f t="shared" si="2"/>
        <v>0.36956603383584324</v>
      </c>
      <c r="AG9" s="3">
        <f t="shared" ref="AG9:AG14" si="5">AB9*(AF9)*AD9</f>
        <v>38.677265979071571</v>
      </c>
    </row>
    <row r="10" spans="1:33" x14ac:dyDescent="0.25">
      <c r="A10" t="str">
        <f>Hct_PNA!A10</f>
        <v>Sub-AMWCER07</v>
      </c>
      <c r="B10" s="3" t="s">
        <v>19</v>
      </c>
      <c r="C10">
        <f>Hct_PNA!B10</f>
        <v>-0.37699111843077515</v>
      </c>
      <c r="D10">
        <f>Hct_PNA!C10</f>
        <v>2.638937829015426</v>
      </c>
      <c r="E10">
        <f>Hct_PNA!D10</f>
        <v>0.97</v>
      </c>
      <c r="F10">
        <f>Hct_PNA!E10</f>
        <v>0.52</v>
      </c>
      <c r="G10">
        <f>Hct_PNA!F10</f>
        <v>0.36</v>
      </c>
      <c r="I10" t="str">
        <f>Hct_PNA!H10</f>
        <v>M</v>
      </c>
      <c r="J10">
        <f>Hct_PNA!I10</f>
        <v>36</v>
      </c>
      <c r="K10">
        <f>Hct_PNA!J10</f>
        <v>985</v>
      </c>
      <c r="L10" s="3">
        <f>Hct_PNA!K10</f>
        <v>27</v>
      </c>
      <c r="M10" s="3">
        <f>Hct_PNA!L10</f>
        <v>0</v>
      </c>
      <c r="N10" s="9">
        <f>Hct_PNA!M10</f>
        <v>44374</v>
      </c>
      <c r="O10" s="9">
        <f>Hct_PNA!N10</f>
        <v>44462</v>
      </c>
      <c r="P10" s="3" t="str">
        <f>Hct_PNA!O10</f>
        <v>39+4</v>
      </c>
      <c r="Q10" s="3">
        <v>4</v>
      </c>
      <c r="S10" s="3">
        <f>Hct_PNA!Q10</f>
        <v>88</v>
      </c>
      <c r="T10">
        <v>0.3125</v>
      </c>
      <c r="V10">
        <v>0</v>
      </c>
      <c r="W10">
        <f>Hct_PNA!U10</f>
        <v>0.98</v>
      </c>
      <c r="X10">
        <f>Hct_PNA!X10</f>
        <v>0.22848499999999999</v>
      </c>
      <c r="Y10">
        <v>403</v>
      </c>
      <c r="Z10">
        <v>7.5100000000000002E-3</v>
      </c>
      <c r="AA10">
        <f t="shared" si="0"/>
        <v>0.220975</v>
      </c>
      <c r="AB10">
        <f>Hct_PNA!Z10</f>
        <v>9.8416399999999999</v>
      </c>
      <c r="AD10" s="3">
        <f>T10/(3*0.0165)</f>
        <v>6.3131313131313131</v>
      </c>
      <c r="AE10" s="3">
        <f t="shared" si="1"/>
        <v>0.58918656343061648</v>
      </c>
      <c r="AF10" s="3">
        <f t="shared" si="2"/>
        <v>0.39878922098916686</v>
      </c>
      <c r="AG10" s="3">
        <f t="shared" si="5"/>
        <v>24.777398667019089</v>
      </c>
    </row>
    <row r="11" spans="1:33" x14ac:dyDescent="0.25">
      <c r="A11" t="str">
        <f>Hct_PNA!A11</f>
        <v>Sub-AMWCER08</v>
      </c>
      <c r="B11" s="3" t="s">
        <v>19</v>
      </c>
      <c r="C11">
        <f>Hct_PNA!B11</f>
        <v>-0.37699111843077515</v>
      </c>
      <c r="D11">
        <f>Hct_PNA!C11</f>
        <v>2.638937829015426</v>
      </c>
      <c r="E11">
        <f>Hct_PNA!D11</f>
        <v>0.97</v>
      </c>
      <c r="F11">
        <f>Hct_PNA!E11</f>
        <v>0.52</v>
      </c>
      <c r="G11">
        <f>Hct_PNA!F11</f>
        <v>0.36</v>
      </c>
      <c r="I11" t="str">
        <f>Hct_PNA!H11</f>
        <v>M</v>
      </c>
      <c r="J11">
        <f>Hct_PNA!I11</f>
        <v>36.5</v>
      </c>
      <c r="K11">
        <f>Hct_PNA!J11</f>
        <v>1212</v>
      </c>
      <c r="L11" s="3">
        <f>Hct_PNA!K11</f>
        <v>28</v>
      </c>
      <c r="M11" s="3">
        <f>Hct_PNA!L11</f>
        <v>2</v>
      </c>
      <c r="N11" s="9">
        <f>Hct_PNA!M11</f>
        <v>44396</v>
      </c>
      <c r="O11" s="9">
        <f>Hct_PNA!N11</f>
        <v>44489</v>
      </c>
      <c r="P11" s="3" t="str">
        <f>Hct_PNA!O11</f>
        <v>40+4</v>
      </c>
      <c r="Q11" s="3">
        <v>4</v>
      </c>
      <c r="S11" s="3">
        <f>Hct_PNA!Q11</f>
        <v>93</v>
      </c>
      <c r="T11">
        <v>0.35120000000000001</v>
      </c>
      <c r="V11">
        <v>0</v>
      </c>
      <c r="W11">
        <f>Hct_PNA!U11</f>
        <v>0.98399999999999999</v>
      </c>
      <c r="X11">
        <f>Hct_PNA!X11</f>
        <v>0.212473</v>
      </c>
      <c r="Y11">
        <v>411</v>
      </c>
      <c r="Z11">
        <v>9.1730000000000006E-3</v>
      </c>
      <c r="AA11">
        <f t="shared" si="0"/>
        <v>0.20329999999999998</v>
      </c>
      <c r="AB11">
        <f>Hct_PNA!Z11</f>
        <v>7.5068489999999999</v>
      </c>
      <c r="AD11" s="3">
        <f t="shared" ref="AD11:AD14" si="6">T11/(3*0.0165)</f>
        <v>7.0949494949494945</v>
      </c>
      <c r="AE11" s="3">
        <f t="shared" si="1"/>
        <v>0.63778473851161777</v>
      </c>
      <c r="AF11" s="3">
        <f t="shared" si="2"/>
        <v>0.3518447779353478</v>
      </c>
      <c r="AG11" s="3">
        <f t="shared" si="5"/>
        <v>18.73950427339383</v>
      </c>
    </row>
    <row r="12" spans="1:33" x14ac:dyDescent="0.25">
      <c r="A12" t="str">
        <f>Hct_PNA!A12</f>
        <v>Sub-AMWCER09</v>
      </c>
      <c r="B12" s="3" t="s">
        <v>21</v>
      </c>
      <c r="C12">
        <f>Hct_PNA!B12</f>
        <v>-0.37699111843077515</v>
      </c>
      <c r="D12">
        <f>Hct_PNA!C12</f>
        <v>2.638937829015426</v>
      </c>
      <c r="E12">
        <f>Hct_PNA!D12</f>
        <v>0.97</v>
      </c>
      <c r="F12">
        <f>Hct_PNA!E12</f>
        <v>0.52</v>
      </c>
      <c r="G12">
        <f>Hct_PNA!F12</f>
        <v>0.36</v>
      </c>
      <c r="I12" t="str">
        <f>Hct_PNA!H12</f>
        <v>F</v>
      </c>
      <c r="J12">
        <f>Hct_PNA!I12</f>
        <v>33.25</v>
      </c>
      <c r="K12">
        <f>Hct_PNA!J12</f>
        <v>820</v>
      </c>
      <c r="L12" s="3">
        <f>Hct_PNA!K12</f>
        <v>25</v>
      </c>
      <c r="M12" s="3">
        <f>Hct_PNA!L12</f>
        <v>0</v>
      </c>
      <c r="N12" s="9">
        <f>Hct_PNA!M12</f>
        <v>44402</v>
      </c>
      <c r="O12" s="9">
        <f>Hct_PNA!N12</f>
        <v>44505</v>
      </c>
      <c r="P12" s="3" t="str">
        <f>Hct_PNA!O12</f>
        <v>40+5</v>
      </c>
      <c r="Q12" s="3">
        <v>5</v>
      </c>
      <c r="S12" s="3">
        <f>Hct_PNA!Q12</f>
        <v>103</v>
      </c>
      <c r="T12" s="13">
        <v>0.3325183060040644</v>
      </c>
      <c r="V12">
        <v>0</v>
      </c>
      <c r="W12">
        <f>Hct_PNA!U12</f>
        <v>0.96799999999999997</v>
      </c>
      <c r="X12">
        <f>Hct_PNA!X12</f>
        <v>0.23603099999999999</v>
      </c>
      <c r="Y12">
        <f>Hct_PNA!Y12</f>
        <v>311</v>
      </c>
      <c r="Z12">
        <v>8.5389999999999997E-3</v>
      </c>
      <c r="AA12">
        <f t="shared" si="0"/>
        <v>0.227492</v>
      </c>
      <c r="AB12">
        <f>Hct_PNA!Z12</f>
        <v>5.2812760000000001</v>
      </c>
      <c r="AD12" s="3">
        <f t="shared" si="6"/>
        <v>6.717541535435644</v>
      </c>
      <c r="AE12" s="3">
        <f t="shared" si="1"/>
        <v>0.59789127781979057</v>
      </c>
      <c r="AF12" s="3">
        <f t="shared" si="2"/>
        <v>0.38234372126054694</v>
      </c>
      <c r="AG12" s="3">
        <f t="shared" si="5"/>
        <v>13.564481184791386</v>
      </c>
    </row>
    <row r="13" spans="1:33" x14ac:dyDescent="0.25">
      <c r="A13" t="str">
        <f>Hct_PNA!A13</f>
        <v>Sub-AMWCER10</v>
      </c>
      <c r="B13" s="3" t="s">
        <v>21</v>
      </c>
      <c r="C13">
        <f>Hct_PNA!B13</f>
        <v>-0.37699111843077515</v>
      </c>
      <c r="D13">
        <f>Hct_PNA!C13</f>
        <v>2.638937829015426</v>
      </c>
      <c r="E13">
        <f>Hct_PNA!D13</f>
        <v>0.97</v>
      </c>
      <c r="F13">
        <f>Hct_PNA!E13</f>
        <v>0.52</v>
      </c>
      <c r="G13">
        <f>Hct_PNA!F13</f>
        <v>0.36</v>
      </c>
      <c r="I13" t="str">
        <f>Hct_PNA!H13</f>
        <v>M</v>
      </c>
      <c r="J13">
        <f>Hct_PNA!I13</f>
        <v>34</v>
      </c>
      <c r="K13">
        <f>Hct_PNA!J13</f>
        <v>1240</v>
      </c>
      <c r="L13" s="3">
        <f>Hct_PNA!K13</f>
        <v>28</v>
      </c>
      <c r="M13" s="3">
        <f>Hct_PNA!L13</f>
        <v>6</v>
      </c>
      <c r="N13" s="9">
        <f>Hct_PNA!M13</f>
        <v>44437</v>
      </c>
      <c r="O13" s="9">
        <f>Hct_PNA!N13</f>
        <v>44509</v>
      </c>
      <c r="P13" s="3" t="str">
        <f>Hct_PNA!O13</f>
        <v>39+1</v>
      </c>
      <c r="Q13" s="3">
        <v>1</v>
      </c>
      <c r="S13" s="3">
        <f>Hct_PNA!Q13</f>
        <v>72</v>
      </c>
      <c r="T13" s="13">
        <v>0.28599363063932209</v>
      </c>
      <c r="V13">
        <v>0</v>
      </c>
      <c r="W13">
        <f>Hct_PNA!U13</f>
        <v>0.99</v>
      </c>
      <c r="X13">
        <f>Hct_PNA!X13</f>
        <v>0.26967000000000002</v>
      </c>
      <c r="Y13">
        <f>Hct_PNA!Y13</f>
        <v>516</v>
      </c>
      <c r="Z13">
        <v>1.1469999999999999E-2</v>
      </c>
      <c r="AA13">
        <f t="shared" si="0"/>
        <v>0.25820000000000004</v>
      </c>
      <c r="AB13">
        <f>Hct_PNA!Z13</f>
        <v>10.305622</v>
      </c>
      <c r="AD13" s="3">
        <f t="shared" si="6"/>
        <v>5.7776491038246887</v>
      </c>
      <c r="AE13" s="3">
        <f t="shared" si="1"/>
        <v>0.5150289584915998</v>
      </c>
      <c r="AF13" s="3">
        <f t="shared" si="2"/>
        <v>0.47976872879636384</v>
      </c>
      <c r="AG13" s="3">
        <f t="shared" si="5"/>
        <v>28.566518090153746</v>
      </c>
    </row>
    <row r="14" spans="1:33" x14ac:dyDescent="0.25">
      <c r="A14" t="str">
        <f>Hct_PNA!A14</f>
        <v>Sub-AMWCER11</v>
      </c>
      <c r="B14" s="3" t="s">
        <v>19</v>
      </c>
      <c r="C14">
        <f>Hct_PNA!B14</f>
        <v>-0.37699111843077515</v>
      </c>
      <c r="D14">
        <f>Hct_PNA!C14</f>
        <v>2.638937829015426</v>
      </c>
      <c r="E14">
        <f>Hct_PNA!D14</f>
        <v>0.97</v>
      </c>
      <c r="F14">
        <f>Hct_PNA!E14</f>
        <v>0.52</v>
      </c>
      <c r="G14">
        <f>Hct_PNA!F14</f>
        <v>0.36</v>
      </c>
      <c r="I14" t="str">
        <f>Hct_PNA!H14</f>
        <v>M</v>
      </c>
      <c r="J14">
        <f>Hct_PNA!I14</f>
        <v>35.75</v>
      </c>
      <c r="K14">
        <f>Hct_PNA!J14</f>
        <v>1452</v>
      </c>
      <c r="L14" s="3">
        <f>Hct_PNA!K14</f>
        <v>28</v>
      </c>
      <c r="M14" s="3">
        <f>Hct_PNA!L14</f>
        <v>1</v>
      </c>
      <c r="N14" s="9">
        <f>Hct_PNA!M14</f>
        <v>44432</v>
      </c>
      <c r="O14" s="9">
        <f>Hct_PNA!N14</f>
        <v>44509</v>
      </c>
      <c r="P14" s="3" t="str">
        <f>Hct_PNA!O14</f>
        <v>39+1</v>
      </c>
      <c r="Q14" s="3">
        <v>1</v>
      </c>
      <c r="S14" s="3">
        <f>Hct_PNA!Q14</f>
        <v>77</v>
      </c>
      <c r="T14" s="13">
        <v>0.29328905034927555</v>
      </c>
      <c r="V14">
        <v>0</v>
      </c>
      <c r="W14">
        <f>Hct_PNA!U14</f>
        <v>0.998</v>
      </c>
      <c r="X14">
        <f>Hct_PNA!X14</f>
        <v>0.20230300000000001</v>
      </c>
      <c r="Y14">
        <f>Hct_PNA!Y14</f>
        <v>134</v>
      </c>
      <c r="Z14">
        <v>8.1899999999999994E-3</v>
      </c>
      <c r="AA14">
        <f t="shared" si="0"/>
        <v>0.19411300000000001</v>
      </c>
      <c r="AB14">
        <f>Hct_PNA!Z14</f>
        <v>15.714324</v>
      </c>
      <c r="AD14" s="3">
        <f t="shared" si="6"/>
        <v>5.9250313201873848</v>
      </c>
      <c r="AE14" s="3">
        <f t="shared" si="1"/>
        <v>0.60634165516914673</v>
      </c>
      <c r="AF14" s="3">
        <f t="shared" si="2"/>
        <v>0.39244323129344016</v>
      </c>
      <c r="AG14" s="3">
        <f t="shared" si="5"/>
        <v>36.5395501732729</v>
      </c>
    </row>
    <row r="15" spans="1:33" x14ac:dyDescent="0.25">
      <c r="A15" t="s">
        <v>32</v>
      </c>
      <c r="C15" s="3">
        <f>-0.03*4*PI()</f>
        <v>-0.37699111843077515</v>
      </c>
      <c r="D15" s="3">
        <f>0.21*4*PI()</f>
        <v>2.638937829015426</v>
      </c>
      <c r="E15" s="3">
        <v>0.97</v>
      </c>
      <c r="F15" s="3">
        <v>0.52</v>
      </c>
      <c r="G15" s="3">
        <v>0.36</v>
      </c>
      <c r="I15" t="s">
        <v>25</v>
      </c>
      <c r="J15">
        <v>35</v>
      </c>
      <c r="K15">
        <v>1160</v>
      </c>
      <c r="L15">
        <v>26</v>
      </c>
      <c r="M15">
        <v>2</v>
      </c>
      <c r="N15" s="9">
        <v>44419</v>
      </c>
      <c r="O15" s="9">
        <v>44524</v>
      </c>
      <c r="P15">
        <v>41</v>
      </c>
      <c r="Q15">
        <v>2</v>
      </c>
      <c r="S15" s="3">
        <f>DATEDIF(N15,O15,"d")</f>
        <v>105</v>
      </c>
      <c r="W15">
        <v>0.93600000000000005</v>
      </c>
    </row>
    <row r="16" spans="1:33" x14ac:dyDescent="0.25">
      <c r="A16" t="s">
        <v>33</v>
      </c>
      <c r="C16" s="3">
        <f>-0.03*4*PI()</f>
        <v>-0.37699111843077515</v>
      </c>
      <c r="D16" s="3">
        <f>0.21*4*PI()</f>
        <v>2.638937829015426</v>
      </c>
      <c r="E16" s="3">
        <v>0.97</v>
      </c>
      <c r="F16" s="3">
        <v>0.52</v>
      </c>
      <c r="G16" s="3">
        <v>0.36</v>
      </c>
      <c r="I16" t="s">
        <v>18</v>
      </c>
      <c r="J16">
        <v>36.5</v>
      </c>
      <c r="K16">
        <v>1037</v>
      </c>
      <c r="L16">
        <v>27</v>
      </c>
      <c r="M16">
        <v>3</v>
      </c>
      <c r="N16" s="9">
        <v>44408</v>
      </c>
      <c r="O16" s="9">
        <v>44524</v>
      </c>
      <c r="P16">
        <v>44</v>
      </c>
      <c r="Q16">
        <v>0</v>
      </c>
      <c r="S16" s="3">
        <f>DATEDIF(N16,O16,"d")</f>
        <v>116</v>
      </c>
      <c r="W16">
        <v>0.999</v>
      </c>
      <c r="AE16">
        <f>AVERAGE(AE4:AE14)</f>
        <v>0.60128206175487275</v>
      </c>
    </row>
    <row r="17" spans="3:33" x14ac:dyDescent="0.25">
      <c r="C17" s="3"/>
      <c r="D17" s="3"/>
      <c r="E17" s="3"/>
      <c r="F17" s="3"/>
      <c r="G17" s="3"/>
      <c r="N17" s="9"/>
      <c r="O17" s="9"/>
      <c r="S17" s="3"/>
    </row>
    <row r="18" spans="3:33" x14ac:dyDescent="0.25">
      <c r="T18">
        <f>AVERAGE(T4:T14)</f>
        <v>0.31223645336296929</v>
      </c>
      <c r="W18">
        <f>AVERAGE(W4:W14)</f>
        <v>0.98336363636363622</v>
      </c>
      <c r="Z18">
        <f>AVERAGE(Z4:Z14)</f>
        <v>1.0423545454545456E-2</v>
      </c>
      <c r="AB18">
        <f>AVERAGE(AB4:AB14)</f>
        <v>12.604028</v>
      </c>
      <c r="AE18">
        <f>AVERAGE(AE4:AE14)</f>
        <v>0.60128206175487275</v>
      </c>
      <c r="AF18">
        <f>AVERAGE(AF4:AF14)</f>
        <v>0.38836169677241023</v>
      </c>
      <c r="AG18">
        <f>AVERAGE(AG4:AG14)</f>
        <v>30.287006420038356</v>
      </c>
    </row>
    <row r="19" spans="3:33" x14ac:dyDescent="0.25">
      <c r="C19" s="3"/>
      <c r="D19" s="3"/>
      <c r="E19" s="3"/>
      <c r="F19" s="3"/>
      <c r="G19" s="3"/>
      <c r="N19" s="9"/>
      <c r="O19" s="9"/>
      <c r="S19" s="3"/>
      <c r="T19" s="14">
        <f>_xlfn.STDEV.S(T4:T14)</f>
        <v>2.2514921170883374E-2</v>
      </c>
      <c r="W19" s="14">
        <f>_xlfn.STDEV.S(W4:W14)</f>
        <v>1.118277896833098E-2</v>
      </c>
      <c r="AB19" s="14">
        <f>_xlfn.STDEV.S(AB4:AB14)</f>
        <v>4.1433880190873529</v>
      </c>
      <c r="AE19" s="14">
        <f>_xlfn.STDEV.S(AE4:AE14)</f>
        <v>3.5906885458156644E-2</v>
      </c>
      <c r="AF19" s="14">
        <f>_xlfn.STDEV.S(AF4:AF14)</f>
        <v>3.9024489985775665E-2</v>
      </c>
      <c r="AG19" s="14">
        <f>_xlfn.STDEV.S(AG4:AG14)</f>
        <v>8.7267021062525441</v>
      </c>
    </row>
    <row r="20" spans="3:33" x14ac:dyDescent="0.25">
      <c r="C20" s="3"/>
      <c r="D20" s="3"/>
      <c r="E20" s="3"/>
      <c r="F20" s="3"/>
      <c r="G20" s="3"/>
      <c r="N20" s="9"/>
      <c r="O20" s="9"/>
      <c r="S20" s="3"/>
      <c r="T20" s="14">
        <f>MIN(T4:T14)</f>
        <v>0.28599363063932209</v>
      </c>
      <c r="W20" s="14">
        <f>MIN(W4:W14)</f>
        <v>0.96799999999999997</v>
      </c>
      <c r="AB20" s="14">
        <f>MIN(AB4:AB14)</f>
        <v>5.2812760000000001</v>
      </c>
      <c r="AE20" s="14">
        <f t="shared" ref="AE20:AG20" si="7">MIN(AE4:AE14)</f>
        <v>0.5150289584915998</v>
      </c>
      <c r="AF20" s="14">
        <f t="shared" si="7"/>
        <v>0.3496690737480363</v>
      </c>
      <c r="AG20" s="14">
        <f t="shared" si="7"/>
        <v>13.564481184791386</v>
      </c>
    </row>
    <row r="21" spans="3:33" x14ac:dyDescent="0.25">
      <c r="C21" s="3"/>
      <c r="D21" s="3"/>
      <c r="E21" s="3"/>
      <c r="F21" s="3"/>
      <c r="G21" s="3"/>
      <c r="N21" s="9"/>
      <c r="O21" s="9"/>
      <c r="S21" s="3"/>
      <c r="T21" s="14">
        <f>MAX(T4:T14)</f>
        <v>0.35120000000000001</v>
      </c>
      <c r="W21" s="14">
        <f>MAX(W4:W14)</f>
        <v>0.998</v>
      </c>
      <c r="AB21" s="14">
        <f>MAX(AB4:AB14)</f>
        <v>17.724143999999999</v>
      </c>
      <c r="AE21" s="14">
        <f t="shared" ref="AE21:AG21" si="8">MAX(AE4:AE14)</f>
        <v>0.63778473851161777</v>
      </c>
      <c r="AF21" s="14">
        <f t="shared" si="8"/>
        <v>0.47976872879636384</v>
      </c>
      <c r="AG21" s="14">
        <f t="shared" si="8"/>
        <v>40.548767522082301</v>
      </c>
    </row>
    <row r="23" spans="3:33" x14ac:dyDescent="0.25">
      <c r="K23">
        <f>AVERAGE(K4:K16)</f>
        <v>1250.0769230769231</v>
      </c>
      <c r="L23">
        <f>AVERAGE(L4:L16)</f>
        <v>28.384615384615383</v>
      </c>
      <c r="S23">
        <f>AVERAGE(S4:S16)</f>
        <v>82.15384615384616</v>
      </c>
    </row>
    <row r="24" spans="3:33" x14ac:dyDescent="0.25">
      <c r="K24">
        <f>_xlfn.STDEV.S(K4:K16)</f>
        <v>294.25880375911214</v>
      </c>
      <c r="L24">
        <f>_xlfn.STDEV.S(L4:L16)</f>
        <v>1.8946618668626838</v>
      </c>
      <c r="S24">
        <f>_xlfn.STDEV.S(S4:S16)</f>
        <v>17.549198243063966</v>
      </c>
      <c r="T24">
        <f>PEARSON(T4:T11,L4:L11)</f>
        <v>-0.12098159270563705</v>
      </c>
      <c r="AB24">
        <f>PEARSON(AB4:AB11,L4:L11)</f>
        <v>0.80235685743995011</v>
      </c>
      <c r="AE24">
        <f>PEARSON(AE4:AE11,L4:L11)</f>
        <v>0.43544119704830331</v>
      </c>
      <c r="AF24">
        <f>PEARSON(AF4:AF11,L4:L11)</f>
        <v>-0.39872342913276088</v>
      </c>
      <c r="AG24">
        <f>PEARSON(AG4:AG14,L4:L14)</f>
        <v>0.80143577995836945</v>
      </c>
    </row>
    <row r="25" spans="3:33" x14ac:dyDescent="0.25">
      <c r="AG25">
        <f>PEARSON(AG4:AG11,S4:S11)</f>
        <v>-0.58302819984131526</v>
      </c>
    </row>
    <row r="28" spans="3:33" x14ac:dyDescent="0.25">
      <c r="L28">
        <v>29</v>
      </c>
      <c r="M28">
        <v>3</v>
      </c>
      <c r="N28">
        <f>L28+(M28/7)</f>
        <v>29.428571428571427</v>
      </c>
      <c r="P28">
        <v>39</v>
      </c>
      <c r="Q28">
        <v>2</v>
      </c>
      <c r="S28">
        <f>P28+(Q28/7)</f>
        <v>39.285714285714285</v>
      </c>
    </row>
    <row r="29" spans="3:33" x14ac:dyDescent="0.25">
      <c r="L29">
        <v>29</v>
      </c>
      <c r="M29">
        <v>3</v>
      </c>
      <c r="N29">
        <f t="shared" ref="N29:N40" si="9">L29+(M29/7)</f>
        <v>29.428571428571427</v>
      </c>
      <c r="P29">
        <v>39</v>
      </c>
      <c r="Q29">
        <v>2</v>
      </c>
      <c r="S29">
        <f t="shared" ref="S29:S40" si="10">P29+(Q29/7)</f>
        <v>39.285714285714285</v>
      </c>
    </row>
    <row r="30" spans="3:33" x14ac:dyDescent="0.25">
      <c r="L30">
        <v>29</v>
      </c>
      <c r="M30">
        <v>3</v>
      </c>
      <c r="N30">
        <f t="shared" si="9"/>
        <v>29.428571428571427</v>
      </c>
      <c r="P30">
        <v>37</v>
      </c>
      <c r="Q30">
        <v>3</v>
      </c>
      <c r="S30">
        <f t="shared" si="10"/>
        <v>37.428571428571431</v>
      </c>
    </row>
    <row r="31" spans="3:33" x14ac:dyDescent="0.25">
      <c r="L31">
        <v>31</v>
      </c>
      <c r="M31">
        <v>0</v>
      </c>
      <c r="N31">
        <f t="shared" si="9"/>
        <v>31</v>
      </c>
      <c r="P31">
        <v>40</v>
      </c>
      <c r="Q31">
        <v>4</v>
      </c>
      <c r="S31">
        <f t="shared" si="10"/>
        <v>40.571428571428569</v>
      </c>
    </row>
    <row r="32" spans="3:33" x14ac:dyDescent="0.25">
      <c r="L32">
        <v>31</v>
      </c>
      <c r="M32">
        <v>0</v>
      </c>
      <c r="N32">
        <f t="shared" si="9"/>
        <v>31</v>
      </c>
      <c r="P32">
        <v>41</v>
      </c>
      <c r="Q32">
        <v>3</v>
      </c>
      <c r="S32">
        <f t="shared" si="10"/>
        <v>41.428571428571431</v>
      </c>
    </row>
    <row r="33" spans="12:19" x14ac:dyDescent="0.25">
      <c r="L33">
        <v>31</v>
      </c>
      <c r="M33">
        <v>0</v>
      </c>
      <c r="N33">
        <f t="shared" si="9"/>
        <v>31</v>
      </c>
      <c r="P33">
        <v>40</v>
      </c>
      <c r="Q33">
        <v>4</v>
      </c>
      <c r="S33">
        <f t="shared" si="10"/>
        <v>40.571428571428569</v>
      </c>
    </row>
    <row r="34" spans="12:19" x14ac:dyDescent="0.25">
      <c r="L34">
        <v>27</v>
      </c>
      <c r="M34">
        <v>0</v>
      </c>
      <c r="N34">
        <f t="shared" si="9"/>
        <v>27</v>
      </c>
      <c r="P34">
        <v>39</v>
      </c>
      <c r="Q34">
        <v>4</v>
      </c>
      <c r="S34">
        <f t="shared" si="10"/>
        <v>39.571428571428569</v>
      </c>
    </row>
    <row r="35" spans="12:19" x14ac:dyDescent="0.25">
      <c r="L35">
        <v>28</v>
      </c>
      <c r="M35">
        <v>2</v>
      </c>
      <c r="N35">
        <f t="shared" si="9"/>
        <v>28.285714285714285</v>
      </c>
      <c r="P35">
        <v>40</v>
      </c>
      <c r="Q35">
        <v>4</v>
      </c>
      <c r="S35">
        <f t="shared" si="10"/>
        <v>40.571428571428569</v>
      </c>
    </row>
    <row r="36" spans="12:19" x14ac:dyDescent="0.25">
      <c r="L36">
        <v>25</v>
      </c>
      <c r="M36">
        <v>0</v>
      </c>
      <c r="N36">
        <f t="shared" si="9"/>
        <v>25</v>
      </c>
      <c r="P36">
        <v>40</v>
      </c>
      <c r="Q36">
        <v>5</v>
      </c>
      <c r="S36">
        <f t="shared" si="10"/>
        <v>40.714285714285715</v>
      </c>
    </row>
    <row r="37" spans="12:19" x14ac:dyDescent="0.25">
      <c r="L37">
        <v>28</v>
      </c>
      <c r="M37">
        <v>6</v>
      </c>
      <c r="N37">
        <f t="shared" si="9"/>
        <v>28.857142857142858</v>
      </c>
      <c r="P37">
        <v>39</v>
      </c>
      <c r="Q37">
        <v>1</v>
      </c>
      <c r="S37">
        <f t="shared" si="10"/>
        <v>39.142857142857146</v>
      </c>
    </row>
    <row r="38" spans="12:19" x14ac:dyDescent="0.25">
      <c r="L38">
        <v>28</v>
      </c>
      <c r="M38">
        <v>1</v>
      </c>
      <c r="N38">
        <f t="shared" si="9"/>
        <v>28.142857142857142</v>
      </c>
      <c r="P38">
        <v>39</v>
      </c>
      <c r="Q38">
        <v>1</v>
      </c>
      <c r="S38">
        <f t="shared" si="10"/>
        <v>39.142857142857146</v>
      </c>
    </row>
    <row r="39" spans="12:19" x14ac:dyDescent="0.25">
      <c r="L39">
        <v>26</v>
      </c>
      <c r="M39">
        <v>2</v>
      </c>
      <c r="N39">
        <f t="shared" si="9"/>
        <v>26.285714285714285</v>
      </c>
      <c r="P39">
        <v>41</v>
      </c>
      <c r="Q39">
        <v>2</v>
      </c>
      <c r="S39">
        <f t="shared" si="10"/>
        <v>41.285714285714285</v>
      </c>
    </row>
    <row r="40" spans="12:19" x14ac:dyDescent="0.25">
      <c r="L40">
        <v>27</v>
      </c>
      <c r="M40">
        <v>3</v>
      </c>
      <c r="N40">
        <f t="shared" si="9"/>
        <v>27.428571428571427</v>
      </c>
      <c r="P40">
        <v>44</v>
      </c>
      <c r="Q40">
        <v>0</v>
      </c>
      <c r="S40">
        <f t="shared" si="10"/>
        <v>44</v>
      </c>
    </row>
    <row r="42" spans="12:19" x14ac:dyDescent="0.25">
      <c r="N42">
        <f>AVERAGE(N28:N40)</f>
        <v>28.637362637362635</v>
      </c>
      <c r="S42">
        <f>AVERAGE(S28:S40)</f>
        <v>40.230769230769234</v>
      </c>
    </row>
    <row r="43" spans="12:19" x14ac:dyDescent="0.25">
      <c r="N43">
        <f>_xlfn.STDEV.S(N28:N40)</f>
        <v>1.869569582514075</v>
      </c>
      <c r="S43">
        <f>_xlfn.STDEV.S(S28:S40)</f>
        <v>1.5752534204267559</v>
      </c>
    </row>
  </sheetData>
  <mergeCells count="5">
    <mergeCell ref="I1:O1"/>
    <mergeCell ref="S1:T1"/>
    <mergeCell ref="W1:AB1"/>
    <mergeCell ref="AD1:AG1"/>
    <mergeCell ref="C1:G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4533E-CC79-4FAF-9765-7D3F25BE1B63}">
  <dimension ref="A1:AJ48"/>
  <sheetViews>
    <sheetView workbookViewId="0">
      <pane xSplit="1" ySplit="3" topLeftCell="B4" activePane="bottomRight" state="frozen"/>
      <selection pane="topRight"/>
      <selection pane="bottomLeft"/>
      <selection pane="bottomRight" activeCell="C4" sqref="C4"/>
    </sheetView>
  </sheetViews>
  <sheetFormatPr defaultRowHeight="13.2" x14ac:dyDescent="0.25"/>
  <cols>
    <col min="1" max="1" width="16.109375" customWidth="1"/>
    <col min="2" max="2" width="7" customWidth="1"/>
    <col min="5" max="5" width="5.44140625" customWidth="1"/>
    <col min="6" max="6" width="4.6640625" customWidth="1"/>
    <col min="7" max="7" width="4.88671875" customWidth="1"/>
    <col min="8" max="8" width="1" customWidth="1"/>
    <col min="9" max="9" width="4.109375" customWidth="1"/>
    <col min="10" max="10" width="5.88671875" customWidth="1"/>
    <col min="11" max="11" width="5.33203125" customWidth="1"/>
    <col min="12" max="12" width="7.109375" customWidth="1"/>
    <col min="13" max="13" width="7.44140625" customWidth="1"/>
    <col min="14" max="14" width="9.44140625" bestFit="1" customWidth="1"/>
    <col min="15" max="15" width="10.109375" customWidth="1"/>
    <col min="17" max="17" width="8.33203125" customWidth="1"/>
    <col min="18" max="18" width="1.109375" customWidth="1"/>
    <col min="19" max="19" width="5.33203125" customWidth="1"/>
    <col min="21" max="21" width="1.33203125" customWidth="1"/>
    <col min="22" max="22" width="10.6640625" customWidth="1"/>
    <col min="27" max="27" width="8.109375" customWidth="1"/>
    <col min="29" max="29" width="1.44140625" customWidth="1"/>
    <col min="34" max="34" width="1.6640625" customWidth="1"/>
    <col min="35" max="35" width="16.88671875" customWidth="1"/>
  </cols>
  <sheetData>
    <row r="1" spans="1:36" x14ac:dyDescent="0.25">
      <c r="B1" s="6"/>
      <c r="C1" s="16" t="s">
        <v>41</v>
      </c>
      <c r="D1" s="16"/>
      <c r="E1" s="16"/>
      <c r="F1" s="16"/>
      <c r="G1" s="16"/>
      <c r="H1" s="1"/>
      <c r="I1" s="16" t="s">
        <v>42</v>
      </c>
      <c r="J1" s="16"/>
      <c r="K1" s="16"/>
      <c r="L1" s="16"/>
      <c r="M1" s="16"/>
      <c r="N1" s="16"/>
      <c r="O1" s="16"/>
      <c r="P1" s="6"/>
      <c r="Q1" s="6"/>
      <c r="R1" s="1"/>
      <c r="S1" s="16" t="s">
        <v>43</v>
      </c>
      <c r="T1" s="16"/>
      <c r="U1" s="1"/>
      <c r="V1" s="1"/>
      <c r="W1" s="16" t="s">
        <v>44</v>
      </c>
      <c r="X1" s="16"/>
      <c r="Y1" s="16"/>
      <c r="Z1" s="16"/>
      <c r="AA1" s="16"/>
      <c r="AB1" s="16"/>
      <c r="AC1" s="1"/>
      <c r="AD1" s="16" t="s">
        <v>45</v>
      </c>
      <c r="AE1" s="16"/>
      <c r="AF1" s="16"/>
      <c r="AG1" s="16"/>
      <c r="AI1" s="17" t="s">
        <v>71</v>
      </c>
      <c r="AJ1" s="17"/>
    </row>
    <row r="2" spans="1:36" x14ac:dyDescent="0.25">
      <c r="A2" s="6"/>
      <c r="B2" s="6" t="s">
        <v>46</v>
      </c>
      <c r="C2" s="6"/>
      <c r="D2" s="6"/>
      <c r="E2" s="6"/>
      <c r="F2" s="6"/>
      <c r="G2" s="6"/>
      <c r="H2" s="1"/>
      <c r="I2" s="6"/>
      <c r="J2" s="6" t="s">
        <v>47</v>
      </c>
      <c r="K2" s="6"/>
      <c r="L2" s="6" t="s">
        <v>48</v>
      </c>
      <c r="M2" s="6" t="s">
        <v>48</v>
      </c>
      <c r="N2" s="6"/>
      <c r="O2" s="6" t="s">
        <v>49</v>
      </c>
      <c r="P2" s="6" t="s">
        <v>50</v>
      </c>
      <c r="Q2" s="6" t="s">
        <v>50</v>
      </c>
      <c r="R2" s="1"/>
      <c r="S2" s="6"/>
      <c r="T2" s="6"/>
      <c r="U2" s="1"/>
      <c r="V2" s="1" t="s">
        <v>51</v>
      </c>
      <c r="W2" s="8"/>
      <c r="X2" s="6" t="s">
        <v>52</v>
      </c>
      <c r="Y2" s="8"/>
      <c r="AA2" s="6"/>
      <c r="AB2" s="6"/>
      <c r="AC2" s="1"/>
      <c r="AD2" s="6"/>
      <c r="AE2" s="6"/>
      <c r="AF2" s="6"/>
      <c r="AG2" s="6"/>
    </row>
    <row r="3" spans="1:36" x14ac:dyDescent="0.25">
      <c r="A3" s="2" t="s">
        <v>0</v>
      </c>
      <c r="B3" s="2" t="s">
        <v>53</v>
      </c>
      <c r="C3" s="2" t="s">
        <v>54</v>
      </c>
      <c r="D3" s="2" t="s">
        <v>55</v>
      </c>
      <c r="E3" s="1" t="s">
        <v>56</v>
      </c>
      <c r="F3" s="1" t="s">
        <v>57</v>
      </c>
      <c r="G3" s="1" t="s">
        <v>58</v>
      </c>
      <c r="H3" s="2"/>
      <c r="I3" s="2" t="s">
        <v>1</v>
      </c>
      <c r="J3" s="2" t="s">
        <v>59</v>
      </c>
      <c r="K3" s="2" t="s">
        <v>2</v>
      </c>
      <c r="L3" s="2" t="s">
        <v>60</v>
      </c>
      <c r="M3" s="2" t="s">
        <v>61</v>
      </c>
      <c r="N3" s="2" t="s">
        <v>5</v>
      </c>
      <c r="O3" s="2" t="s">
        <v>62</v>
      </c>
      <c r="P3" s="2" t="s">
        <v>60</v>
      </c>
      <c r="Q3" s="2" t="s">
        <v>61</v>
      </c>
      <c r="R3" s="2"/>
      <c r="S3" s="1" t="s">
        <v>63</v>
      </c>
      <c r="T3" s="2" t="s">
        <v>64</v>
      </c>
      <c r="U3" s="2"/>
      <c r="V3" s="2" t="s">
        <v>65</v>
      </c>
      <c r="W3" s="1" t="s">
        <v>12</v>
      </c>
      <c r="X3" s="2" t="s">
        <v>13</v>
      </c>
      <c r="Y3" s="2" t="s">
        <v>14</v>
      </c>
      <c r="Z3" s="1" t="s">
        <v>15</v>
      </c>
      <c r="AA3" s="1" t="s">
        <v>66</v>
      </c>
      <c r="AB3" s="2" t="s">
        <v>16</v>
      </c>
      <c r="AC3" s="2"/>
      <c r="AD3" s="2" t="s">
        <v>67</v>
      </c>
      <c r="AE3" s="2" t="s">
        <v>68</v>
      </c>
      <c r="AF3" s="2" t="s">
        <v>69</v>
      </c>
      <c r="AG3" s="2" t="s">
        <v>70</v>
      </c>
      <c r="AI3" s="2" t="s">
        <v>13</v>
      </c>
      <c r="AJ3" s="1" t="s">
        <v>16</v>
      </c>
    </row>
    <row r="4" spans="1:36" x14ac:dyDescent="0.25">
      <c r="A4" t="str">
        <f>Hct_PNA!A4</f>
        <v>Sub-AMWCER01</v>
      </c>
      <c r="B4" s="3" t="s">
        <v>19</v>
      </c>
      <c r="C4">
        <f>Hct_PNA!B4</f>
        <v>-0.37699111843077515</v>
      </c>
      <c r="D4">
        <f>Hct_PNA!C4</f>
        <v>2.638937829015426</v>
      </c>
      <c r="E4">
        <f>Hct_PNA!D4</f>
        <v>0.97</v>
      </c>
      <c r="F4">
        <f>Hct_PNA!E4</f>
        <v>0.52</v>
      </c>
      <c r="G4">
        <f>Hct_PNA!F4</f>
        <v>0.36</v>
      </c>
      <c r="I4" t="str">
        <f>Hct_PNA!H4</f>
        <v>F</v>
      </c>
      <c r="J4">
        <f>Hct_PNA!I4</f>
        <v>33.5</v>
      </c>
      <c r="K4">
        <f>Hct_PNA!J4</f>
        <v>1344</v>
      </c>
      <c r="L4" s="3">
        <f>Hct_PNA!K4</f>
        <v>29</v>
      </c>
      <c r="M4" s="3">
        <f>Hct_PNA!L4</f>
        <v>3</v>
      </c>
      <c r="N4" s="9">
        <f>Hct_PNA!M4</f>
        <v>44331</v>
      </c>
      <c r="O4" s="9">
        <f>Hct_PNA!N4</f>
        <v>44406</v>
      </c>
      <c r="P4" s="3" t="str">
        <f>Hct_PNA!O4</f>
        <v>39+2</v>
      </c>
      <c r="Q4" s="3">
        <v>2</v>
      </c>
      <c r="S4" s="3">
        <f>Hct_PNA!Q4</f>
        <v>75</v>
      </c>
      <c r="T4">
        <v>0.28970000000000001</v>
      </c>
      <c r="V4">
        <v>1</v>
      </c>
      <c r="W4">
        <f>Hct_PNA!U4</f>
        <v>0.996</v>
      </c>
      <c r="X4">
        <f>Hct_PNA!X4</f>
        <v>0.223188</v>
      </c>
      <c r="Y4">
        <f>Hct_PNA!Y4</f>
        <v>366</v>
      </c>
      <c r="Z4">
        <v>1.3232000000000001E-2</v>
      </c>
      <c r="AA4">
        <f>X4-Z4</f>
        <v>0.209956</v>
      </c>
      <c r="AB4">
        <f>Hct_PNA!Z4</f>
        <v>16.688984999999999</v>
      </c>
      <c r="AD4" s="3">
        <f>T4/(3*0.0165)</f>
        <v>5.8525252525252522</v>
      </c>
      <c r="AE4" s="3">
        <f>1-(AA4-(C4*T4))/(D4*T4)</f>
        <v>0.58251117550337805</v>
      </c>
      <c r="AF4" s="3">
        <f>(W4-AE4)/W4</f>
        <v>0.41514942218536338</v>
      </c>
      <c r="AG4" s="3">
        <f>AB4*(AF4)*AD4</f>
        <v>40.548767522082301</v>
      </c>
    </row>
    <row r="5" spans="1:36" x14ac:dyDescent="0.25">
      <c r="A5" t="str">
        <f>Hct_PNA!A5</f>
        <v>Sub-AMWCER02</v>
      </c>
      <c r="B5" s="3" t="s">
        <v>21</v>
      </c>
      <c r="C5">
        <f>Hct_PNA!B5</f>
        <v>-0.37699111843077515</v>
      </c>
      <c r="D5">
        <f>Hct_PNA!C5</f>
        <v>2.638937829015426</v>
      </c>
      <c r="E5">
        <f>Hct_PNA!D5</f>
        <v>0.97</v>
      </c>
      <c r="F5">
        <f>Hct_PNA!E5</f>
        <v>0.52</v>
      </c>
      <c r="G5">
        <f>Hct_PNA!F5</f>
        <v>0.36</v>
      </c>
      <c r="I5" t="str">
        <f>Hct_PNA!H5</f>
        <v>F</v>
      </c>
      <c r="J5">
        <f>Hct_PNA!I5</f>
        <v>33.5</v>
      </c>
      <c r="K5">
        <f>Hct_PNA!J5</f>
        <v>1354</v>
      </c>
      <c r="L5" s="3">
        <f>Hct_PNA!K5</f>
        <v>29</v>
      </c>
      <c r="M5" s="3">
        <f>Hct_PNA!L5</f>
        <v>3</v>
      </c>
      <c r="N5" s="9">
        <f>Hct_PNA!M5</f>
        <v>44331</v>
      </c>
      <c r="O5" s="9">
        <f>Hct_PNA!N5</f>
        <v>44406</v>
      </c>
      <c r="P5" s="3" t="str">
        <f>Hct_PNA!O5</f>
        <v>39+2</v>
      </c>
      <c r="Q5" s="3">
        <v>2</v>
      </c>
      <c r="S5" s="3">
        <f>Hct_PNA!Q5</f>
        <v>75</v>
      </c>
      <c r="T5">
        <v>0.30259999999999998</v>
      </c>
      <c r="V5">
        <v>0</v>
      </c>
      <c r="W5">
        <f>Hct_PNA!U5</f>
        <v>0.98899999999999999</v>
      </c>
      <c r="X5">
        <f>Hct_PNA!X5</f>
        <v>0.23707600000000001</v>
      </c>
      <c r="Y5">
        <f>Hct_PNA!Y5</f>
        <v>191</v>
      </c>
      <c r="Z5">
        <v>1.2455000000000001E-2</v>
      </c>
      <c r="AA5">
        <f t="shared" ref="AA5:AA14" si="0">X5-Z5</f>
        <v>0.22462100000000002</v>
      </c>
      <c r="AB5">
        <f>Hct_PNA!Z5</f>
        <v>11.145936000000001</v>
      </c>
      <c r="AD5" s="3">
        <f>T5/(3*0.0165)</f>
        <v>6.1131313131313121</v>
      </c>
      <c r="AE5" s="3">
        <f t="shared" ref="AE5:AE14" si="1">1-(AA5-(C5*T5))/(D5*T5)</f>
        <v>0.57585416491797581</v>
      </c>
      <c r="AF5" s="3">
        <f t="shared" ref="AF5:AF14" si="2">(W5-AE5)/W5</f>
        <v>0.41774098592722364</v>
      </c>
      <c r="AG5" s="3">
        <f>AB5*(AF5)*AD5</f>
        <v>28.463438086468624</v>
      </c>
    </row>
    <row r="6" spans="1:36" x14ac:dyDescent="0.25">
      <c r="A6" t="str">
        <f>Hct_PNA!A6</f>
        <v>Sub-AMWCER03</v>
      </c>
      <c r="B6" s="3" t="s">
        <v>19</v>
      </c>
      <c r="C6">
        <f>Hct_PNA!B6</f>
        <v>-0.37699111843077515</v>
      </c>
      <c r="D6">
        <f>Hct_PNA!C6</f>
        <v>2.638937829015426</v>
      </c>
      <c r="E6">
        <f>Hct_PNA!D6</f>
        <v>0.97</v>
      </c>
      <c r="F6">
        <f>Hct_PNA!E6</f>
        <v>0.52</v>
      </c>
      <c r="G6">
        <f>Hct_PNA!F6</f>
        <v>0.36</v>
      </c>
      <c r="I6" t="str">
        <f>Hct_PNA!H6</f>
        <v>F</v>
      </c>
      <c r="J6">
        <f>Hct_PNA!I6</f>
        <v>33.5</v>
      </c>
      <c r="K6">
        <f>Hct_PNA!J6</f>
        <v>1724</v>
      </c>
      <c r="L6" s="3">
        <f>Hct_PNA!K6</f>
        <v>29</v>
      </c>
      <c r="M6" s="3">
        <f>Hct_PNA!L6</f>
        <v>3</v>
      </c>
      <c r="N6" s="9">
        <f>Hct_PNA!M6</f>
        <v>44357</v>
      </c>
      <c r="O6" s="9">
        <f>Hct_PNA!N6</f>
        <v>44413</v>
      </c>
      <c r="P6" s="3" t="str">
        <f>Hct_PNA!O6</f>
        <v>37+3</v>
      </c>
      <c r="Q6" s="3">
        <v>3</v>
      </c>
      <c r="S6" s="3">
        <f>Hct_PNA!Q6</f>
        <v>56</v>
      </c>
      <c r="T6" s="10">
        <v>0.32</v>
      </c>
      <c r="V6">
        <v>0</v>
      </c>
      <c r="W6">
        <f>Hct_PNA!U6</f>
        <v>0.96799999999999997</v>
      </c>
      <c r="X6">
        <f>Hct_PNA!X6</f>
        <v>0.201984</v>
      </c>
      <c r="Y6">
        <f>Hct_PNA!Y6</f>
        <v>145</v>
      </c>
      <c r="Z6">
        <v>6.2090000000000001E-3</v>
      </c>
      <c r="AA6">
        <f t="shared" si="0"/>
        <v>0.195775</v>
      </c>
      <c r="AB6">
        <f>Hct_PNA!Z6</f>
        <v>12.630386</v>
      </c>
      <c r="AD6" s="3">
        <f>T6/(3*0.0165)</f>
        <v>6.4646464646464645</v>
      </c>
      <c r="AE6" s="3">
        <f t="shared" si="1"/>
        <v>0.6253083408942276</v>
      </c>
      <c r="AF6" s="3">
        <f t="shared" si="2"/>
        <v>0.35402030899356651</v>
      </c>
      <c r="AG6" s="3">
        <f>AB6*(AF6)*AD6</f>
        <v>28.906105240746772</v>
      </c>
    </row>
    <row r="7" spans="1:36" x14ac:dyDescent="0.25">
      <c r="A7" t="str">
        <f>Hct_PNA!A7</f>
        <v>Sub-AMWCER04</v>
      </c>
      <c r="B7" s="3" t="s">
        <v>19</v>
      </c>
      <c r="C7">
        <f>Hct_PNA!B7</f>
        <v>-0.37699111843077515</v>
      </c>
      <c r="D7">
        <f>Hct_PNA!C7</f>
        <v>2.638937829015426</v>
      </c>
      <c r="E7">
        <f>Hct_PNA!D7</f>
        <v>0.97</v>
      </c>
      <c r="F7">
        <f>Hct_PNA!E7</f>
        <v>0.52</v>
      </c>
      <c r="G7">
        <f>Hct_PNA!F7</f>
        <v>0.36</v>
      </c>
      <c r="I7" t="str">
        <f>Hct_PNA!H7</f>
        <v>F</v>
      </c>
      <c r="J7">
        <f>Hct_PNA!I7</f>
        <v>35.5</v>
      </c>
      <c r="K7">
        <f>Hct_PNA!J7</f>
        <v>1517</v>
      </c>
      <c r="L7" s="3">
        <f>Hct_PNA!K7</f>
        <v>31</v>
      </c>
      <c r="M7" s="3">
        <f>Hct_PNA!L7</f>
        <v>0</v>
      </c>
      <c r="N7" s="9">
        <f>Hct_PNA!M7</f>
        <v>44386</v>
      </c>
      <c r="O7" s="9">
        <f>Hct_PNA!N7</f>
        <v>44453</v>
      </c>
      <c r="P7" s="3" t="str">
        <f>Hct_PNA!O7</f>
        <v>40+4</v>
      </c>
      <c r="Q7" s="3">
        <v>4</v>
      </c>
      <c r="S7" s="3">
        <f>Hct_PNA!Q7</f>
        <v>67</v>
      </c>
      <c r="T7">
        <v>0.34589999999999999</v>
      </c>
      <c r="V7" s="12">
        <v>0</v>
      </c>
      <c r="W7">
        <f>Hct_PNA!U7</f>
        <v>0.995</v>
      </c>
      <c r="X7">
        <f>Hct_PNA!X7</f>
        <v>0.21490699999999999</v>
      </c>
      <c r="Y7">
        <v>121</v>
      </c>
      <c r="Z7">
        <v>1.3192000000000001E-2</v>
      </c>
      <c r="AA7">
        <f t="shared" si="0"/>
        <v>0.20171499999999998</v>
      </c>
      <c r="AB7">
        <f>Hct_PNA!Z7</f>
        <v>14.741683999999999</v>
      </c>
      <c r="AD7" s="3">
        <f>T7/(3*0.0165)</f>
        <v>6.9878787878787874</v>
      </c>
      <c r="AE7" s="3">
        <f t="shared" si="1"/>
        <v>0.63616005626604388</v>
      </c>
      <c r="AF7" s="3">
        <f t="shared" si="2"/>
        <v>0.36064315953161419</v>
      </c>
      <c r="AG7" s="3">
        <f t="shared" ref="AG7:AG8" si="3">AB7*(AF7)*AD7</f>
        <v>37.150970189374974</v>
      </c>
    </row>
    <row r="8" spans="1:36" x14ac:dyDescent="0.25">
      <c r="A8" t="str">
        <f>Hct_PNA!A8</f>
        <v>Sub-AMWCER05</v>
      </c>
      <c r="B8" s="3" t="s">
        <v>19</v>
      </c>
      <c r="C8">
        <f>Hct_PNA!B8</f>
        <v>-0.37699111843077515</v>
      </c>
      <c r="D8">
        <f>Hct_PNA!C8</f>
        <v>2.638937829015426</v>
      </c>
      <c r="E8">
        <f>Hct_PNA!D8</f>
        <v>0.97</v>
      </c>
      <c r="F8">
        <f>Hct_PNA!E8</f>
        <v>0.52</v>
      </c>
      <c r="G8">
        <f>Hct_PNA!F8</f>
        <v>0.36</v>
      </c>
      <c r="I8" t="str">
        <f>Hct_PNA!H8</f>
        <v>M</v>
      </c>
      <c r="J8">
        <f>Hct_PNA!I8</f>
        <v>35</v>
      </c>
      <c r="K8">
        <f>Hct_PNA!J8</f>
        <v>774</v>
      </c>
      <c r="L8" s="3">
        <f>Hct_PNA!K8</f>
        <v>31</v>
      </c>
      <c r="M8" s="3">
        <f>Hct_PNA!L8</f>
        <v>0</v>
      </c>
      <c r="N8" s="9">
        <f>Hct_PNA!M8</f>
        <v>44386</v>
      </c>
      <c r="O8" s="9">
        <f>Hct_PNA!N8</f>
        <v>44460</v>
      </c>
      <c r="P8" s="3" t="str">
        <f>Hct_PNA!O8</f>
        <v>41+3</v>
      </c>
      <c r="Q8" s="3">
        <v>3</v>
      </c>
      <c r="S8" s="3">
        <f>Hct_PNA!Q8</f>
        <v>74</v>
      </c>
      <c r="T8">
        <v>0.29730000000000001</v>
      </c>
      <c r="V8" s="11">
        <v>0</v>
      </c>
      <c r="W8">
        <f>Hct_PNA!U8</f>
        <v>0.97099999999999997</v>
      </c>
      <c r="X8">
        <v>0.19021299999999999</v>
      </c>
      <c r="Y8">
        <v>206</v>
      </c>
      <c r="Z8">
        <v>1.3161000000000001E-2</v>
      </c>
      <c r="AA8">
        <f t="shared" si="0"/>
        <v>0.17705199999999999</v>
      </c>
      <c r="AB8">
        <f>Hct_PNA!Z8</f>
        <v>17.724143999999999</v>
      </c>
      <c r="AD8" s="3">
        <f t="shared" ref="AD8" si="4">T8/(3*0.0165)</f>
        <v>6.0060606060606059</v>
      </c>
      <c r="AE8" s="3">
        <f t="shared" si="1"/>
        <v>0.63147132939065675</v>
      </c>
      <c r="AF8" s="3">
        <f t="shared" si="2"/>
        <v>0.3496690737480363</v>
      </c>
      <c r="AG8" s="3">
        <f t="shared" si="3"/>
        <v>37.223071214046684</v>
      </c>
    </row>
    <row r="9" spans="1:36" x14ac:dyDescent="0.25">
      <c r="A9" t="str">
        <f>Hct_PNA!A9</f>
        <v>Sub-AMWCER06</v>
      </c>
      <c r="B9" s="3" t="s">
        <v>19</v>
      </c>
      <c r="C9">
        <f>Hct_PNA!B9</f>
        <v>-0.37699111843077515</v>
      </c>
      <c r="D9">
        <f>Hct_PNA!C9</f>
        <v>2.638937829015426</v>
      </c>
      <c r="E9">
        <f>Hct_PNA!D9</f>
        <v>0.97</v>
      </c>
      <c r="F9">
        <f>Hct_PNA!E9</f>
        <v>0.52</v>
      </c>
      <c r="G9">
        <f>Hct_PNA!F9</f>
        <v>0.36</v>
      </c>
      <c r="I9" t="str">
        <f>Hct_PNA!H9</f>
        <v>F</v>
      </c>
      <c r="J9">
        <f>Hct_PNA!I9</f>
        <v>35</v>
      </c>
      <c r="K9">
        <f>Hct_PNA!J9</f>
        <v>1632</v>
      </c>
      <c r="L9" s="3">
        <f>Hct_PNA!K9</f>
        <v>31</v>
      </c>
      <c r="M9" s="3">
        <f>Hct_PNA!L9</f>
        <v>0</v>
      </c>
      <c r="N9" s="9">
        <f>Hct_PNA!M9</f>
        <v>44386</v>
      </c>
      <c r="O9" s="9">
        <f>Hct_PNA!N9</f>
        <v>44453</v>
      </c>
      <c r="P9" s="3" t="str">
        <f>Hct_PNA!O9</f>
        <v>40+4</v>
      </c>
      <c r="Q9" s="3">
        <v>4</v>
      </c>
      <c r="S9" s="3">
        <f>Hct_PNA!Q9</f>
        <v>67</v>
      </c>
      <c r="T9">
        <v>0.30359999999999998</v>
      </c>
      <c r="V9">
        <v>0</v>
      </c>
      <c r="W9">
        <f>Hct_PNA!U9</f>
        <v>0.97799999999999998</v>
      </c>
      <c r="X9">
        <f>Hct_PNA!X9</f>
        <v>0.20427500000000001</v>
      </c>
      <c r="Y9">
        <v>254</v>
      </c>
      <c r="Z9">
        <v>1.1528E-2</v>
      </c>
      <c r="AA9">
        <f t="shared" si="0"/>
        <v>0.192747</v>
      </c>
      <c r="AB9">
        <f>Hct_PNA!Z9</f>
        <v>17.063462000000001</v>
      </c>
      <c r="AD9" s="3">
        <f>T9/(3*0.0165)</f>
        <v>6.1333333333333329</v>
      </c>
      <c r="AE9" s="3">
        <f t="shared" si="1"/>
        <v>0.6165644189085453</v>
      </c>
      <c r="AF9" s="3">
        <f t="shared" si="2"/>
        <v>0.36956603383584324</v>
      </c>
      <c r="AG9" s="3">
        <f t="shared" ref="AG9:AG14" si="5">AB9*(AF9)*AD9</f>
        <v>38.677265979071571</v>
      </c>
    </row>
    <row r="10" spans="1:36" x14ac:dyDescent="0.25">
      <c r="A10" t="str">
        <f>Hct_PNA!A10</f>
        <v>Sub-AMWCER07</v>
      </c>
      <c r="B10" s="3" t="s">
        <v>19</v>
      </c>
      <c r="C10">
        <f>Hct_PNA!B10</f>
        <v>-0.37699111843077515</v>
      </c>
      <c r="D10">
        <f>Hct_PNA!C10</f>
        <v>2.638937829015426</v>
      </c>
      <c r="E10">
        <f>Hct_PNA!D10</f>
        <v>0.97</v>
      </c>
      <c r="F10">
        <f>Hct_PNA!E10</f>
        <v>0.52</v>
      </c>
      <c r="G10">
        <f>Hct_PNA!F10</f>
        <v>0.36</v>
      </c>
      <c r="I10" t="str">
        <f>Hct_PNA!H10</f>
        <v>M</v>
      </c>
      <c r="J10">
        <f>Hct_PNA!I10</f>
        <v>36</v>
      </c>
      <c r="K10">
        <f>Hct_PNA!J10</f>
        <v>985</v>
      </c>
      <c r="L10" s="3">
        <f>Hct_PNA!K10</f>
        <v>27</v>
      </c>
      <c r="M10" s="3">
        <f>Hct_PNA!L10</f>
        <v>0</v>
      </c>
      <c r="N10" s="9">
        <f>Hct_PNA!M10</f>
        <v>44374</v>
      </c>
      <c r="O10" s="9">
        <f>Hct_PNA!N10</f>
        <v>44462</v>
      </c>
      <c r="P10" s="3" t="str">
        <f>Hct_PNA!O10</f>
        <v>39+4</v>
      </c>
      <c r="Q10" s="3">
        <v>4</v>
      </c>
      <c r="S10" s="3">
        <f>Hct_PNA!Q10</f>
        <v>88</v>
      </c>
      <c r="T10">
        <v>0.3125</v>
      </c>
      <c r="V10">
        <v>0</v>
      </c>
      <c r="W10">
        <f>Hct_PNA!U10</f>
        <v>0.98</v>
      </c>
      <c r="X10">
        <f>Hct_PNA!X10</f>
        <v>0.22848499999999999</v>
      </c>
      <c r="Y10">
        <v>403</v>
      </c>
      <c r="Z10">
        <v>7.5100000000000002E-3</v>
      </c>
      <c r="AA10">
        <f t="shared" si="0"/>
        <v>0.220975</v>
      </c>
      <c r="AB10">
        <f>Hct_PNA!Z10</f>
        <v>9.8416399999999999</v>
      </c>
      <c r="AD10" s="3">
        <f>T10/(3*0.0165)</f>
        <v>6.3131313131313131</v>
      </c>
      <c r="AE10" s="3">
        <f t="shared" si="1"/>
        <v>0.58918656343061648</v>
      </c>
      <c r="AF10" s="3">
        <f t="shared" si="2"/>
        <v>0.39878922098916686</v>
      </c>
      <c r="AG10" s="3">
        <f t="shared" si="5"/>
        <v>24.777398667019089</v>
      </c>
    </row>
    <row r="11" spans="1:36" x14ac:dyDescent="0.25">
      <c r="A11" t="str">
        <f>Hct_PNA!A11</f>
        <v>Sub-AMWCER08</v>
      </c>
      <c r="B11" s="3" t="s">
        <v>19</v>
      </c>
      <c r="C11">
        <f>Hct_PNA!B11</f>
        <v>-0.37699111843077515</v>
      </c>
      <c r="D11">
        <f>Hct_PNA!C11</f>
        <v>2.638937829015426</v>
      </c>
      <c r="E11">
        <f>Hct_PNA!D11</f>
        <v>0.97</v>
      </c>
      <c r="F11">
        <f>Hct_PNA!E11</f>
        <v>0.52</v>
      </c>
      <c r="G11">
        <f>Hct_PNA!F11</f>
        <v>0.36</v>
      </c>
      <c r="I11" t="str">
        <f>Hct_PNA!H11</f>
        <v>M</v>
      </c>
      <c r="J11">
        <f>Hct_PNA!I11</f>
        <v>36.5</v>
      </c>
      <c r="K11">
        <f>Hct_PNA!J11</f>
        <v>1212</v>
      </c>
      <c r="L11" s="3">
        <f>Hct_PNA!K11</f>
        <v>28</v>
      </c>
      <c r="M11" s="3">
        <f>Hct_PNA!L11</f>
        <v>2</v>
      </c>
      <c r="N11" s="9">
        <f>Hct_PNA!M11</f>
        <v>44396</v>
      </c>
      <c r="O11" s="9">
        <f>Hct_PNA!N11</f>
        <v>44489</v>
      </c>
      <c r="P11" s="3" t="str">
        <f>Hct_PNA!O11</f>
        <v>40+4</v>
      </c>
      <c r="Q11" s="3">
        <v>4</v>
      </c>
      <c r="S11" s="3">
        <f>Hct_PNA!Q11</f>
        <v>93</v>
      </c>
      <c r="T11">
        <v>0.35120000000000001</v>
      </c>
      <c r="V11">
        <v>0</v>
      </c>
      <c r="W11">
        <f>Hct_PNA!U11</f>
        <v>0.98399999999999999</v>
      </c>
      <c r="X11">
        <f>Hct_PNA!X11</f>
        <v>0.212473</v>
      </c>
      <c r="Y11">
        <v>411</v>
      </c>
      <c r="Z11">
        <v>9.1730000000000006E-3</v>
      </c>
      <c r="AA11">
        <f>X11-Z11</f>
        <v>0.20329999999999998</v>
      </c>
      <c r="AB11">
        <f>Hct_PNA!Z11</f>
        <v>7.5068489999999999</v>
      </c>
      <c r="AD11" s="3">
        <f>T11/(3*0.0165)</f>
        <v>7.0949494949494945</v>
      </c>
      <c r="AE11" s="3">
        <f t="shared" si="1"/>
        <v>0.63778473851161777</v>
      </c>
      <c r="AF11" s="3">
        <f t="shared" si="2"/>
        <v>0.3518447779353478</v>
      </c>
      <c r="AG11" s="3">
        <f t="shared" si="5"/>
        <v>18.73950427339383</v>
      </c>
    </row>
    <row r="12" spans="1:36" x14ac:dyDescent="0.25">
      <c r="A12" t="str">
        <f>Hct_PNA!A12</f>
        <v>Sub-AMWCER09</v>
      </c>
      <c r="B12" s="3" t="s">
        <v>21</v>
      </c>
      <c r="C12">
        <f>Hct_PNA!B12</f>
        <v>-0.37699111843077515</v>
      </c>
      <c r="D12">
        <f>Hct_PNA!C12</f>
        <v>2.638937829015426</v>
      </c>
      <c r="E12">
        <f>Hct_PNA!D12</f>
        <v>0.97</v>
      </c>
      <c r="F12">
        <f>Hct_PNA!E12</f>
        <v>0.52</v>
      </c>
      <c r="G12">
        <f>Hct_PNA!F12</f>
        <v>0.36</v>
      </c>
      <c r="I12" t="str">
        <f>Hct_PNA!H12</f>
        <v>F</v>
      </c>
      <c r="J12">
        <f>Hct_PNA!I12</f>
        <v>33.25</v>
      </c>
      <c r="K12">
        <f>Hct_PNA!J12</f>
        <v>820</v>
      </c>
      <c r="L12" s="3">
        <f>Hct_PNA!K12</f>
        <v>25</v>
      </c>
      <c r="M12" s="3">
        <f>Hct_PNA!L12</f>
        <v>0</v>
      </c>
      <c r="N12" s="9">
        <f>Hct_PNA!M12</f>
        <v>44402</v>
      </c>
      <c r="O12" s="9">
        <f>Hct_PNA!N12</f>
        <v>44505</v>
      </c>
      <c r="P12" s="3" t="str">
        <f>Hct_PNA!O12</f>
        <v>40+5</v>
      </c>
      <c r="Q12" s="3">
        <v>5</v>
      </c>
      <c r="S12" s="3">
        <f>Hct_PNA!Q12</f>
        <v>103</v>
      </c>
      <c r="T12" s="13">
        <v>0.33251830600406401</v>
      </c>
      <c r="V12">
        <v>0</v>
      </c>
      <c r="W12">
        <f>Hct_PNA!U12</f>
        <v>0.96799999999999997</v>
      </c>
      <c r="X12">
        <f>Hct_PNA!X12</f>
        <v>0.23603099999999999</v>
      </c>
      <c r="Y12">
        <f>Hct_PNA!Y12</f>
        <v>311</v>
      </c>
      <c r="Z12">
        <v>8.5389999999999997E-3</v>
      </c>
      <c r="AA12">
        <f>X12-Z12</f>
        <v>0.227492</v>
      </c>
      <c r="AB12">
        <f>Hct_PNA!Z12</f>
        <v>5.2812760000000001</v>
      </c>
      <c r="AD12" s="3">
        <f t="shared" ref="AD12:AD14" si="6">T12/(3*0.0165)</f>
        <v>6.717541535435636</v>
      </c>
      <c r="AE12" s="3">
        <f>1-(AA12-(C12*T12))/(D12*T12)</f>
        <v>0.59789127781979023</v>
      </c>
      <c r="AF12" s="3">
        <f t="shared" si="2"/>
        <v>0.38234372126054728</v>
      </c>
      <c r="AG12" s="3">
        <f t="shared" si="5"/>
        <v>13.564481184791381</v>
      </c>
      <c r="AI12">
        <v>0.21751100000000001</v>
      </c>
      <c r="AJ12">
        <v>6.1554450000000003</v>
      </c>
    </row>
    <row r="13" spans="1:36" x14ac:dyDescent="0.25">
      <c r="A13" t="str">
        <f>Hct_PNA!A13</f>
        <v>Sub-AMWCER10</v>
      </c>
      <c r="B13" s="3" t="s">
        <v>21</v>
      </c>
      <c r="C13">
        <f>Hct_PNA!B13</f>
        <v>-0.37699111843077515</v>
      </c>
      <c r="D13">
        <f>Hct_PNA!C13</f>
        <v>2.638937829015426</v>
      </c>
      <c r="E13">
        <f>Hct_PNA!D13</f>
        <v>0.97</v>
      </c>
      <c r="F13">
        <f>Hct_PNA!E13</f>
        <v>0.52</v>
      </c>
      <c r="G13">
        <f>Hct_PNA!F13</f>
        <v>0.36</v>
      </c>
      <c r="I13" t="str">
        <f>Hct_PNA!H13</f>
        <v>M</v>
      </c>
      <c r="J13">
        <f>Hct_PNA!I13</f>
        <v>34</v>
      </c>
      <c r="K13">
        <f>Hct_PNA!J13</f>
        <v>1240</v>
      </c>
      <c r="L13" s="3">
        <f>Hct_PNA!K13</f>
        <v>28</v>
      </c>
      <c r="M13" s="3">
        <f>Hct_PNA!L13</f>
        <v>6</v>
      </c>
      <c r="N13" s="9">
        <f>Hct_PNA!M13</f>
        <v>44437</v>
      </c>
      <c r="O13" s="9">
        <f>Hct_PNA!N13</f>
        <v>44509</v>
      </c>
      <c r="P13" s="3" t="str">
        <f>Hct_PNA!O13</f>
        <v>39+1</v>
      </c>
      <c r="Q13" s="3">
        <v>1</v>
      </c>
      <c r="S13" s="3">
        <f>Hct_PNA!Q13</f>
        <v>72</v>
      </c>
      <c r="T13" s="13">
        <v>0.28599363063932209</v>
      </c>
      <c r="V13">
        <v>0</v>
      </c>
      <c r="W13">
        <f>Hct_PNA!U13</f>
        <v>0.99</v>
      </c>
      <c r="X13">
        <f>Hct_PNA!X13</f>
        <v>0.26967000000000002</v>
      </c>
      <c r="Y13">
        <f>Hct_PNA!Y13</f>
        <v>516</v>
      </c>
      <c r="Z13">
        <v>1.1469999999999999E-2</v>
      </c>
      <c r="AA13">
        <f>X13-Z13</f>
        <v>0.25820000000000004</v>
      </c>
      <c r="AB13">
        <f>Hct_PNA!Z13</f>
        <v>10.305622</v>
      </c>
      <c r="AD13" s="3">
        <f t="shared" si="6"/>
        <v>5.7776491038246887</v>
      </c>
      <c r="AE13" s="3">
        <f>1-(AA13-(C13*T13))/(D13*T13)</f>
        <v>0.5150289584915998</v>
      </c>
      <c r="AF13" s="3">
        <f t="shared" si="2"/>
        <v>0.47976872879636384</v>
      </c>
      <c r="AG13" s="3">
        <f t="shared" si="5"/>
        <v>28.566518090153746</v>
      </c>
    </row>
    <row r="14" spans="1:36" x14ac:dyDescent="0.25">
      <c r="A14" t="str">
        <f>Hct_PNA!A14</f>
        <v>Sub-AMWCER11</v>
      </c>
      <c r="B14" s="3" t="s">
        <v>19</v>
      </c>
      <c r="C14">
        <f>Hct_PNA!B14</f>
        <v>-0.37699111843077515</v>
      </c>
      <c r="D14">
        <f>Hct_PNA!C14</f>
        <v>2.638937829015426</v>
      </c>
      <c r="E14">
        <f>Hct_PNA!D14</f>
        <v>0.97</v>
      </c>
      <c r="F14">
        <f>Hct_PNA!E14</f>
        <v>0.52</v>
      </c>
      <c r="G14">
        <f>Hct_PNA!F14</f>
        <v>0.36</v>
      </c>
      <c r="I14" t="str">
        <f>Hct_PNA!H14</f>
        <v>M</v>
      </c>
      <c r="J14">
        <f>Hct_PNA!I14</f>
        <v>35.75</v>
      </c>
      <c r="K14">
        <f>Hct_PNA!J14</f>
        <v>1452</v>
      </c>
      <c r="L14" s="3">
        <f>Hct_PNA!K14</f>
        <v>28</v>
      </c>
      <c r="M14" s="3">
        <f>Hct_PNA!L14</f>
        <v>1</v>
      </c>
      <c r="N14" s="9">
        <f>Hct_PNA!M14</f>
        <v>44432</v>
      </c>
      <c r="O14" s="9">
        <f>Hct_PNA!N14</f>
        <v>44509</v>
      </c>
      <c r="P14" s="3" t="str">
        <f>Hct_PNA!O14</f>
        <v>39+1</v>
      </c>
      <c r="Q14" s="3">
        <v>1</v>
      </c>
      <c r="S14" s="3">
        <f>Hct_PNA!Q14</f>
        <v>77</v>
      </c>
      <c r="T14" s="13">
        <v>0.29328905034927555</v>
      </c>
      <c r="V14">
        <v>0</v>
      </c>
      <c r="W14">
        <f>Hct_PNA!U14</f>
        <v>0.998</v>
      </c>
      <c r="X14">
        <f>Hct_PNA!X14</f>
        <v>0.20230300000000001</v>
      </c>
      <c r="Y14">
        <f>Hct_PNA!Y14</f>
        <v>134</v>
      </c>
      <c r="Z14">
        <v>8.1899999999999994E-3</v>
      </c>
      <c r="AA14">
        <f t="shared" si="0"/>
        <v>0.19411300000000001</v>
      </c>
      <c r="AB14">
        <f>Hct_PNA!Z14</f>
        <v>15.714324</v>
      </c>
      <c r="AD14" s="3">
        <f t="shared" si="6"/>
        <v>5.9250313201873848</v>
      </c>
      <c r="AE14" s="3">
        <f t="shared" si="1"/>
        <v>0.60634165516914673</v>
      </c>
      <c r="AF14" s="3">
        <f t="shared" si="2"/>
        <v>0.39244323129344016</v>
      </c>
      <c r="AG14" s="3">
        <f t="shared" si="5"/>
        <v>36.5395501732729</v>
      </c>
      <c r="AI14">
        <v>0.20235900000000001</v>
      </c>
      <c r="AJ14">
        <v>15.598755000000001</v>
      </c>
    </row>
    <row r="15" spans="1:36" x14ac:dyDescent="0.25">
      <c r="A15" t="s">
        <v>32</v>
      </c>
      <c r="C15" s="3">
        <f>-0.03*4*PI()</f>
        <v>-0.37699111843077515</v>
      </c>
      <c r="D15" s="3">
        <f>0.21*4*PI()</f>
        <v>2.638937829015426</v>
      </c>
      <c r="E15" s="3">
        <v>0.97</v>
      </c>
      <c r="F15" s="3">
        <v>0.52</v>
      </c>
      <c r="G15" s="3">
        <v>0.36</v>
      </c>
      <c r="I15" t="s">
        <v>25</v>
      </c>
      <c r="J15">
        <v>35</v>
      </c>
      <c r="K15">
        <v>1160</v>
      </c>
      <c r="L15">
        <v>26</v>
      </c>
      <c r="M15">
        <v>2</v>
      </c>
      <c r="N15" s="9">
        <v>44419</v>
      </c>
      <c r="O15" s="9">
        <v>44524</v>
      </c>
      <c r="P15">
        <v>41</v>
      </c>
      <c r="Q15">
        <v>2</v>
      </c>
      <c r="S15" s="3">
        <f>DATEDIF(N15,O15,"d")</f>
        <v>105</v>
      </c>
      <c r="W15">
        <v>0.93600000000000005</v>
      </c>
      <c r="AI15">
        <v>0.22549</v>
      </c>
      <c r="AJ15">
        <v>19.333786</v>
      </c>
    </row>
    <row r="16" spans="1:36" x14ac:dyDescent="0.25">
      <c r="A16" t="s">
        <v>33</v>
      </c>
      <c r="C16" s="3">
        <f>-0.03*4*PI()</f>
        <v>-0.37699111843077515</v>
      </c>
      <c r="D16" s="3">
        <f>0.21*4*PI()</f>
        <v>2.638937829015426</v>
      </c>
      <c r="E16" s="3">
        <v>0.97</v>
      </c>
      <c r="F16" s="3">
        <v>0.52</v>
      </c>
      <c r="G16" s="3">
        <v>0.36</v>
      </c>
      <c r="I16" t="s">
        <v>18</v>
      </c>
      <c r="J16">
        <v>36.5</v>
      </c>
      <c r="K16">
        <v>1037</v>
      </c>
      <c r="L16">
        <v>27</v>
      </c>
      <c r="M16">
        <v>3</v>
      </c>
      <c r="N16" s="9">
        <v>44408</v>
      </c>
      <c r="O16" s="9">
        <v>44524</v>
      </c>
      <c r="P16">
        <v>44</v>
      </c>
      <c r="Q16">
        <v>0</v>
      </c>
      <c r="S16" s="3">
        <f>DATEDIF(N16,O16,"d")</f>
        <v>116</v>
      </c>
      <c r="W16">
        <v>0.999</v>
      </c>
      <c r="AE16">
        <f>AVERAGE(AE4:AE14)</f>
        <v>0.60128206175487264</v>
      </c>
      <c r="AI16">
        <v>0.25832100000000002</v>
      </c>
      <c r="AJ16">
        <v>15.608364</v>
      </c>
    </row>
    <row r="17" spans="1:36" x14ac:dyDescent="0.25">
      <c r="A17" t="s">
        <v>34</v>
      </c>
      <c r="C17" s="3"/>
      <c r="D17" s="3"/>
      <c r="E17" s="3"/>
      <c r="F17" s="3"/>
      <c r="G17" s="3"/>
      <c r="N17" s="9"/>
      <c r="O17" s="9"/>
      <c r="S17" s="3"/>
      <c r="AI17">
        <v>0.25644400000000001</v>
      </c>
      <c r="AJ17">
        <v>12.039019</v>
      </c>
    </row>
    <row r="18" spans="1:36" x14ac:dyDescent="0.25">
      <c r="A18" t="s">
        <v>35</v>
      </c>
      <c r="C18" s="3"/>
      <c r="D18" s="3"/>
      <c r="E18" s="3"/>
      <c r="F18" s="3"/>
      <c r="G18" s="3"/>
      <c r="N18" s="9"/>
      <c r="O18" s="9"/>
      <c r="S18" s="3"/>
      <c r="AI18">
        <v>0.23794799999999999</v>
      </c>
      <c r="AJ18">
        <v>16.510444</v>
      </c>
    </row>
    <row r="19" spans="1:36" x14ac:dyDescent="0.25">
      <c r="A19" t="s">
        <v>36</v>
      </c>
      <c r="C19" s="3"/>
      <c r="D19" s="3"/>
      <c r="E19" s="3"/>
      <c r="F19" s="3"/>
      <c r="G19" s="3"/>
      <c r="N19" s="9"/>
      <c r="O19" s="9"/>
      <c r="S19" s="3"/>
      <c r="AI19">
        <v>0.22388</v>
      </c>
      <c r="AJ19">
        <v>15.511825999999999</v>
      </c>
    </row>
    <row r="20" spans="1:36" x14ac:dyDescent="0.25">
      <c r="A20" t="s">
        <v>37</v>
      </c>
      <c r="C20" s="3"/>
      <c r="D20" s="3"/>
      <c r="E20" s="3"/>
      <c r="F20" s="3"/>
      <c r="G20" s="3"/>
      <c r="N20" s="9"/>
      <c r="O20" s="9"/>
      <c r="S20" s="3"/>
      <c r="AI20">
        <v>0.22639799999999999</v>
      </c>
      <c r="AJ20">
        <v>20.798013999999998</v>
      </c>
    </row>
    <row r="21" spans="1:36" x14ac:dyDescent="0.25">
      <c r="A21" t="s">
        <v>38</v>
      </c>
      <c r="C21" s="3"/>
      <c r="D21" s="3"/>
      <c r="E21" s="3"/>
      <c r="F21" s="3"/>
      <c r="G21" s="3"/>
      <c r="N21" s="9"/>
      <c r="O21" s="9"/>
      <c r="S21" s="3"/>
      <c r="AI21">
        <v>0.26223400000000002</v>
      </c>
      <c r="AJ21">
        <v>19.084235</v>
      </c>
    </row>
    <row r="22" spans="1:36" x14ac:dyDescent="0.25">
      <c r="A22" t="s">
        <v>39</v>
      </c>
      <c r="C22" s="3"/>
      <c r="D22" s="3"/>
      <c r="E22" s="3"/>
      <c r="F22" s="3"/>
      <c r="G22" s="3"/>
      <c r="N22" s="9"/>
      <c r="O22" s="9"/>
      <c r="S22" s="3"/>
    </row>
    <row r="23" spans="1:36" x14ac:dyDescent="0.25">
      <c r="T23">
        <f>AVERAGE(T4:T14)</f>
        <v>0.31223645336296924</v>
      </c>
      <c r="W23">
        <f>AVERAGE(W4:W14)</f>
        <v>0.98336363636363622</v>
      </c>
      <c r="Z23">
        <f>AVERAGE(Z4:Z14)</f>
        <v>1.0423545454545456E-2</v>
      </c>
      <c r="AB23">
        <f>AVERAGE(AB4:AB14)</f>
        <v>12.604028</v>
      </c>
      <c r="AE23">
        <f>AVERAGE(AE4:AE14)</f>
        <v>0.60128206175487264</v>
      </c>
      <c r="AF23">
        <f>AVERAGE(AF4:AF14)</f>
        <v>0.38836169677241034</v>
      </c>
      <c r="AG23">
        <f>AVERAGE(AG4:AG14)</f>
        <v>30.287006420038356</v>
      </c>
    </row>
    <row r="24" spans="1:36" x14ac:dyDescent="0.25">
      <c r="C24" s="3"/>
      <c r="D24" s="3"/>
      <c r="E24" s="3"/>
      <c r="F24" s="3"/>
      <c r="G24" s="3"/>
      <c r="N24" s="9"/>
      <c r="O24" s="9"/>
      <c r="S24" s="3"/>
      <c r="T24" s="14">
        <f>_xlfn.STDEV.S(T4:T14)</f>
        <v>2.2514921170883339E-2</v>
      </c>
      <c r="W24" s="14">
        <f>_xlfn.STDEV.S(W4:W14)</f>
        <v>1.118277896833098E-2</v>
      </c>
      <c r="AB24" s="14">
        <f>_xlfn.STDEV.S(AB4:AB14)</f>
        <v>4.1433880190873529</v>
      </c>
      <c r="AE24" s="14">
        <f>_xlfn.STDEV.S(AE4:AE14)</f>
        <v>3.5906885458156651E-2</v>
      </c>
      <c r="AF24" s="14">
        <f>_xlfn.STDEV.S(AF4:AF14)</f>
        <v>3.9024489985775665E-2</v>
      </c>
      <c r="AG24" s="14">
        <f>_xlfn.STDEV.S(AG4:AG14)</f>
        <v>8.7267021062525441</v>
      </c>
    </row>
    <row r="25" spans="1:36" x14ac:dyDescent="0.25">
      <c r="C25" s="3"/>
      <c r="D25" s="3"/>
      <c r="E25" s="3"/>
      <c r="F25" s="3"/>
      <c r="G25" s="3"/>
      <c r="N25" s="9"/>
      <c r="O25" s="9"/>
      <c r="S25" s="3"/>
      <c r="T25" s="14">
        <f>MIN(T4:T14)</f>
        <v>0.28599363063932209</v>
      </c>
      <c r="W25" s="14">
        <f>MIN(W4:W14)</f>
        <v>0.96799999999999997</v>
      </c>
      <c r="AB25" s="14">
        <f>MIN(AB4:AB14)</f>
        <v>5.2812760000000001</v>
      </c>
      <c r="AE25" s="14">
        <f t="shared" ref="AE25:AG25" si="7">MIN(AE4:AE14)</f>
        <v>0.5150289584915998</v>
      </c>
      <c r="AF25" s="14">
        <f t="shared" si="7"/>
        <v>0.3496690737480363</v>
      </c>
      <c r="AG25" s="14">
        <f t="shared" si="7"/>
        <v>13.564481184791381</v>
      </c>
    </row>
    <row r="26" spans="1:36" x14ac:dyDescent="0.25">
      <c r="C26" s="3"/>
      <c r="D26" s="3"/>
      <c r="E26" s="3"/>
      <c r="F26" s="3"/>
      <c r="G26" s="3"/>
      <c r="N26" s="9"/>
      <c r="O26" s="9"/>
      <c r="S26" s="3"/>
      <c r="T26" s="14">
        <f>MAX(T4:T14)</f>
        <v>0.35120000000000001</v>
      </c>
      <c r="W26" s="14">
        <f>MAX(W4:W14)</f>
        <v>0.998</v>
      </c>
      <c r="AB26" s="14">
        <f>MAX(AB4:AB14)</f>
        <v>17.724143999999999</v>
      </c>
      <c r="AE26" s="14">
        <f t="shared" ref="AE26:AG26" si="8">MAX(AE4:AE14)</f>
        <v>0.63778473851161777</v>
      </c>
      <c r="AF26" s="14">
        <f t="shared" si="8"/>
        <v>0.47976872879636384</v>
      </c>
      <c r="AG26" s="14">
        <f t="shared" si="8"/>
        <v>40.548767522082301</v>
      </c>
    </row>
    <row r="28" spans="1:36" x14ac:dyDescent="0.25">
      <c r="K28">
        <f>AVERAGE(K4:K16)</f>
        <v>1250.0769230769231</v>
      </c>
      <c r="L28">
        <f>AVERAGE(L4:L16)</f>
        <v>28.384615384615383</v>
      </c>
      <c r="S28">
        <f>AVERAGE(S4:S16)</f>
        <v>82.15384615384616</v>
      </c>
    </row>
    <row r="29" spans="1:36" x14ac:dyDescent="0.25">
      <c r="K29">
        <f>_xlfn.STDEV.S(K4:K16)</f>
        <v>294.25880375911214</v>
      </c>
      <c r="L29">
        <f>_xlfn.STDEV.S(L4:L16)</f>
        <v>1.8946618668626838</v>
      </c>
      <c r="S29">
        <f>_xlfn.STDEV.S(S4:S16)</f>
        <v>17.549198243063966</v>
      </c>
      <c r="T29">
        <f>PEARSON(T4:T11,L4:L11)</f>
        <v>-0.12098159270563705</v>
      </c>
      <c r="AB29">
        <f>PEARSON(AB4:AB11,L4:L11)</f>
        <v>0.80235685743995011</v>
      </c>
      <c r="AE29">
        <f>PEARSON(AE4:AE11,L4:L11)</f>
        <v>0.43544119704830331</v>
      </c>
      <c r="AF29">
        <f>PEARSON(AF4:AF11,L4:L11)</f>
        <v>-0.39872342913276088</v>
      </c>
      <c r="AG29">
        <f>PEARSON(AG4:AG14,L4:L14)</f>
        <v>0.80143577995836968</v>
      </c>
    </row>
    <row r="30" spans="1:36" x14ac:dyDescent="0.25">
      <c r="AG30">
        <f>PEARSON(AG4:AG11,S4:S11)</f>
        <v>-0.58302819984131526</v>
      </c>
    </row>
    <row r="33" spans="12:19" x14ac:dyDescent="0.25">
      <c r="L33">
        <v>29</v>
      </c>
      <c r="M33">
        <v>3</v>
      </c>
      <c r="N33">
        <f>L33+(M33/7)</f>
        <v>29.428571428571427</v>
      </c>
      <c r="P33">
        <v>39</v>
      </c>
      <c r="Q33">
        <v>2</v>
      </c>
      <c r="S33">
        <f>P33+(Q33/7)</f>
        <v>39.285714285714285</v>
      </c>
    </row>
    <row r="34" spans="12:19" x14ac:dyDescent="0.25">
      <c r="L34">
        <v>29</v>
      </c>
      <c r="M34">
        <v>3</v>
      </c>
      <c r="N34">
        <f t="shared" ref="N34:N45" si="9">L34+(M34/7)</f>
        <v>29.428571428571427</v>
      </c>
      <c r="P34">
        <v>39</v>
      </c>
      <c r="Q34">
        <v>2</v>
      </c>
      <c r="S34">
        <f t="shared" ref="S34:S45" si="10">P34+(Q34/7)</f>
        <v>39.285714285714285</v>
      </c>
    </row>
    <row r="35" spans="12:19" x14ac:dyDescent="0.25">
      <c r="L35">
        <v>29</v>
      </c>
      <c r="M35">
        <v>3</v>
      </c>
      <c r="N35">
        <f t="shared" si="9"/>
        <v>29.428571428571427</v>
      </c>
      <c r="P35">
        <v>37</v>
      </c>
      <c r="Q35">
        <v>3</v>
      </c>
      <c r="S35">
        <f t="shared" si="10"/>
        <v>37.428571428571431</v>
      </c>
    </row>
    <row r="36" spans="12:19" x14ac:dyDescent="0.25">
      <c r="L36">
        <v>31</v>
      </c>
      <c r="M36">
        <v>0</v>
      </c>
      <c r="N36">
        <f t="shared" si="9"/>
        <v>31</v>
      </c>
      <c r="P36">
        <v>40</v>
      </c>
      <c r="Q36">
        <v>4</v>
      </c>
      <c r="S36">
        <f t="shared" si="10"/>
        <v>40.571428571428569</v>
      </c>
    </row>
    <row r="37" spans="12:19" x14ac:dyDescent="0.25">
      <c r="L37">
        <v>31</v>
      </c>
      <c r="M37">
        <v>0</v>
      </c>
      <c r="N37">
        <f t="shared" si="9"/>
        <v>31</v>
      </c>
      <c r="P37">
        <v>41</v>
      </c>
      <c r="Q37">
        <v>3</v>
      </c>
      <c r="S37">
        <f t="shared" si="10"/>
        <v>41.428571428571431</v>
      </c>
    </row>
    <row r="38" spans="12:19" x14ac:dyDescent="0.25">
      <c r="L38">
        <v>31</v>
      </c>
      <c r="M38">
        <v>0</v>
      </c>
      <c r="N38">
        <f t="shared" si="9"/>
        <v>31</v>
      </c>
      <c r="P38">
        <v>40</v>
      </c>
      <c r="Q38">
        <v>4</v>
      </c>
      <c r="S38">
        <f t="shared" si="10"/>
        <v>40.571428571428569</v>
      </c>
    </row>
    <row r="39" spans="12:19" x14ac:dyDescent="0.25">
      <c r="L39">
        <v>27</v>
      </c>
      <c r="M39">
        <v>0</v>
      </c>
      <c r="N39">
        <f t="shared" si="9"/>
        <v>27</v>
      </c>
      <c r="P39">
        <v>39</v>
      </c>
      <c r="Q39">
        <v>4</v>
      </c>
      <c r="S39">
        <f t="shared" si="10"/>
        <v>39.571428571428569</v>
      </c>
    </row>
    <row r="40" spans="12:19" x14ac:dyDescent="0.25">
      <c r="L40">
        <v>28</v>
      </c>
      <c r="M40">
        <v>2</v>
      </c>
      <c r="N40">
        <f t="shared" si="9"/>
        <v>28.285714285714285</v>
      </c>
      <c r="P40">
        <v>40</v>
      </c>
      <c r="Q40">
        <v>4</v>
      </c>
      <c r="S40">
        <f t="shared" si="10"/>
        <v>40.571428571428569</v>
      </c>
    </row>
    <row r="41" spans="12:19" x14ac:dyDescent="0.25">
      <c r="L41">
        <v>25</v>
      </c>
      <c r="M41">
        <v>0</v>
      </c>
      <c r="N41">
        <f t="shared" si="9"/>
        <v>25</v>
      </c>
      <c r="P41">
        <v>40</v>
      </c>
      <c r="Q41">
        <v>5</v>
      </c>
      <c r="S41">
        <f t="shared" si="10"/>
        <v>40.714285714285715</v>
      </c>
    </row>
    <row r="42" spans="12:19" x14ac:dyDescent="0.25">
      <c r="L42">
        <v>28</v>
      </c>
      <c r="M42">
        <v>6</v>
      </c>
      <c r="N42">
        <f t="shared" si="9"/>
        <v>28.857142857142858</v>
      </c>
      <c r="P42">
        <v>39</v>
      </c>
      <c r="Q42">
        <v>1</v>
      </c>
      <c r="S42">
        <f t="shared" si="10"/>
        <v>39.142857142857146</v>
      </c>
    </row>
    <row r="43" spans="12:19" x14ac:dyDescent="0.25">
      <c r="L43">
        <v>28</v>
      </c>
      <c r="M43">
        <v>1</v>
      </c>
      <c r="N43">
        <f t="shared" si="9"/>
        <v>28.142857142857142</v>
      </c>
      <c r="P43">
        <v>39</v>
      </c>
      <c r="Q43">
        <v>1</v>
      </c>
      <c r="S43">
        <f t="shared" si="10"/>
        <v>39.142857142857146</v>
      </c>
    </row>
    <row r="44" spans="12:19" x14ac:dyDescent="0.25">
      <c r="L44">
        <v>26</v>
      </c>
      <c r="M44">
        <v>2</v>
      </c>
      <c r="N44">
        <f t="shared" si="9"/>
        <v>26.285714285714285</v>
      </c>
      <c r="P44">
        <v>41</v>
      </c>
      <c r="Q44">
        <v>2</v>
      </c>
      <c r="S44">
        <f t="shared" si="10"/>
        <v>41.285714285714285</v>
      </c>
    </row>
    <row r="45" spans="12:19" x14ac:dyDescent="0.25">
      <c r="L45">
        <v>27</v>
      </c>
      <c r="M45">
        <v>3</v>
      </c>
      <c r="N45">
        <f t="shared" si="9"/>
        <v>27.428571428571427</v>
      </c>
      <c r="P45">
        <v>44</v>
      </c>
      <c r="Q45">
        <v>0</v>
      </c>
      <c r="S45">
        <f t="shared" si="10"/>
        <v>44</v>
      </c>
    </row>
    <row r="47" spans="12:19" x14ac:dyDescent="0.25">
      <c r="N47">
        <f>AVERAGE(N33:N45)</f>
        <v>28.637362637362635</v>
      </c>
      <c r="S47">
        <f>AVERAGE(S33:S45)</f>
        <v>40.230769230769234</v>
      </c>
    </row>
    <row r="48" spans="12:19" x14ac:dyDescent="0.25">
      <c r="N48">
        <f>_xlfn.STDEV.S(N33:N45)</f>
        <v>1.869569582514075</v>
      </c>
      <c r="S48">
        <f>_xlfn.STDEV.S(S33:S45)</f>
        <v>1.5752534204267559</v>
      </c>
    </row>
  </sheetData>
  <mergeCells count="6">
    <mergeCell ref="AI1:AJ1"/>
    <mergeCell ref="C1:G1"/>
    <mergeCell ref="I1:O1"/>
    <mergeCell ref="S1:T1"/>
    <mergeCell ref="W1:AB1"/>
    <mergeCell ref="AD1:AG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1"/>
  <sheetViews>
    <sheetView zoomScaleNormal="100" workbookViewId="0">
      <pane xSplit="1" ySplit="3" topLeftCell="B4" activePane="bottomRight" state="frozen"/>
      <selection pane="topRight"/>
      <selection pane="bottomLeft"/>
      <selection pane="bottomRight" activeCell="B4" sqref="B4"/>
    </sheetView>
  </sheetViews>
  <sheetFormatPr defaultColWidth="11.5546875" defaultRowHeight="13.2" x14ac:dyDescent="0.25"/>
  <cols>
    <col min="1" max="1" width="17" customWidth="1"/>
    <col min="4" max="4" width="2.33203125" customWidth="1"/>
    <col min="5" max="5" width="3.6640625" customWidth="1"/>
    <col min="6" max="6" width="4.88671875" customWidth="1"/>
    <col min="7" max="7" width="0.88671875" customWidth="1"/>
    <col min="8" max="8" width="3.44140625" customWidth="1"/>
    <col min="9" max="9" width="12.88671875" customWidth="1"/>
    <col min="10" max="10" width="5.6640625" customWidth="1"/>
    <col min="11" max="11" width="17.44140625" customWidth="1"/>
    <col min="12" max="12" width="14.44140625" customWidth="1"/>
    <col min="14" max="14" width="14.5546875" customWidth="1"/>
    <col min="15" max="15" width="24.44140625" customWidth="1"/>
    <col min="16" max="16" width="0.5546875" customWidth="1"/>
    <col min="17" max="17" width="4.44140625" customWidth="1"/>
    <col min="18" max="18" width="8.109375" customWidth="1"/>
    <col min="19" max="19" width="13.44140625" customWidth="1"/>
    <col min="20" max="20" width="0.5546875" customWidth="1"/>
    <col min="21" max="21" width="7" customWidth="1"/>
    <col min="22" max="22" width="13" customWidth="1"/>
    <col min="23" max="23" width="6.33203125" customWidth="1"/>
    <col min="24" max="24" width="15.109375" customWidth="1"/>
    <col min="25" max="25" width="6.5546875" customWidth="1"/>
    <col min="26" max="26" width="10.109375" customWidth="1"/>
    <col min="27" max="27" width="2" customWidth="1"/>
  </cols>
  <sheetData>
    <row r="1" spans="1:31" x14ac:dyDescent="0.25">
      <c r="A1" s="16" t="s">
        <v>41</v>
      </c>
      <c r="B1" s="16"/>
      <c r="C1" s="16"/>
      <c r="D1" s="16"/>
      <c r="E1" s="16"/>
      <c r="F1" s="16"/>
      <c r="G1" s="1"/>
      <c r="H1" s="16" t="s">
        <v>42</v>
      </c>
      <c r="I1" s="16"/>
      <c r="J1" s="16"/>
      <c r="K1" s="16"/>
      <c r="L1" s="16"/>
      <c r="M1" s="16"/>
      <c r="N1" s="16"/>
      <c r="O1" s="6"/>
      <c r="P1" s="1"/>
      <c r="Q1" s="16" t="s">
        <v>43</v>
      </c>
      <c r="R1" s="16"/>
      <c r="S1" s="16"/>
      <c r="T1" s="1"/>
      <c r="U1" s="16" t="s">
        <v>44</v>
      </c>
      <c r="V1" s="16"/>
      <c r="W1" s="16"/>
      <c r="X1" s="16"/>
      <c r="Y1" s="16"/>
      <c r="Z1" s="16"/>
      <c r="AA1" s="1"/>
      <c r="AB1" s="16" t="s">
        <v>45</v>
      </c>
      <c r="AC1" s="16"/>
      <c r="AD1" s="16"/>
      <c r="AE1" s="16"/>
    </row>
    <row r="2" spans="1:31" x14ac:dyDescent="0.25">
      <c r="A2" s="6"/>
      <c r="B2" s="6"/>
      <c r="C2" s="6"/>
      <c r="D2" s="6"/>
      <c r="E2" s="6"/>
      <c r="F2" s="6"/>
      <c r="G2" s="1"/>
      <c r="H2" s="6"/>
      <c r="I2" s="6"/>
      <c r="J2" s="6"/>
      <c r="K2" s="6"/>
      <c r="L2" s="6"/>
      <c r="M2" s="6"/>
      <c r="N2" s="6"/>
      <c r="O2" s="6"/>
      <c r="P2" s="1"/>
      <c r="Q2" s="6"/>
      <c r="R2" s="6"/>
      <c r="S2" s="6"/>
      <c r="T2" s="1"/>
      <c r="U2" s="8"/>
      <c r="V2" s="6" t="s">
        <v>72</v>
      </c>
      <c r="W2" s="6"/>
      <c r="X2" s="6" t="s">
        <v>52</v>
      </c>
      <c r="Y2" s="6"/>
      <c r="Z2" s="6"/>
      <c r="AA2" s="1"/>
      <c r="AB2" s="6"/>
      <c r="AC2" s="6"/>
      <c r="AD2" s="6"/>
      <c r="AE2" s="6"/>
    </row>
    <row r="3" spans="1:31" x14ac:dyDescent="0.25">
      <c r="A3" s="2" t="s">
        <v>0</v>
      </c>
      <c r="B3" s="2" t="s">
        <v>54</v>
      </c>
      <c r="C3" s="2" t="s">
        <v>55</v>
      </c>
      <c r="D3" s="1" t="s">
        <v>56</v>
      </c>
      <c r="E3" s="1" t="s">
        <v>57</v>
      </c>
      <c r="F3" s="1" t="s">
        <v>58</v>
      </c>
      <c r="G3" s="2"/>
      <c r="H3" s="2" t="s">
        <v>1</v>
      </c>
      <c r="I3" s="2" t="s">
        <v>73</v>
      </c>
      <c r="J3" s="2" t="s">
        <v>2</v>
      </c>
      <c r="K3" s="2" t="s">
        <v>3</v>
      </c>
      <c r="L3" s="2" t="s">
        <v>4</v>
      </c>
      <c r="M3" s="2" t="s">
        <v>5</v>
      </c>
      <c r="N3" s="2" t="s">
        <v>6</v>
      </c>
      <c r="O3" s="2" t="s">
        <v>74</v>
      </c>
      <c r="P3" s="2"/>
      <c r="Q3" s="1" t="s">
        <v>63</v>
      </c>
      <c r="R3" s="2" t="s">
        <v>75</v>
      </c>
      <c r="S3" s="2" t="s">
        <v>64</v>
      </c>
      <c r="T3" s="2"/>
      <c r="U3" s="1" t="s">
        <v>12</v>
      </c>
      <c r="V3" s="2" t="s">
        <v>13</v>
      </c>
      <c r="W3" s="2" t="s">
        <v>14</v>
      </c>
      <c r="X3" s="2" t="s">
        <v>13</v>
      </c>
      <c r="Y3" s="2" t="s">
        <v>14</v>
      </c>
      <c r="Z3" s="2" t="s">
        <v>16</v>
      </c>
      <c r="AA3" s="2"/>
      <c r="AB3" s="2" t="s">
        <v>67</v>
      </c>
      <c r="AC3" s="2" t="s">
        <v>68</v>
      </c>
      <c r="AD3" s="2" t="s">
        <v>69</v>
      </c>
      <c r="AE3" s="2" t="s">
        <v>70</v>
      </c>
    </row>
    <row r="4" spans="1:31" x14ac:dyDescent="0.25">
      <c r="A4" s="3" t="s">
        <v>17</v>
      </c>
      <c r="B4" s="3">
        <f t="shared" ref="B4:B14" si="0">-0.03*4*PI()</f>
        <v>-0.37699111843077515</v>
      </c>
      <c r="C4" s="3">
        <f t="shared" ref="C4:C14" si="1">0.21*4*PI()</f>
        <v>2.638937829015426</v>
      </c>
      <c r="D4" s="3">
        <v>0.97</v>
      </c>
      <c r="E4" s="3">
        <v>0.52</v>
      </c>
      <c r="F4" s="3">
        <v>0.36</v>
      </c>
      <c r="G4" s="3"/>
      <c r="H4" s="3" t="s">
        <v>18</v>
      </c>
      <c r="I4" s="3">
        <v>33.5</v>
      </c>
      <c r="J4" s="3">
        <v>1344</v>
      </c>
      <c r="K4" s="3">
        <v>29</v>
      </c>
      <c r="L4" s="3">
        <v>3</v>
      </c>
      <c r="M4" s="4">
        <v>44331</v>
      </c>
      <c r="N4" s="4">
        <v>44406</v>
      </c>
      <c r="O4" s="4" t="s">
        <v>76</v>
      </c>
      <c r="P4" s="4"/>
      <c r="Q4" s="3">
        <f t="shared" ref="Q4:Q14" si="2">DATEDIF(M4,N4,"d")</f>
        <v>75</v>
      </c>
      <c r="R4" s="3">
        <f t="shared" ref="R4:R14" si="3">2.07558 - 0.00205*Q4</f>
        <v>1.9218299999999999</v>
      </c>
      <c r="S4" s="3">
        <f t="shared" ref="S4:S14" si="4">(1/R4-0.41)/0.38</f>
        <v>0.29036154410941128</v>
      </c>
      <c r="T4" s="3"/>
      <c r="U4" s="3">
        <v>0.996</v>
      </c>
      <c r="V4" s="3">
        <v>0.13294900000000001</v>
      </c>
      <c r="W4" s="3">
        <v>1393</v>
      </c>
      <c r="X4" s="3">
        <v>0.223188</v>
      </c>
      <c r="Y4" s="3">
        <v>366</v>
      </c>
      <c r="Z4" s="3">
        <v>16.688984999999999</v>
      </c>
      <c r="AA4" s="3"/>
      <c r="AB4" s="3">
        <f>S4/(3*0.0165)</f>
        <v>5.8658897799881062</v>
      </c>
      <c r="AC4" s="3">
        <f t="shared" ref="AC4:AC14" si="5">1-(X4-(B4*S4))/(C4*S4)</f>
        <v>0.56586827731363409</v>
      </c>
      <c r="AD4" s="3">
        <f t="shared" ref="AD4:AD14" si="6">U4-AC4</f>
        <v>0.4301317226863659</v>
      </c>
      <c r="AE4" s="3">
        <f>Z4*(AD4)*AB4</f>
        <v>42.108066107165513</v>
      </c>
    </row>
    <row r="5" spans="1:31" x14ac:dyDescent="0.25">
      <c r="A5" s="3" t="s">
        <v>20</v>
      </c>
      <c r="B5" s="3">
        <f t="shared" si="0"/>
        <v>-0.37699111843077515</v>
      </c>
      <c r="C5" s="3">
        <f t="shared" si="1"/>
        <v>2.638937829015426</v>
      </c>
      <c r="D5" s="3">
        <v>0.97</v>
      </c>
      <c r="E5" s="3">
        <v>0.52</v>
      </c>
      <c r="F5" s="3">
        <v>0.36</v>
      </c>
      <c r="G5" s="3"/>
      <c r="H5" s="3" t="s">
        <v>18</v>
      </c>
      <c r="I5" s="3">
        <v>33.5</v>
      </c>
      <c r="J5" s="3">
        <v>1354</v>
      </c>
      <c r="K5" s="3">
        <v>29</v>
      </c>
      <c r="L5" s="3">
        <v>3</v>
      </c>
      <c r="M5" s="5">
        <v>44331</v>
      </c>
      <c r="N5" s="5">
        <v>44406</v>
      </c>
      <c r="O5" s="5" t="s">
        <v>76</v>
      </c>
      <c r="P5" s="5"/>
      <c r="Q5" s="3">
        <f t="shared" si="2"/>
        <v>75</v>
      </c>
      <c r="R5" s="3">
        <f t="shared" si="3"/>
        <v>1.9218299999999999</v>
      </c>
      <c r="S5" s="3">
        <f t="shared" si="4"/>
        <v>0.29036154410941128</v>
      </c>
      <c r="T5" s="3"/>
      <c r="U5" s="3">
        <v>0.98899999999999999</v>
      </c>
      <c r="V5" s="3">
        <v>0.138709</v>
      </c>
      <c r="W5" s="3">
        <v>676</v>
      </c>
      <c r="X5" s="3">
        <v>0.23707600000000001</v>
      </c>
      <c r="Y5" s="3">
        <v>191</v>
      </c>
      <c r="Z5" s="3">
        <v>11.145936000000001</v>
      </c>
      <c r="AA5" s="3"/>
      <c r="AB5" s="3">
        <f>S5/(3*0.0165)</f>
        <v>5.8658897799881062</v>
      </c>
      <c r="AC5" s="3">
        <f t="shared" si="5"/>
        <v>0.547743551232177</v>
      </c>
      <c r="AD5" s="3">
        <f t="shared" si="6"/>
        <v>0.441256448767823</v>
      </c>
      <c r="AE5" s="3">
        <f>Z5*(AD5)*AB5</f>
        <v>28.84971377704727</v>
      </c>
    </row>
    <row r="6" spans="1:31" x14ac:dyDescent="0.25">
      <c r="A6" s="3" t="s">
        <v>22</v>
      </c>
      <c r="B6" s="3">
        <f t="shared" si="0"/>
        <v>-0.37699111843077515</v>
      </c>
      <c r="C6" s="3">
        <f t="shared" si="1"/>
        <v>2.638937829015426</v>
      </c>
      <c r="D6" s="3">
        <v>0.97</v>
      </c>
      <c r="E6" s="3">
        <v>0.52</v>
      </c>
      <c r="F6" s="3">
        <v>0.36</v>
      </c>
      <c r="G6" s="3"/>
      <c r="H6" s="3" t="s">
        <v>18</v>
      </c>
      <c r="I6" s="3">
        <v>33.5</v>
      </c>
      <c r="J6" s="3">
        <v>1724</v>
      </c>
      <c r="K6" s="3">
        <v>29</v>
      </c>
      <c r="L6" s="3">
        <v>3</v>
      </c>
      <c r="M6" s="5">
        <v>44357</v>
      </c>
      <c r="N6" s="5">
        <v>44413</v>
      </c>
      <c r="O6" s="5" t="s">
        <v>77</v>
      </c>
      <c r="P6" s="5"/>
      <c r="Q6" s="3">
        <f t="shared" si="2"/>
        <v>56</v>
      </c>
      <c r="R6" s="3">
        <f t="shared" si="3"/>
        <v>1.96078</v>
      </c>
      <c r="S6" s="3">
        <f t="shared" si="4"/>
        <v>0.26316084737491685</v>
      </c>
      <c r="T6" s="3"/>
      <c r="U6" s="3">
        <v>0.96799999999999997</v>
      </c>
      <c r="V6" s="3">
        <v>0.121368</v>
      </c>
      <c r="W6" s="3">
        <v>742</v>
      </c>
      <c r="X6" s="3">
        <v>0.201984</v>
      </c>
      <c r="Y6" s="3">
        <v>145</v>
      </c>
      <c r="Z6" s="3">
        <v>12.630386</v>
      </c>
      <c r="AA6" s="3"/>
      <c r="AB6" s="3">
        <f>S6/(3*0.0165)</f>
        <v>5.3163807550488249</v>
      </c>
      <c r="AC6" s="3">
        <f t="shared" si="5"/>
        <v>0.56629455452323252</v>
      </c>
      <c r="AD6" s="3">
        <f t="shared" si="6"/>
        <v>0.40170544547676745</v>
      </c>
      <c r="AE6" s="3">
        <f>Z6*(AD6)*AB6</f>
        <v>26.973693576048966</v>
      </c>
    </row>
    <row r="7" spans="1:31" x14ac:dyDescent="0.25">
      <c r="A7" s="3" t="s">
        <v>23</v>
      </c>
      <c r="B7" s="3">
        <f t="shared" si="0"/>
        <v>-0.37699111843077515</v>
      </c>
      <c r="C7" s="3">
        <f t="shared" si="1"/>
        <v>2.638937829015426</v>
      </c>
      <c r="D7" s="3">
        <v>0.97</v>
      </c>
      <c r="E7" s="3">
        <v>0.52</v>
      </c>
      <c r="F7" s="3">
        <v>0.36</v>
      </c>
      <c r="H7" s="3" t="s">
        <v>18</v>
      </c>
      <c r="I7" s="3">
        <v>35.5</v>
      </c>
      <c r="J7" s="3">
        <v>1517</v>
      </c>
      <c r="K7" s="3">
        <v>31</v>
      </c>
      <c r="L7" s="3">
        <v>0</v>
      </c>
      <c r="M7" s="5">
        <v>44386</v>
      </c>
      <c r="N7" s="5">
        <v>44453</v>
      </c>
      <c r="O7" s="5" t="s">
        <v>78</v>
      </c>
      <c r="Q7" s="3">
        <f t="shared" si="2"/>
        <v>67</v>
      </c>
      <c r="R7" s="3">
        <f t="shared" si="3"/>
        <v>1.9382299999999999</v>
      </c>
      <c r="S7" s="3">
        <f t="shared" si="4"/>
        <v>0.27877537210428305</v>
      </c>
      <c r="U7" s="3">
        <v>0.995</v>
      </c>
      <c r="V7" s="3"/>
      <c r="W7" s="3"/>
      <c r="X7" s="7">
        <v>0.21490699999999999</v>
      </c>
      <c r="Z7" s="3">
        <v>14.741683999999999</v>
      </c>
      <c r="AB7" s="3">
        <f>S7/(3*0.0165)</f>
        <v>5.6318256990764253</v>
      </c>
      <c r="AC7" s="3">
        <f t="shared" si="5"/>
        <v>0.56501901857337822</v>
      </c>
      <c r="AD7" s="3">
        <f t="shared" si="6"/>
        <v>0.42998098142662178</v>
      </c>
      <c r="AE7" s="3">
        <f t="shared" ref="AE7:AE8" si="7">Z7*(AD7)*AB7</f>
        <v>35.698136792200181</v>
      </c>
    </row>
    <row r="8" spans="1:31" x14ac:dyDescent="0.25">
      <c r="A8" s="3" t="s">
        <v>24</v>
      </c>
      <c r="B8" s="3">
        <f t="shared" si="0"/>
        <v>-0.37699111843077515</v>
      </c>
      <c r="C8" s="3">
        <f t="shared" si="1"/>
        <v>2.638937829015426</v>
      </c>
      <c r="D8" s="3">
        <v>0.97</v>
      </c>
      <c r="E8" s="3">
        <v>0.52</v>
      </c>
      <c r="F8" s="3">
        <v>0.36</v>
      </c>
      <c r="H8" s="3" t="s">
        <v>25</v>
      </c>
      <c r="I8" s="3">
        <v>35</v>
      </c>
      <c r="J8" s="3">
        <v>774</v>
      </c>
      <c r="K8" s="3">
        <v>31</v>
      </c>
      <c r="L8" s="3">
        <v>0</v>
      </c>
      <c r="M8" s="5">
        <v>44386</v>
      </c>
      <c r="N8" s="5">
        <v>44460</v>
      </c>
      <c r="O8" s="5" t="s">
        <v>79</v>
      </c>
      <c r="Q8" s="3">
        <f t="shared" si="2"/>
        <v>74</v>
      </c>
      <c r="R8" s="3">
        <f t="shared" si="3"/>
        <v>1.92388</v>
      </c>
      <c r="S8" s="3">
        <f t="shared" si="4"/>
        <v>0.28890247011795256</v>
      </c>
      <c r="U8" s="3">
        <v>0.97099999999999997</v>
      </c>
      <c r="V8" s="3"/>
      <c r="W8" s="3"/>
      <c r="X8" s="7">
        <v>0.189466</v>
      </c>
      <c r="Z8" s="3">
        <v>17.724143999999999</v>
      </c>
      <c r="AB8" s="3">
        <f t="shared" ref="AB8" si="8">S8/(3*0.0165)</f>
        <v>5.8364135377364148</v>
      </c>
      <c r="AC8" s="3">
        <f t="shared" si="5"/>
        <v>0.60862884976589049</v>
      </c>
      <c r="AD8" s="3">
        <f t="shared" si="6"/>
        <v>0.36237115023410948</v>
      </c>
      <c r="AE8" s="3">
        <f t="shared" si="7"/>
        <v>37.48564090011466</v>
      </c>
    </row>
    <row r="9" spans="1:31" x14ac:dyDescent="0.25">
      <c r="A9" s="3" t="s">
        <v>26</v>
      </c>
      <c r="B9" s="3">
        <f t="shared" si="0"/>
        <v>-0.37699111843077515</v>
      </c>
      <c r="C9" s="3">
        <f t="shared" si="1"/>
        <v>2.638937829015426</v>
      </c>
      <c r="D9" s="3">
        <v>0.97</v>
      </c>
      <c r="E9" s="3">
        <v>0.52</v>
      </c>
      <c r="F9" s="3">
        <v>0.36</v>
      </c>
      <c r="H9" s="3" t="s">
        <v>18</v>
      </c>
      <c r="I9" s="3">
        <v>35</v>
      </c>
      <c r="J9" s="3">
        <v>1632</v>
      </c>
      <c r="K9" s="3">
        <v>31</v>
      </c>
      <c r="L9" s="3">
        <v>0</v>
      </c>
      <c r="M9" s="5">
        <v>44386</v>
      </c>
      <c r="N9" s="5">
        <v>44453</v>
      </c>
      <c r="O9" s="5" t="s">
        <v>78</v>
      </c>
      <c r="Q9" s="3">
        <f t="shared" si="2"/>
        <v>67</v>
      </c>
      <c r="R9" s="3">
        <f t="shared" si="3"/>
        <v>1.9382299999999999</v>
      </c>
      <c r="S9" s="3">
        <f t="shared" si="4"/>
        <v>0.27877537210428305</v>
      </c>
      <c r="U9" s="3">
        <v>0.97799999999999998</v>
      </c>
      <c r="V9" s="3"/>
      <c r="W9" s="3"/>
      <c r="X9" s="7">
        <v>0.20427500000000001</v>
      </c>
      <c r="Z9" s="3">
        <v>17.063462000000001</v>
      </c>
      <c r="AB9" s="3">
        <f>S9/(3*0.0165)</f>
        <v>5.6318256990764253</v>
      </c>
      <c r="AC9" s="3">
        <f t="shared" si="5"/>
        <v>0.57947113344944412</v>
      </c>
      <c r="AD9" s="3">
        <f t="shared" si="6"/>
        <v>0.39852886655055586</v>
      </c>
      <c r="AE9" s="3">
        <f t="shared" ref="AE9:AE14" si="9">Z9*(AD9)*AB9</f>
        <v>38.29800388760188</v>
      </c>
    </row>
    <row r="10" spans="1:31" x14ac:dyDescent="0.25">
      <c r="A10" s="3" t="s">
        <v>27</v>
      </c>
      <c r="B10" s="3">
        <f t="shared" si="0"/>
        <v>-0.37699111843077515</v>
      </c>
      <c r="C10" s="3">
        <f t="shared" si="1"/>
        <v>2.638937829015426</v>
      </c>
      <c r="D10" s="3">
        <v>0.97</v>
      </c>
      <c r="E10" s="3">
        <v>0.52</v>
      </c>
      <c r="F10" s="3">
        <v>0.36</v>
      </c>
      <c r="H10" s="3" t="s">
        <v>25</v>
      </c>
      <c r="I10" s="3">
        <v>36</v>
      </c>
      <c r="J10" s="3">
        <v>985</v>
      </c>
      <c r="K10" s="3">
        <v>27</v>
      </c>
      <c r="L10" s="3">
        <v>0</v>
      </c>
      <c r="M10" s="5">
        <v>44374</v>
      </c>
      <c r="N10" s="5">
        <v>44462</v>
      </c>
      <c r="O10" s="5" t="s">
        <v>80</v>
      </c>
      <c r="Q10" s="3">
        <f t="shared" si="2"/>
        <v>88</v>
      </c>
      <c r="R10" s="3">
        <f t="shared" si="3"/>
        <v>1.8951799999999999</v>
      </c>
      <c r="S10" s="3">
        <f t="shared" si="4"/>
        <v>0.3096167507488527</v>
      </c>
      <c r="U10" s="3">
        <v>0.98</v>
      </c>
      <c r="V10" s="3"/>
      <c r="W10" s="3"/>
      <c r="X10" s="7">
        <v>0.22848499999999999</v>
      </c>
      <c r="Z10" s="3">
        <v>9.8416399999999999</v>
      </c>
      <c r="AB10" s="3">
        <f>S10/(3*0.0165)</f>
        <v>6.2548838535121751</v>
      </c>
      <c r="AC10" s="3">
        <f t="shared" si="5"/>
        <v>0.57749977086188853</v>
      </c>
      <c r="AD10" s="3">
        <f t="shared" si="6"/>
        <v>0.40250022913811145</v>
      </c>
      <c r="AE10" s="3">
        <f t="shared" si="9"/>
        <v>24.777235944408098</v>
      </c>
    </row>
    <row r="11" spans="1:31" x14ac:dyDescent="0.25">
      <c r="A11" s="3" t="s">
        <v>28</v>
      </c>
      <c r="B11" s="3">
        <f t="shared" si="0"/>
        <v>-0.37699111843077515</v>
      </c>
      <c r="C11" s="3">
        <f t="shared" si="1"/>
        <v>2.638937829015426</v>
      </c>
      <c r="D11" s="3">
        <v>0.97</v>
      </c>
      <c r="E11" s="3">
        <v>0.52</v>
      </c>
      <c r="F11" s="3">
        <v>0.36</v>
      </c>
      <c r="H11" s="3" t="s">
        <v>25</v>
      </c>
      <c r="I11" s="3">
        <v>36.5</v>
      </c>
      <c r="J11" s="3">
        <v>1212</v>
      </c>
      <c r="K11" s="3">
        <v>28</v>
      </c>
      <c r="L11" s="3">
        <v>2</v>
      </c>
      <c r="M11" s="5">
        <v>44396</v>
      </c>
      <c r="N11" s="5">
        <v>44489</v>
      </c>
      <c r="O11" s="5" t="s">
        <v>78</v>
      </c>
      <c r="Q11" s="3">
        <f t="shared" si="2"/>
        <v>93</v>
      </c>
      <c r="R11" s="3">
        <f t="shared" si="3"/>
        <v>1.88493</v>
      </c>
      <c r="S11" s="3">
        <f t="shared" si="4"/>
        <v>0.31716757874856188</v>
      </c>
      <c r="U11" s="3">
        <v>0.98399999999999999</v>
      </c>
      <c r="V11" s="3"/>
      <c r="W11" s="3"/>
      <c r="X11" s="7">
        <v>0.212473</v>
      </c>
      <c r="Z11" s="3">
        <v>7.5068489999999999</v>
      </c>
      <c r="AB11" s="3">
        <f t="shared" ref="AB11" si="10">S11/(3*0.0165)</f>
        <v>6.4074258333042806</v>
      </c>
      <c r="AC11" s="3">
        <f t="shared" si="5"/>
        <v>0.6032878088867577</v>
      </c>
      <c r="AD11" s="3">
        <f t="shared" si="6"/>
        <v>0.38071219111324228</v>
      </c>
      <c r="AE11" s="3">
        <f t="shared" si="9"/>
        <v>18.312095811690849</v>
      </c>
    </row>
    <row r="12" spans="1:31" x14ac:dyDescent="0.25">
      <c r="A12" s="3" t="s">
        <v>29</v>
      </c>
      <c r="B12" s="3">
        <f t="shared" si="0"/>
        <v>-0.37699111843077515</v>
      </c>
      <c r="C12" s="3">
        <f t="shared" si="1"/>
        <v>2.638937829015426</v>
      </c>
      <c r="D12" s="3">
        <v>0.97</v>
      </c>
      <c r="E12" s="3">
        <v>0.52</v>
      </c>
      <c r="F12" s="3">
        <v>0.36</v>
      </c>
      <c r="H12" s="3" t="s">
        <v>18</v>
      </c>
      <c r="I12" s="3">
        <v>33.25</v>
      </c>
      <c r="J12" s="3">
        <v>820</v>
      </c>
      <c r="K12" s="3">
        <v>25</v>
      </c>
      <c r="L12" s="3">
        <v>0</v>
      </c>
      <c r="M12" s="5">
        <v>44402</v>
      </c>
      <c r="N12" s="5">
        <v>44505</v>
      </c>
      <c r="O12" s="5" t="s">
        <v>81</v>
      </c>
      <c r="Q12" s="3">
        <f t="shared" si="2"/>
        <v>103</v>
      </c>
      <c r="R12" s="3">
        <f t="shared" si="3"/>
        <v>1.86443</v>
      </c>
      <c r="S12" s="3">
        <f t="shared" si="4"/>
        <v>0.3325183060040644</v>
      </c>
      <c r="U12" s="3">
        <v>0.96799999999999997</v>
      </c>
      <c r="V12" s="3"/>
      <c r="W12" s="3"/>
      <c r="X12" s="7">
        <v>0.23603099999999999</v>
      </c>
      <c r="Y12" s="3">
        <v>311</v>
      </c>
      <c r="Z12">
        <v>5.2812760000000001</v>
      </c>
      <c r="AB12" s="3">
        <f t="shared" ref="AB12" si="11">S12/(3*0.0165)</f>
        <v>6.717541535435644</v>
      </c>
      <c r="AC12" s="3">
        <f t="shared" si="5"/>
        <v>0.58816016975515684</v>
      </c>
      <c r="AD12" s="3">
        <f t="shared" si="6"/>
        <v>0.37983983024484314</v>
      </c>
      <c r="AE12" s="3">
        <f t="shared" si="9"/>
        <v>13.475650165259259</v>
      </c>
    </row>
    <row r="13" spans="1:31" x14ac:dyDescent="0.25">
      <c r="A13" s="3" t="s">
        <v>30</v>
      </c>
      <c r="B13" s="3">
        <f t="shared" si="0"/>
        <v>-0.37699111843077515</v>
      </c>
      <c r="C13" s="3">
        <f t="shared" si="1"/>
        <v>2.638937829015426</v>
      </c>
      <c r="D13" s="3">
        <v>0.97</v>
      </c>
      <c r="E13" s="3">
        <v>0.52</v>
      </c>
      <c r="F13" s="3">
        <v>0.36</v>
      </c>
      <c r="H13" s="3" t="s">
        <v>25</v>
      </c>
      <c r="I13" s="3">
        <v>34</v>
      </c>
      <c r="J13" s="3">
        <v>1240</v>
      </c>
      <c r="K13" s="3">
        <v>28</v>
      </c>
      <c r="L13" s="3">
        <v>6</v>
      </c>
      <c r="M13" s="5">
        <v>44437</v>
      </c>
      <c r="N13" s="5">
        <v>44509</v>
      </c>
      <c r="O13" s="5" t="s">
        <v>82</v>
      </c>
      <c r="Q13" s="3">
        <f t="shared" si="2"/>
        <v>72</v>
      </c>
      <c r="R13" s="3">
        <f t="shared" si="3"/>
        <v>1.92798</v>
      </c>
      <c r="S13" s="3">
        <f t="shared" si="4"/>
        <v>0.28599363063932209</v>
      </c>
      <c r="U13" s="3">
        <v>0.99</v>
      </c>
      <c r="X13" s="3">
        <v>0.26967000000000002</v>
      </c>
      <c r="Y13" s="3">
        <v>516</v>
      </c>
      <c r="Z13">
        <v>10.305622</v>
      </c>
      <c r="AB13" s="3">
        <f t="shared" ref="AB13:AB14" si="12">S13/(3*0.0165)</f>
        <v>5.7776491038246887</v>
      </c>
      <c r="AC13" s="3">
        <f t="shared" si="5"/>
        <v>0.49983125741673573</v>
      </c>
      <c r="AD13" s="3">
        <f t="shared" si="6"/>
        <v>0.49016874258326426</v>
      </c>
      <c r="AE13" s="3">
        <f t="shared" si="9"/>
        <v>29.185758495268679</v>
      </c>
    </row>
    <row r="14" spans="1:31" x14ac:dyDescent="0.25">
      <c r="A14" s="3" t="s">
        <v>31</v>
      </c>
      <c r="B14" s="3">
        <f t="shared" si="0"/>
        <v>-0.37699111843077515</v>
      </c>
      <c r="C14" s="3">
        <f t="shared" si="1"/>
        <v>2.638937829015426</v>
      </c>
      <c r="D14" s="3">
        <v>0.97</v>
      </c>
      <c r="E14" s="3">
        <v>0.52</v>
      </c>
      <c r="F14" s="3">
        <v>0.36</v>
      </c>
      <c r="H14" s="3" t="s">
        <v>25</v>
      </c>
      <c r="I14" s="3">
        <v>35.75</v>
      </c>
      <c r="J14" s="3">
        <v>1452</v>
      </c>
      <c r="K14" s="3">
        <v>28</v>
      </c>
      <c r="L14" s="3">
        <v>1</v>
      </c>
      <c r="M14" s="5">
        <v>44432</v>
      </c>
      <c r="N14" s="5">
        <v>44509</v>
      </c>
      <c r="O14" s="5" t="s">
        <v>82</v>
      </c>
      <c r="Q14" s="3">
        <f t="shared" si="2"/>
        <v>77</v>
      </c>
      <c r="R14" s="3">
        <f t="shared" si="3"/>
        <v>1.9177299999999999</v>
      </c>
      <c r="S14" s="3">
        <f t="shared" si="4"/>
        <v>0.29328905034927555</v>
      </c>
      <c r="U14" s="3">
        <v>0.998</v>
      </c>
      <c r="X14" s="3">
        <v>0.20230300000000001</v>
      </c>
      <c r="Y14" s="3">
        <v>134</v>
      </c>
      <c r="Z14">
        <v>15.714324</v>
      </c>
      <c r="AB14" s="3">
        <f t="shared" si="12"/>
        <v>5.9250313201873848</v>
      </c>
      <c r="AC14" s="3">
        <f t="shared" si="5"/>
        <v>0.59575987113528661</v>
      </c>
      <c r="AD14" s="3">
        <f t="shared" si="6"/>
        <v>0.40224012886471339</v>
      </c>
      <c r="AE14" s="3">
        <f t="shared" si="9"/>
        <v>37.451718359148138</v>
      </c>
    </row>
    <row r="15" spans="1:31" x14ac:dyDescent="0.25">
      <c r="B15" s="3"/>
      <c r="C15" s="3"/>
      <c r="D15" s="3"/>
      <c r="E15" s="3"/>
      <c r="F15" s="3"/>
      <c r="H15" s="3"/>
      <c r="I15" s="3"/>
      <c r="J15" s="3"/>
      <c r="K15" s="3"/>
      <c r="L15" s="3"/>
    </row>
    <row r="16" spans="1:31" x14ac:dyDescent="0.25">
      <c r="H16" s="3"/>
      <c r="I16" s="3"/>
      <c r="J16" s="3"/>
      <c r="K16" s="3"/>
      <c r="L16" s="3"/>
    </row>
    <row r="17" spans="8:31" x14ac:dyDescent="0.25">
      <c r="H17" s="3"/>
      <c r="I17" s="3"/>
      <c r="J17" s="3"/>
      <c r="K17" s="3"/>
      <c r="L17" s="3"/>
    </row>
    <row r="18" spans="8:31" x14ac:dyDescent="0.25">
      <c r="H18" s="3"/>
      <c r="I18" s="3"/>
      <c r="J18" s="3"/>
      <c r="K18" s="3"/>
      <c r="L18" s="3"/>
    </row>
    <row r="19" spans="8:31" x14ac:dyDescent="0.25">
      <c r="H19" s="3"/>
      <c r="I19" s="3"/>
      <c r="J19" s="3"/>
      <c r="K19" s="3"/>
      <c r="L19" s="3"/>
      <c r="AC19">
        <f>PEARSON(AC4:AC11,K4:K11)</f>
        <v>8.2324912020852389E-2</v>
      </c>
      <c r="AD19">
        <f>PEARSON(AD4:AD11,K4:K11)</f>
        <v>-7.6602037281272808E-2</v>
      </c>
      <c r="AE19">
        <f>PEARSON(K4:K11,AE4:AE11)</f>
        <v>0.70783696950535802</v>
      </c>
    </row>
    <row r="20" spans="8:31" x14ac:dyDescent="0.25">
      <c r="H20" s="3"/>
      <c r="I20" s="3"/>
      <c r="J20" s="3"/>
      <c r="K20" s="3"/>
      <c r="L20" s="3"/>
    </row>
    <row r="21" spans="8:31" x14ac:dyDescent="0.25">
      <c r="H21" s="3"/>
      <c r="I21" s="3"/>
      <c r="J21" s="3"/>
      <c r="K21" s="3"/>
      <c r="L21" s="3"/>
    </row>
    <row r="22" spans="8:31" x14ac:dyDescent="0.25">
      <c r="H22" s="3"/>
      <c r="I22" s="3"/>
      <c r="J22" s="3"/>
      <c r="K22" s="3"/>
      <c r="L22" s="3"/>
    </row>
    <row r="23" spans="8:31" x14ac:dyDescent="0.25">
      <c r="H23" s="3"/>
      <c r="I23" s="3"/>
      <c r="J23" s="3"/>
      <c r="K23" s="3"/>
      <c r="L23" s="3"/>
    </row>
    <row r="24" spans="8:31" x14ac:dyDescent="0.25">
      <c r="H24" s="3"/>
      <c r="I24" s="3"/>
      <c r="J24" s="3"/>
      <c r="K24" s="3"/>
      <c r="L24" s="3"/>
    </row>
    <row r="25" spans="8:31" x14ac:dyDescent="0.25">
      <c r="H25" s="3"/>
      <c r="I25" s="3"/>
      <c r="J25" s="3"/>
      <c r="K25" s="3"/>
      <c r="L25" s="3"/>
    </row>
    <row r="26" spans="8:31" x14ac:dyDescent="0.25">
      <c r="H26" s="3"/>
      <c r="I26" s="3"/>
      <c r="J26" s="3"/>
      <c r="K26" s="3"/>
      <c r="L26" s="3"/>
    </row>
    <row r="27" spans="8:31" x14ac:dyDescent="0.25">
      <c r="H27" s="3"/>
      <c r="I27" s="3"/>
      <c r="J27" s="3"/>
      <c r="K27" s="3"/>
      <c r="L27" s="3"/>
    </row>
    <row r="28" spans="8:31" x14ac:dyDescent="0.25">
      <c r="H28" s="3"/>
      <c r="I28" s="3"/>
      <c r="J28" s="3"/>
      <c r="K28" s="3"/>
      <c r="L28" s="3"/>
    </row>
    <row r="29" spans="8:31" x14ac:dyDescent="0.25">
      <c r="H29" s="3"/>
      <c r="I29" s="3"/>
      <c r="J29" s="3"/>
      <c r="K29" s="3"/>
      <c r="L29" s="3"/>
    </row>
    <row r="30" spans="8:31" x14ac:dyDescent="0.25">
      <c r="H30" s="3"/>
      <c r="I30" s="3"/>
      <c r="J30" s="3"/>
      <c r="K30" s="3"/>
      <c r="L30" s="3"/>
    </row>
    <row r="31" spans="8:31" x14ac:dyDescent="0.25">
      <c r="H31" s="3"/>
      <c r="I31" s="3"/>
      <c r="J31" s="3"/>
      <c r="K31" s="3"/>
      <c r="L31" s="3"/>
    </row>
    <row r="32" spans="8:31" x14ac:dyDescent="0.25">
      <c r="H32" s="3"/>
      <c r="I32" s="3"/>
      <c r="J32" s="3"/>
      <c r="K32" s="3"/>
      <c r="L32" s="3"/>
    </row>
    <row r="33" spans="8:12" x14ac:dyDescent="0.25">
      <c r="H33" s="3"/>
      <c r="I33" s="3"/>
      <c r="J33" s="3"/>
      <c r="K33" s="3"/>
      <c r="L33" s="3"/>
    </row>
    <row r="34" spans="8:12" x14ac:dyDescent="0.25">
      <c r="H34" s="3"/>
      <c r="I34" s="3"/>
      <c r="J34" s="3"/>
      <c r="K34" s="3"/>
      <c r="L34" s="3"/>
    </row>
    <row r="35" spans="8:12" x14ac:dyDescent="0.25">
      <c r="H35" s="3"/>
      <c r="I35" s="3"/>
      <c r="J35" s="3"/>
      <c r="K35" s="3"/>
      <c r="L35" s="3"/>
    </row>
    <row r="36" spans="8:12" x14ac:dyDescent="0.25">
      <c r="H36" s="3"/>
      <c r="I36" s="3"/>
      <c r="J36" s="3"/>
      <c r="K36" s="3"/>
      <c r="L36" s="3"/>
    </row>
    <row r="37" spans="8:12" x14ac:dyDescent="0.25">
      <c r="H37" s="3"/>
      <c r="I37" s="3"/>
      <c r="J37" s="3"/>
      <c r="K37" s="3"/>
      <c r="L37" s="3"/>
    </row>
    <row r="38" spans="8:12" x14ac:dyDescent="0.25">
      <c r="H38" s="3"/>
      <c r="I38" s="3"/>
      <c r="J38" s="3"/>
      <c r="K38" s="3"/>
      <c r="L38" s="3"/>
    </row>
    <row r="39" spans="8:12" x14ac:dyDescent="0.25">
      <c r="H39" s="3"/>
      <c r="I39" s="3"/>
      <c r="J39" s="3"/>
      <c r="K39" s="3"/>
      <c r="L39" s="3"/>
    </row>
    <row r="40" spans="8:12" x14ac:dyDescent="0.25">
      <c r="H40" s="3"/>
      <c r="I40" s="3"/>
      <c r="J40" s="3"/>
      <c r="K40" s="3"/>
      <c r="L40" s="3"/>
    </row>
    <row r="41" spans="8:12" x14ac:dyDescent="0.25">
      <c r="H41" s="3"/>
      <c r="I41" s="3"/>
      <c r="J41" s="3"/>
      <c r="K41" s="3"/>
      <c r="L41" s="3"/>
    </row>
  </sheetData>
  <mergeCells count="5">
    <mergeCell ref="A1:F1"/>
    <mergeCell ref="Q1:S1"/>
    <mergeCell ref="U1:Z1"/>
    <mergeCell ref="AB1:AE1"/>
    <mergeCell ref="H1:N1"/>
  </mergeCell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RawValues</vt:lpstr>
      <vt:lpstr>HCT_predict</vt:lpstr>
      <vt:lpstr>HCT_predict (2)</vt:lpstr>
      <vt:lpstr>Hct_PNA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Alexander Weber</dc:creator>
  <cp:keywords/>
  <dc:description/>
  <cp:lastModifiedBy>Anna Zhu</cp:lastModifiedBy>
  <cp:revision>6</cp:revision>
  <dcterms:created xsi:type="dcterms:W3CDTF">2021-08-04T13:53:20Z</dcterms:created>
  <dcterms:modified xsi:type="dcterms:W3CDTF">2022-08-16T17:54:16Z</dcterms:modified>
  <cp:category/>
  <cp:contentStatus/>
</cp:coreProperties>
</file>