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</sheets>
  <definedNames/>
  <calcPr/>
</workbook>
</file>

<file path=xl/sharedStrings.xml><?xml version="1.0" encoding="utf-8"?>
<sst xmlns="http://schemas.openxmlformats.org/spreadsheetml/2006/main" count="1062" uniqueCount="212">
  <si>
    <t>count</t>
  </si>
  <si>
    <t>Date</t>
  </si>
  <si>
    <t>Day</t>
  </si>
  <si>
    <t>Month</t>
  </si>
  <si>
    <t xml:space="preserve">Brand </t>
  </si>
  <si>
    <t>Trend</t>
  </si>
  <si>
    <t>Quantity of cans</t>
  </si>
  <si>
    <t>Price</t>
  </si>
  <si>
    <t>Sales</t>
  </si>
  <si>
    <t>Brand</t>
  </si>
  <si>
    <t>verif</t>
  </si>
  <si>
    <t>CommandeA</t>
  </si>
  <si>
    <t>StockA</t>
  </si>
  <si>
    <t>COM1</t>
  </si>
  <si>
    <t>COM2</t>
  </si>
  <si>
    <t>Com3</t>
  </si>
  <si>
    <t>COM4</t>
  </si>
  <si>
    <t>COM5</t>
  </si>
  <si>
    <t>COM6</t>
  </si>
  <si>
    <t>COM7</t>
  </si>
  <si>
    <t>CommandeB</t>
  </si>
  <si>
    <t>StockB</t>
  </si>
  <si>
    <t>lundi</t>
  </si>
  <si>
    <t>décembre</t>
  </si>
  <si>
    <t>A</t>
  </si>
  <si>
    <t>24.0</t>
  </si>
  <si>
    <t>576.0</t>
  </si>
  <si>
    <t>B</t>
  </si>
  <si>
    <t>26.00</t>
  </si>
  <si>
    <t>624.00</t>
  </si>
  <si>
    <t>C</t>
  </si>
  <si>
    <t>mardi</t>
  </si>
  <si>
    <t>1,128.0</t>
  </si>
  <si>
    <t>1,222.00</t>
  </si>
  <si>
    <t>mercredi</t>
  </si>
  <si>
    <t>360.0</t>
  </si>
  <si>
    <t>390.00</t>
  </si>
  <si>
    <t>jeudi</t>
  </si>
  <si>
    <t>168.0</t>
  </si>
  <si>
    <t>182.00</t>
  </si>
  <si>
    <t>vendredi</t>
  </si>
  <si>
    <t>samedi</t>
  </si>
  <si>
    <t>1,320.0</t>
  </si>
  <si>
    <t>1,430.00</t>
  </si>
  <si>
    <t>Qa</t>
  </si>
  <si>
    <t>Qv</t>
  </si>
  <si>
    <t>rejet</t>
  </si>
  <si>
    <t>restant</t>
  </si>
  <si>
    <t>dimanche</t>
  </si>
  <si>
    <t>480.0</t>
  </si>
  <si>
    <t>520.00</t>
  </si>
  <si>
    <t>a</t>
  </si>
  <si>
    <t>1,056.0</t>
  </si>
  <si>
    <t>1,144.00</t>
  </si>
  <si>
    <t>b</t>
  </si>
  <si>
    <t>672.0</t>
  </si>
  <si>
    <t>728.00</t>
  </si>
  <si>
    <t>c</t>
  </si>
  <si>
    <t>696.0</t>
  </si>
  <si>
    <t>754.00</t>
  </si>
  <si>
    <t>216.0</t>
  </si>
  <si>
    <t>234.00</t>
  </si>
  <si>
    <t>816.0</t>
  </si>
  <si>
    <t>884.00</t>
  </si>
  <si>
    <t>504.0</t>
  </si>
  <si>
    <t>546.00</t>
  </si>
  <si>
    <t>984.0</t>
  </si>
  <si>
    <t>1,066.00</t>
  </si>
  <si>
    <t>1,296.0</t>
  </si>
  <si>
    <t>1,404.00</t>
  </si>
  <si>
    <t>1,152.0</t>
  </si>
  <si>
    <t>1,248.00</t>
  </si>
  <si>
    <t>1,248.0</t>
  </si>
  <si>
    <t>1,352.00</t>
  </si>
  <si>
    <t>408.0</t>
  </si>
  <si>
    <t>442.00</t>
  </si>
  <si>
    <t>240.0</t>
  </si>
  <si>
    <t>260.00</t>
  </si>
  <si>
    <t>552.0</t>
  </si>
  <si>
    <t>598.00</t>
  </si>
  <si>
    <t>528.0</t>
  </si>
  <si>
    <t>572.00</t>
  </si>
  <si>
    <t>888.0</t>
  </si>
  <si>
    <t>962.00</t>
  </si>
  <si>
    <t>1,104.0</t>
  </si>
  <si>
    <t>1,196.00</t>
  </si>
  <si>
    <t>384.0</t>
  </si>
  <si>
    <t>416.00</t>
  </si>
  <si>
    <t>744.0</t>
  </si>
  <si>
    <t>806.00</t>
  </si>
  <si>
    <t>144.0</t>
  </si>
  <si>
    <t>156.00</t>
  </si>
  <si>
    <t>1,080.0</t>
  </si>
  <si>
    <t>1,170.00</t>
  </si>
  <si>
    <t>janvier</t>
  </si>
  <si>
    <t>192.0</t>
  </si>
  <si>
    <t>208.00</t>
  </si>
  <si>
    <t>432.0</t>
  </si>
  <si>
    <t>468.00</t>
  </si>
  <si>
    <t>792.0</t>
  </si>
  <si>
    <t>858.00</t>
  </si>
  <si>
    <t>1,200.0</t>
  </si>
  <si>
    <t>1,300.00</t>
  </si>
  <si>
    <t>912.0</t>
  </si>
  <si>
    <t>988.00</t>
  </si>
  <si>
    <t>72.0</t>
  </si>
  <si>
    <t>78.00</t>
  </si>
  <si>
    <t>288.0</t>
  </si>
  <si>
    <t>312.00</t>
  </si>
  <si>
    <t>312.0</t>
  </si>
  <si>
    <t>338.00</t>
  </si>
  <si>
    <t>120.0</t>
  </si>
  <si>
    <t>130.00</t>
  </si>
  <si>
    <t>648.0</t>
  </si>
  <si>
    <t>702.00</t>
  </si>
  <si>
    <t>840.0</t>
  </si>
  <si>
    <t>910.00</t>
  </si>
  <si>
    <t>960.0</t>
  </si>
  <si>
    <t>1,040.00</t>
  </si>
  <si>
    <t>1,176.0</t>
  </si>
  <si>
    <t>1,274.00</t>
  </si>
  <si>
    <t>février</t>
  </si>
  <si>
    <t>1,032.0</t>
  </si>
  <si>
    <t>1,118.00</t>
  </si>
  <si>
    <t>336.0</t>
  </si>
  <si>
    <t>364.00</t>
  </si>
  <si>
    <t>456.0</t>
  </si>
  <si>
    <t>494.00</t>
  </si>
  <si>
    <t>864.0</t>
  </si>
  <si>
    <t>936.00</t>
  </si>
  <si>
    <t>768.0</t>
  </si>
  <si>
    <t>832.00</t>
  </si>
  <si>
    <t>720.0</t>
  </si>
  <si>
    <t>780.00</t>
  </si>
  <si>
    <t>57,816.0</t>
  </si>
  <si>
    <t>62,634.0</t>
  </si>
  <si>
    <t>J'ai decoupe les donnes en 3 periodes de 30 jours tout en tenant compte des achants toutes les deux semaines</t>
  </si>
  <si>
    <t>Purchases</t>
  </si>
  <si>
    <t>Brand A</t>
  </si>
  <si>
    <t>Periods</t>
  </si>
  <si>
    <t>Brand B</t>
  </si>
  <si>
    <t>Brand C</t>
  </si>
  <si>
    <t>Reste</t>
  </si>
  <si>
    <t>loss</t>
  </si>
  <si>
    <t>Jrs restants</t>
  </si>
  <si>
    <t>Period 1</t>
  </si>
  <si>
    <t>Period 2</t>
  </si>
  <si>
    <t>Period 3</t>
  </si>
  <si>
    <t>Per month</t>
  </si>
  <si>
    <t>Period 4</t>
  </si>
  <si>
    <t>Sales means</t>
  </si>
  <si>
    <t>Sales means Boxes</t>
  </si>
  <si>
    <t>Order</t>
  </si>
  <si>
    <t>Order box</t>
  </si>
  <si>
    <t>order price</t>
  </si>
  <si>
    <t>lost price</t>
  </si>
  <si>
    <t>QEC</t>
  </si>
  <si>
    <t>QEC Cans</t>
  </si>
  <si>
    <t>Period 5</t>
  </si>
  <si>
    <t>Period 6</t>
  </si>
  <si>
    <t>Period 7</t>
  </si>
  <si>
    <t>Total</t>
  </si>
  <si>
    <t>Expire dans 10 jrs</t>
  </si>
  <si>
    <t>Expire dans  24 jrs</t>
  </si>
  <si>
    <t>Quantity loss per month</t>
  </si>
  <si>
    <t>Gate</t>
  </si>
  <si>
    <t>Decembre</t>
  </si>
  <si>
    <t>Janvier</t>
  </si>
  <si>
    <t>Fevrier</t>
  </si>
  <si>
    <t>Achats</t>
  </si>
  <si>
    <t>Ventes</t>
  </si>
  <si>
    <t>% des ventes</t>
  </si>
  <si>
    <t xml:space="preserve">Pertes </t>
  </si>
  <si>
    <t>% des pertes</t>
  </si>
  <si>
    <t>% du reste</t>
  </si>
  <si>
    <t>Somm</t>
  </si>
  <si>
    <t>TOTAL</t>
  </si>
  <si>
    <t xml:space="preserve">Brand A </t>
  </si>
  <si>
    <t>Stocks</t>
  </si>
  <si>
    <t>lost</t>
  </si>
  <si>
    <t>Stocks 1</t>
  </si>
  <si>
    <t>Stocks 2</t>
  </si>
  <si>
    <t>Stocks 3</t>
  </si>
  <si>
    <t>Stocks 4</t>
  </si>
  <si>
    <t>Stocks 5</t>
  </si>
  <si>
    <t>Stocks 6</t>
  </si>
  <si>
    <t>Stocks 7</t>
  </si>
  <si>
    <t>Rest</t>
  </si>
  <si>
    <t>Stock 1</t>
  </si>
  <si>
    <t>Stock 2</t>
  </si>
  <si>
    <t>Stock 3</t>
  </si>
  <si>
    <t>Stock 4</t>
  </si>
  <si>
    <t>Stock 5</t>
  </si>
  <si>
    <t>Stock 6</t>
  </si>
  <si>
    <t>Stock 7</t>
  </si>
  <si>
    <t>Price of purchases</t>
  </si>
  <si>
    <t>cost of loss</t>
  </si>
  <si>
    <t>benefits</t>
  </si>
  <si>
    <t>reste</t>
  </si>
  <si>
    <t>PAchat A</t>
  </si>
  <si>
    <t>PAchat B</t>
  </si>
  <si>
    <t>PAchat C</t>
  </si>
  <si>
    <t>Ben A</t>
  </si>
  <si>
    <t>Ben B</t>
  </si>
  <si>
    <t>Ben C</t>
  </si>
  <si>
    <t>Price of sales</t>
  </si>
  <si>
    <t>Sales amount</t>
  </si>
  <si>
    <t>lost amount</t>
  </si>
  <si>
    <t>Orders</t>
  </si>
  <si>
    <t>orders amount</t>
  </si>
  <si>
    <t>sales</t>
  </si>
  <si>
    <t>sales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</si>
</sst>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dd&quot; &quot;d&quot; &quot;mmmm&quot; &quot;yyyy"/>
    <numFmt numFmtId="166" formatCode="d/m/yyyy"/>
    <numFmt numFmtId="167" formatCode="dd/mm/yyyy"/>
  </numFmts>
  <fonts count="4">
    <font>
      <sz val="10.0"/>
      <color rgb="FF000000"/>
      <name val="Arial"/>
    </font>
    <font>
      <color theme="1"/>
      <name val="Arial"/>
    </font>
    <font>
      <sz val="11.0"/>
      <color rgb="FF7E3794"/>
      <name val="Inconsolata"/>
    </font>
    <font/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BDBDBD"/>
        <bgColor rgb="FFBDBDBD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165" xfId="0" applyAlignment="1" applyFont="1" applyNumberFormat="1">
      <alignment vertical="bottom"/>
    </xf>
    <xf borderId="0" fillId="2" fontId="1" numFmtId="4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vertical="bottom"/>
    </xf>
    <xf borderId="0" fillId="3" fontId="1" numFmtId="0" xfId="0" applyAlignment="1" applyFont="1">
      <alignment horizontal="right" vertical="bottom"/>
    </xf>
    <xf borderId="0" fillId="3" fontId="1" numFmtId="4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49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ont="1">
      <alignment horizontal="left"/>
    </xf>
    <xf borderId="0" fillId="2" fontId="2" numFmtId="0" xfId="0" applyAlignment="1" applyFont="1">
      <alignment horizontal="left" readingOrder="0"/>
    </xf>
    <xf borderId="0" fillId="0" fontId="1" numFmtId="167" xfId="0" applyAlignment="1" applyFont="1" applyNumberFormat="1">
      <alignment readingOrder="0"/>
    </xf>
    <xf borderId="0" fillId="0" fontId="1" numFmtId="0" xfId="0" applyFont="1"/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1" numFmtId="0" xfId="0" applyFont="1"/>
    <xf borderId="0" fillId="2" fontId="2" numFmtId="0" xfId="0" applyAlignment="1" applyFont="1">
      <alignment horizontal="left"/>
    </xf>
    <xf borderId="0" fillId="0" fontId="1" numFmtId="167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0">
    <tableStyle count="3" pivot="0" name="Feuille 1-style">
      <tableStyleElement dxfId="1" type="headerRow"/>
      <tableStyleElement dxfId="2" type="firstRowStripe"/>
      <tableStyleElement dxfId="3" type="secondRowStripe"/>
    </tableStyle>
    <tableStyle count="3" pivot="0" name="Feuille 1-style 2">
      <tableStyleElement dxfId="4" type="headerRow"/>
      <tableStyleElement dxfId="2" type="firstRowStripe"/>
      <tableStyleElement dxfId="5" type="secondRowStripe"/>
    </tableStyle>
    <tableStyle count="3" pivot="0" name="Feuille 1-style 3">
      <tableStyleElement dxfId="6" type="headerRow"/>
      <tableStyleElement dxfId="2" type="firstRowStripe"/>
      <tableStyleElement dxfId="7" type="secondRowStripe"/>
    </tableStyle>
    <tableStyle count="2" pivot="0" name="Feuille 1-style 4">
      <tableStyleElement dxfId="2" type="firstRowStripe"/>
      <tableStyleElement dxfId="5" type="secondRowStripe"/>
    </tableStyle>
    <tableStyle count="3" pivot="0" name="Feuille 1-style 5">
      <tableStyleElement dxfId="4" type="headerRow"/>
      <tableStyleElement dxfId="2" type="firstRowStripe"/>
      <tableStyleElement dxfId="5" type="secondRowStripe"/>
    </tableStyle>
    <tableStyle count="3" pivot="0" name="Feuille 1-style 6">
      <tableStyleElement dxfId="4" type="headerRow"/>
      <tableStyleElement dxfId="2" type="firstRowStripe"/>
      <tableStyleElement dxfId="5" type="secondRowStripe"/>
    </tableStyle>
    <tableStyle count="3" pivot="0" name="Feuille 1-style 7">
      <tableStyleElement dxfId="4" type="headerRow"/>
      <tableStyleElement dxfId="2" type="firstRowStripe"/>
      <tableStyleElement dxfId="5" type="secondRowStripe"/>
    </tableStyle>
    <tableStyle count="3" pivot="0" name="Feuille 1-style 8">
      <tableStyleElement dxfId="4" type="headerRow"/>
      <tableStyleElement dxfId="2" type="firstRowStripe"/>
      <tableStyleElement dxfId="5" type="secondRowStripe"/>
    </tableStyle>
    <tableStyle count="3" pivot="0" name="Feuille 1-style 9">
      <tableStyleElement dxfId="4" type="headerRow"/>
      <tableStyleElement dxfId="2" type="firstRowStripe"/>
      <tableStyleElement dxfId="5" type="secondRowStripe"/>
    </tableStyle>
    <tableStyle count="2" pivot="0" name="Feuille 1-style 10"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Trend per Periods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1'!$E$122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1'!$A$123:$A$129</c:f>
            </c:strRef>
          </c:cat>
          <c:val>
            <c:numRef>
              <c:f>'Feuille 1'!$E$123:$E$129</c:f>
              <c:numCache/>
            </c:numRef>
          </c:val>
          <c:smooth val="0"/>
        </c:ser>
        <c:axId val="2144756401"/>
        <c:axId val="836456010"/>
      </c:lineChart>
      <c:catAx>
        <c:axId val="2144756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456010"/>
      </c:catAx>
      <c:valAx>
        <c:axId val="836456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756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Achats, Ventes, Pertes  et Reste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1'!$H$160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1'!$G$161:$G$164</c:f>
            </c:strRef>
          </c:cat>
          <c:val>
            <c:numRef>
              <c:f>'Feuille 1'!$H$161:$H$164</c:f>
              <c:numCache/>
            </c:numRef>
          </c:val>
        </c:ser>
        <c:ser>
          <c:idx val="1"/>
          <c:order val="1"/>
          <c:tx>
            <c:strRef>
              <c:f>'Feuille 1'!$I$160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1'!$G$161:$G$164</c:f>
            </c:strRef>
          </c:cat>
          <c:val>
            <c:numRef>
              <c:f>'Feuille 1'!$I$161:$I$164</c:f>
              <c:numCache/>
            </c:numRef>
          </c:val>
        </c:ser>
        <c:ser>
          <c:idx val="2"/>
          <c:order val="2"/>
          <c:tx>
            <c:strRef>
              <c:f>'Feuille 1'!$J$160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'Feuille 1'!$G$161:$G$164</c:f>
            </c:strRef>
          </c:cat>
          <c:val>
            <c:numRef>
              <c:f>'Feuille 1'!$J$161:$J$164</c:f>
              <c:numCache/>
            </c:numRef>
          </c:val>
        </c:ser>
        <c:ser>
          <c:idx val="3"/>
          <c:order val="3"/>
          <c:tx>
            <c:strRef>
              <c:f>'Feuille 1'!$K$160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'Feuille 1'!$G$161:$G$164</c:f>
            </c:strRef>
          </c:cat>
          <c:val>
            <c:numRef>
              <c:f>'Feuille 1'!$K$161:$K$164</c:f>
              <c:numCache/>
            </c:numRef>
          </c:val>
        </c:ser>
        <c:ser>
          <c:idx val="4"/>
          <c:order val="4"/>
          <c:tx>
            <c:strRef>
              <c:f>'Feuille 1'!$L$160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'Feuille 1'!$G$161:$G$164</c:f>
            </c:strRef>
          </c:cat>
          <c:val>
            <c:numRef>
              <c:f>'Feuille 1'!$L$161:$L$164</c:f>
              <c:numCache/>
            </c:numRef>
          </c:val>
        </c:ser>
        <c:ser>
          <c:idx val="5"/>
          <c:order val="5"/>
          <c:tx>
            <c:strRef>
              <c:f>'Feuille 1'!$M$160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'Feuille 1'!$G$161:$G$164</c:f>
            </c:strRef>
          </c:cat>
          <c:val>
            <c:numRef>
              <c:f>'Feuille 1'!$M$161:$M$164</c:f>
              <c:numCache/>
            </c:numRef>
          </c:val>
        </c:ser>
        <c:axId val="1133607299"/>
        <c:axId val="670240955"/>
      </c:barChart>
      <c:catAx>
        <c:axId val="1133607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240955"/>
      </c:catAx>
      <c:valAx>
        <c:axId val="670240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607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Purchases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'Feuille 1'!$I$169:$I$170</c:f>
              <c:numCache/>
            </c:numRef>
          </c:val>
        </c:ser>
        <c:ser>
          <c:idx val="1"/>
          <c:order val="1"/>
          <c:tx>
            <c:v>Sales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'Feuille 1'!$G$160:$G$163</c:f>
              <c:numCache/>
            </c:numRef>
          </c:val>
        </c:ser>
        <c:ser>
          <c:idx val="2"/>
          <c:order val="2"/>
          <c:tx>
            <c:v>loss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'Feuille 1'!$H$160:$H$163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'Feuille 1'!$I$160:$I$163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'Feuille 1'!$K$160:$K$163</c:f>
              <c:numCache/>
            </c:numRef>
          </c:val>
        </c:ser>
        <c:ser>
          <c:idx val="5"/>
          <c:order val="5"/>
          <c:val>
            <c:numRef>
              <c:f>'Feuille 1'!$M$160:$M$163</c:f>
              <c:numCache/>
            </c:numRef>
          </c:val>
        </c:ser>
        <c:axId val="819384738"/>
        <c:axId val="1785542015"/>
      </c:barChart>
      <c:catAx>
        <c:axId val="819384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542015"/>
      </c:catAx>
      <c:valAx>
        <c:axId val="1785542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384738"/>
      </c:valAx>
    </c:plotArea>
    <c:legend>
      <c:legendPos val="r"/>
      <c:layout>
        <c:manualLayout>
          <c:xMode val="edge"/>
          <c:yMode val="edge"/>
          <c:x val="0.2788330078125001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cans per Periods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1'!$B$122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1'!$A$123:$A$129</c:f>
            </c:strRef>
          </c:cat>
          <c:val>
            <c:numRef>
              <c:f>'Feuille 1'!$B$123:$B$129</c:f>
              <c:numCache/>
            </c:numRef>
          </c:val>
        </c:ser>
        <c:axId val="1925076027"/>
        <c:axId val="1605352411"/>
      </c:barChart>
      <c:catAx>
        <c:axId val="1925076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352411"/>
      </c:catAx>
      <c:valAx>
        <c:axId val="1605352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 A,B,C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076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'Feuille 1'!$B$172:$B$173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1'!$A$174:$A$180</c:f>
            </c:strRef>
          </c:cat>
          <c:val>
            <c:numRef>
              <c:f>'Feuille 1'!$B$174:$B$180</c:f>
              <c:numCache/>
            </c:numRef>
          </c:val>
        </c:ser>
        <c:ser>
          <c:idx val="1"/>
          <c:order val="1"/>
          <c:tx>
            <c:strRef>
              <c:f>'Feuille 1'!$C$172:$C$173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1'!$A$174:$A$180</c:f>
            </c:strRef>
          </c:cat>
          <c:val>
            <c:numRef>
              <c:f>'Feuille 1'!$C$174:$C$180</c:f>
              <c:numCache/>
            </c:numRef>
          </c:val>
        </c:ser>
        <c:ser>
          <c:idx val="2"/>
          <c:order val="2"/>
          <c:tx>
            <c:strRef>
              <c:f>'Feuille 1'!$D$172:$D$173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1'!$A$174:$A$180</c:f>
            </c:strRef>
          </c:cat>
          <c:val>
            <c:numRef>
              <c:f>'Feuille 1'!$D$174:$D$180</c:f>
              <c:numCache/>
            </c:numRef>
          </c:val>
        </c:ser>
        <c:ser>
          <c:idx val="3"/>
          <c:order val="3"/>
          <c:tx>
            <c:strRef>
              <c:f>'Feuille 1'!$E$172:$E$173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1'!$A$174:$A$180</c:f>
            </c:strRef>
          </c:cat>
          <c:val>
            <c:numRef>
              <c:f>'Feuille 1'!$E$174:$E$180</c:f>
              <c:numCache/>
            </c:numRef>
          </c:val>
        </c:ser>
        <c:axId val="784206821"/>
        <c:axId val="1157616426"/>
      </c:barChart>
      <c:catAx>
        <c:axId val="784206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616426"/>
      </c:catAx>
      <c:valAx>
        <c:axId val="1157616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206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'Feuille 1'!$B$172:$B$173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1'!$A$174:$A$180</c:f>
            </c:strRef>
          </c:cat>
          <c:val>
            <c:numRef>
              <c:f>'Feuille 1'!$B$174:$B$180</c:f>
              <c:numCache/>
            </c:numRef>
          </c:val>
        </c:ser>
        <c:ser>
          <c:idx val="1"/>
          <c:order val="1"/>
          <c:tx>
            <c:strRef>
              <c:f>'Feuille 1'!$C$172:$C$173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1'!$A$174:$A$180</c:f>
            </c:strRef>
          </c:cat>
          <c:val>
            <c:numRef>
              <c:f>'Feuille 1'!$C$174:$C$180</c:f>
              <c:numCache/>
            </c:numRef>
          </c:val>
        </c:ser>
        <c:ser>
          <c:idx val="2"/>
          <c:order val="2"/>
          <c:tx>
            <c:strRef>
              <c:f>'Feuille 1'!$D$172:$D$173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1'!$A$174:$A$180</c:f>
            </c:strRef>
          </c:cat>
          <c:val>
            <c:numRef>
              <c:f>'Feuille 1'!$D$174:$D$180</c:f>
              <c:numCache/>
            </c:numRef>
          </c:val>
        </c:ser>
        <c:ser>
          <c:idx val="3"/>
          <c:order val="3"/>
          <c:tx>
            <c:strRef>
              <c:f>'Feuille 1'!$E$172:$E$173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1'!$A$174:$A$180</c:f>
            </c:strRef>
          </c:cat>
          <c:val>
            <c:numRef>
              <c:f>'Feuille 1'!$E$174:$E$180</c:f>
              <c:numCache/>
            </c:numRef>
          </c:val>
        </c:ser>
        <c:axId val="815534689"/>
        <c:axId val="1790903815"/>
      </c:barChart>
      <c:catAx>
        <c:axId val="815534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903815"/>
      </c:catAx>
      <c:valAx>
        <c:axId val="179090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534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Brand C by Purchases, Sales, lost et Reste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1'!$B$234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1'!$A$235:$A$241</c:f>
            </c:strRef>
          </c:cat>
          <c:val>
            <c:numRef>
              <c:f>'Feuille 1'!$B$235:$B$241</c:f>
              <c:numCache/>
            </c:numRef>
          </c:val>
        </c:ser>
        <c:ser>
          <c:idx val="1"/>
          <c:order val="1"/>
          <c:tx>
            <c:strRef>
              <c:f>'Feuille 1'!$C$234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1'!$A$235:$A$241</c:f>
            </c:strRef>
          </c:cat>
          <c:val>
            <c:numRef>
              <c:f>'Feuille 1'!$C$235:$C$241</c:f>
              <c:numCache/>
            </c:numRef>
          </c:val>
        </c:ser>
        <c:ser>
          <c:idx val="2"/>
          <c:order val="2"/>
          <c:tx>
            <c:strRef>
              <c:f>'Feuille 1'!$D$234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1'!$A$235:$A$241</c:f>
            </c:strRef>
          </c:cat>
          <c:val>
            <c:numRef>
              <c:f>'Feuille 1'!$D$235:$D$241</c:f>
              <c:numCache/>
            </c:numRef>
          </c:val>
        </c:ser>
        <c:ser>
          <c:idx val="3"/>
          <c:order val="3"/>
          <c:tx>
            <c:strRef>
              <c:f>'Feuille 1'!$E$234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1'!$A$235:$A$241</c:f>
            </c:strRef>
          </c:cat>
          <c:val>
            <c:numRef>
              <c:f>'Feuille 1'!$E$235:$E$241</c:f>
              <c:numCache/>
            </c:numRef>
          </c:val>
        </c:ser>
        <c:axId val="1867483615"/>
        <c:axId val="1186567898"/>
      </c:barChart>
      <c:catAx>
        <c:axId val="186748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567898"/>
      </c:catAx>
      <c:valAx>
        <c:axId val="1186567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483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Brand B by Purchases, Sales, lost et Reste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1'!$B$307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1'!$A$308:$A$314</c:f>
            </c:strRef>
          </c:cat>
          <c:val>
            <c:numRef>
              <c:f>'Feuille 1'!$B$308:$B$314</c:f>
              <c:numCache/>
            </c:numRef>
          </c:val>
        </c:ser>
        <c:ser>
          <c:idx val="1"/>
          <c:order val="1"/>
          <c:tx>
            <c:strRef>
              <c:f>'Feuille 1'!$C$307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1'!$A$308:$A$314</c:f>
            </c:strRef>
          </c:cat>
          <c:val>
            <c:numRef>
              <c:f>'Feuille 1'!$C$308:$C$314</c:f>
              <c:numCache/>
            </c:numRef>
          </c:val>
        </c:ser>
        <c:ser>
          <c:idx val="2"/>
          <c:order val="2"/>
          <c:tx>
            <c:strRef>
              <c:f>'Feuille 1'!$D$307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1'!$A$308:$A$314</c:f>
            </c:strRef>
          </c:cat>
          <c:val>
            <c:numRef>
              <c:f>'Feuille 1'!$D$308:$D$314</c:f>
              <c:numCache/>
            </c:numRef>
          </c:val>
        </c:ser>
        <c:ser>
          <c:idx val="3"/>
          <c:order val="3"/>
          <c:tx>
            <c:strRef>
              <c:f>'Feuille 1'!$E$307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1'!$A$308:$A$314</c:f>
            </c:strRef>
          </c:cat>
          <c:val>
            <c:numRef>
              <c:f>'Feuille 1'!$E$308:$E$314</c:f>
              <c:numCache/>
            </c:numRef>
          </c:val>
        </c:ser>
        <c:axId val="1357615291"/>
        <c:axId val="124755824"/>
      </c:barChart>
      <c:catAx>
        <c:axId val="1357615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55824"/>
      </c:catAx>
      <c:valAx>
        <c:axId val="124755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615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419100</xdr:colOff>
      <xdr:row>164</xdr:row>
      <xdr:rowOff>133350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495300</xdr:colOff>
      <xdr:row>208</xdr:row>
      <xdr:rowOff>114300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723900</xdr:colOff>
      <xdr:row>173</xdr:row>
      <xdr:rowOff>152400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131</xdr:row>
      <xdr:rowOff>161925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828675</xdr:colOff>
      <xdr:row>189</xdr:row>
      <xdr:rowOff>28575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390525</xdr:colOff>
      <xdr:row>186</xdr:row>
      <xdr:rowOff>133350</xdr:rowOff>
    </xdr:from>
    <xdr:ext cx="5715000" cy="2705100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723900</xdr:colOff>
      <xdr:row>248</xdr:row>
      <xdr:rowOff>76200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847725</xdr:colOff>
      <xdr:row>308</xdr:row>
      <xdr:rowOff>133350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160:O164" displayName="Table_1" id="1">
  <tableColumns count="9">
    <tableColumn name="Brand" id="1"/>
    <tableColumn name="Achats" id="2"/>
    <tableColumn name="Ventes" id="3"/>
    <tableColumn name="% des ventes" id="4"/>
    <tableColumn name="Pertes " id="5"/>
    <tableColumn name="% des pertes" id="6"/>
    <tableColumn name="Reste" id="7"/>
    <tableColumn name="% du reste" id="8"/>
    <tableColumn name="Somm" id="9"/>
  </tableColumns>
  <tableStyleInfo name="Feuille 1-style" showColumnStripes="0" showFirstColumn="1" showLastColumn="1" showRowStripes="1"/>
</table>
</file>

<file path=xl/tables/table10.xml><?xml version="1.0" encoding="utf-8"?>
<table xmlns="http://schemas.openxmlformats.org/spreadsheetml/2006/main" headerRowCount="0" ref="D304:D315" displayName="Table_10" id="10">
  <tableColumns count="1">
    <tableColumn name="Column1" id="1"/>
  </tableColumns>
  <tableStyleInfo name="Feuille 1-style 10" showColumnStripes="0" showFirstColumn="1" showLastColumn="1" showRowStripes="1"/>
</table>
</file>

<file path=xl/tables/table2.xml><?xml version="1.0" encoding="utf-8"?>
<table xmlns="http://schemas.openxmlformats.org/spreadsheetml/2006/main" headerRowCount="0" ref="G122:N131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euille 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22:E130" displayName="Table_3" id="3">
  <tableColumns count="5">
    <tableColumn name="Periods" id="1"/>
    <tableColumn name="Brand A" id="2"/>
    <tableColumn name="Brand B" id="3"/>
    <tableColumn name="Brand C" id="4"/>
    <tableColumn name="Trend" id="5"/>
  </tableColumns>
  <tableStyleInfo name="Feuille 1-style 3" showColumnStripes="0" showFirstColumn="1" showLastColumn="1" showRowStripes="1"/>
</table>
</file>

<file path=xl/tables/table4.xml><?xml version="1.0" encoding="utf-8"?>
<table xmlns="http://schemas.openxmlformats.org/spreadsheetml/2006/main" headerRowCount="0" ref="V126:X129" displayName="Table_4" id="4">
  <tableColumns count="3">
    <tableColumn name="Column1" id="1"/>
    <tableColumn name="Column2" id="2"/>
    <tableColumn name="Column3" id="3"/>
  </tableColumns>
  <tableStyleInfo name="Feuille 1-style 4" showColumnStripes="0" showFirstColumn="1" showLastColumn="1" showRowStripes="1"/>
</table>
</file>

<file path=xl/tables/table5.xml><?xml version="1.0" encoding="utf-8"?>
<table xmlns="http://schemas.openxmlformats.org/spreadsheetml/2006/main" ref="A104:C107" displayName="Table_5" id="5">
  <tableColumns count="3">
    <tableColumn name="Brand " id="1"/>
    <tableColumn name="Purchases" id="2"/>
    <tableColumn name="Sales" id="3"/>
  </tableColumns>
  <tableStyleInfo name="Feuille 1-style 5" showColumnStripes="0" showFirstColumn="1" showLastColumn="1" showRowStripes="1"/>
</table>
</file>

<file path=xl/tables/table6.xml><?xml version="1.0" encoding="utf-8"?>
<table xmlns="http://schemas.openxmlformats.org/spreadsheetml/2006/main" headerRowCount="0" ref="A255:H263" display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euille 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234:H243" displayName="Table_7" id="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euille 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G148:N157" displayName="Table_8" id="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euille 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G136:N146" displayName="Table_9" id="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euille 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0" Type="http://schemas.openxmlformats.org/officeDocument/2006/relationships/table" Target="../tables/table9.xml"/><Relationship Id="rId21" Type="http://schemas.openxmlformats.org/officeDocument/2006/relationships/table" Target="../tables/table10.xm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0"/>
    <col customWidth="1" min="22" max="22" width="17.71"/>
  </cols>
  <sheetData>
    <row r="1">
      <c r="A1" s="1" t="s">
        <v>0</v>
      </c>
      <c r="B1" s="2" t="s">
        <v>1</v>
      </c>
      <c r="C1" s="1" t="s">
        <v>2</v>
      </c>
      <c r="D1" s="3"/>
      <c r="E1" s="1" t="s">
        <v>3</v>
      </c>
      <c r="F1" s="4"/>
      <c r="G1" s="4" t="s">
        <v>4</v>
      </c>
      <c r="H1" s="5" t="s">
        <v>5</v>
      </c>
      <c r="I1" s="1" t="s">
        <v>6</v>
      </c>
      <c r="J1" s="4"/>
      <c r="K1" s="4"/>
      <c r="L1" s="4"/>
      <c r="M1" s="4" t="s">
        <v>7</v>
      </c>
      <c r="N1" s="4" t="s">
        <v>8</v>
      </c>
      <c r="O1" s="1" t="s">
        <v>9</v>
      </c>
      <c r="P1" s="1" t="s">
        <v>6</v>
      </c>
      <c r="Q1" s="1" t="s">
        <v>7</v>
      </c>
      <c r="R1" s="4"/>
      <c r="S1" s="4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5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12</v>
      </c>
      <c r="AG1" s="1" t="s">
        <v>20</v>
      </c>
      <c r="AH1" s="1" t="s">
        <v>21</v>
      </c>
      <c r="AI1" s="1"/>
      <c r="AJ1" s="1"/>
      <c r="AK1" s="1"/>
      <c r="AL1" s="1"/>
      <c r="AM1" s="1"/>
      <c r="AN1" s="1"/>
      <c r="AO1" s="1"/>
      <c r="AP1" s="1"/>
    </row>
    <row r="2">
      <c r="A2" s="1">
        <v>1.0</v>
      </c>
      <c r="B2" s="2">
        <v>43801.0</v>
      </c>
      <c r="C2" s="1" t="s">
        <v>22</v>
      </c>
      <c r="D2" s="6">
        <v>2.0</v>
      </c>
      <c r="E2" s="1" t="s">
        <v>23</v>
      </c>
      <c r="F2" s="4"/>
      <c r="G2" s="4" t="s">
        <v>24</v>
      </c>
      <c r="H2" s="6"/>
      <c r="I2" s="6">
        <v>24.0</v>
      </c>
      <c r="J2" s="4"/>
      <c r="K2" s="4"/>
      <c r="L2" s="4"/>
      <c r="M2" s="4" t="s">
        <v>25</v>
      </c>
      <c r="N2" s="4" t="s">
        <v>26</v>
      </c>
      <c r="O2" s="1" t="s">
        <v>27</v>
      </c>
      <c r="P2" s="6">
        <v>24.0</v>
      </c>
      <c r="Q2" s="1" t="s">
        <v>28</v>
      </c>
      <c r="R2" s="4"/>
      <c r="S2" s="4" t="s">
        <v>29</v>
      </c>
      <c r="T2" s="1" t="s">
        <v>30</v>
      </c>
      <c r="U2" s="1" t="str">
        <f t="shared" ref="U2:U91" si="1">IFS(P2=I2,"YES")</f>
        <v>YES</v>
      </c>
      <c r="V2" s="6">
        <v>840.0</v>
      </c>
      <c r="W2" s="6">
        <f>840-24</f>
        <v>816</v>
      </c>
      <c r="X2" s="6">
        <f>V2-P2</f>
        <v>816</v>
      </c>
      <c r="Y2" s="1"/>
      <c r="Z2" s="1"/>
      <c r="AA2" s="1"/>
      <c r="AB2" s="1"/>
      <c r="AC2" s="1"/>
      <c r="AD2" s="1"/>
      <c r="AE2" s="6">
        <f>40*24</f>
        <v>960</v>
      </c>
      <c r="AF2" s="6">
        <f>960-24</f>
        <v>936</v>
      </c>
      <c r="AG2" s="6">
        <f>30*24</f>
        <v>720</v>
      </c>
      <c r="AH2" s="6">
        <f>720-24</f>
        <v>696</v>
      </c>
      <c r="AI2" s="1"/>
      <c r="AJ2" s="1"/>
      <c r="AK2" s="1"/>
      <c r="AL2" s="1"/>
      <c r="AM2" s="1"/>
      <c r="AN2" s="1"/>
      <c r="AO2" s="1"/>
      <c r="AP2" s="1"/>
    </row>
    <row r="3">
      <c r="A3" s="1">
        <v>2.0</v>
      </c>
      <c r="B3" s="2">
        <v>43802.0</v>
      </c>
      <c r="C3" s="1" t="s">
        <v>31</v>
      </c>
      <c r="D3" s="6">
        <v>3.0</v>
      </c>
      <c r="E3" s="1" t="s">
        <v>23</v>
      </c>
      <c r="F3" s="4"/>
      <c r="G3" s="4" t="s">
        <v>24</v>
      </c>
      <c r="H3" s="6">
        <f t="shared" ref="H3:H91" si="2">(I3-I2)/I2</f>
        <v>0.9583333333</v>
      </c>
      <c r="I3" s="6">
        <v>47.0</v>
      </c>
      <c r="J3" s="4"/>
      <c r="K3" s="4"/>
      <c r="L3" s="4"/>
      <c r="M3" s="4" t="s">
        <v>25</v>
      </c>
      <c r="N3" s="4" t="s">
        <v>32</v>
      </c>
      <c r="O3" s="1" t="s">
        <v>27</v>
      </c>
      <c r="P3" s="6">
        <v>47.0</v>
      </c>
      <c r="Q3" s="1" t="s">
        <v>28</v>
      </c>
      <c r="R3" s="4"/>
      <c r="S3" s="4" t="s">
        <v>33</v>
      </c>
      <c r="T3" s="1" t="s">
        <v>30</v>
      </c>
      <c r="U3" s="1" t="str">
        <f t="shared" si="1"/>
        <v>YES</v>
      </c>
      <c r="V3" s="6">
        <v>0.0</v>
      </c>
      <c r="W3" s="6">
        <f t="shared" ref="W3:W91" si="3">W2+V3-P3</f>
        <v>769</v>
      </c>
      <c r="X3" s="6">
        <f t="shared" ref="X3:X91" si="4">X2-P3</f>
        <v>769</v>
      </c>
      <c r="Y3" s="1"/>
      <c r="Z3" s="1"/>
      <c r="AA3" s="1"/>
      <c r="AB3" s="1"/>
      <c r="AC3" s="1"/>
      <c r="AD3" s="1"/>
      <c r="AE3" s="6">
        <v>0.0</v>
      </c>
      <c r="AF3" s="6">
        <f t="shared" ref="AF3:AF91" si="5">AF2+AE3-P2</f>
        <v>912</v>
      </c>
      <c r="AG3" s="6">
        <v>0.0</v>
      </c>
      <c r="AH3" s="6">
        <f t="shared" ref="AH3:AH91" si="6">AH2+AG3-P3</f>
        <v>649</v>
      </c>
      <c r="AI3" s="1"/>
      <c r="AJ3" s="1"/>
      <c r="AK3" s="1"/>
      <c r="AL3" s="1"/>
      <c r="AM3" s="1"/>
      <c r="AN3" s="1"/>
      <c r="AO3" s="1"/>
      <c r="AP3" s="1"/>
    </row>
    <row r="4">
      <c r="A4" s="1">
        <v>3.0</v>
      </c>
      <c r="B4" s="2">
        <v>43803.0</v>
      </c>
      <c r="C4" s="1" t="s">
        <v>34</v>
      </c>
      <c r="D4" s="6">
        <v>4.0</v>
      </c>
      <c r="E4" s="1" t="s">
        <v>23</v>
      </c>
      <c r="F4" s="4"/>
      <c r="G4" s="4" t="s">
        <v>24</v>
      </c>
      <c r="H4" s="6">
        <f t="shared" si="2"/>
        <v>-0.6808510638</v>
      </c>
      <c r="I4" s="6">
        <v>15.0</v>
      </c>
      <c r="J4" s="4"/>
      <c r="K4" s="4"/>
      <c r="L4" s="4"/>
      <c r="M4" s="4" t="s">
        <v>25</v>
      </c>
      <c r="N4" s="4" t="s">
        <v>35</v>
      </c>
      <c r="O4" s="1" t="s">
        <v>27</v>
      </c>
      <c r="P4" s="6">
        <v>15.0</v>
      </c>
      <c r="Q4" s="1" t="s">
        <v>28</v>
      </c>
      <c r="R4" s="4"/>
      <c r="S4" s="4" t="s">
        <v>36</v>
      </c>
      <c r="T4" s="1" t="s">
        <v>30</v>
      </c>
      <c r="U4" s="1" t="str">
        <f t="shared" si="1"/>
        <v>YES</v>
      </c>
      <c r="V4" s="6">
        <v>0.0</v>
      </c>
      <c r="W4" s="6">
        <f t="shared" si="3"/>
        <v>754</v>
      </c>
      <c r="X4" s="6">
        <f t="shared" si="4"/>
        <v>754</v>
      </c>
      <c r="Y4" s="1"/>
      <c r="Z4" s="1"/>
      <c r="AA4" s="1"/>
      <c r="AB4" s="1"/>
      <c r="AC4" s="1"/>
      <c r="AD4" s="1"/>
      <c r="AE4" s="6">
        <v>0.0</v>
      </c>
      <c r="AF4" s="6">
        <f t="shared" si="5"/>
        <v>865</v>
      </c>
      <c r="AG4" s="6">
        <v>0.0</v>
      </c>
      <c r="AH4" s="6">
        <f t="shared" si="6"/>
        <v>634</v>
      </c>
      <c r="AI4" s="1"/>
      <c r="AJ4" s="1"/>
      <c r="AK4" s="1"/>
      <c r="AL4" s="1"/>
      <c r="AM4" s="1"/>
      <c r="AN4" s="1"/>
      <c r="AO4" s="1"/>
      <c r="AP4" s="1"/>
    </row>
    <row r="5">
      <c r="A5" s="1">
        <v>4.0</v>
      </c>
      <c r="B5" s="2">
        <v>43804.0</v>
      </c>
      <c r="C5" s="1" t="s">
        <v>37</v>
      </c>
      <c r="D5" s="6">
        <v>5.0</v>
      </c>
      <c r="E5" s="1" t="s">
        <v>23</v>
      </c>
      <c r="F5" s="4"/>
      <c r="G5" s="4" t="s">
        <v>24</v>
      </c>
      <c r="H5" s="6">
        <f t="shared" si="2"/>
        <v>-0.5333333333</v>
      </c>
      <c r="I5" s="6">
        <v>7.0</v>
      </c>
      <c r="J5" s="4"/>
      <c r="K5" s="4"/>
      <c r="L5" s="4"/>
      <c r="M5" s="4" t="s">
        <v>25</v>
      </c>
      <c r="N5" s="4" t="s">
        <v>38</v>
      </c>
      <c r="O5" s="1" t="s">
        <v>27</v>
      </c>
      <c r="P5" s="6">
        <v>7.0</v>
      </c>
      <c r="Q5" s="1" t="s">
        <v>28</v>
      </c>
      <c r="R5" s="4"/>
      <c r="S5" s="4" t="s">
        <v>39</v>
      </c>
      <c r="T5" s="1" t="s">
        <v>30</v>
      </c>
      <c r="U5" s="1" t="str">
        <f t="shared" si="1"/>
        <v>YES</v>
      </c>
      <c r="V5" s="6">
        <v>0.0</v>
      </c>
      <c r="W5" s="6">
        <f t="shared" si="3"/>
        <v>747</v>
      </c>
      <c r="X5" s="6">
        <f t="shared" si="4"/>
        <v>747</v>
      </c>
      <c r="Y5" s="1"/>
      <c r="Z5" s="1"/>
      <c r="AA5" s="1"/>
      <c r="AB5" s="1"/>
      <c r="AC5" s="1"/>
      <c r="AD5" s="1"/>
      <c r="AE5" s="6">
        <v>0.0</v>
      </c>
      <c r="AF5" s="6">
        <f t="shared" si="5"/>
        <v>850</v>
      </c>
      <c r="AG5" s="6">
        <v>0.0</v>
      </c>
      <c r="AH5" s="6">
        <f t="shared" si="6"/>
        <v>627</v>
      </c>
      <c r="AI5" s="1"/>
      <c r="AJ5" s="1"/>
      <c r="AK5" s="1"/>
      <c r="AL5" s="1"/>
      <c r="AM5" s="1"/>
      <c r="AN5" s="1"/>
      <c r="AO5" s="1"/>
      <c r="AP5" s="1"/>
    </row>
    <row r="6">
      <c r="A6" s="1">
        <v>5.0</v>
      </c>
      <c r="B6" s="2">
        <v>43805.0</v>
      </c>
      <c r="C6" s="1" t="s">
        <v>40</v>
      </c>
      <c r="D6" s="6">
        <v>6.0</v>
      </c>
      <c r="E6" s="1" t="s">
        <v>23</v>
      </c>
      <c r="F6" s="4"/>
      <c r="G6" s="4" t="s">
        <v>24</v>
      </c>
      <c r="H6" s="6">
        <f t="shared" si="2"/>
        <v>2.428571429</v>
      </c>
      <c r="I6" s="6">
        <v>24.0</v>
      </c>
      <c r="J6" s="4"/>
      <c r="K6" s="4"/>
      <c r="L6" s="4"/>
      <c r="M6" s="4" t="s">
        <v>25</v>
      </c>
      <c r="N6" s="4" t="s">
        <v>26</v>
      </c>
      <c r="O6" s="1" t="s">
        <v>27</v>
      </c>
      <c r="P6" s="6">
        <v>24.0</v>
      </c>
      <c r="Q6" s="1" t="s">
        <v>28</v>
      </c>
      <c r="R6" s="4"/>
      <c r="S6" s="4" t="s">
        <v>29</v>
      </c>
      <c r="T6" s="1" t="s">
        <v>30</v>
      </c>
      <c r="U6" s="1" t="str">
        <f t="shared" si="1"/>
        <v>YES</v>
      </c>
      <c r="V6" s="6">
        <v>0.0</v>
      </c>
      <c r="W6" s="6">
        <f t="shared" si="3"/>
        <v>723</v>
      </c>
      <c r="X6" s="6">
        <f t="shared" si="4"/>
        <v>723</v>
      </c>
      <c r="Y6" s="1"/>
      <c r="Z6" s="1"/>
      <c r="AA6" s="1"/>
      <c r="AB6" s="1"/>
      <c r="AC6" s="1"/>
      <c r="AD6" s="1"/>
      <c r="AE6" s="6">
        <v>0.0</v>
      </c>
      <c r="AF6" s="6">
        <f t="shared" si="5"/>
        <v>843</v>
      </c>
      <c r="AG6" s="6">
        <v>0.0</v>
      </c>
      <c r="AH6" s="6">
        <f t="shared" si="6"/>
        <v>603</v>
      </c>
      <c r="AI6" s="1"/>
      <c r="AJ6" s="1"/>
      <c r="AK6" s="1"/>
      <c r="AL6" s="1"/>
      <c r="AM6" s="1"/>
      <c r="AN6" s="1"/>
      <c r="AO6" s="1"/>
      <c r="AP6" s="1"/>
    </row>
    <row r="7">
      <c r="A7" s="1">
        <v>6.0</v>
      </c>
      <c r="B7" s="2">
        <v>43806.0</v>
      </c>
      <c r="C7" s="1" t="s">
        <v>41</v>
      </c>
      <c r="D7" s="6">
        <v>7.0</v>
      </c>
      <c r="E7" s="1" t="s">
        <v>23</v>
      </c>
      <c r="F7" s="4"/>
      <c r="G7" s="4" t="s">
        <v>24</v>
      </c>
      <c r="H7" s="6">
        <f t="shared" si="2"/>
        <v>1.291666667</v>
      </c>
      <c r="I7" s="6">
        <v>55.0</v>
      </c>
      <c r="J7" s="4"/>
      <c r="K7" s="4"/>
      <c r="L7" s="4"/>
      <c r="M7" s="4" t="s">
        <v>25</v>
      </c>
      <c r="N7" s="4" t="s">
        <v>42</v>
      </c>
      <c r="O7" s="1" t="s">
        <v>27</v>
      </c>
      <c r="P7" s="6">
        <v>55.0</v>
      </c>
      <c r="Q7" s="1" t="s">
        <v>28</v>
      </c>
      <c r="R7" s="4"/>
      <c r="S7" s="4" t="s">
        <v>43</v>
      </c>
      <c r="T7" s="1" t="s">
        <v>30</v>
      </c>
      <c r="U7" s="1" t="str">
        <f t="shared" si="1"/>
        <v>YES</v>
      </c>
      <c r="V7" s="6">
        <v>0.0</v>
      </c>
      <c r="W7" s="6">
        <f t="shared" si="3"/>
        <v>668</v>
      </c>
      <c r="X7" s="6">
        <f t="shared" si="4"/>
        <v>668</v>
      </c>
      <c r="Y7" s="1"/>
      <c r="Z7" s="1"/>
      <c r="AA7" s="1"/>
      <c r="AB7" s="1"/>
      <c r="AC7" s="1"/>
      <c r="AD7" s="1"/>
      <c r="AE7" s="6">
        <v>0.0</v>
      </c>
      <c r="AF7" s="6">
        <f t="shared" si="5"/>
        <v>819</v>
      </c>
      <c r="AG7" s="6">
        <v>0.0</v>
      </c>
      <c r="AH7" s="6">
        <f t="shared" si="6"/>
        <v>548</v>
      </c>
      <c r="AI7" s="1"/>
      <c r="AJ7" s="1"/>
      <c r="AK7" s="1" t="s">
        <v>9</v>
      </c>
      <c r="AL7" s="1" t="s">
        <v>44</v>
      </c>
      <c r="AM7" s="1" t="s">
        <v>45</v>
      </c>
      <c r="AN7" s="1" t="s">
        <v>46</v>
      </c>
      <c r="AO7" s="1" t="s">
        <v>47</v>
      </c>
      <c r="AP7" s="1"/>
    </row>
    <row r="8">
      <c r="A8" s="1">
        <v>7.0</v>
      </c>
      <c r="B8" s="2">
        <v>43807.0</v>
      </c>
      <c r="C8" s="1" t="s">
        <v>48</v>
      </c>
      <c r="D8" s="6">
        <v>8.0</v>
      </c>
      <c r="E8" s="1" t="s">
        <v>23</v>
      </c>
      <c r="F8" s="4"/>
      <c r="G8" s="4" t="s">
        <v>24</v>
      </c>
      <c r="H8" s="6">
        <f t="shared" si="2"/>
        <v>-0.6363636364</v>
      </c>
      <c r="I8" s="6">
        <v>20.0</v>
      </c>
      <c r="J8" s="4"/>
      <c r="K8" s="4"/>
      <c r="L8" s="4"/>
      <c r="M8" s="4" t="s">
        <v>25</v>
      </c>
      <c r="N8" s="4" t="s">
        <v>49</v>
      </c>
      <c r="O8" s="1" t="s">
        <v>27</v>
      </c>
      <c r="P8" s="6">
        <v>20.0</v>
      </c>
      <c r="Q8" s="1" t="s">
        <v>28</v>
      </c>
      <c r="R8" s="4"/>
      <c r="S8" s="4" t="s">
        <v>50</v>
      </c>
      <c r="T8" s="1" t="s">
        <v>30</v>
      </c>
      <c r="U8" s="1" t="str">
        <f t="shared" si="1"/>
        <v>YES</v>
      </c>
      <c r="V8" s="6">
        <v>0.0</v>
      </c>
      <c r="W8" s="6">
        <f t="shared" si="3"/>
        <v>648</v>
      </c>
      <c r="X8" s="6">
        <f t="shared" si="4"/>
        <v>648</v>
      </c>
      <c r="Y8" s="1"/>
      <c r="Z8" s="1"/>
      <c r="AA8" s="1"/>
      <c r="AB8" s="1"/>
      <c r="AC8" s="1"/>
      <c r="AD8" s="1"/>
      <c r="AE8" s="6">
        <v>0.0</v>
      </c>
      <c r="AF8" s="6">
        <f t="shared" si="5"/>
        <v>764</v>
      </c>
      <c r="AG8" s="6">
        <v>0.0</v>
      </c>
      <c r="AH8" s="6">
        <f t="shared" si="6"/>
        <v>528</v>
      </c>
      <c r="AI8" s="1"/>
      <c r="AJ8" s="1"/>
      <c r="AK8" s="1" t="s">
        <v>51</v>
      </c>
      <c r="AL8" s="7">
        <f>7*840</f>
        <v>5880</v>
      </c>
      <c r="AM8" s="6">
        <v>2409.0</v>
      </c>
      <c r="AN8" s="3"/>
      <c r="AO8" s="1"/>
      <c r="AP8" s="1"/>
    </row>
    <row r="9">
      <c r="A9" s="1">
        <v>8.0</v>
      </c>
      <c r="B9" s="2">
        <v>43808.0</v>
      </c>
      <c r="C9" s="1" t="s">
        <v>22</v>
      </c>
      <c r="D9" s="6">
        <v>9.0</v>
      </c>
      <c r="E9" s="1" t="s">
        <v>23</v>
      </c>
      <c r="F9" s="4"/>
      <c r="G9" s="4" t="s">
        <v>24</v>
      </c>
      <c r="H9" s="6">
        <f t="shared" si="2"/>
        <v>1.2</v>
      </c>
      <c r="I9" s="6">
        <v>44.0</v>
      </c>
      <c r="J9" s="4"/>
      <c r="K9" s="4"/>
      <c r="L9" s="4"/>
      <c r="M9" s="4" t="s">
        <v>25</v>
      </c>
      <c r="N9" s="4" t="s">
        <v>52</v>
      </c>
      <c r="O9" s="1" t="s">
        <v>27</v>
      </c>
      <c r="P9" s="6">
        <v>44.0</v>
      </c>
      <c r="Q9" s="1" t="s">
        <v>28</v>
      </c>
      <c r="R9" s="4"/>
      <c r="S9" s="4" t="s">
        <v>53</v>
      </c>
      <c r="T9" s="1" t="s">
        <v>30</v>
      </c>
      <c r="U9" s="1" t="str">
        <f t="shared" si="1"/>
        <v>YES</v>
      </c>
      <c r="V9" s="6">
        <v>0.0</v>
      </c>
      <c r="W9" s="6">
        <f t="shared" si="3"/>
        <v>604</v>
      </c>
      <c r="X9" s="6">
        <f t="shared" si="4"/>
        <v>604</v>
      </c>
      <c r="Y9" s="1"/>
      <c r="Z9" s="1"/>
      <c r="AA9" s="1"/>
      <c r="AB9" s="1"/>
      <c r="AC9" s="1"/>
      <c r="AD9" s="1"/>
      <c r="AE9" s="6">
        <v>0.0</v>
      </c>
      <c r="AF9" s="6">
        <f t="shared" si="5"/>
        <v>744</v>
      </c>
      <c r="AG9" s="6">
        <v>0.0</v>
      </c>
      <c r="AH9" s="6">
        <f t="shared" si="6"/>
        <v>484</v>
      </c>
      <c r="AI9" s="1"/>
      <c r="AJ9" s="1"/>
      <c r="AK9" s="1" t="s">
        <v>54</v>
      </c>
      <c r="AL9" s="7">
        <f> 7*960</f>
        <v>6720</v>
      </c>
      <c r="AM9" s="6">
        <v>2409.0</v>
      </c>
      <c r="AN9" s="3"/>
      <c r="AO9" s="1"/>
      <c r="AP9" s="1"/>
    </row>
    <row r="10">
      <c r="A10" s="1">
        <v>9.0</v>
      </c>
      <c r="B10" s="2">
        <v>43809.0</v>
      </c>
      <c r="C10" s="1" t="s">
        <v>31</v>
      </c>
      <c r="D10" s="6">
        <v>10.0</v>
      </c>
      <c r="E10" s="1" t="s">
        <v>23</v>
      </c>
      <c r="F10" s="4"/>
      <c r="G10" s="4" t="s">
        <v>24</v>
      </c>
      <c r="H10" s="6">
        <f t="shared" si="2"/>
        <v>-0.3636363636</v>
      </c>
      <c r="I10" s="6">
        <v>28.0</v>
      </c>
      <c r="J10" s="4"/>
      <c r="K10" s="4"/>
      <c r="L10" s="4"/>
      <c r="M10" s="4" t="s">
        <v>25</v>
      </c>
      <c r="N10" s="4" t="s">
        <v>55</v>
      </c>
      <c r="O10" s="1" t="s">
        <v>27</v>
      </c>
      <c r="P10" s="6">
        <v>28.0</v>
      </c>
      <c r="Q10" s="1" t="s">
        <v>28</v>
      </c>
      <c r="R10" s="4"/>
      <c r="S10" s="4" t="s">
        <v>56</v>
      </c>
      <c r="T10" s="1" t="s">
        <v>30</v>
      </c>
      <c r="U10" s="1" t="str">
        <f t="shared" si="1"/>
        <v>YES</v>
      </c>
      <c r="V10" s="6">
        <v>0.0</v>
      </c>
      <c r="W10" s="6">
        <f t="shared" si="3"/>
        <v>576</v>
      </c>
      <c r="X10" s="6">
        <f t="shared" si="4"/>
        <v>576</v>
      </c>
      <c r="Y10" s="1"/>
      <c r="Z10" s="1"/>
      <c r="AA10" s="1"/>
      <c r="AB10" s="1"/>
      <c r="AC10" s="1"/>
      <c r="AD10" s="1"/>
      <c r="AE10" s="6">
        <v>0.0</v>
      </c>
      <c r="AF10" s="6">
        <f t="shared" si="5"/>
        <v>700</v>
      </c>
      <c r="AG10" s="6">
        <v>0.0</v>
      </c>
      <c r="AH10" s="6">
        <f t="shared" si="6"/>
        <v>456</v>
      </c>
      <c r="AI10" s="1"/>
      <c r="AJ10" s="1"/>
      <c r="AK10" s="1" t="s">
        <v>57</v>
      </c>
      <c r="AL10" s="7">
        <f>7*720</f>
        <v>5040</v>
      </c>
      <c r="AM10" s="6">
        <v>2409.0</v>
      </c>
      <c r="AN10" s="3"/>
      <c r="AO10" s="1"/>
      <c r="AP10" s="1"/>
    </row>
    <row r="11">
      <c r="A11" s="1">
        <v>10.0</v>
      </c>
      <c r="B11" s="2">
        <v>43810.0</v>
      </c>
      <c r="C11" s="1" t="s">
        <v>34</v>
      </c>
      <c r="D11" s="6">
        <v>11.0</v>
      </c>
      <c r="E11" s="1" t="s">
        <v>23</v>
      </c>
      <c r="F11" s="4"/>
      <c r="G11" s="4" t="s">
        <v>24</v>
      </c>
      <c r="H11" s="6">
        <f t="shared" si="2"/>
        <v>0.03571428571</v>
      </c>
      <c r="I11" s="6">
        <v>29.0</v>
      </c>
      <c r="J11" s="4"/>
      <c r="K11" s="4"/>
      <c r="L11" s="4"/>
      <c r="M11" s="4" t="s">
        <v>25</v>
      </c>
      <c r="N11" s="4" t="s">
        <v>58</v>
      </c>
      <c r="O11" s="1" t="s">
        <v>27</v>
      </c>
      <c r="P11" s="6">
        <v>29.0</v>
      </c>
      <c r="Q11" s="1" t="s">
        <v>28</v>
      </c>
      <c r="R11" s="4"/>
      <c r="S11" s="4" t="s">
        <v>59</v>
      </c>
      <c r="T11" s="1" t="s">
        <v>30</v>
      </c>
      <c r="U11" s="1" t="str">
        <f t="shared" si="1"/>
        <v>YES</v>
      </c>
      <c r="V11" s="6">
        <v>0.0</v>
      </c>
      <c r="W11" s="6">
        <f t="shared" si="3"/>
        <v>547</v>
      </c>
      <c r="X11" s="6">
        <f t="shared" si="4"/>
        <v>547</v>
      </c>
      <c r="Y11" s="1"/>
      <c r="Z11" s="1"/>
      <c r="AA11" s="1"/>
      <c r="AB11" s="1"/>
      <c r="AC11" s="1"/>
      <c r="AD11" s="1"/>
      <c r="AE11" s="6">
        <v>0.0</v>
      </c>
      <c r="AF11" s="6">
        <f t="shared" si="5"/>
        <v>672</v>
      </c>
      <c r="AG11" s="6">
        <v>0.0</v>
      </c>
      <c r="AH11" s="6">
        <f t="shared" si="6"/>
        <v>427</v>
      </c>
      <c r="AI11" s="1"/>
      <c r="AJ11" s="1"/>
      <c r="AK11" s="1"/>
      <c r="AL11" s="1"/>
      <c r="AM11" s="1"/>
      <c r="AN11" s="1"/>
      <c r="AO11" s="1"/>
      <c r="AP11" s="1"/>
    </row>
    <row r="12">
      <c r="A12" s="1">
        <v>11.0</v>
      </c>
      <c r="B12" s="2">
        <v>43811.0</v>
      </c>
      <c r="C12" s="1" t="s">
        <v>37</v>
      </c>
      <c r="D12" s="6">
        <v>12.0</v>
      </c>
      <c r="E12" s="1" t="s">
        <v>23</v>
      </c>
      <c r="F12" s="4"/>
      <c r="G12" s="4" t="s">
        <v>24</v>
      </c>
      <c r="H12" s="6">
        <f t="shared" si="2"/>
        <v>-0.6896551724</v>
      </c>
      <c r="I12" s="6">
        <v>9.0</v>
      </c>
      <c r="J12" s="4"/>
      <c r="K12" s="4"/>
      <c r="L12" s="4"/>
      <c r="M12" s="4" t="s">
        <v>25</v>
      </c>
      <c r="N12" s="4" t="s">
        <v>60</v>
      </c>
      <c r="O12" s="1" t="s">
        <v>27</v>
      </c>
      <c r="P12" s="6">
        <v>9.0</v>
      </c>
      <c r="Q12" s="1" t="s">
        <v>28</v>
      </c>
      <c r="R12" s="4"/>
      <c r="S12" s="4" t="s">
        <v>61</v>
      </c>
      <c r="T12" s="1" t="s">
        <v>30</v>
      </c>
      <c r="U12" s="1" t="str">
        <f t="shared" si="1"/>
        <v>YES</v>
      </c>
      <c r="V12" s="6">
        <v>0.0</v>
      </c>
      <c r="W12" s="6">
        <f t="shared" si="3"/>
        <v>538</v>
      </c>
      <c r="X12" s="6">
        <f t="shared" si="4"/>
        <v>538</v>
      </c>
      <c r="Y12" s="1"/>
      <c r="Z12" s="1"/>
      <c r="AA12" s="1"/>
      <c r="AB12" s="1"/>
      <c r="AC12" s="1"/>
      <c r="AD12" s="1"/>
      <c r="AE12" s="6">
        <v>0.0</v>
      </c>
      <c r="AF12" s="6">
        <f t="shared" si="5"/>
        <v>643</v>
      </c>
      <c r="AG12" s="6">
        <v>0.0</v>
      </c>
      <c r="AH12" s="6">
        <f t="shared" si="6"/>
        <v>418</v>
      </c>
      <c r="AI12" s="1"/>
      <c r="AJ12" s="1"/>
      <c r="AK12" s="1"/>
      <c r="AL12" s="1"/>
      <c r="AM12" s="1"/>
      <c r="AN12" s="1"/>
      <c r="AO12" s="1"/>
      <c r="AP12" s="1"/>
    </row>
    <row r="13">
      <c r="A13" s="1">
        <v>12.0</v>
      </c>
      <c r="B13" s="2">
        <v>43812.0</v>
      </c>
      <c r="C13" s="1" t="s">
        <v>40</v>
      </c>
      <c r="D13" s="6">
        <v>13.0</v>
      </c>
      <c r="E13" s="1" t="s">
        <v>23</v>
      </c>
      <c r="F13" s="4"/>
      <c r="G13" s="4" t="s">
        <v>24</v>
      </c>
      <c r="H13" s="6">
        <f t="shared" si="2"/>
        <v>2.777777778</v>
      </c>
      <c r="I13" s="6">
        <v>34.0</v>
      </c>
      <c r="J13" s="4"/>
      <c r="K13" s="4"/>
      <c r="L13" s="4"/>
      <c r="M13" s="4" t="s">
        <v>25</v>
      </c>
      <c r="N13" s="4" t="s">
        <v>62</v>
      </c>
      <c r="O13" s="1" t="s">
        <v>27</v>
      </c>
      <c r="P13" s="6">
        <v>34.0</v>
      </c>
      <c r="Q13" s="1" t="s">
        <v>28</v>
      </c>
      <c r="R13" s="4"/>
      <c r="S13" s="4" t="s">
        <v>63</v>
      </c>
      <c r="T13" s="1" t="s">
        <v>30</v>
      </c>
      <c r="U13" s="1" t="str">
        <f t="shared" si="1"/>
        <v>YES</v>
      </c>
      <c r="V13" s="6">
        <v>0.0</v>
      </c>
      <c r="W13" s="6">
        <f t="shared" si="3"/>
        <v>504</v>
      </c>
      <c r="X13" s="6">
        <f t="shared" si="4"/>
        <v>504</v>
      </c>
      <c r="Y13" s="1"/>
      <c r="Z13" s="1"/>
      <c r="AA13" s="1"/>
      <c r="AB13" s="1"/>
      <c r="AC13" s="1"/>
      <c r="AD13" s="1"/>
      <c r="AE13" s="6">
        <v>0.0</v>
      </c>
      <c r="AF13" s="6">
        <f t="shared" si="5"/>
        <v>634</v>
      </c>
      <c r="AG13" s="6">
        <v>0.0</v>
      </c>
      <c r="AH13" s="6">
        <f t="shared" si="6"/>
        <v>384</v>
      </c>
      <c r="AI13" s="1"/>
      <c r="AJ13" s="1"/>
      <c r="AK13" s="1"/>
      <c r="AL13" s="1"/>
      <c r="AM13" s="1"/>
      <c r="AN13" s="1"/>
      <c r="AO13" s="1"/>
      <c r="AP13" s="1"/>
    </row>
    <row r="14">
      <c r="A14" s="1">
        <v>13.0</v>
      </c>
      <c r="B14" s="2">
        <v>43813.0</v>
      </c>
      <c r="C14" s="1" t="s">
        <v>41</v>
      </c>
      <c r="D14" s="6">
        <v>14.0</v>
      </c>
      <c r="E14" s="1" t="s">
        <v>23</v>
      </c>
      <c r="F14" s="4"/>
      <c r="G14" s="4" t="s">
        <v>24</v>
      </c>
      <c r="H14" s="6">
        <f t="shared" si="2"/>
        <v>-0.3823529412</v>
      </c>
      <c r="I14" s="6">
        <v>21.0</v>
      </c>
      <c r="J14" s="4"/>
      <c r="K14" s="4"/>
      <c r="L14" s="4"/>
      <c r="M14" s="4" t="s">
        <v>25</v>
      </c>
      <c r="N14" s="4" t="s">
        <v>64</v>
      </c>
      <c r="O14" s="1" t="s">
        <v>27</v>
      </c>
      <c r="P14" s="6">
        <v>21.0</v>
      </c>
      <c r="Q14" s="1" t="s">
        <v>28</v>
      </c>
      <c r="R14" s="4"/>
      <c r="S14" s="4" t="s">
        <v>65</v>
      </c>
      <c r="T14" s="1" t="s">
        <v>30</v>
      </c>
      <c r="U14" s="1" t="str">
        <f t="shared" si="1"/>
        <v>YES</v>
      </c>
      <c r="V14" s="6">
        <v>0.0</v>
      </c>
      <c r="W14" s="6">
        <f t="shared" si="3"/>
        <v>483</v>
      </c>
      <c r="X14" s="6">
        <f t="shared" si="4"/>
        <v>483</v>
      </c>
      <c r="Y14" s="1"/>
      <c r="Z14" s="1"/>
      <c r="AA14" s="1"/>
      <c r="AB14" s="1"/>
      <c r="AC14" s="1"/>
      <c r="AD14" s="1"/>
      <c r="AE14" s="6">
        <v>0.0</v>
      </c>
      <c r="AF14" s="6">
        <f t="shared" si="5"/>
        <v>600</v>
      </c>
      <c r="AG14" s="6">
        <v>0.0</v>
      </c>
      <c r="AH14" s="6">
        <f t="shared" si="6"/>
        <v>363</v>
      </c>
      <c r="AI14" s="1"/>
      <c r="AJ14" s="1"/>
      <c r="AK14" s="1"/>
      <c r="AL14" s="1"/>
      <c r="AM14" s="1"/>
      <c r="AN14" s="1"/>
      <c r="AO14" s="1"/>
      <c r="AP14" s="1"/>
    </row>
    <row r="15">
      <c r="A15" s="1">
        <v>14.0</v>
      </c>
      <c r="B15" s="2">
        <v>43814.0</v>
      </c>
      <c r="C15" s="1" t="s">
        <v>48</v>
      </c>
      <c r="D15" s="6">
        <v>15.0</v>
      </c>
      <c r="E15" s="1" t="s">
        <v>23</v>
      </c>
      <c r="F15" s="4"/>
      <c r="G15" s="4" t="s">
        <v>24</v>
      </c>
      <c r="H15" s="6">
        <f t="shared" si="2"/>
        <v>0.9523809524</v>
      </c>
      <c r="I15" s="6">
        <v>41.0</v>
      </c>
      <c r="J15" s="4"/>
      <c r="K15" s="4"/>
      <c r="L15" s="4"/>
      <c r="M15" s="4" t="s">
        <v>25</v>
      </c>
      <c r="N15" s="4" t="s">
        <v>66</v>
      </c>
      <c r="O15" s="1" t="s">
        <v>27</v>
      </c>
      <c r="P15" s="6">
        <v>41.0</v>
      </c>
      <c r="Q15" s="1" t="s">
        <v>28</v>
      </c>
      <c r="R15" s="4"/>
      <c r="S15" s="4" t="s">
        <v>67</v>
      </c>
      <c r="T15" s="1" t="s">
        <v>30</v>
      </c>
      <c r="U15" s="1" t="str">
        <f t="shared" si="1"/>
        <v>YES</v>
      </c>
      <c r="V15" s="6">
        <v>0.0</v>
      </c>
      <c r="W15" s="6">
        <f t="shared" si="3"/>
        <v>442</v>
      </c>
      <c r="X15" s="6">
        <f t="shared" si="4"/>
        <v>442</v>
      </c>
      <c r="Y15" s="1"/>
      <c r="Z15" s="1"/>
      <c r="AA15" s="1"/>
      <c r="AB15" s="1"/>
      <c r="AC15" s="1"/>
      <c r="AD15" s="1"/>
      <c r="AE15" s="6">
        <v>0.0</v>
      </c>
      <c r="AF15" s="6">
        <f t="shared" si="5"/>
        <v>579</v>
      </c>
      <c r="AG15" s="6">
        <v>0.0</v>
      </c>
      <c r="AH15" s="6">
        <f t="shared" si="6"/>
        <v>322</v>
      </c>
      <c r="AI15" s="1"/>
      <c r="AJ15" s="1"/>
      <c r="AK15" s="1"/>
      <c r="AL15" s="1"/>
      <c r="AM15" s="1"/>
      <c r="AN15" s="1"/>
      <c r="AO15" s="1"/>
      <c r="AP15" s="1"/>
    </row>
    <row r="16">
      <c r="A16" s="8">
        <v>15.0</v>
      </c>
      <c r="B16" s="9">
        <v>43815.0</v>
      </c>
      <c r="C16" s="8" t="s">
        <v>22</v>
      </c>
      <c r="D16" s="10">
        <v>16.0</v>
      </c>
      <c r="E16" s="8" t="s">
        <v>23</v>
      </c>
      <c r="F16" s="11"/>
      <c r="G16" s="11" t="s">
        <v>24</v>
      </c>
      <c r="H16" s="6">
        <f t="shared" si="2"/>
        <v>0.3170731707</v>
      </c>
      <c r="I16" s="10">
        <v>54.0</v>
      </c>
      <c r="J16" s="11"/>
      <c r="K16" s="11"/>
      <c r="L16" s="11"/>
      <c r="M16" s="11" t="s">
        <v>25</v>
      </c>
      <c r="N16" s="11" t="s">
        <v>68</v>
      </c>
      <c r="O16" s="8" t="s">
        <v>27</v>
      </c>
      <c r="P16" s="10">
        <v>54.0</v>
      </c>
      <c r="Q16" s="8" t="s">
        <v>28</v>
      </c>
      <c r="R16" s="11"/>
      <c r="S16" s="11" t="s">
        <v>69</v>
      </c>
      <c r="T16" s="8" t="s">
        <v>30</v>
      </c>
      <c r="U16" s="8" t="str">
        <f t="shared" si="1"/>
        <v>YES</v>
      </c>
      <c r="V16" s="10">
        <v>840.0</v>
      </c>
      <c r="W16" s="10">
        <f t="shared" si="3"/>
        <v>1228</v>
      </c>
      <c r="X16" s="10">
        <f t="shared" si="4"/>
        <v>388</v>
      </c>
      <c r="Y16" s="8"/>
      <c r="Z16" s="8"/>
      <c r="AA16" s="8"/>
      <c r="AB16" s="8"/>
      <c r="AC16" s="8"/>
      <c r="AD16" s="8"/>
      <c r="AE16" s="10">
        <v>960.0</v>
      </c>
      <c r="AF16" s="10">
        <f t="shared" si="5"/>
        <v>1498</v>
      </c>
      <c r="AG16" s="10">
        <v>720.0</v>
      </c>
      <c r="AH16" s="10">
        <f t="shared" si="6"/>
        <v>988</v>
      </c>
      <c r="AI16" s="8"/>
      <c r="AJ16" s="8"/>
      <c r="AK16" s="8"/>
      <c r="AL16" s="8"/>
      <c r="AM16" s="8"/>
      <c r="AN16" s="8"/>
      <c r="AO16" s="8"/>
      <c r="AP16" s="8"/>
    </row>
    <row r="17">
      <c r="A17" s="1">
        <v>16.0</v>
      </c>
      <c r="B17" s="2">
        <v>43816.0</v>
      </c>
      <c r="C17" s="1" t="s">
        <v>31</v>
      </c>
      <c r="D17" s="6">
        <v>17.0</v>
      </c>
      <c r="E17" s="1" t="s">
        <v>23</v>
      </c>
      <c r="F17" s="4"/>
      <c r="G17" s="4" t="s">
        <v>24</v>
      </c>
      <c r="H17" s="6">
        <f t="shared" si="2"/>
        <v>-0.1111111111</v>
      </c>
      <c r="I17" s="6">
        <v>48.0</v>
      </c>
      <c r="J17" s="4"/>
      <c r="K17" s="4"/>
      <c r="L17" s="4"/>
      <c r="M17" s="4" t="s">
        <v>25</v>
      </c>
      <c r="N17" s="4" t="s">
        <v>70</v>
      </c>
      <c r="O17" s="1" t="s">
        <v>27</v>
      </c>
      <c r="P17" s="6">
        <v>48.0</v>
      </c>
      <c r="Q17" s="1" t="s">
        <v>28</v>
      </c>
      <c r="R17" s="4"/>
      <c r="S17" s="4" t="s">
        <v>71</v>
      </c>
      <c r="T17" s="1" t="s">
        <v>30</v>
      </c>
      <c r="U17" s="1" t="str">
        <f t="shared" si="1"/>
        <v>YES</v>
      </c>
      <c r="V17" s="6">
        <v>0.0</v>
      </c>
      <c r="W17" s="6">
        <f t="shared" si="3"/>
        <v>1180</v>
      </c>
      <c r="X17" s="6">
        <f t="shared" si="4"/>
        <v>340</v>
      </c>
      <c r="Y17" s="1"/>
      <c r="Z17" s="1"/>
      <c r="AA17" s="1"/>
      <c r="AB17" s="1"/>
      <c r="AC17" s="1"/>
      <c r="AD17" s="1"/>
      <c r="AE17" s="6">
        <v>0.0</v>
      </c>
      <c r="AF17" s="6">
        <f t="shared" si="5"/>
        <v>1444</v>
      </c>
      <c r="AG17" s="6">
        <v>0.0</v>
      </c>
      <c r="AH17" s="6">
        <f t="shared" si="6"/>
        <v>940</v>
      </c>
      <c r="AI17" s="1"/>
      <c r="AJ17" s="1"/>
      <c r="AK17" s="1"/>
      <c r="AL17" s="1"/>
      <c r="AM17" s="1"/>
      <c r="AN17" s="1"/>
      <c r="AO17" s="1"/>
      <c r="AP17" s="1"/>
    </row>
    <row r="18">
      <c r="A18" s="1">
        <v>17.0</v>
      </c>
      <c r="B18" s="2">
        <v>43817.0</v>
      </c>
      <c r="C18" s="1" t="s">
        <v>34</v>
      </c>
      <c r="D18" s="6">
        <v>18.0</v>
      </c>
      <c r="E18" s="1" t="s">
        <v>23</v>
      </c>
      <c r="F18" s="4"/>
      <c r="G18" s="4" t="s">
        <v>24</v>
      </c>
      <c r="H18" s="6">
        <f t="shared" si="2"/>
        <v>0.08333333333</v>
      </c>
      <c r="I18" s="6">
        <v>52.0</v>
      </c>
      <c r="J18" s="4"/>
      <c r="K18" s="4"/>
      <c r="L18" s="4"/>
      <c r="M18" s="4" t="s">
        <v>25</v>
      </c>
      <c r="N18" s="4" t="s">
        <v>72</v>
      </c>
      <c r="O18" s="1" t="s">
        <v>27</v>
      </c>
      <c r="P18" s="6">
        <v>52.0</v>
      </c>
      <c r="Q18" s="1" t="s">
        <v>28</v>
      </c>
      <c r="R18" s="4"/>
      <c r="S18" s="4" t="s">
        <v>73</v>
      </c>
      <c r="T18" s="1" t="s">
        <v>30</v>
      </c>
      <c r="U18" s="1" t="str">
        <f t="shared" si="1"/>
        <v>YES</v>
      </c>
      <c r="V18" s="6">
        <v>0.0</v>
      </c>
      <c r="W18" s="6">
        <f t="shared" si="3"/>
        <v>1128</v>
      </c>
      <c r="X18" s="6">
        <f t="shared" si="4"/>
        <v>288</v>
      </c>
      <c r="Y18" s="1"/>
      <c r="Z18" s="1"/>
      <c r="AA18" s="1"/>
      <c r="AB18" s="1"/>
      <c r="AC18" s="1"/>
      <c r="AD18" s="1"/>
      <c r="AE18" s="6">
        <v>0.0</v>
      </c>
      <c r="AF18" s="6">
        <f t="shared" si="5"/>
        <v>1396</v>
      </c>
      <c r="AG18" s="6">
        <v>0.0</v>
      </c>
      <c r="AH18" s="6">
        <f t="shared" si="6"/>
        <v>888</v>
      </c>
      <c r="AI18" s="1"/>
      <c r="AJ18" s="1"/>
      <c r="AK18" s="1"/>
      <c r="AL18" s="1"/>
      <c r="AM18" s="1"/>
      <c r="AN18" s="1"/>
      <c r="AO18" s="1"/>
      <c r="AP18" s="1"/>
    </row>
    <row r="19">
      <c r="A19" s="1">
        <v>18.0</v>
      </c>
      <c r="B19" s="2">
        <v>43818.0</v>
      </c>
      <c r="C19" s="1" t="s">
        <v>37</v>
      </c>
      <c r="D19" s="6">
        <v>19.0</v>
      </c>
      <c r="E19" s="1" t="s">
        <v>23</v>
      </c>
      <c r="F19" s="4"/>
      <c r="G19" s="4" t="s">
        <v>24</v>
      </c>
      <c r="H19" s="6">
        <f t="shared" si="2"/>
        <v>-0.6730769231</v>
      </c>
      <c r="I19" s="6">
        <v>17.0</v>
      </c>
      <c r="J19" s="4"/>
      <c r="K19" s="4"/>
      <c r="L19" s="4"/>
      <c r="M19" s="4" t="s">
        <v>25</v>
      </c>
      <c r="N19" s="4" t="s">
        <v>74</v>
      </c>
      <c r="O19" s="1" t="s">
        <v>27</v>
      </c>
      <c r="P19" s="6">
        <v>17.0</v>
      </c>
      <c r="Q19" s="1" t="s">
        <v>28</v>
      </c>
      <c r="R19" s="4"/>
      <c r="S19" s="4" t="s">
        <v>75</v>
      </c>
      <c r="T19" s="1" t="s">
        <v>30</v>
      </c>
      <c r="U19" s="1" t="str">
        <f t="shared" si="1"/>
        <v>YES</v>
      </c>
      <c r="V19" s="6">
        <v>0.0</v>
      </c>
      <c r="W19" s="6">
        <f t="shared" si="3"/>
        <v>1111</v>
      </c>
      <c r="X19" s="6">
        <f t="shared" si="4"/>
        <v>271</v>
      </c>
      <c r="Y19" s="1"/>
      <c r="Z19" s="1"/>
      <c r="AA19" s="1"/>
      <c r="AB19" s="1"/>
      <c r="AC19" s="1"/>
      <c r="AD19" s="1"/>
      <c r="AE19" s="6">
        <v>0.0</v>
      </c>
      <c r="AF19" s="6">
        <f t="shared" si="5"/>
        <v>1344</v>
      </c>
      <c r="AG19" s="6">
        <v>0.0</v>
      </c>
      <c r="AH19" s="6">
        <f t="shared" si="6"/>
        <v>871</v>
      </c>
      <c r="AI19" s="1"/>
      <c r="AJ19" s="1"/>
      <c r="AK19" s="1"/>
      <c r="AL19" s="1"/>
      <c r="AM19" s="1"/>
      <c r="AN19" s="1"/>
      <c r="AO19" s="1"/>
      <c r="AP19" s="1"/>
    </row>
    <row r="20">
      <c r="A20" s="1">
        <v>19.0</v>
      </c>
      <c r="B20" s="2">
        <v>43819.0</v>
      </c>
      <c r="C20" s="1" t="s">
        <v>40</v>
      </c>
      <c r="D20" s="6">
        <v>20.0</v>
      </c>
      <c r="E20" s="1" t="s">
        <v>23</v>
      </c>
      <c r="F20" s="4"/>
      <c r="G20" s="4" t="s">
        <v>24</v>
      </c>
      <c r="H20" s="6">
        <f t="shared" si="2"/>
        <v>-0.4117647059</v>
      </c>
      <c r="I20" s="6">
        <v>10.0</v>
      </c>
      <c r="J20" s="4"/>
      <c r="K20" s="4"/>
      <c r="L20" s="4"/>
      <c r="M20" s="4" t="s">
        <v>25</v>
      </c>
      <c r="N20" s="4" t="s">
        <v>76</v>
      </c>
      <c r="O20" s="1" t="s">
        <v>27</v>
      </c>
      <c r="P20" s="6">
        <v>10.0</v>
      </c>
      <c r="Q20" s="1" t="s">
        <v>28</v>
      </c>
      <c r="R20" s="4"/>
      <c r="S20" s="4" t="s">
        <v>77</v>
      </c>
      <c r="T20" s="1" t="s">
        <v>30</v>
      </c>
      <c r="U20" s="1" t="str">
        <f t="shared" si="1"/>
        <v>YES</v>
      </c>
      <c r="V20" s="6">
        <v>0.0</v>
      </c>
      <c r="W20" s="6">
        <f t="shared" si="3"/>
        <v>1101</v>
      </c>
      <c r="X20" s="6">
        <f t="shared" si="4"/>
        <v>261</v>
      </c>
      <c r="Y20" s="1"/>
      <c r="Z20" s="1"/>
      <c r="AA20" s="1"/>
      <c r="AB20" s="1"/>
      <c r="AC20" s="1"/>
      <c r="AD20" s="1"/>
      <c r="AE20" s="6">
        <v>0.0</v>
      </c>
      <c r="AF20" s="6">
        <f t="shared" si="5"/>
        <v>1327</v>
      </c>
      <c r="AG20" s="6">
        <v>0.0</v>
      </c>
      <c r="AH20" s="6">
        <f t="shared" si="6"/>
        <v>861</v>
      </c>
      <c r="AI20" s="1"/>
      <c r="AJ20" s="1"/>
      <c r="AK20" s="1"/>
      <c r="AL20" s="1"/>
      <c r="AM20" s="1"/>
      <c r="AN20" s="1"/>
      <c r="AO20" s="1"/>
      <c r="AP20" s="1"/>
    </row>
    <row r="21">
      <c r="A21" s="1">
        <v>20.0</v>
      </c>
      <c r="B21" s="2">
        <v>43820.0</v>
      </c>
      <c r="C21" s="1" t="s">
        <v>41</v>
      </c>
      <c r="D21" s="6">
        <v>21.0</v>
      </c>
      <c r="E21" s="1" t="s">
        <v>23</v>
      </c>
      <c r="F21" s="4"/>
      <c r="G21" s="4" t="s">
        <v>24</v>
      </c>
      <c r="H21" s="6">
        <f t="shared" si="2"/>
        <v>1.3</v>
      </c>
      <c r="I21" s="6">
        <v>23.0</v>
      </c>
      <c r="J21" s="4"/>
      <c r="K21" s="4"/>
      <c r="L21" s="4"/>
      <c r="M21" s="4" t="s">
        <v>25</v>
      </c>
      <c r="N21" s="4" t="s">
        <v>78</v>
      </c>
      <c r="O21" s="1" t="s">
        <v>27</v>
      </c>
      <c r="P21" s="6">
        <v>23.0</v>
      </c>
      <c r="Q21" s="1" t="s">
        <v>28</v>
      </c>
      <c r="R21" s="4"/>
      <c r="S21" s="4" t="s">
        <v>79</v>
      </c>
      <c r="T21" s="1" t="s">
        <v>30</v>
      </c>
      <c r="U21" s="1" t="str">
        <f t="shared" si="1"/>
        <v>YES</v>
      </c>
      <c r="V21" s="6">
        <v>0.0</v>
      </c>
      <c r="W21" s="6">
        <f t="shared" si="3"/>
        <v>1078</v>
      </c>
      <c r="X21" s="6">
        <f t="shared" si="4"/>
        <v>238</v>
      </c>
      <c r="Y21" s="1"/>
      <c r="Z21" s="1"/>
      <c r="AA21" s="1"/>
      <c r="AB21" s="1"/>
      <c r="AC21" s="1"/>
      <c r="AD21" s="1"/>
      <c r="AE21" s="6">
        <v>0.0</v>
      </c>
      <c r="AF21" s="6">
        <f t="shared" si="5"/>
        <v>1317</v>
      </c>
      <c r="AG21" s="6">
        <v>0.0</v>
      </c>
      <c r="AH21" s="6">
        <f t="shared" si="6"/>
        <v>838</v>
      </c>
      <c r="AI21" s="1"/>
      <c r="AJ21" s="1"/>
      <c r="AK21" s="1"/>
      <c r="AL21" s="1"/>
      <c r="AM21" s="1"/>
      <c r="AN21" s="1"/>
      <c r="AO21" s="1"/>
      <c r="AP21" s="1"/>
    </row>
    <row r="22">
      <c r="A22" s="1">
        <v>21.0</v>
      </c>
      <c r="B22" s="2">
        <v>43821.0</v>
      </c>
      <c r="C22" s="1" t="s">
        <v>48</v>
      </c>
      <c r="D22" s="6">
        <v>22.0</v>
      </c>
      <c r="E22" s="1" t="s">
        <v>23</v>
      </c>
      <c r="F22" s="4"/>
      <c r="G22" s="4" t="s">
        <v>24</v>
      </c>
      <c r="H22" s="6">
        <f t="shared" si="2"/>
        <v>-0.04347826087</v>
      </c>
      <c r="I22" s="6">
        <v>22.0</v>
      </c>
      <c r="J22" s="4"/>
      <c r="K22" s="4"/>
      <c r="L22" s="4"/>
      <c r="M22" s="4" t="s">
        <v>25</v>
      </c>
      <c r="N22" s="4" t="s">
        <v>80</v>
      </c>
      <c r="O22" s="1" t="s">
        <v>27</v>
      </c>
      <c r="P22" s="6">
        <v>22.0</v>
      </c>
      <c r="Q22" s="1" t="s">
        <v>28</v>
      </c>
      <c r="R22" s="4"/>
      <c r="S22" s="4" t="s">
        <v>81</v>
      </c>
      <c r="T22" s="1" t="s">
        <v>30</v>
      </c>
      <c r="U22" s="1" t="str">
        <f t="shared" si="1"/>
        <v>YES</v>
      </c>
      <c r="V22" s="6">
        <v>0.0</v>
      </c>
      <c r="W22" s="6">
        <f t="shared" si="3"/>
        <v>1056</v>
      </c>
      <c r="X22" s="6">
        <f t="shared" si="4"/>
        <v>216</v>
      </c>
      <c r="Y22" s="1"/>
      <c r="Z22" s="1"/>
      <c r="AA22" s="1"/>
      <c r="AB22" s="1"/>
      <c r="AC22" s="1"/>
      <c r="AD22" s="1"/>
      <c r="AE22" s="6">
        <v>0.0</v>
      </c>
      <c r="AF22" s="6">
        <f t="shared" si="5"/>
        <v>1294</v>
      </c>
      <c r="AG22" s="6">
        <v>0.0</v>
      </c>
      <c r="AH22" s="6">
        <f t="shared" si="6"/>
        <v>816</v>
      </c>
      <c r="AI22" s="1"/>
      <c r="AJ22" s="1"/>
      <c r="AK22" s="1"/>
      <c r="AL22" s="1"/>
      <c r="AM22" s="1"/>
      <c r="AN22" s="1"/>
      <c r="AO22" s="1"/>
      <c r="AP22" s="1"/>
    </row>
    <row r="23">
      <c r="A23" s="1">
        <v>22.0</v>
      </c>
      <c r="B23" s="2">
        <v>43822.0</v>
      </c>
      <c r="C23" s="1" t="s">
        <v>22</v>
      </c>
      <c r="D23" s="6">
        <v>23.0</v>
      </c>
      <c r="E23" s="1" t="s">
        <v>23</v>
      </c>
      <c r="F23" s="4"/>
      <c r="G23" s="4" t="s">
        <v>24</v>
      </c>
      <c r="H23" s="6">
        <f t="shared" si="2"/>
        <v>0.6818181818</v>
      </c>
      <c r="I23" s="6">
        <v>37.0</v>
      </c>
      <c r="J23" s="4"/>
      <c r="K23" s="4"/>
      <c r="L23" s="4"/>
      <c r="M23" s="4" t="s">
        <v>25</v>
      </c>
      <c r="N23" s="4" t="s">
        <v>82</v>
      </c>
      <c r="O23" s="1" t="s">
        <v>27</v>
      </c>
      <c r="P23" s="6">
        <v>37.0</v>
      </c>
      <c r="Q23" s="1" t="s">
        <v>28</v>
      </c>
      <c r="R23" s="4"/>
      <c r="S23" s="4" t="s">
        <v>83</v>
      </c>
      <c r="T23" s="1" t="s">
        <v>30</v>
      </c>
      <c r="U23" s="1" t="str">
        <f t="shared" si="1"/>
        <v>YES</v>
      </c>
      <c r="V23" s="6">
        <v>0.0</v>
      </c>
      <c r="W23" s="6">
        <f t="shared" si="3"/>
        <v>1019</v>
      </c>
      <c r="X23" s="6">
        <f t="shared" si="4"/>
        <v>179</v>
      </c>
      <c r="Y23" s="1"/>
      <c r="Z23" s="1"/>
      <c r="AA23" s="1"/>
      <c r="AB23" s="1"/>
      <c r="AC23" s="1"/>
      <c r="AD23" s="1"/>
      <c r="AE23" s="6">
        <v>0.0</v>
      </c>
      <c r="AF23" s="6">
        <f t="shared" si="5"/>
        <v>1272</v>
      </c>
      <c r="AG23" s="6">
        <v>0.0</v>
      </c>
      <c r="AH23" s="6">
        <f t="shared" si="6"/>
        <v>779</v>
      </c>
      <c r="AI23" s="1"/>
      <c r="AJ23" s="1"/>
      <c r="AK23" s="1"/>
      <c r="AL23" s="1"/>
      <c r="AM23" s="1"/>
      <c r="AN23" s="1"/>
      <c r="AO23" s="1"/>
      <c r="AP23" s="1"/>
    </row>
    <row r="24">
      <c r="A24" s="1">
        <v>23.0</v>
      </c>
      <c r="B24" s="2">
        <v>43823.0</v>
      </c>
      <c r="C24" s="1" t="s">
        <v>31</v>
      </c>
      <c r="D24" s="6">
        <v>24.0</v>
      </c>
      <c r="E24" s="1" t="s">
        <v>23</v>
      </c>
      <c r="F24" s="4"/>
      <c r="G24" s="4" t="s">
        <v>24</v>
      </c>
      <c r="H24" s="6">
        <f t="shared" si="2"/>
        <v>0.2432432432</v>
      </c>
      <c r="I24" s="6">
        <v>46.0</v>
      </c>
      <c r="J24" s="4"/>
      <c r="K24" s="4"/>
      <c r="L24" s="4"/>
      <c r="M24" s="4" t="s">
        <v>25</v>
      </c>
      <c r="N24" s="4" t="s">
        <v>84</v>
      </c>
      <c r="O24" s="1" t="s">
        <v>27</v>
      </c>
      <c r="P24" s="6">
        <v>46.0</v>
      </c>
      <c r="Q24" s="1" t="s">
        <v>28</v>
      </c>
      <c r="R24" s="4"/>
      <c r="S24" s="4" t="s">
        <v>85</v>
      </c>
      <c r="T24" s="1" t="s">
        <v>30</v>
      </c>
      <c r="U24" s="1" t="str">
        <f t="shared" si="1"/>
        <v>YES</v>
      </c>
      <c r="V24" s="6">
        <v>0.0</v>
      </c>
      <c r="W24" s="6">
        <f t="shared" si="3"/>
        <v>973</v>
      </c>
      <c r="X24" s="6">
        <f t="shared" si="4"/>
        <v>133</v>
      </c>
      <c r="Y24" s="1"/>
      <c r="Z24" s="1"/>
      <c r="AA24" s="1"/>
      <c r="AB24" s="1"/>
      <c r="AC24" s="1"/>
      <c r="AD24" s="1"/>
      <c r="AE24" s="6">
        <v>0.0</v>
      </c>
      <c r="AF24" s="6">
        <f t="shared" si="5"/>
        <v>1235</v>
      </c>
      <c r="AG24" s="6">
        <v>0.0</v>
      </c>
      <c r="AH24" s="6">
        <f t="shared" si="6"/>
        <v>733</v>
      </c>
      <c r="AI24" s="1"/>
      <c r="AJ24" s="1"/>
      <c r="AK24" s="1"/>
      <c r="AL24" s="1"/>
      <c r="AM24" s="1"/>
      <c r="AN24" s="1"/>
      <c r="AO24" s="1"/>
      <c r="AP24" s="1"/>
    </row>
    <row r="25">
      <c r="A25" s="1">
        <v>24.0</v>
      </c>
      <c r="B25" s="2">
        <v>43824.0</v>
      </c>
      <c r="C25" s="1" t="s">
        <v>34</v>
      </c>
      <c r="D25" s="6">
        <v>25.0</v>
      </c>
      <c r="E25" s="1" t="s">
        <v>23</v>
      </c>
      <c r="F25" s="4"/>
      <c r="G25" s="4" t="s">
        <v>24</v>
      </c>
      <c r="H25" s="6">
        <f t="shared" si="2"/>
        <v>-0.652173913</v>
      </c>
      <c r="I25" s="6">
        <v>16.0</v>
      </c>
      <c r="J25" s="4"/>
      <c r="K25" s="4"/>
      <c r="L25" s="4"/>
      <c r="M25" s="4" t="s">
        <v>25</v>
      </c>
      <c r="N25" s="4" t="s">
        <v>86</v>
      </c>
      <c r="O25" s="1" t="s">
        <v>27</v>
      </c>
      <c r="P25" s="6">
        <v>16.0</v>
      </c>
      <c r="Q25" s="1" t="s">
        <v>28</v>
      </c>
      <c r="R25" s="4"/>
      <c r="S25" s="4" t="s">
        <v>87</v>
      </c>
      <c r="T25" s="1" t="s">
        <v>30</v>
      </c>
      <c r="U25" s="1" t="str">
        <f t="shared" si="1"/>
        <v>YES</v>
      </c>
      <c r="V25" s="6">
        <v>0.0</v>
      </c>
      <c r="W25" s="6">
        <f t="shared" si="3"/>
        <v>957</v>
      </c>
      <c r="X25" s="6">
        <f t="shared" si="4"/>
        <v>117</v>
      </c>
      <c r="Y25" s="1"/>
      <c r="Z25" s="1"/>
      <c r="AA25" s="1"/>
      <c r="AB25" s="1"/>
      <c r="AC25" s="1"/>
      <c r="AD25" s="1"/>
      <c r="AE25" s="6">
        <v>0.0</v>
      </c>
      <c r="AF25" s="6">
        <f t="shared" si="5"/>
        <v>1189</v>
      </c>
      <c r="AG25" s="6">
        <v>0.0</v>
      </c>
      <c r="AH25" s="6">
        <f t="shared" si="6"/>
        <v>717</v>
      </c>
      <c r="AI25" s="1"/>
      <c r="AJ25" s="1"/>
      <c r="AK25" s="1"/>
      <c r="AL25" s="1"/>
      <c r="AM25" s="1"/>
      <c r="AN25" s="1"/>
      <c r="AO25" s="1"/>
      <c r="AP25" s="1"/>
    </row>
    <row r="26">
      <c r="A26" s="1">
        <v>25.0</v>
      </c>
      <c r="B26" s="2">
        <v>43825.0</v>
      </c>
      <c r="C26" s="1" t="s">
        <v>37</v>
      </c>
      <c r="D26" s="6">
        <v>26.0</v>
      </c>
      <c r="E26" s="1" t="s">
        <v>23</v>
      </c>
      <c r="F26" s="4"/>
      <c r="G26" s="4" t="s">
        <v>24</v>
      </c>
      <c r="H26" s="6">
        <f t="shared" si="2"/>
        <v>0.9375</v>
      </c>
      <c r="I26" s="6">
        <v>31.0</v>
      </c>
      <c r="J26" s="4"/>
      <c r="K26" s="4"/>
      <c r="L26" s="4"/>
      <c r="M26" s="4" t="s">
        <v>25</v>
      </c>
      <c r="N26" s="4" t="s">
        <v>88</v>
      </c>
      <c r="O26" s="1" t="s">
        <v>27</v>
      </c>
      <c r="P26" s="6">
        <v>31.0</v>
      </c>
      <c r="Q26" s="1" t="s">
        <v>28</v>
      </c>
      <c r="R26" s="4"/>
      <c r="S26" s="4" t="s">
        <v>89</v>
      </c>
      <c r="T26" s="1" t="s">
        <v>30</v>
      </c>
      <c r="U26" s="1" t="str">
        <f t="shared" si="1"/>
        <v>YES</v>
      </c>
      <c r="V26" s="6">
        <v>0.0</v>
      </c>
      <c r="W26" s="6">
        <f t="shared" si="3"/>
        <v>926</v>
      </c>
      <c r="X26" s="6">
        <f t="shared" si="4"/>
        <v>86</v>
      </c>
      <c r="Y26" s="1"/>
      <c r="Z26" s="1"/>
      <c r="AA26" s="1"/>
      <c r="AB26" s="1"/>
      <c r="AC26" s="1"/>
      <c r="AD26" s="1"/>
      <c r="AE26" s="6">
        <v>0.0</v>
      </c>
      <c r="AF26" s="6">
        <f t="shared" si="5"/>
        <v>1173</v>
      </c>
      <c r="AG26" s="6">
        <v>0.0</v>
      </c>
      <c r="AH26" s="6">
        <f t="shared" si="6"/>
        <v>686</v>
      </c>
      <c r="AI26" s="1"/>
      <c r="AJ26" s="1"/>
      <c r="AK26" s="1"/>
      <c r="AL26" s="1"/>
      <c r="AM26" s="1"/>
      <c r="AN26" s="1"/>
      <c r="AO26" s="1"/>
      <c r="AP26" s="1"/>
    </row>
    <row r="27">
      <c r="A27" s="1">
        <v>26.0</v>
      </c>
      <c r="B27" s="2">
        <v>43826.0</v>
      </c>
      <c r="C27" s="1" t="s">
        <v>40</v>
      </c>
      <c r="D27" s="6">
        <v>27.0</v>
      </c>
      <c r="E27" s="1" t="s">
        <v>23</v>
      </c>
      <c r="F27" s="4"/>
      <c r="G27" s="4" t="s">
        <v>24</v>
      </c>
      <c r="H27" s="6">
        <f t="shared" si="2"/>
        <v>0.09677419355</v>
      </c>
      <c r="I27" s="6">
        <v>34.0</v>
      </c>
      <c r="J27" s="4"/>
      <c r="K27" s="4"/>
      <c r="L27" s="4"/>
      <c r="M27" s="4" t="s">
        <v>25</v>
      </c>
      <c r="N27" s="4" t="s">
        <v>62</v>
      </c>
      <c r="O27" s="1" t="s">
        <v>27</v>
      </c>
      <c r="P27" s="6">
        <v>34.0</v>
      </c>
      <c r="Q27" s="1" t="s">
        <v>28</v>
      </c>
      <c r="R27" s="4"/>
      <c r="S27" s="4" t="s">
        <v>63</v>
      </c>
      <c r="T27" s="1" t="s">
        <v>30</v>
      </c>
      <c r="U27" s="1" t="str">
        <f t="shared" si="1"/>
        <v>YES</v>
      </c>
      <c r="V27" s="6">
        <v>0.0</v>
      </c>
      <c r="W27" s="6">
        <f t="shared" si="3"/>
        <v>892</v>
      </c>
      <c r="X27" s="6">
        <f t="shared" si="4"/>
        <v>52</v>
      </c>
      <c r="Y27" s="1"/>
      <c r="Z27" s="1"/>
      <c r="AA27" s="1"/>
      <c r="AB27" s="1"/>
      <c r="AC27" s="1"/>
      <c r="AD27" s="1"/>
      <c r="AE27" s="6">
        <v>0.0</v>
      </c>
      <c r="AF27" s="6">
        <f t="shared" si="5"/>
        <v>1142</v>
      </c>
      <c r="AG27" s="6">
        <v>0.0</v>
      </c>
      <c r="AH27" s="6">
        <f t="shared" si="6"/>
        <v>652</v>
      </c>
      <c r="AI27" s="1"/>
      <c r="AJ27" s="1"/>
      <c r="AK27" s="1"/>
      <c r="AL27" s="1"/>
      <c r="AM27" s="1"/>
      <c r="AN27" s="1"/>
      <c r="AO27" s="1"/>
      <c r="AP27" s="1"/>
    </row>
    <row r="28">
      <c r="A28" s="1">
        <v>27.0</v>
      </c>
      <c r="B28" s="2">
        <v>43827.0</v>
      </c>
      <c r="C28" s="1" t="s">
        <v>41</v>
      </c>
      <c r="D28" s="6">
        <v>28.0</v>
      </c>
      <c r="E28" s="1" t="s">
        <v>23</v>
      </c>
      <c r="F28" s="4"/>
      <c r="G28" s="4" t="s">
        <v>24</v>
      </c>
      <c r="H28" s="6">
        <f t="shared" si="2"/>
        <v>-0.7941176471</v>
      </c>
      <c r="I28" s="6">
        <v>7.0</v>
      </c>
      <c r="J28" s="4"/>
      <c r="K28" s="4"/>
      <c r="L28" s="4"/>
      <c r="M28" s="4" t="s">
        <v>25</v>
      </c>
      <c r="N28" s="4" t="s">
        <v>38</v>
      </c>
      <c r="O28" s="1" t="s">
        <v>27</v>
      </c>
      <c r="P28" s="6">
        <v>7.0</v>
      </c>
      <c r="Q28" s="1" t="s">
        <v>28</v>
      </c>
      <c r="R28" s="4"/>
      <c r="S28" s="4" t="s">
        <v>39</v>
      </c>
      <c r="T28" s="1" t="s">
        <v>30</v>
      </c>
      <c r="U28" s="1" t="str">
        <f t="shared" si="1"/>
        <v>YES</v>
      </c>
      <c r="V28" s="6">
        <v>0.0</v>
      </c>
      <c r="W28" s="6">
        <f t="shared" si="3"/>
        <v>885</v>
      </c>
      <c r="X28" s="6">
        <f t="shared" si="4"/>
        <v>45</v>
      </c>
      <c r="Y28" s="1"/>
      <c r="Z28" s="1"/>
      <c r="AA28" s="1"/>
      <c r="AB28" s="1"/>
      <c r="AC28" s="1"/>
      <c r="AD28" s="1"/>
      <c r="AE28" s="6">
        <v>0.0</v>
      </c>
      <c r="AF28" s="6">
        <f t="shared" si="5"/>
        <v>1108</v>
      </c>
      <c r="AG28" s="6">
        <v>0.0</v>
      </c>
      <c r="AH28" s="6">
        <f t="shared" si="6"/>
        <v>645</v>
      </c>
      <c r="AI28" s="1"/>
      <c r="AJ28" s="1"/>
      <c r="AK28" s="1"/>
      <c r="AL28" s="1"/>
      <c r="AM28" s="1"/>
      <c r="AN28" s="1"/>
      <c r="AO28" s="1"/>
      <c r="AP28" s="1"/>
    </row>
    <row r="29">
      <c r="A29" s="1">
        <v>28.0</v>
      </c>
      <c r="B29" s="2">
        <v>43828.0</v>
      </c>
      <c r="C29" s="1" t="s">
        <v>48</v>
      </c>
      <c r="D29" s="6">
        <v>29.0</v>
      </c>
      <c r="E29" s="1" t="s">
        <v>23</v>
      </c>
      <c r="F29" s="4"/>
      <c r="G29" s="4" t="s">
        <v>24</v>
      </c>
      <c r="H29" s="6">
        <f t="shared" si="2"/>
        <v>-0.1428571429</v>
      </c>
      <c r="I29" s="6">
        <v>6.0</v>
      </c>
      <c r="J29" s="4"/>
      <c r="K29" s="4"/>
      <c r="L29" s="4"/>
      <c r="M29" s="4" t="s">
        <v>25</v>
      </c>
      <c r="N29" s="4" t="s">
        <v>90</v>
      </c>
      <c r="O29" s="1" t="s">
        <v>27</v>
      </c>
      <c r="P29" s="6">
        <v>6.0</v>
      </c>
      <c r="Q29" s="1" t="s">
        <v>28</v>
      </c>
      <c r="R29" s="4"/>
      <c r="S29" s="4" t="s">
        <v>91</v>
      </c>
      <c r="T29" s="1" t="s">
        <v>30</v>
      </c>
      <c r="U29" s="1" t="str">
        <f t="shared" si="1"/>
        <v>YES</v>
      </c>
      <c r="V29" s="6">
        <v>0.0</v>
      </c>
      <c r="W29" s="6">
        <f t="shared" si="3"/>
        <v>879</v>
      </c>
      <c r="X29" s="6">
        <f t="shared" si="4"/>
        <v>39</v>
      </c>
      <c r="Y29" s="1"/>
      <c r="Z29" s="1"/>
      <c r="AA29" s="1"/>
      <c r="AB29" s="1"/>
      <c r="AC29" s="1"/>
      <c r="AD29" s="1"/>
      <c r="AE29" s="6">
        <v>0.0</v>
      </c>
      <c r="AF29" s="6">
        <f t="shared" si="5"/>
        <v>1101</v>
      </c>
      <c r="AG29" s="6">
        <v>0.0</v>
      </c>
      <c r="AH29" s="6">
        <f t="shared" si="6"/>
        <v>639</v>
      </c>
      <c r="AI29" s="1"/>
      <c r="AJ29" s="1"/>
      <c r="AK29" s="1"/>
      <c r="AL29" s="1"/>
      <c r="AM29" s="1"/>
      <c r="AN29" s="1"/>
      <c r="AO29" s="1"/>
      <c r="AP29" s="1"/>
    </row>
    <row r="30">
      <c r="A30" s="8">
        <v>29.0</v>
      </c>
      <c r="B30" s="9">
        <v>43829.0</v>
      </c>
      <c r="C30" s="8" t="s">
        <v>22</v>
      </c>
      <c r="D30" s="10">
        <v>30.0</v>
      </c>
      <c r="E30" s="8" t="s">
        <v>23</v>
      </c>
      <c r="F30" s="11"/>
      <c r="G30" s="11" t="s">
        <v>24</v>
      </c>
      <c r="H30" s="6">
        <f t="shared" si="2"/>
        <v>1.666666667</v>
      </c>
      <c r="I30" s="10">
        <v>16.0</v>
      </c>
      <c r="J30" s="11"/>
      <c r="K30" s="11"/>
      <c r="L30" s="11"/>
      <c r="M30" s="11" t="s">
        <v>25</v>
      </c>
      <c r="N30" s="11" t="s">
        <v>86</v>
      </c>
      <c r="O30" s="8" t="s">
        <v>27</v>
      </c>
      <c r="P30" s="10">
        <v>16.0</v>
      </c>
      <c r="Q30" s="8" t="s">
        <v>28</v>
      </c>
      <c r="R30" s="11"/>
      <c r="S30" s="11" t="s">
        <v>87</v>
      </c>
      <c r="T30" s="8" t="s">
        <v>30</v>
      </c>
      <c r="U30" s="8" t="str">
        <f t="shared" si="1"/>
        <v>YES</v>
      </c>
      <c r="V30" s="10">
        <v>840.0</v>
      </c>
      <c r="W30" s="10">
        <f t="shared" si="3"/>
        <v>1703</v>
      </c>
      <c r="X30" s="10">
        <f t="shared" si="4"/>
        <v>23</v>
      </c>
      <c r="Y30" s="8"/>
      <c r="Z30" s="8"/>
      <c r="AA30" s="8"/>
      <c r="AB30" s="8"/>
      <c r="AC30" s="8"/>
      <c r="AD30" s="8"/>
      <c r="AE30" s="10">
        <v>960.0</v>
      </c>
      <c r="AF30" s="10">
        <f t="shared" si="5"/>
        <v>2055</v>
      </c>
      <c r="AG30" s="10">
        <v>720.0</v>
      </c>
      <c r="AH30" s="10">
        <f t="shared" si="6"/>
        <v>1343</v>
      </c>
      <c r="AI30" s="8"/>
      <c r="AJ30" s="8"/>
      <c r="AK30" s="8"/>
      <c r="AL30" s="8"/>
      <c r="AM30" s="8"/>
      <c r="AN30" s="8"/>
      <c r="AO30" s="8"/>
      <c r="AP30" s="8"/>
    </row>
    <row r="31">
      <c r="A31" s="1">
        <v>30.0</v>
      </c>
      <c r="B31" s="2">
        <v>43830.0</v>
      </c>
      <c r="C31" s="1" t="s">
        <v>31</v>
      </c>
      <c r="D31" s="6">
        <v>31.0</v>
      </c>
      <c r="E31" s="1" t="s">
        <v>23</v>
      </c>
      <c r="F31" s="4"/>
      <c r="G31" s="4" t="s">
        <v>24</v>
      </c>
      <c r="H31" s="6">
        <f t="shared" si="2"/>
        <v>1.8125</v>
      </c>
      <c r="I31" s="6">
        <v>45.0</v>
      </c>
      <c r="J31" s="4"/>
      <c r="K31" s="4"/>
      <c r="L31" s="4"/>
      <c r="M31" s="4" t="s">
        <v>25</v>
      </c>
      <c r="N31" s="4" t="s">
        <v>92</v>
      </c>
      <c r="O31" s="1" t="s">
        <v>27</v>
      </c>
      <c r="P31" s="6">
        <v>45.0</v>
      </c>
      <c r="Q31" s="1" t="s">
        <v>28</v>
      </c>
      <c r="R31" s="4"/>
      <c r="S31" s="4" t="s">
        <v>93</v>
      </c>
      <c r="T31" s="1" t="s">
        <v>30</v>
      </c>
      <c r="U31" s="1" t="str">
        <f t="shared" si="1"/>
        <v>YES</v>
      </c>
      <c r="V31" s="6">
        <v>0.0</v>
      </c>
      <c r="W31" s="6">
        <f t="shared" si="3"/>
        <v>1658</v>
      </c>
      <c r="X31" s="6">
        <f t="shared" si="4"/>
        <v>-22</v>
      </c>
      <c r="Y31" s="6">
        <f t="shared" ref="Y31:Y91" si="7">840+X31</f>
        <v>818</v>
      </c>
      <c r="Z31" s="1"/>
      <c r="AA31" s="1"/>
      <c r="AB31" s="1"/>
      <c r="AC31" s="1"/>
      <c r="AD31" s="1"/>
      <c r="AE31" s="6">
        <v>0.0</v>
      </c>
      <c r="AF31" s="6">
        <f t="shared" si="5"/>
        <v>2039</v>
      </c>
      <c r="AG31" s="6">
        <v>0.0</v>
      </c>
      <c r="AH31" s="6">
        <f t="shared" si="6"/>
        <v>1298</v>
      </c>
      <c r="AI31" s="1"/>
      <c r="AJ31" s="1"/>
      <c r="AK31" s="1"/>
      <c r="AL31" s="1"/>
      <c r="AM31" s="1"/>
      <c r="AN31" s="1"/>
      <c r="AO31" s="1"/>
      <c r="AP31" s="1"/>
    </row>
    <row r="32">
      <c r="A32" s="1">
        <v>31.0</v>
      </c>
      <c r="B32" s="2">
        <v>43831.0</v>
      </c>
      <c r="C32" s="1" t="s">
        <v>34</v>
      </c>
      <c r="D32" s="6">
        <v>1.0</v>
      </c>
      <c r="E32" s="1" t="s">
        <v>94</v>
      </c>
      <c r="F32" s="4"/>
      <c r="G32" s="4" t="s">
        <v>24</v>
      </c>
      <c r="H32" s="6">
        <f t="shared" si="2"/>
        <v>-0.8</v>
      </c>
      <c r="I32" s="6">
        <v>9.0</v>
      </c>
      <c r="J32" s="4"/>
      <c r="K32" s="4"/>
      <c r="L32" s="4"/>
      <c r="M32" s="4" t="s">
        <v>25</v>
      </c>
      <c r="N32" s="4" t="s">
        <v>60</v>
      </c>
      <c r="O32" s="1" t="s">
        <v>27</v>
      </c>
      <c r="P32" s="6">
        <v>9.0</v>
      </c>
      <c r="Q32" s="1" t="s">
        <v>28</v>
      </c>
      <c r="R32" s="4"/>
      <c r="S32" s="4" t="s">
        <v>61</v>
      </c>
      <c r="T32" s="1" t="s">
        <v>30</v>
      </c>
      <c r="U32" s="1" t="str">
        <f t="shared" si="1"/>
        <v>YES</v>
      </c>
      <c r="V32" s="6">
        <v>0.0</v>
      </c>
      <c r="W32" s="6">
        <f t="shared" si="3"/>
        <v>1649</v>
      </c>
      <c r="X32" s="6">
        <f t="shared" si="4"/>
        <v>-31</v>
      </c>
      <c r="Y32" s="6">
        <f t="shared" si="7"/>
        <v>809</v>
      </c>
      <c r="Z32" s="1"/>
      <c r="AA32" s="1"/>
      <c r="AB32" s="1"/>
      <c r="AC32" s="1"/>
      <c r="AD32" s="1"/>
      <c r="AE32" s="6">
        <v>0.0</v>
      </c>
      <c r="AF32" s="6">
        <f t="shared" si="5"/>
        <v>1994</v>
      </c>
      <c r="AG32" s="6">
        <v>0.0</v>
      </c>
      <c r="AH32" s="6">
        <f t="shared" si="6"/>
        <v>1289</v>
      </c>
      <c r="AI32" s="1"/>
      <c r="AJ32" s="1"/>
      <c r="AK32" s="1"/>
      <c r="AL32" s="1"/>
      <c r="AM32" s="1"/>
      <c r="AN32" s="1"/>
      <c r="AO32" s="1"/>
      <c r="AP32" s="1"/>
    </row>
    <row r="33">
      <c r="A33" s="1">
        <v>32.0</v>
      </c>
      <c r="B33" s="2">
        <v>43832.0</v>
      </c>
      <c r="C33" s="1" t="s">
        <v>37</v>
      </c>
      <c r="D33" s="6">
        <v>2.0</v>
      </c>
      <c r="E33" s="1" t="s">
        <v>94</v>
      </c>
      <c r="F33" s="4"/>
      <c r="G33" s="4" t="s">
        <v>24</v>
      </c>
      <c r="H33" s="6">
        <f t="shared" si="2"/>
        <v>0.1111111111</v>
      </c>
      <c r="I33" s="6">
        <v>10.0</v>
      </c>
      <c r="J33" s="4"/>
      <c r="K33" s="4"/>
      <c r="L33" s="4"/>
      <c r="M33" s="4" t="s">
        <v>25</v>
      </c>
      <c r="N33" s="4" t="s">
        <v>76</v>
      </c>
      <c r="O33" s="1" t="s">
        <v>27</v>
      </c>
      <c r="P33" s="6">
        <v>10.0</v>
      </c>
      <c r="Q33" s="1" t="s">
        <v>28</v>
      </c>
      <c r="R33" s="4"/>
      <c r="S33" s="4" t="s">
        <v>77</v>
      </c>
      <c r="T33" s="1" t="s">
        <v>30</v>
      </c>
      <c r="U33" s="1" t="str">
        <f t="shared" si="1"/>
        <v>YES</v>
      </c>
      <c r="V33" s="6">
        <v>0.0</v>
      </c>
      <c r="W33" s="6">
        <f t="shared" si="3"/>
        <v>1639</v>
      </c>
      <c r="X33" s="6">
        <f t="shared" si="4"/>
        <v>-41</v>
      </c>
      <c r="Y33" s="6">
        <f t="shared" si="7"/>
        <v>799</v>
      </c>
      <c r="Z33" s="1"/>
      <c r="AA33" s="1"/>
      <c r="AB33" s="1"/>
      <c r="AC33" s="1"/>
      <c r="AD33" s="1"/>
      <c r="AE33" s="6">
        <v>0.0</v>
      </c>
      <c r="AF33" s="6">
        <f t="shared" si="5"/>
        <v>1985</v>
      </c>
      <c r="AG33" s="6">
        <v>0.0</v>
      </c>
      <c r="AH33" s="6">
        <f t="shared" si="6"/>
        <v>1279</v>
      </c>
      <c r="AI33" s="1"/>
      <c r="AJ33" s="1"/>
      <c r="AK33" s="1"/>
      <c r="AL33" s="1"/>
      <c r="AM33" s="1"/>
      <c r="AN33" s="1"/>
      <c r="AO33" s="1"/>
      <c r="AP33" s="1"/>
    </row>
    <row r="34">
      <c r="A34" s="1">
        <v>33.0</v>
      </c>
      <c r="B34" s="2">
        <v>43833.0</v>
      </c>
      <c r="C34" s="1" t="s">
        <v>40</v>
      </c>
      <c r="D34" s="6">
        <v>3.0</v>
      </c>
      <c r="E34" s="1" t="s">
        <v>94</v>
      </c>
      <c r="F34" s="4"/>
      <c r="G34" s="4" t="s">
        <v>24</v>
      </c>
      <c r="H34" s="6">
        <f t="shared" si="2"/>
        <v>-0.2</v>
      </c>
      <c r="I34" s="6">
        <v>8.0</v>
      </c>
      <c r="J34" s="4"/>
      <c r="K34" s="4"/>
      <c r="L34" s="4"/>
      <c r="M34" s="4" t="s">
        <v>25</v>
      </c>
      <c r="N34" s="4" t="s">
        <v>95</v>
      </c>
      <c r="O34" s="1" t="s">
        <v>27</v>
      </c>
      <c r="P34" s="6">
        <v>8.0</v>
      </c>
      <c r="Q34" s="1" t="s">
        <v>28</v>
      </c>
      <c r="R34" s="4"/>
      <c r="S34" s="4" t="s">
        <v>96</v>
      </c>
      <c r="T34" s="1" t="s">
        <v>30</v>
      </c>
      <c r="U34" s="1" t="str">
        <f t="shared" si="1"/>
        <v>YES</v>
      </c>
      <c r="V34" s="6">
        <v>0.0</v>
      </c>
      <c r="W34" s="6">
        <f t="shared" si="3"/>
        <v>1631</v>
      </c>
      <c r="X34" s="6">
        <f t="shared" si="4"/>
        <v>-49</v>
      </c>
      <c r="Y34" s="6">
        <f t="shared" si="7"/>
        <v>791</v>
      </c>
      <c r="Z34" s="1"/>
      <c r="AA34" s="1"/>
      <c r="AB34" s="1"/>
      <c r="AC34" s="1"/>
      <c r="AD34" s="1"/>
      <c r="AE34" s="6">
        <v>0.0</v>
      </c>
      <c r="AF34" s="6">
        <f t="shared" si="5"/>
        <v>1975</v>
      </c>
      <c r="AG34" s="6">
        <v>0.0</v>
      </c>
      <c r="AH34" s="6">
        <f t="shared" si="6"/>
        <v>1271</v>
      </c>
      <c r="AI34" s="1"/>
      <c r="AJ34" s="1"/>
      <c r="AK34" s="1"/>
      <c r="AL34" s="1"/>
      <c r="AM34" s="1"/>
      <c r="AN34" s="1"/>
      <c r="AO34" s="1"/>
      <c r="AP34" s="1"/>
    </row>
    <row r="35">
      <c r="A35" s="1">
        <v>34.0</v>
      </c>
      <c r="B35" s="2">
        <v>43834.0</v>
      </c>
      <c r="C35" s="1" t="s">
        <v>41</v>
      </c>
      <c r="D35" s="6">
        <v>4.0</v>
      </c>
      <c r="E35" s="1" t="s">
        <v>94</v>
      </c>
      <c r="F35" s="4"/>
      <c r="G35" s="4" t="s">
        <v>24</v>
      </c>
      <c r="H35" s="6">
        <f t="shared" si="2"/>
        <v>2.625</v>
      </c>
      <c r="I35" s="6">
        <v>29.0</v>
      </c>
      <c r="J35" s="4"/>
      <c r="K35" s="4"/>
      <c r="L35" s="4"/>
      <c r="M35" s="4" t="s">
        <v>25</v>
      </c>
      <c r="N35" s="4" t="s">
        <v>58</v>
      </c>
      <c r="O35" s="1" t="s">
        <v>27</v>
      </c>
      <c r="P35" s="6">
        <v>29.0</v>
      </c>
      <c r="Q35" s="1" t="s">
        <v>28</v>
      </c>
      <c r="R35" s="4"/>
      <c r="S35" s="4" t="s">
        <v>59</v>
      </c>
      <c r="T35" s="1" t="s">
        <v>30</v>
      </c>
      <c r="U35" s="1" t="str">
        <f t="shared" si="1"/>
        <v>YES</v>
      </c>
      <c r="V35" s="6">
        <v>0.0</v>
      </c>
      <c r="W35" s="6">
        <f t="shared" si="3"/>
        <v>1602</v>
      </c>
      <c r="X35" s="6">
        <f t="shared" si="4"/>
        <v>-78</v>
      </c>
      <c r="Y35" s="6">
        <f t="shared" si="7"/>
        <v>762</v>
      </c>
      <c r="Z35" s="1"/>
      <c r="AA35" s="1"/>
      <c r="AB35" s="1"/>
      <c r="AC35" s="1"/>
      <c r="AD35" s="1"/>
      <c r="AE35" s="6">
        <v>0.0</v>
      </c>
      <c r="AF35" s="6">
        <f t="shared" si="5"/>
        <v>1967</v>
      </c>
      <c r="AG35" s="6">
        <v>0.0</v>
      </c>
      <c r="AH35" s="6">
        <f t="shared" si="6"/>
        <v>1242</v>
      </c>
      <c r="AI35" s="1"/>
      <c r="AJ35" s="1"/>
      <c r="AK35" s="1"/>
      <c r="AL35" s="1"/>
      <c r="AM35" s="1"/>
      <c r="AN35" s="1"/>
      <c r="AO35" s="1"/>
      <c r="AP35" s="1"/>
    </row>
    <row r="36">
      <c r="A36" s="1">
        <v>35.0</v>
      </c>
      <c r="B36" s="2">
        <v>43835.0</v>
      </c>
      <c r="C36" s="1" t="s">
        <v>48</v>
      </c>
      <c r="D36" s="6">
        <v>5.0</v>
      </c>
      <c r="E36" s="1" t="s">
        <v>94</v>
      </c>
      <c r="F36" s="4"/>
      <c r="G36" s="4" t="s">
        <v>24</v>
      </c>
      <c r="H36" s="6">
        <f t="shared" si="2"/>
        <v>0.5862068966</v>
      </c>
      <c r="I36" s="6">
        <v>46.0</v>
      </c>
      <c r="J36" s="4"/>
      <c r="K36" s="4"/>
      <c r="L36" s="4"/>
      <c r="M36" s="4" t="s">
        <v>25</v>
      </c>
      <c r="N36" s="4" t="s">
        <v>84</v>
      </c>
      <c r="O36" s="1" t="s">
        <v>27</v>
      </c>
      <c r="P36" s="6">
        <v>46.0</v>
      </c>
      <c r="Q36" s="1" t="s">
        <v>28</v>
      </c>
      <c r="R36" s="4"/>
      <c r="S36" s="4" t="s">
        <v>85</v>
      </c>
      <c r="T36" s="1" t="s">
        <v>30</v>
      </c>
      <c r="U36" s="1" t="str">
        <f t="shared" si="1"/>
        <v>YES</v>
      </c>
      <c r="V36" s="6">
        <v>0.0</v>
      </c>
      <c r="W36" s="6">
        <f t="shared" si="3"/>
        <v>1556</v>
      </c>
      <c r="X36" s="6">
        <f t="shared" si="4"/>
        <v>-124</v>
      </c>
      <c r="Y36" s="6">
        <f t="shared" si="7"/>
        <v>716</v>
      </c>
      <c r="Z36" s="1"/>
      <c r="AA36" s="1"/>
      <c r="AB36" s="1"/>
      <c r="AC36" s="1"/>
      <c r="AD36" s="1"/>
      <c r="AE36" s="6">
        <v>0.0</v>
      </c>
      <c r="AF36" s="6">
        <f t="shared" si="5"/>
        <v>1938</v>
      </c>
      <c r="AG36" s="6">
        <v>0.0</v>
      </c>
      <c r="AH36" s="6">
        <f t="shared" si="6"/>
        <v>1196</v>
      </c>
      <c r="AI36" s="1"/>
      <c r="AJ36" s="1"/>
      <c r="AK36" s="1"/>
      <c r="AL36" s="1"/>
      <c r="AM36" s="1"/>
      <c r="AN36" s="1"/>
      <c r="AO36" s="1"/>
      <c r="AP36" s="1"/>
    </row>
    <row r="37">
      <c r="A37" s="1">
        <v>36.0</v>
      </c>
      <c r="B37" s="2">
        <v>43836.0</v>
      </c>
      <c r="C37" s="1" t="s">
        <v>22</v>
      </c>
      <c r="D37" s="6">
        <v>6.0</v>
      </c>
      <c r="E37" s="1" t="s">
        <v>94</v>
      </c>
      <c r="F37" s="4"/>
      <c r="G37" s="4" t="s">
        <v>24</v>
      </c>
      <c r="H37" s="6">
        <f t="shared" si="2"/>
        <v>-0.3913043478</v>
      </c>
      <c r="I37" s="6">
        <v>28.0</v>
      </c>
      <c r="J37" s="4"/>
      <c r="K37" s="4"/>
      <c r="L37" s="4"/>
      <c r="M37" s="4" t="s">
        <v>25</v>
      </c>
      <c r="N37" s="4" t="s">
        <v>55</v>
      </c>
      <c r="O37" s="1" t="s">
        <v>27</v>
      </c>
      <c r="P37" s="6">
        <v>28.0</v>
      </c>
      <c r="Q37" s="1" t="s">
        <v>28</v>
      </c>
      <c r="R37" s="4"/>
      <c r="S37" s="4" t="s">
        <v>56</v>
      </c>
      <c r="T37" s="1" t="s">
        <v>30</v>
      </c>
      <c r="U37" s="1" t="str">
        <f t="shared" si="1"/>
        <v>YES</v>
      </c>
      <c r="V37" s="6">
        <v>0.0</v>
      </c>
      <c r="W37" s="6">
        <f t="shared" si="3"/>
        <v>1528</v>
      </c>
      <c r="X37" s="6">
        <f t="shared" si="4"/>
        <v>-152</v>
      </c>
      <c r="Y37" s="6">
        <f t="shared" si="7"/>
        <v>688</v>
      </c>
      <c r="Z37" s="1"/>
      <c r="AA37" s="1"/>
      <c r="AB37" s="1"/>
      <c r="AC37" s="1"/>
      <c r="AD37" s="1"/>
      <c r="AE37" s="6">
        <v>0.0</v>
      </c>
      <c r="AF37" s="6">
        <f t="shared" si="5"/>
        <v>1892</v>
      </c>
      <c r="AG37" s="6">
        <v>0.0</v>
      </c>
      <c r="AH37" s="6">
        <f t="shared" si="6"/>
        <v>1168</v>
      </c>
      <c r="AI37" s="1"/>
      <c r="AJ37" s="1"/>
      <c r="AK37" s="1"/>
      <c r="AL37" s="1"/>
      <c r="AM37" s="1"/>
      <c r="AN37" s="1"/>
      <c r="AO37" s="1"/>
      <c r="AP37" s="1"/>
    </row>
    <row r="38">
      <c r="A38" s="1">
        <v>37.0</v>
      </c>
      <c r="B38" s="2">
        <v>43837.0</v>
      </c>
      <c r="C38" s="1" t="s">
        <v>31</v>
      </c>
      <c r="D38" s="6">
        <v>7.0</v>
      </c>
      <c r="E38" s="1" t="s">
        <v>94</v>
      </c>
      <c r="F38" s="4"/>
      <c r="G38" s="4" t="s">
        <v>24</v>
      </c>
      <c r="H38" s="6">
        <f t="shared" si="2"/>
        <v>-0.3571428571</v>
      </c>
      <c r="I38" s="6">
        <v>18.0</v>
      </c>
      <c r="J38" s="4"/>
      <c r="K38" s="4"/>
      <c r="L38" s="4"/>
      <c r="M38" s="4" t="s">
        <v>25</v>
      </c>
      <c r="N38" s="4" t="s">
        <v>97</v>
      </c>
      <c r="O38" s="1" t="s">
        <v>27</v>
      </c>
      <c r="P38" s="6">
        <v>18.0</v>
      </c>
      <c r="Q38" s="1" t="s">
        <v>28</v>
      </c>
      <c r="R38" s="4"/>
      <c r="S38" s="4" t="s">
        <v>98</v>
      </c>
      <c r="T38" s="1" t="s">
        <v>30</v>
      </c>
      <c r="U38" s="1" t="str">
        <f t="shared" si="1"/>
        <v>YES</v>
      </c>
      <c r="V38" s="6">
        <v>0.0</v>
      </c>
      <c r="W38" s="6">
        <f t="shared" si="3"/>
        <v>1510</v>
      </c>
      <c r="X38" s="6">
        <f t="shared" si="4"/>
        <v>-170</v>
      </c>
      <c r="Y38" s="6">
        <f t="shared" si="7"/>
        <v>670</v>
      </c>
      <c r="Z38" s="1"/>
      <c r="AA38" s="1"/>
      <c r="AB38" s="1"/>
      <c r="AC38" s="1"/>
      <c r="AD38" s="1"/>
      <c r="AE38" s="6">
        <v>0.0</v>
      </c>
      <c r="AF38" s="6">
        <f t="shared" si="5"/>
        <v>1864</v>
      </c>
      <c r="AG38" s="6">
        <v>0.0</v>
      </c>
      <c r="AH38" s="6">
        <f t="shared" si="6"/>
        <v>1150</v>
      </c>
      <c r="AI38" s="1"/>
      <c r="AJ38" s="1"/>
      <c r="AK38" s="1"/>
      <c r="AL38" s="1"/>
      <c r="AM38" s="1"/>
      <c r="AN38" s="1"/>
      <c r="AO38" s="1"/>
      <c r="AP38" s="1"/>
    </row>
    <row r="39">
      <c r="A39" s="1">
        <v>38.0</v>
      </c>
      <c r="B39" s="2">
        <v>43838.0</v>
      </c>
      <c r="C39" s="1" t="s">
        <v>34</v>
      </c>
      <c r="D39" s="6">
        <v>8.0</v>
      </c>
      <c r="E39" s="1" t="s">
        <v>94</v>
      </c>
      <c r="F39" s="4"/>
      <c r="G39" s="4" t="s">
        <v>24</v>
      </c>
      <c r="H39" s="6">
        <f t="shared" si="2"/>
        <v>0.8333333333</v>
      </c>
      <c r="I39" s="6">
        <v>33.0</v>
      </c>
      <c r="J39" s="4"/>
      <c r="K39" s="4"/>
      <c r="L39" s="4"/>
      <c r="M39" s="4" t="s">
        <v>25</v>
      </c>
      <c r="N39" s="4" t="s">
        <v>99</v>
      </c>
      <c r="O39" s="1" t="s">
        <v>27</v>
      </c>
      <c r="P39" s="6">
        <v>33.0</v>
      </c>
      <c r="Q39" s="1" t="s">
        <v>28</v>
      </c>
      <c r="R39" s="4"/>
      <c r="S39" s="4" t="s">
        <v>100</v>
      </c>
      <c r="T39" s="1" t="s">
        <v>30</v>
      </c>
      <c r="U39" s="1" t="str">
        <f t="shared" si="1"/>
        <v>YES</v>
      </c>
      <c r="V39" s="6">
        <v>0.0</v>
      </c>
      <c r="W39" s="6">
        <f t="shared" si="3"/>
        <v>1477</v>
      </c>
      <c r="X39" s="6">
        <f t="shared" si="4"/>
        <v>-203</v>
      </c>
      <c r="Y39" s="6">
        <f t="shared" si="7"/>
        <v>637</v>
      </c>
      <c r="Z39" s="1"/>
      <c r="AA39" s="1"/>
      <c r="AB39" s="1"/>
      <c r="AC39" s="1"/>
      <c r="AD39" s="1"/>
      <c r="AE39" s="6">
        <v>0.0</v>
      </c>
      <c r="AF39" s="6">
        <f t="shared" si="5"/>
        <v>1846</v>
      </c>
      <c r="AG39" s="6">
        <v>0.0</v>
      </c>
      <c r="AH39" s="6">
        <f t="shared" si="6"/>
        <v>1117</v>
      </c>
      <c r="AI39" s="1"/>
      <c r="AJ39" s="1"/>
      <c r="AK39" s="1"/>
      <c r="AL39" s="1"/>
      <c r="AM39" s="1"/>
      <c r="AN39" s="1"/>
      <c r="AO39" s="1"/>
      <c r="AP39" s="1"/>
    </row>
    <row r="40">
      <c r="A40" s="1">
        <v>39.0</v>
      </c>
      <c r="B40" s="2">
        <v>43839.0</v>
      </c>
      <c r="C40" s="1" t="s">
        <v>37</v>
      </c>
      <c r="D40" s="6">
        <v>9.0</v>
      </c>
      <c r="E40" s="1" t="s">
        <v>94</v>
      </c>
      <c r="F40" s="4"/>
      <c r="G40" s="4" t="s">
        <v>24</v>
      </c>
      <c r="H40" s="6">
        <f t="shared" si="2"/>
        <v>-0.303030303</v>
      </c>
      <c r="I40" s="6">
        <v>23.0</v>
      </c>
      <c r="J40" s="4"/>
      <c r="K40" s="4"/>
      <c r="L40" s="4"/>
      <c r="M40" s="4" t="s">
        <v>25</v>
      </c>
      <c r="N40" s="4" t="s">
        <v>78</v>
      </c>
      <c r="O40" s="1" t="s">
        <v>27</v>
      </c>
      <c r="P40" s="6">
        <v>23.0</v>
      </c>
      <c r="Q40" s="1" t="s">
        <v>28</v>
      </c>
      <c r="R40" s="4"/>
      <c r="S40" s="4" t="s">
        <v>79</v>
      </c>
      <c r="T40" s="1" t="s">
        <v>30</v>
      </c>
      <c r="U40" s="1" t="str">
        <f t="shared" si="1"/>
        <v>YES</v>
      </c>
      <c r="V40" s="6">
        <v>0.0</v>
      </c>
      <c r="W40" s="6">
        <f t="shared" si="3"/>
        <v>1454</v>
      </c>
      <c r="X40" s="6">
        <f t="shared" si="4"/>
        <v>-226</v>
      </c>
      <c r="Y40" s="6">
        <f t="shared" si="7"/>
        <v>614</v>
      </c>
      <c r="Z40" s="1"/>
      <c r="AA40" s="1"/>
      <c r="AB40" s="1"/>
      <c r="AC40" s="1"/>
      <c r="AD40" s="1"/>
      <c r="AE40" s="6">
        <v>0.0</v>
      </c>
      <c r="AF40" s="6">
        <f t="shared" si="5"/>
        <v>1813</v>
      </c>
      <c r="AG40" s="6">
        <v>0.0</v>
      </c>
      <c r="AH40" s="6">
        <f t="shared" si="6"/>
        <v>1094</v>
      </c>
      <c r="AI40" s="1"/>
      <c r="AJ40" s="1"/>
      <c r="AK40" s="1"/>
      <c r="AL40" s="1"/>
      <c r="AM40" s="1"/>
      <c r="AN40" s="1"/>
      <c r="AO40" s="1"/>
      <c r="AP40" s="1"/>
    </row>
    <row r="41">
      <c r="A41" s="1">
        <v>40.0</v>
      </c>
      <c r="B41" s="2">
        <v>43840.0</v>
      </c>
      <c r="C41" s="1" t="s">
        <v>40</v>
      </c>
      <c r="D41" s="6">
        <v>10.0</v>
      </c>
      <c r="E41" s="1" t="s">
        <v>94</v>
      </c>
      <c r="F41" s="4"/>
      <c r="G41" s="4" t="s">
        <v>24</v>
      </c>
      <c r="H41" s="6">
        <f t="shared" si="2"/>
        <v>1.173913043</v>
      </c>
      <c r="I41" s="6">
        <v>50.0</v>
      </c>
      <c r="J41" s="4"/>
      <c r="K41" s="4"/>
      <c r="L41" s="4"/>
      <c r="M41" s="4" t="s">
        <v>25</v>
      </c>
      <c r="N41" s="4" t="s">
        <v>101</v>
      </c>
      <c r="O41" s="1" t="s">
        <v>27</v>
      </c>
      <c r="P41" s="6">
        <v>50.0</v>
      </c>
      <c r="Q41" s="1" t="s">
        <v>28</v>
      </c>
      <c r="R41" s="4"/>
      <c r="S41" s="4" t="s">
        <v>102</v>
      </c>
      <c r="T41" s="1" t="s">
        <v>30</v>
      </c>
      <c r="U41" s="1" t="str">
        <f t="shared" si="1"/>
        <v>YES</v>
      </c>
      <c r="V41" s="6">
        <v>0.0</v>
      </c>
      <c r="W41" s="6">
        <f t="shared" si="3"/>
        <v>1404</v>
      </c>
      <c r="X41" s="6">
        <f t="shared" si="4"/>
        <v>-276</v>
      </c>
      <c r="Y41" s="6">
        <f t="shared" si="7"/>
        <v>564</v>
      </c>
      <c r="Z41" s="1"/>
      <c r="AA41" s="1"/>
      <c r="AB41" s="1"/>
      <c r="AC41" s="1"/>
      <c r="AD41" s="1"/>
      <c r="AE41" s="6">
        <v>0.0</v>
      </c>
      <c r="AF41" s="6">
        <f t="shared" si="5"/>
        <v>1790</v>
      </c>
      <c r="AG41" s="6">
        <v>0.0</v>
      </c>
      <c r="AH41" s="6">
        <f t="shared" si="6"/>
        <v>1044</v>
      </c>
      <c r="AI41" s="1"/>
      <c r="AJ41" s="1"/>
      <c r="AK41" s="1"/>
      <c r="AL41" s="1"/>
      <c r="AM41" s="1"/>
      <c r="AN41" s="1"/>
      <c r="AO41" s="1"/>
      <c r="AP41" s="1"/>
    </row>
    <row r="42">
      <c r="A42" s="1">
        <v>41.0</v>
      </c>
      <c r="B42" s="2">
        <v>43841.0</v>
      </c>
      <c r="C42" s="1" t="s">
        <v>41</v>
      </c>
      <c r="D42" s="6">
        <v>11.0</v>
      </c>
      <c r="E42" s="1" t="s">
        <v>94</v>
      </c>
      <c r="F42" s="4"/>
      <c r="G42" s="4" t="s">
        <v>24</v>
      </c>
      <c r="H42" s="6">
        <f t="shared" si="2"/>
        <v>-0.88</v>
      </c>
      <c r="I42" s="6">
        <v>6.0</v>
      </c>
      <c r="J42" s="4"/>
      <c r="K42" s="4"/>
      <c r="L42" s="4"/>
      <c r="M42" s="4" t="s">
        <v>25</v>
      </c>
      <c r="N42" s="4" t="s">
        <v>90</v>
      </c>
      <c r="O42" s="1" t="s">
        <v>27</v>
      </c>
      <c r="P42" s="6">
        <v>6.0</v>
      </c>
      <c r="Q42" s="1" t="s">
        <v>28</v>
      </c>
      <c r="R42" s="4"/>
      <c r="S42" s="4" t="s">
        <v>91</v>
      </c>
      <c r="T42" s="1" t="s">
        <v>30</v>
      </c>
      <c r="U42" s="1" t="str">
        <f t="shared" si="1"/>
        <v>YES</v>
      </c>
      <c r="V42" s="6">
        <v>0.0</v>
      </c>
      <c r="W42" s="6">
        <f t="shared" si="3"/>
        <v>1398</v>
      </c>
      <c r="X42" s="6">
        <f t="shared" si="4"/>
        <v>-282</v>
      </c>
      <c r="Y42" s="6">
        <f t="shared" si="7"/>
        <v>558</v>
      </c>
      <c r="Z42" s="1"/>
      <c r="AA42" s="1"/>
      <c r="AB42" s="1"/>
      <c r="AC42" s="1"/>
      <c r="AD42" s="1"/>
      <c r="AE42" s="6">
        <v>0.0</v>
      </c>
      <c r="AF42" s="6">
        <f t="shared" si="5"/>
        <v>1740</v>
      </c>
      <c r="AG42" s="6">
        <v>0.0</v>
      </c>
      <c r="AH42" s="6">
        <f t="shared" si="6"/>
        <v>1038</v>
      </c>
      <c r="AI42" s="1"/>
      <c r="AJ42" s="1"/>
      <c r="AK42" s="1"/>
      <c r="AL42" s="1"/>
      <c r="AM42" s="1"/>
      <c r="AN42" s="1"/>
      <c r="AO42" s="1"/>
      <c r="AP42" s="1"/>
    </row>
    <row r="43">
      <c r="A43" s="1">
        <v>42.0</v>
      </c>
      <c r="B43" s="2">
        <v>43842.0</v>
      </c>
      <c r="C43" s="1" t="s">
        <v>48</v>
      </c>
      <c r="D43" s="6">
        <v>12.0</v>
      </c>
      <c r="E43" s="1" t="s">
        <v>94</v>
      </c>
      <c r="F43" s="4"/>
      <c r="G43" s="4" t="s">
        <v>24</v>
      </c>
      <c r="H43" s="6">
        <f t="shared" si="2"/>
        <v>5.333333333</v>
      </c>
      <c r="I43" s="6">
        <v>38.0</v>
      </c>
      <c r="J43" s="4"/>
      <c r="K43" s="4"/>
      <c r="L43" s="4"/>
      <c r="M43" s="4" t="s">
        <v>25</v>
      </c>
      <c r="N43" s="4" t="s">
        <v>103</v>
      </c>
      <c r="O43" s="1" t="s">
        <v>27</v>
      </c>
      <c r="P43" s="6">
        <v>38.0</v>
      </c>
      <c r="Q43" s="1" t="s">
        <v>28</v>
      </c>
      <c r="R43" s="4"/>
      <c r="S43" s="4" t="s">
        <v>104</v>
      </c>
      <c r="T43" s="1" t="s">
        <v>30</v>
      </c>
      <c r="U43" s="1" t="str">
        <f t="shared" si="1"/>
        <v>YES</v>
      </c>
      <c r="V43" s="6">
        <v>0.0</v>
      </c>
      <c r="W43" s="6">
        <f t="shared" si="3"/>
        <v>1360</v>
      </c>
      <c r="X43" s="6">
        <f t="shared" si="4"/>
        <v>-320</v>
      </c>
      <c r="Y43" s="6">
        <f t="shared" si="7"/>
        <v>520</v>
      </c>
      <c r="Z43" s="1"/>
      <c r="AA43" s="1"/>
      <c r="AB43" s="1"/>
      <c r="AC43" s="1"/>
      <c r="AD43" s="1"/>
      <c r="AE43" s="6">
        <v>0.0</v>
      </c>
      <c r="AF43" s="6">
        <f t="shared" si="5"/>
        <v>1734</v>
      </c>
      <c r="AG43" s="6">
        <v>0.0</v>
      </c>
      <c r="AH43" s="6">
        <f t="shared" si="6"/>
        <v>1000</v>
      </c>
      <c r="AI43" s="1"/>
      <c r="AJ43" s="1"/>
      <c r="AK43" s="1"/>
      <c r="AL43" s="1"/>
      <c r="AM43" s="1"/>
      <c r="AN43" s="1"/>
      <c r="AO43" s="1"/>
      <c r="AP43" s="1"/>
    </row>
    <row r="44">
      <c r="A44" s="8">
        <v>43.0</v>
      </c>
      <c r="B44" s="9">
        <v>43843.0</v>
      </c>
      <c r="C44" s="8" t="s">
        <v>22</v>
      </c>
      <c r="D44" s="10">
        <v>13.0</v>
      </c>
      <c r="E44" s="8" t="s">
        <v>94</v>
      </c>
      <c r="F44" s="11"/>
      <c r="G44" s="11" t="s">
        <v>24</v>
      </c>
      <c r="H44" s="6">
        <f t="shared" si="2"/>
        <v>0.1578947368</v>
      </c>
      <c r="I44" s="10">
        <v>44.0</v>
      </c>
      <c r="J44" s="11"/>
      <c r="K44" s="11"/>
      <c r="L44" s="11"/>
      <c r="M44" s="11" t="s">
        <v>25</v>
      </c>
      <c r="N44" s="11" t="s">
        <v>52</v>
      </c>
      <c r="O44" s="8" t="s">
        <v>27</v>
      </c>
      <c r="P44" s="10">
        <v>44.0</v>
      </c>
      <c r="Q44" s="8" t="s">
        <v>28</v>
      </c>
      <c r="R44" s="11"/>
      <c r="S44" s="11" t="s">
        <v>53</v>
      </c>
      <c r="T44" s="8" t="s">
        <v>30</v>
      </c>
      <c r="U44" s="8" t="str">
        <f t="shared" si="1"/>
        <v>YES</v>
      </c>
      <c r="V44" s="10">
        <v>840.0</v>
      </c>
      <c r="W44" s="10">
        <f t="shared" si="3"/>
        <v>2156</v>
      </c>
      <c r="X44" s="10">
        <f t="shared" si="4"/>
        <v>-364</v>
      </c>
      <c r="Y44" s="10">
        <f t="shared" si="7"/>
        <v>476</v>
      </c>
      <c r="Z44" s="8"/>
      <c r="AA44" s="8"/>
      <c r="AB44" s="8"/>
      <c r="AC44" s="8"/>
      <c r="AD44" s="8"/>
      <c r="AE44" s="10">
        <v>960.0</v>
      </c>
      <c r="AF44" s="10">
        <f t="shared" si="5"/>
        <v>2656</v>
      </c>
      <c r="AG44" s="10">
        <v>720.0</v>
      </c>
      <c r="AH44" s="10">
        <f t="shared" si="6"/>
        <v>1676</v>
      </c>
      <c r="AI44" s="8"/>
      <c r="AJ44" s="8"/>
      <c r="AK44" s="8"/>
      <c r="AL44" s="8"/>
      <c r="AM44" s="8"/>
      <c r="AN44" s="8"/>
      <c r="AO44" s="8"/>
      <c r="AP44" s="8"/>
    </row>
    <row r="45">
      <c r="A45" s="1">
        <v>44.0</v>
      </c>
      <c r="B45" s="2">
        <v>43844.0</v>
      </c>
      <c r="C45" s="1" t="s">
        <v>31</v>
      </c>
      <c r="D45" s="6">
        <v>14.0</v>
      </c>
      <c r="E45" s="1" t="s">
        <v>94</v>
      </c>
      <c r="F45" s="4"/>
      <c r="G45" s="4" t="s">
        <v>24</v>
      </c>
      <c r="H45" s="6">
        <f t="shared" si="2"/>
        <v>-0.9318181818</v>
      </c>
      <c r="I45" s="6">
        <v>3.0</v>
      </c>
      <c r="J45" s="4"/>
      <c r="K45" s="4"/>
      <c r="L45" s="4"/>
      <c r="M45" s="4" t="s">
        <v>25</v>
      </c>
      <c r="N45" s="4" t="s">
        <v>105</v>
      </c>
      <c r="O45" s="1" t="s">
        <v>27</v>
      </c>
      <c r="P45" s="6">
        <v>3.0</v>
      </c>
      <c r="Q45" s="1" t="s">
        <v>28</v>
      </c>
      <c r="R45" s="4"/>
      <c r="S45" s="4" t="s">
        <v>106</v>
      </c>
      <c r="T45" s="1" t="s">
        <v>30</v>
      </c>
      <c r="U45" s="1" t="str">
        <f t="shared" si="1"/>
        <v>YES</v>
      </c>
      <c r="V45" s="6">
        <v>0.0</v>
      </c>
      <c r="W45" s="6">
        <f t="shared" si="3"/>
        <v>2153</v>
      </c>
      <c r="X45" s="6">
        <f t="shared" si="4"/>
        <v>-367</v>
      </c>
      <c r="Y45" s="6">
        <f t="shared" si="7"/>
        <v>473</v>
      </c>
      <c r="Z45" s="1"/>
      <c r="AA45" s="1"/>
      <c r="AB45" s="1"/>
      <c r="AC45" s="1"/>
      <c r="AD45" s="1"/>
      <c r="AE45" s="6">
        <v>0.0</v>
      </c>
      <c r="AF45" s="6">
        <f t="shared" si="5"/>
        <v>2612</v>
      </c>
      <c r="AG45" s="6">
        <v>0.0</v>
      </c>
      <c r="AH45" s="6">
        <f t="shared" si="6"/>
        <v>1673</v>
      </c>
      <c r="AI45" s="1"/>
      <c r="AJ45" s="1"/>
      <c r="AK45" s="1"/>
      <c r="AL45" s="1"/>
      <c r="AM45" s="1"/>
      <c r="AN45" s="1"/>
      <c r="AO45" s="1"/>
      <c r="AP45" s="1"/>
    </row>
    <row r="46" ht="15.0" customHeight="1">
      <c r="A46" s="1">
        <v>45.0</v>
      </c>
      <c r="B46" s="2">
        <v>43845.0</v>
      </c>
      <c r="C46" s="1" t="s">
        <v>34</v>
      </c>
      <c r="D46" s="6">
        <v>15.0</v>
      </c>
      <c r="E46" s="1" t="s">
        <v>94</v>
      </c>
      <c r="F46" s="4"/>
      <c r="G46" s="4" t="s">
        <v>24</v>
      </c>
      <c r="H46" s="6">
        <f t="shared" si="2"/>
        <v>8.333333333</v>
      </c>
      <c r="I46" s="6">
        <v>28.0</v>
      </c>
      <c r="J46" s="4"/>
      <c r="K46" s="4"/>
      <c r="L46" s="4"/>
      <c r="M46" s="4" t="s">
        <v>25</v>
      </c>
      <c r="N46" s="4" t="s">
        <v>55</v>
      </c>
      <c r="O46" s="1" t="s">
        <v>27</v>
      </c>
      <c r="P46" s="6">
        <v>28.0</v>
      </c>
      <c r="Q46" s="1" t="s">
        <v>28</v>
      </c>
      <c r="R46" s="4"/>
      <c r="S46" s="4" t="s">
        <v>56</v>
      </c>
      <c r="T46" s="1" t="s">
        <v>30</v>
      </c>
      <c r="U46" s="1" t="str">
        <f t="shared" si="1"/>
        <v>YES</v>
      </c>
      <c r="V46" s="6">
        <v>0.0</v>
      </c>
      <c r="W46" s="6">
        <f t="shared" si="3"/>
        <v>2125</v>
      </c>
      <c r="X46" s="6">
        <f t="shared" si="4"/>
        <v>-395</v>
      </c>
      <c r="Y46" s="6">
        <f t="shared" si="7"/>
        <v>445</v>
      </c>
      <c r="Z46" s="1"/>
      <c r="AA46" s="1"/>
      <c r="AB46" s="1"/>
      <c r="AC46" s="1"/>
      <c r="AD46" s="1"/>
      <c r="AE46" s="6">
        <v>0.0</v>
      </c>
      <c r="AF46" s="6">
        <f t="shared" si="5"/>
        <v>2609</v>
      </c>
      <c r="AG46" s="6">
        <v>0.0</v>
      </c>
      <c r="AH46" s="6">
        <f t="shared" si="6"/>
        <v>1645</v>
      </c>
      <c r="AI46" s="1"/>
      <c r="AJ46" s="1"/>
      <c r="AK46" s="1"/>
      <c r="AL46" s="1"/>
      <c r="AM46" s="1"/>
      <c r="AN46" s="1"/>
      <c r="AO46" s="1"/>
      <c r="AP46" s="1"/>
    </row>
    <row r="47">
      <c r="A47" s="1">
        <v>46.0</v>
      </c>
      <c r="B47" s="2">
        <v>43846.0</v>
      </c>
      <c r="C47" s="1" t="s">
        <v>37</v>
      </c>
      <c r="D47" s="6">
        <v>16.0</v>
      </c>
      <c r="E47" s="1" t="s">
        <v>94</v>
      </c>
      <c r="F47" s="4"/>
      <c r="G47" s="4" t="s">
        <v>24</v>
      </c>
      <c r="H47" s="6">
        <f t="shared" si="2"/>
        <v>-0.5714285714</v>
      </c>
      <c r="I47" s="6">
        <v>12.0</v>
      </c>
      <c r="J47" s="4"/>
      <c r="K47" s="4"/>
      <c r="L47" s="4"/>
      <c r="M47" s="4" t="s">
        <v>25</v>
      </c>
      <c r="N47" s="4" t="s">
        <v>107</v>
      </c>
      <c r="O47" s="1" t="s">
        <v>27</v>
      </c>
      <c r="P47" s="6">
        <v>12.0</v>
      </c>
      <c r="Q47" s="1" t="s">
        <v>28</v>
      </c>
      <c r="R47" s="4"/>
      <c r="S47" s="4" t="s">
        <v>108</v>
      </c>
      <c r="T47" s="1" t="s">
        <v>30</v>
      </c>
      <c r="U47" s="1" t="str">
        <f t="shared" si="1"/>
        <v>YES</v>
      </c>
      <c r="V47" s="6">
        <v>0.0</v>
      </c>
      <c r="W47" s="6">
        <f t="shared" si="3"/>
        <v>2113</v>
      </c>
      <c r="X47" s="6">
        <f t="shared" si="4"/>
        <v>-407</v>
      </c>
      <c r="Y47" s="6">
        <f t="shared" si="7"/>
        <v>433</v>
      </c>
      <c r="Z47" s="1">
        <f>840-P47</f>
        <v>828</v>
      </c>
      <c r="AA47" s="1"/>
      <c r="AB47" s="1"/>
      <c r="AC47" s="1"/>
      <c r="AD47" s="1"/>
      <c r="AE47" s="6">
        <v>0.0</v>
      </c>
      <c r="AF47" s="6">
        <f t="shared" si="5"/>
        <v>2581</v>
      </c>
      <c r="AG47" s="6">
        <v>0.0</v>
      </c>
      <c r="AH47" s="6">
        <f t="shared" si="6"/>
        <v>1633</v>
      </c>
      <c r="AI47" s="1"/>
      <c r="AJ47" s="1"/>
      <c r="AK47" s="1"/>
      <c r="AL47" s="1"/>
      <c r="AM47" s="1"/>
      <c r="AN47" s="1"/>
      <c r="AO47" s="1"/>
      <c r="AP47" s="1"/>
    </row>
    <row r="48">
      <c r="A48" s="1">
        <v>47.0</v>
      </c>
      <c r="B48" s="2">
        <v>43847.0</v>
      </c>
      <c r="C48" s="1" t="s">
        <v>40</v>
      </c>
      <c r="D48" s="6">
        <v>17.0</v>
      </c>
      <c r="E48" s="1" t="s">
        <v>94</v>
      </c>
      <c r="F48" s="4"/>
      <c r="G48" s="4" t="s">
        <v>24</v>
      </c>
      <c r="H48" s="6">
        <f t="shared" si="2"/>
        <v>1.333333333</v>
      </c>
      <c r="I48" s="6">
        <v>28.0</v>
      </c>
      <c r="J48" s="4"/>
      <c r="K48" s="4"/>
      <c r="L48" s="4"/>
      <c r="M48" s="4" t="s">
        <v>25</v>
      </c>
      <c r="N48" s="4" t="s">
        <v>55</v>
      </c>
      <c r="O48" s="1" t="s">
        <v>27</v>
      </c>
      <c r="P48" s="6">
        <v>28.0</v>
      </c>
      <c r="Q48" s="1" t="s">
        <v>28</v>
      </c>
      <c r="R48" s="4"/>
      <c r="S48" s="4" t="s">
        <v>56</v>
      </c>
      <c r="T48" s="1" t="s">
        <v>30</v>
      </c>
      <c r="U48" s="1" t="str">
        <f t="shared" si="1"/>
        <v>YES</v>
      </c>
      <c r="V48" s="6">
        <v>0.0</v>
      </c>
      <c r="W48" s="6">
        <f t="shared" si="3"/>
        <v>2085</v>
      </c>
      <c r="X48" s="6">
        <f t="shared" si="4"/>
        <v>-435</v>
      </c>
      <c r="Y48" s="6">
        <f t="shared" si="7"/>
        <v>405</v>
      </c>
      <c r="Z48" s="1">
        <f t="shared" ref="Z48:Z91" si="8">Z47-P47</f>
        <v>816</v>
      </c>
      <c r="AA48" s="1"/>
      <c r="AB48" s="1"/>
      <c r="AC48" s="1"/>
      <c r="AD48" s="1"/>
      <c r="AE48" s="6">
        <v>0.0</v>
      </c>
      <c r="AF48" s="6">
        <f t="shared" si="5"/>
        <v>2569</v>
      </c>
      <c r="AG48" s="6">
        <v>0.0</v>
      </c>
      <c r="AH48" s="6">
        <f t="shared" si="6"/>
        <v>1605</v>
      </c>
      <c r="AI48" s="1"/>
      <c r="AJ48" s="1"/>
      <c r="AK48" s="1"/>
      <c r="AL48" s="1"/>
      <c r="AM48" s="1"/>
      <c r="AN48" s="1"/>
      <c r="AO48" s="1"/>
      <c r="AP48" s="1"/>
    </row>
    <row r="49">
      <c r="A49" s="1">
        <v>48.0</v>
      </c>
      <c r="B49" s="2">
        <v>43848.0</v>
      </c>
      <c r="C49" s="1" t="s">
        <v>41</v>
      </c>
      <c r="D49" s="6">
        <v>18.0</v>
      </c>
      <c r="E49" s="1" t="s">
        <v>94</v>
      </c>
      <c r="F49" s="4"/>
      <c r="G49" s="4" t="s">
        <v>24</v>
      </c>
      <c r="H49" s="6">
        <f t="shared" si="2"/>
        <v>-0.5357142857</v>
      </c>
      <c r="I49" s="6">
        <v>13.0</v>
      </c>
      <c r="J49" s="4"/>
      <c r="K49" s="4"/>
      <c r="L49" s="4"/>
      <c r="M49" s="4" t="s">
        <v>25</v>
      </c>
      <c r="N49" s="4" t="s">
        <v>109</v>
      </c>
      <c r="O49" s="1" t="s">
        <v>27</v>
      </c>
      <c r="P49" s="6">
        <v>13.0</v>
      </c>
      <c r="Q49" s="1" t="s">
        <v>28</v>
      </c>
      <c r="R49" s="4"/>
      <c r="S49" s="4" t="s">
        <v>110</v>
      </c>
      <c r="T49" s="1" t="s">
        <v>30</v>
      </c>
      <c r="U49" s="1" t="str">
        <f t="shared" si="1"/>
        <v>YES</v>
      </c>
      <c r="V49" s="6">
        <v>0.0</v>
      </c>
      <c r="W49" s="6">
        <f t="shared" si="3"/>
        <v>2072</v>
      </c>
      <c r="X49" s="6">
        <f t="shared" si="4"/>
        <v>-448</v>
      </c>
      <c r="Y49" s="6">
        <f t="shared" si="7"/>
        <v>392</v>
      </c>
      <c r="Z49" s="1">
        <f t="shared" si="8"/>
        <v>788</v>
      </c>
      <c r="AA49" s="1"/>
      <c r="AB49" s="1"/>
      <c r="AC49" s="1"/>
      <c r="AD49" s="1"/>
      <c r="AE49" s="6">
        <v>0.0</v>
      </c>
      <c r="AF49" s="6">
        <f t="shared" si="5"/>
        <v>2541</v>
      </c>
      <c r="AG49" s="6">
        <v>0.0</v>
      </c>
      <c r="AH49" s="6">
        <f t="shared" si="6"/>
        <v>1592</v>
      </c>
      <c r="AI49" s="1"/>
      <c r="AJ49" s="1"/>
      <c r="AK49" s="1"/>
      <c r="AL49" s="1"/>
      <c r="AM49" s="1"/>
      <c r="AN49" s="1"/>
      <c r="AO49" s="1"/>
      <c r="AP49" s="1"/>
    </row>
    <row r="50">
      <c r="A50" s="1">
        <v>49.0</v>
      </c>
      <c r="B50" s="2">
        <v>43849.0</v>
      </c>
      <c r="C50" s="1" t="s">
        <v>48</v>
      </c>
      <c r="D50" s="6">
        <v>19.0</v>
      </c>
      <c r="E50" s="1" t="s">
        <v>94</v>
      </c>
      <c r="F50" s="4"/>
      <c r="G50" s="4" t="s">
        <v>24</v>
      </c>
      <c r="H50" s="6">
        <f t="shared" si="2"/>
        <v>0.3076923077</v>
      </c>
      <c r="I50" s="6">
        <v>17.0</v>
      </c>
      <c r="J50" s="4"/>
      <c r="K50" s="4"/>
      <c r="L50" s="4"/>
      <c r="M50" s="4" t="s">
        <v>25</v>
      </c>
      <c r="N50" s="4" t="s">
        <v>74</v>
      </c>
      <c r="O50" s="1" t="s">
        <v>27</v>
      </c>
      <c r="P50" s="6">
        <v>17.0</v>
      </c>
      <c r="Q50" s="1" t="s">
        <v>28</v>
      </c>
      <c r="R50" s="4"/>
      <c r="S50" s="4" t="s">
        <v>75</v>
      </c>
      <c r="T50" s="1" t="s">
        <v>30</v>
      </c>
      <c r="U50" s="1" t="str">
        <f t="shared" si="1"/>
        <v>YES</v>
      </c>
      <c r="V50" s="6">
        <v>0.0</v>
      </c>
      <c r="W50" s="6">
        <f t="shared" si="3"/>
        <v>2055</v>
      </c>
      <c r="X50" s="6">
        <f t="shared" si="4"/>
        <v>-465</v>
      </c>
      <c r="Y50" s="6">
        <f t="shared" si="7"/>
        <v>375</v>
      </c>
      <c r="Z50" s="1">
        <f t="shared" si="8"/>
        <v>775</v>
      </c>
      <c r="AA50" s="1"/>
      <c r="AB50" s="1"/>
      <c r="AC50" s="1"/>
      <c r="AD50" s="1"/>
      <c r="AE50" s="6">
        <v>0.0</v>
      </c>
      <c r="AF50" s="6">
        <f t="shared" si="5"/>
        <v>2528</v>
      </c>
      <c r="AG50" s="6">
        <v>0.0</v>
      </c>
      <c r="AH50" s="6">
        <f t="shared" si="6"/>
        <v>1575</v>
      </c>
      <c r="AI50" s="1"/>
      <c r="AJ50" s="1"/>
      <c r="AK50" s="1"/>
      <c r="AL50" s="1"/>
      <c r="AM50" s="1"/>
      <c r="AN50" s="1"/>
      <c r="AO50" s="1"/>
      <c r="AP50" s="1"/>
    </row>
    <row r="51">
      <c r="A51" s="1">
        <v>50.0</v>
      </c>
      <c r="B51" s="2">
        <v>43850.0</v>
      </c>
      <c r="C51" s="1" t="s">
        <v>22</v>
      </c>
      <c r="D51" s="6">
        <v>20.0</v>
      </c>
      <c r="E51" s="1" t="s">
        <v>94</v>
      </c>
      <c r="F51" s="4"/>
      <c r="G51" s="4" t="s">
        <v>24</v>
      </c>
      <c r="H51" s="6">
        <f t="shared" si="2"/>
        <v>-0.7058823529</v>
      </c>
      <c r="I51" s="6">
        <v>5.0</v>
      </c>
      <c r="J51" s="4"/>
      <c r="K51" s="4"/>
      <c r="L51" s="4"/>
      <c r="M51" s="4" t="s">
        <v>25</v>
      </c>
      <c r="N51" s="4" t="s">
        <v>111</v>
      </c>
      <c r="O51" s="1" t="s">
        <v>27</v>
      </c>
      <c r="P51" s="6">
        <v>5.0</v>
      </c>
      <c r="Q51" s="1" t="s">
        <v>28</v>
      </c>
      <c r="R51" s="4"/>
      <c r="S51" s="4" t="s">
        <v>112</v>
      </c>
      <c r="T51" s="1" t="s">
        <v>30</v>
      </c>
      <c r="U51" s="1" t="str">
        <f t="shared" si="1"/>
        <v>YES</v>
      </c>
      <c r="V51" s="6">
        <v>0.0</v>
      </c>
      <c r="W51" s="6">
        <f t="shared" si="3"/>
        <v>2050</v>
      </c>
      <c r="X51" s="6">
        <f t="shared" si="4"/>
        <v>-470</v>
      </c>
      <c r="Y51" s="6">
        <f t="shared" si="7"/>
        <v>370</v>
      </c>
      <c r="Z51" s="1">
        <f t="shared" si="8"/>
        <v>758</v>
      </c>
      <c r="AA51" s="1"/>
      <c r="AB51" s="1"/>
      <c r="AC51" s="1"/>
      <c r="AD51" s="1"/>
      <c r="AE51" s="6">
        <v>0.0</v>
      </c>
      <c r="AF51" s="6">
        <f t="shared" si="5"/>
        <v>2511</v>
      </c>
      <c r="AG51" s="6">
        <v>0.0</v>
      </c>
      <c r="AH51" s="6">
        <f t="shared" si="6"/>
        <v>1570</v>
      </c>
      <c r="AI51" s="1"/>
      <c r="AJ51" s="1"/>
      <c r="AK51" s="1"/>
      <c r="AL51" s="1"/>
      <c r="AM51" s="1"/>
      <c r="AN51" s="1"/>
      <c r="AO51" s="1"/>
      <c r="AP51" s="1"/>
    </row>
    <row r="52">
      <c r="A52" s="1">
        <v>51.0</v>
      </c>
      <c r="B52" s="2">
        <v>43851.0</v>
      </c>
      <c r="C52" s="1" t="s">
        <v>31</v>
      </c>
      <c r="D52" s="6">
        <v>21.0</v>
      </c>
      <c r="E52" s="1" t="s">
        <v>94</v>
      </c>
      <c r="F52" s="4"/>
      <c r="G52" s="4" t="s">
        <v>24</v>
      </c>
      <c r="H52" s="6">
        <f t="shared" si="2"/>
        <v>2.6</v>
      </c>
      <c r="I52" s="6">
        <v>18.0</v>
      </c>
      <c r="J52" s="4"/>
      <c r="K52" s="4"/>
      <c r="L52" s="4"/>
      <c r="M52" s="4" t="s">
        <v>25</v>
      </c>
      <c r="N52" s="4" t="s">
        <v>97</v>
      </c>
      <c r="O52" s="1" t="s">
        <v>27</v>
      </c>
      <c r="P52" s="6">
        <v>18.0</v>
      </c>
      <c r="Q52" s="1" t="s">
        <v>28</v>
      </c>
      <c r="R52" s="4"/>
      <c r="S52" s="4" t="s">
        <v>98</v>
      </c>
      <c r="T52" s="1" t="s">
        <v>30</v>
      </c>
      <c r="U52" s="1" t="str">
        <f t="shared" si="1"/>
        <v>YES</v>
      </c>
      <c r="V52" s="6">
        <v>0.0</v>
      </c>
      <c r="W52" s="6">
        <f t="shared" si="3"/>
        <v>2032</v>
      </c>
      <c r="X52" s="6">
        <f t="shared" si="4"/>
        <v>-488</v>
      </c>
      <c r="Y52" s="6">
        <f t="shared" si="7"/>
        <v>352</v>
      </c>
      <c r="Z52" s="1">
        <f t="shared" si="8"/>
        <v>753</v>
      </c>
      <c r="AA52" s="1"/>
      <c r="AB52" s="1"/>
      <c r="AC52" s="1"/>
      <c r="AD52" s="1"/>
      <c r="AE52" s="6">
        <v>0.0</v>
      </c>
      <c r="AF52" s="6">
        <f t="shared" si="5"/>
        <v>2506</v>
      </c>
      <c r="AG52" s="6">
        <v>0.0</v>
      </c>
      <c r="AH52" s="6">
        <f t="shared" si="6"/>
        <v>1552</v>
      </c>
      <c r="AI52" s="1"/>
      <c r="AJ52" s="1"/>
      <c r="AK52" s="1"/>
      <c r="AL52" s="1"/>
      <c r="AM52" s="1"/>
      <c r="AN52" s="1"/>
      <c r="AO52" s="1"/>
      <c r="AP52" s="1"/>
    </row>
    <row r="53">
      <c r="A53" s="1">
        <v>52.0</v>
      </c>
      <c r="B53" s="2">
        <v>43852.0</v>
      </c>
      <c r="C53" s="1" t="s">
        <v>34</v>
      </c>
      <c r="D53" s="6">
        <v>22.0</v>
      </c>
      <c r="E53" s="1" t="s">
        <v>94</v>
      </c>
      <c r="F53" s="4"/>
      <c r="G53" s="4" t="s">
        <v>24</v>
      </c>
      <c r="H53" s="6">
        <f t="shared" si="2"/>
        <v>0.5</v>
      </c>
      <c r="I53" s="6">
        <v>27.0</v>
      </c>
      <c r="J53" s="4"/>
      <c r="K53" s="4"/>
      <c r="L53" s="4"/>
      <c r="M53" s="4" t="s">
        <v>25</v>
      </c>
      <c r="N53" s="4" t="s">
        <v>113</v>
      </c>
      <c r="O53" s="1" t="s">
        <v>27</v>
      </c>
      <c r="P53" s="6">
        <v>27.0</v>
      </c>
      <c r="Q53" s="1" t="s">
        <v>28</v>
      </c>
      <c r="R53" s="4"/>
      <c r="S53" s="4" t="s">
        <v>114</v>
      </c>
      <c r="T53" s="1" t="s">
        <v>30</v>
      </c>
      <c r="U53" s="1" t="str">
        <f t="shared" si="1"/>
        <v>YES</v>
      </c>
      <c r="V53" s="6">
        <v>0.0</v>
      </c>
      <c r="W53" s="6">
        <f t="shared" si="3"/>
        <v>2005</v>
      </c>
      <c r="X53" s="6">
        <f t="shared" si="4"/>
        <v>-515</v>
      </c>
      <c r="Y53" s="6">
        <f t="shared" si="7"/>
        <v>325</v>
      </c>
      <c r="Z53" s="1">
        <f t="shared" si="8"/>
        <v>735</v>
      </c>
      <c r="AA53" s="1"/>
      <c r="AB53" s="1"/>
      <c r="AC53" s="1"/>
      <c r="AD53" s="1"/>
      <c r="AE53" s="6">
        <v>0.0</v>
      </c>
      <c r="AF53" s="6">
        <f t="shared" si="5"/>
        <v>2488</v>
      </c>
      <c r="AG53" s="6">
        <v>0.0</v>
      </c>
      <c r="AH53" s="6">
        <f t="shared" si="6"/>
        <v>1525</v>
      </c>
      <c r="AI53" s="1"/>
      <c r="AJ53" s="1"/>
      <c r="AK53" s="1"/>
      <c r="AL53" s="1"/>
      <c r="AM53" s="1"/>
      <c r="AN53" s="1"/>
      <c r="AO53" s="1"/>
      <c r="AP53" s="1"/>
    </row>
    <row r="54">
      <c r="A54" s="1">
        <v>53.0</v>
      </c>
      <c r="B54" s="2">
        <v>43853.0</v>
      </c>
      <c r="C54" s="1" t="s">
        <v>37</v>
      </c>
      <c r="D54" s="6">
        <v>23.0</v>
      </c>
      <c r="E54" s="1" t="s">
        <v>94</v>
      </c>
      <c r="F54" s="4"/>
      <c r="G54" s="4" t="s">
        <v>24</v>
      </c>
      <c r="H54" s="6">
        <f t="shared" si="2"/>
        <v>0.2962962963</v>
      </c>
      <c r="I54" s="6">
        <v>35.0</v>
      </c>
      <c r="J54" s="4"/>
      <c r="K54" s="4"/>
      <c r="L54" s="4"/>
      <c r="M54" s="4" t="s">
        <v>25</v>
      </c>
      <c r="N54" s="4" t="s">
        <v>115</v>
      </c>
      <c r="O54" s="1" t="s">
        <v>27</v>
      </c>
      <c r="P54" s="6">
        <v>35.0</v>
      </c>
      <c r="Q54" s="1" t="s">
        <v>28</v>
      </c>
      <c r="R54" s="4"/>
      <c r="S54" s="4" t="s">
        <v>116</v>
      </c>
      <c r="T54" s="1" t="s">
        <v>30</v>
      </c>
      <c r="U54" s="1" t="str">
        <f t="shared" si="1"/>
        <v>YES</v>
      </c>
      <c r="V54" s="6">
        <v>0.0</v>
      </c>
      <c r="W54" s="6">
        <f t="shared" si="3"/>
        <v>1970</v>
      </c>
      <c r="X54" s="6">
        <f t="shared" si="4"/>
        <v>-550</v>
      </c>
      <c r="Y54" s="6">
        <f t="shared" si="7"/>
        <v>290</v>
      </c>
      <c r="Z54" s="1">
        <f t="shared" si="8"/>
        <v>708</v>
      </c>
      <c r="AA54" s="1"/>
      <c r="AB54" s="1"/>
      <c r="AC54" s="1"/>
      <c r="AD54" s="1"/>
      <c r="AE54" s="6">
        <v>0.0</v>
      </c>
      <c r="AF54" s="6">
        <f t="shared" si="5"/>
        <v>2461</v>
      </c>
      <c r="AG54" s="6">
        <v>0.0</v>
      </c>
      <c r="AH54" s="6">
        <f t="shared" si="6"/>
        <v>1490</v>
      </c>
      <c r="AI54" s="1"/>
      <c r="AJ54" s="1"/>
      <c r="AK54" s="1"/>
      <c r="AL54" s="1"/>
      <c r="AM54" s="1"/>
      <c r="AN54" s="1"/>
      <c r="AO54" s="1"/>
      <c r="AP54" s="1"/>
    </row>
    <row r="55">
      <c r="A55" s="1">
        <v>54.0</v>
      </c>
      <c r="B55" s="2">
        <v>43854.0</v>
      </c>
      <c r="C55" s="1" t="s">
        <v>40</v>
      </c>
      <c r="D55" s="6">
        <v>24.0</v>
      </c>
      <c r="E55" s="1" t="s">
        <v>94</v>
      </c>
      <c r="F55" s="4"/>
      <c r="G55" s="4" t="s">
        <v>24</v>
      </c>
      <c r="H55" s="6">
        <f t="shared" si="2"/>
        <v>-0.1142857143</v>
      </c>
      <c r="I55" s="6">
        <v>31.0</v>
      </c>
      <c r="J55" s="4"/>
      <c r="K55" s="4"/>
      <c r="L55" s="4"/>
      <c r="M55" s="4" t="s">
        <v>25</v>
      </c>
      <c r="N55" s="4" t="s">
        <v>88</v>
      </c>
      <c r="O55" s="1" t="s">
        <v>27</v>
      </c>
      <c r="P55" s="6">
        <v>31.0</v>
      </c>
      <c r="Q55" s="1" t="s">
        <v>28</v>
      </c>
      <c r="R55" s="4"/>
      <c r="S55" s="4" t="s">
        <v>89</v>
      </c>
      <c r="T55" s="1" t="s">
        <v>30</v>
      </c>
      <c r="U55" s="1" t="str">
        <f t="shared" si="1"/>
        <v>YES</v>
      </c>
      <c r="V55" s="6">
        <v>0.0</v>
      </c>
      <c r="W55" s="6">
        <f t="shared" si="3"/>
        <v>1939</v>
      </c>
      <c r="X55" s="6">
        <f t="shared" si="4"/>
        <v>-581</v>
      </c>
      <c r="Y55" s="6">
        <f t="shared" si="7"/>
        <v>259</v>
      </c>
      <c r="Z55" s="1">
        <f t="shared" si="8"/>
        <v>673</v>
      </c>
      <c r="AA55" s="1"/>
      <c r="AB55" s="1"/>
      <c r="AC55" s="1"/>
      <c r="AD55" s="1"/>
      <c r="AE55" s="6">
        <v>0.0</v>
      </c>
      <c r="AF55" s="6">
        <f t="shared" si="5"/>
        <v>2426</v>
      </c>
      <c r="AG55" s="6">
        <v>0.0</v>
      </c>
      <c r="AH55" s="6">
        <f t="shared" si="6"/>
        <v>1459</v>
      </c>
      <c r="AI55" s="1"/>
      <c r="AJ55" s="1"/>
      <c r="AK55" s="1"/>
      <c r="AL55" s="1"/>
      <c r="AM55" s="1"/>
      <c r="AN55" s="1"/>
      <c r="AO55" s="1"/>
      <c r="AP55" s="1"/>
    </row>
    <row r="56">
      <c r="A56" s="1">
        <v>55.0</v>
      </c>
      <c r="B56" s="2">
        <v>43855.0</v>
      </c>
      <c r="C56" s="1" t="s">
        <v>41</v>
      </c>
      <c r="D56" s="6">
        <v>25.0</v>
      </c>
      <c r="E56" s="1" t="s">
        <v>94</v>
      </c>
      <c r="F56" s="4"/>
      <c r="G56" s="4" t="s">
        <v>24</v>
      </c>
      <c r="H56" s="6">
        <f t="shared" si="2"/>
        <v>0.06451612903</v>
      </c>
      <c r="I56" s="6">
        <v>33.0</v>
      </c>
      <c r="J56" s="4"/>
      <c r="K56" s="4"/>
      <c r="L56" s="4"/>
      <c r="M56" s="4" t="s">
        <v>25</v>
      </c>
      <c r="N56" s="4" t="s">
        <v>99</v>
      </c>
      <c r="O56" s="1" t="s">
        <v>27</v>
      </c>
      <c r="P56" s="6">
        <v>33.0</v>
      </c>
      <c r="Q56" s="1" t="s">
        <v>28</v>
      </c>
      <c r="R56" s="4"/>
      <c r="S56" s="4" t="s">
        <v>100</v>
      </c>
      <c r="T56" s="1" t="s">
        <v>30</v>
      </c>
      <c r="U56" s="1" t="str">
        <f t="shared" si="1"/>
        <v>YES</v>
      </c>
      <c r="V56" s="6">
        <v>0.0</v>
      </c>
      <c r="W56" s="6">
        <f t="shared" si="3"/>
        <v>1906</v>
      </c>
      <c r="X56" s="6">
        <f t="shared" si="4"/>
        <v>-614</v>
      </c>
      <c r="Y56" s="6">
        <f t="shared" si="7"/>
        <v>226</v>
      </c>
      <c r="Z56" s="1">
        <f t="shared" si="8"/>
        <v>642</v>
      </c>
      <c r="AA56" s="1"/>
      <c r="AB56" s="1"/>
      <c r="AC56" s="1"/>
      <c r="AD56" s="1"/>
      <c r="AE56" s="6">
        <v>0.0</v>
      </c>
      <c r="AF56" s="6">
        <f t="shared" si="5"/>
        <v>2395</v>
      </c>
      <c r="AG56" s="6">
        <v>0.0</v>
      </c>
      <c r="AH56" s="6">
        <f t="shared" si="6"/>
        <v>1426</v>
      </c>
      <c r="AI56" s="1"/>
      <c r="AJ56" s="1"/>
      <c r="AK56" s="1"/>
      <c r="AL56" s="1"/>
      <c r="AM56" s="1"/>
      <c r="AN56" s="1"/>
      <c r="AO56" s="1"/>
      <c r="AP56" s="1"/>
    </row>
    <row r="57">
      <c r="A57" s="1">
        <v>56.0</v>
      </c>
      <c r="B57" s="2">
        <v>43856.0</v>
      </c>
      <c r="C57" s="1" t="s">
        <v>48</v>
      </c>
      <c r="D57" s="6">
        <v>26.0</v>
      </c>
      <c r="E57" s="1" t="s">
        <v>94</v>
      </c>
      <c r="F57" s="4"/>
      <c r="G57" s="4" t="s">
        <v>24</v>
      </c>
      <c r="H57" s="6">
        <f t="shared" si="2"/>
        <v>0.2121212121</v>
      </c>
      <c r="I57" s="6">
        <v>40.0</v>
      </c>
      <c r="J57" s="4"/>
      <c r="K57" s="4"/>
      <c r="L57" s="4"/>
      <c r="M57" s="4" t="s">
        <v>25</v>
      </c>
      <c r="N57" s="4" t="s">
        <v>117</v>
      </c>
      <c r="O57" s="1" t="s">
        <v>27</v>
      </c>
      <c r="P57" s="6">
        <v>40.0</v>
      </c>
      <c r="Q57" s="1" t="s">
        <v>28</v>
      </c>
      <c r="R57" s="4"/>
      <c r="S57" s="4" t="s">
        <v>118</v>
      </c>
      <c r="T57" s="1" t="s">
        <v>30</v>
      </c>
      <c r="U57" s="1" t="str">
        <f t="shared" si="1"/>
        <v>YES</v>
      </c>
      <c r="V57" s="6">
        <v>0.0</v>
      </c>
      <c r="W57" s="6">
        <f t="shared" si="3"/>
        <v>1866</v>
      </c>
      <c r="X57" s="6">
        <f t="shared" si="4"/>
        <v>-654</v>
      </c>
      <c r="Y57" s="6">
        <f t="shared" si="7"/>
        <v>186</v>
      </c>
      <c r="Z57" s="1">
        <f t="shared" si="8"/>
        <v>609</v>
      </c>
      <c r="AA57" s="1"/>
      <c r="AB57" s="1"/>
      <c r="AC57" s="1"/>
      <c r="AD57" s="1"/>
      <c r="AE57" s="6">
        <v>0.0</v>
      </c>
      <c r="AF57" s="6">
        <f t="shared" si="5"/>
        <v>2362</v>
      </c>
      <c r="AG57" s="6">
        <v>0.0</v>
      </c>
      <c r="AH57" s="6">
        <f t="shared" si="6"/>
        <v>1386</v>
      </c>
      <c r="AI57" s="1"/>
      <c r="AJ57" s="1"/>
      <c r="AK57" s="1"/>
      <c r="AL57" s="1"/>
      <c r="AM57" s="1"/>
      <c r="AN57" s="1"/>
      <c r="AO57" s="1"/>
      <c r="AP57" s="1"/>
    </row>
    <row r="58">
      <c r="A58" s="8">
        <v>57.0</v>
      </c>
      <c r="B58" s="9">
        <v>43857.0</v>
      </c>
      <c r="C58" s="8" t="s">
        <v>22</v>
      </c>
      <c r="D58" s="10">
        <v>27.0</v>
      </c>
      <c r="E58" s="8" t="s">
        <v>94</v>
      </c>
      <c r="F58" s="11"/>
      <c r="G58" s="11" t="s">
        <v>24</v>
      </c>
      <c r="H58" s="6">
        <f t="shared" si="2"/>
        <v>0.225</v>
      </c>
      <c r="I58" s="10">
        <v>49.0</v>
      </c>
      <c r="J58" s="11"/>
      <c r="K58" s="11"/>
      <c r="L58" s="11"/>
      <c r="M58" s="11" t="s">
        <v>25</v>
      </c>
      <c r="N58" s="11" t="s">
        <v>119</v>
      </c>
      <c r="O58" s="8" t="s">
        <v>27</v>
      </c>
      <c r="P58" s="10">
        <v>49.0</v>
      </c>
      <c r="Q58" s="8" t="s">
        <v>28</v>
      </c>
      <c r="R58" s="11"/>
      <c r="S58" s="11" t="s">
        <v>120</v>
      </c>
      <c r="T58" s="8" t="s">
        <v>30</v>
      </c>
      <c r="U58" s="8" t="str">
        <f t="shared" si="1"/>
        <v>YES</v>
      </c>
      <c r="V58" s="10">
        <v>840.0</v>
      </c>
      <c r="W58" s="10">
        <f t="shared" si="3"/>
        <v>2657</v>
      </c>
      <c r="X58" s="10">
        <f t="shared" si="4"/>
        <v>-703</v>
      </c>
      <c r="Y58" s="10">
        <f t="shared" si="7"/>
        <v>137</v>
      </c>
      <c r="Z58" s="1">
        <f t="shared" si="8"/>
        <v>569</v>
      </c>
      <c r="AA58" s="8"/>
      <c r="AB58" s="8"/>
      <c r="AC58" s="8"/>
      <c r="AD58" s="8"/>
      <c r="AE58" s="10">
        <v>960.0</v>
      </c>
      <c r="AF58" s="10">
        <f t="shared" si="5"/>
        <v>3282</v>
      </c>
      <c r="AG58" s="10">
        <v>720.0</v>
      </c>
      <c r="AH58" s="10">
        <f t="shared" si="6"/>
        <v>2057</v>
      </c>
      <c r="AI58" s="8"/>
      <c r="AJ58" s="8"/>
      <c r="AK58" s="8"/>
      <c r="AL58" s="8"/>
      <c r="AM58" s="8"/>
      <c r="AN58" s="8"/>
      <c r="AO58" s="8"/>
      <c r="AP58" s="8"/>
    </row>
    <row r="59">
      <c r="A59" s="1">
        <v>58.0</v>
      </c>
      <c r="B59" s="2">
        <v>43858.0</v>
      </c>
      <c r="C59" s="1" t="s">
        <v>31</v>
      </c>
      <c r="D59" s="6">
        <v>28.0</v>
      </c>
      <c r="E59" s="1" t="s">
        <v>94</v>
      </c>
      <c r="F59" s="4"/>
      <c r="G59" s="4" t="s">
        <v>24</v>
      </c>
      <c r="H59" s="6">
        <f t="shared" si="2"/>
        <v>0.1020408163</v>
      </c>
      <c r="I59" s="6">
        <v>54.0</v>
      </c>
      <c r="J59" s="4"/>
      <c r="K59" s="4"/>
      <c r="L59" s="4"/>
      <c r="M59" s="4" t="s">
        <v>25</v>
      </c>
      <c r="N59" s="4" t="s">
        <v>68</v>
      </c>
      <c r="O59" s="1" t="s">
        <v>27</v>
      </c>
      <c r="P59" s="6">
        <v>54.0</v>
      </c>
      <c r="Q59" s="1" t="s">
        <v>28</v>
      </c>
      <c r="R59" s="4"/>
      <c r="S59" s="4" t="s">
        <v>69</v>
      </c>
      <c r="T59" s="1" t="s">
        <v>30</v>
      </c>
      <c r="U59" s="1" t="str">
        <f t="shared" si="1"/>
        <v>YES</v>
      </c>
      <c r="V59" s="6">
        <v>0.0</v>
      </c>
      <c r="W59" s="6">
        <f t="shared" si="3"/>
        <v>2603</v>
      </c>
      <c r="X59" s="6">
        <f t="shared" si="4"/>
        <v>-757</v>
      </c>
      <c r="Y59" s="6">
        <f t="shared" si="7"/>
        <v>83</v>
      </c>
      <c r="Z59" s="1">
        <f t="shared" si="8"/>
        <v>520</v>
      </c>
      <c r="AA59" s="1"/>
      <c r="AB59" s="1"/>
      <c r="AC59" s="1"/>
      <c r="AD59" s="1"/>
      <c r="AE59" s="6">
        <v>0.0</v>
      </c>
      <c r="AF59" s="6">
        <f t="shared" si="5"/>
        <v>3233</v>
      </c>
      <c r="AG59" s="6">
        <v>0.0</v>
      </c>
      <c r="AH59" s="6">
        <f t="shared" si="6"/>
        <v>2003</v>
      </c>
      <c r="AI59" s="1"/>
      <c r="AJ59" s="1"/>
      <c r="AK59" s="1"/>
      <c r="AL59" s="1"/>
      <c r="AM59" s="1"/>
      <c r="AN59" s="1"/>
      <c r="AO59" s="1"/>
      <c r="AP59" s="1"/>
    </row>
    <row r="60">
      <c r="A60" s="1">
        <v>59.0</v>
      </c>
      <c r="B60" s="2">
        <v>43859.0</v>
      </c>
      <c r="C60" s="1" t="s">
        <v>34</v>
      </c>
      <c r="D60" s="6">
        <v>29.0</v>
      </c>
      <c r="E60" s="1" t="s">
        <v>94</v>
      </c>
      <c r="F60" s="4"/>
      <c r="G60" s="4" t="s">
        <v>24</v>
      </c>
      <c r="H60" s="6">
        <f t="shared" si="2"/>
        <v>-0.07407407407</v>
      </c>
      <c r="I60" s="6">
        <v>50.0</v>
      </c>
      <c r="J60" s="4"/>
      <c r="K60" s="4"/>
      <c r="L60" s="4"/>
      <c r="M60" s="4" t="s">
        <v>25</v>
      </c>
      <c r="N60" s="4" t="s">
        <v>101</v>
      </c>
      <c r="O60" s="1" t="s">
        <v>27</v>
      </c>
      <c r="P60" s="6">
        <v>50.0</v>
      </c>
      <c r="Q60" s="1" t="s">
        <v>28</v>
      </c>
      <c r="R60" s="4"/>
      <c r="S60" s="4" t="s">
        <v>102</v>
      </c>
      <c r="T60" s="1" t="s">
        <v>30</v>
      </c>
      <c r="U60" s="1" t="str">
        <f t="shared" si="1"/>
        <v>YES</v>
      </c>
      <c r="V60" s="6">
        <v>0.0</v>
      </c>
      <c r="W60" s="6">
        <f t="shared" si="3"/>
        <v>2553</v>
      </c>
      <c r="X60" s="6">
        <f t="shared" si="4"/>
        <v>-807</v>
      </c>
      <c r="Y60" s="6">
        <f t="shared" si="7"/>
        <v>33</v>
      </c>
      <c r="Z60" s="1">
        <f t="shared" si="8"/>
        <v>466</v>
      </c>
      <c r="AA60" s="1"/>
      <c r="AB60" s="1"/>
      <c r="AC60" s="1"/>
      <c r="AD60" s="1"/>
      <c r="AE60" s="6">
        <v>0.0</v>
      </c>
      <c r="AF60" s="6">
        <f t="shared" si="5"/>
        <v>3179</v>
      </c>
      <c r="AG60" s="6">
        <v>0.0</v>
      </c>
      <c r="AH60" s="6">
        <f t="shared" si="6"/>
        <v>1953</v>
      </c>
      <c r="AI60" s="1"/>
      <c r="AJ60" s="1"/>
      <c r="AK60" s="1"/>
      <c r="AL60" s="1"/>
      <c r="AM60" s="1"/>
      <c r="AN60" s="1"/>
      <c r="AO60" s="1"/>
      <c r="AP60" s="1"/>
    </row>
    <row r="61">
      <c r="A61" s="1">
        <v>60.0</v>
      </c>
      <c r="B61" s="2">
        <v>43860.0</v>
      </c>
      <c r="C61" s="1" t="s">
        <v>37</v>
      </c>
      <c r="D61" s="6">
        <v>30.0</v>
      </c>
      <c r="E61" s="1" t="s">
        <v>94</v>
      </c>
      <c r="F61" s="4"/>
      <c r="G61" s="4" t="s">
        <v>24</v>
      </c>
      <c r="H61" s="6">
        <f t="shared" si="2"/>
        <v>-0.7</v>
      </c>
      <c r="I61" s="6">
        <v>15.0</v>
      </c>
      <c r="J61" s="4"/>
      <c r="K61" s="4"/>
      <c r="L61" s="4"/>
      <c r="M61" s="4" t="s">
        <v>25</v>
      </c>
      <c r="N61" s="4" t="s">
        <v>35</v>
      </c>
      <c r="O61" s="1" t="s">
        <v>27</v>
      </c>
      <c r="P61" s="6">
        <v>15.0</v>
      </c>
      <c r="Q61" s="1" t="s">
        <v>28</v>
      </c>
      <c r="R61" s="4"/>
      <c r="S61" s="4" t="s">
        <v>36</v>
      </c>
      <c r="T61" s="1" t="s">
        <v>30</v>
      </c>
      <c r="U61" s="1" t="str">
        <f t="shared" si="1"/>
        <v>YES</v>
      </c>
      <c r="V61" s="6">
        <v>0.0</v>
      </c>
      <c r="W61" s="6">
        <f t="shared" si="3"/>
        <v>2538</v>
      </c>
      <c r="X61" s="6">
        <f t="shared" si="4"/>
        <v>-822</v>
      </c>
      <c r="Y61" s="6">
        <f t="shared" si="7"/>
        <v>18</v>
      </c>
      <c r="Z61" s="1">
        <f t="shared" si="8"/>
        <v>416</v>
      </c>
      <c r="AA61" s="1">
        <f>840-P61</f>
        <v>825</v>
      </c>
      <c r="AB61" s="1"/>
      <c r="AC61" s="1"/>
      <c r="AD61" s="1"/>
      <c r="AE61" s="6">
        <v>0.0</v>
      </c>
      <c r="AF61" s="6">
        <f t="shared" si="5"/>
        <v>3129</v>
      </c>
      <c r="AG61" s="6">
        <v>0.0</v>
      </c>
      <c r="AH61" s="6">
        <f t="shared" si="6"/>
        <v>1938</v>
      </c>
      <c r="AI61" s="1"/>
      <c r="AJ61" s="1"/>
      <c r="AK61" s="1"/>
      <c r="AL61" s="1"/>
      <c r="AM61" s="1"/>
      <c r="AN61" s="1"/>
      <c r="AO61" s="1"/>
      <c r="AP61" s="1"/>
    </row>
    <row r="62">
      <c r="A62" s="1">
        <v>61.0</v>
      </c>
      <c r="B62" s="2">
        <v>43861.0</v>
      </c>
      <c r="C62" s="1" t="s">
        <v>40</v>
      </c>
      <c r="D62" s="6">
        <v>31.0</v>
      </c>
      <c r="E62" s="1" t="s">
        <v>94</v>
      </c>
      <c r="F62" s="4"/>
      <c r="G62" s="4" t="s">
        <v>24</v>
      </c>
      <c r="H62" s="6">
        <f t="shared" si="2"/>
        <v>-0.3333333333</v>
      </c>
      <c r="I62" s="6">
        <v>10.0</v>
      </c>
      <c r="J62" s="4"/>
      <c r="K62" s="4"/>
      <c r="L62" s="4"/>
      <c r="M62" s="4" t="s">
        <v>25</v>
      </c>
      <c r="N62" s="4" t="s">
        <v>76</v>
      </c>
      <c r="O62" s="1" t="s">
        <v>27</v>
      </c>
      <c r="P62" s="6">
        <v>10.0</v>
      </c>
      <c r="Q62" s="1" t="s">
        <v>28</v>
      </c>
      <c r="R62" s="4"/>
      <c r="S62" s="4" t="s">
        <v>77</v>
      </c>
      <c r="T62" s="1" t="s">
        <v>30</v>
      </c>
      <c r="U62" s="1" t="str">
        <f t="shared" si="1"/>
        <v>YES</v>
      </c>
      <c r="V62" s="6">
        <v>0.0</v>
      </c>
      <c r="W62" s="6">
        <f t="shared" si="3"/>
        <v>2528</v>
      </c>
      <c r="X62" s="6">
        <f t="shared" si="4"/>
        <v>-832</v>
      </c>
      <c r="Y62" s="6">
        <f t="shared" si="7"/>
        <v>8</v>
      </c>
      <c r="Z62" s="1">
        <f t="shared" si="8"/>
        <v>401</v>
      </c>
      <c r="AA62" s="1">
        <f t="shared" ref="AA62:AA91" si="9">AA61-P62</f>
        <v>815</v>
      </c>
      <c r="AB62" s="1"/>
      <c r="AC62" s="1"/>
      <c r="AD62" s="1"/>
      <c r="AE62" s="6">
        <v>0.0</v>
      </c>
      <c r="AF62" s="6">
        <f t="shared" si="5"/>
        <v>3114</v>
      </c>
      <c r="AG62" s="6">
        <v>0.0</v>
      </c>
      <c r="AH62" s="6">
        <f t="shared" si="6"/>
        <v>1928</v>
      </c>
      <c r="AI62" s="1"/>
      <c r="AJ62" s="1"/>
      <c r="AK62" s="1"/>
      <c r="AL62" s="1"/>
      <c r="AM62" s="1"/>
      <c r="AN62" s="1"/>
      <c r="AO62" s="1"/>
      <c r="AP62" s="1"/>
    </row>
    <row r="63">
      <c r="A63" s="1">
        <v>62.0</v>
      </c>
      <c r="B63" s="2">
        <v>43862.0</v>
      </c>
      <c r="C63" s="1" t="s">
        <v>41</v>
      </c>
      <c r="D63" s="6">
        <v>1.0</v>
      </c>
      <c r="E63" s="1" t="s">
        <v>121</v>
      </c>
      <c r="F63" s="4"/>
      <c r="G63" s="4" t="s">
        <v>24</v>
      </c>
      <c r="H63" s="6">
        <f t="shared" si="2"/>
        <v>3.3</v>
      </c>
      <c r="I63" s="6">
        <v>43.0</v>
      </c>
      <c r="J63" s="4"/>
      <c r="K63" s="4"/>
      <c r="L63" s="4"/>
      <c r="M63" s="4" t="s">
        <v>25</v>
      </c>
      <c r="N63" s="4" t="s">
        <v>122</v>
      </c>
      <c r="O63" s="1" t="s">
        <v>27</v>
      </c>
      <c r="P63" s="6">
        <v>43.0</v>
      </c>
      <c r="Q63" s="1" t="s">
        <v>28</v>
      </c>
      <c r="R63" s="4"/>
      <c r="S63" s="4" t="s">
        <v>123</v>
      </c>
      <c r="T63" s="1" t="s">
        <v>30</v>
      </c>
      <c r="U63" s="1" t="str">
        <f t="shared" si="1"/>
        <v>YES</v>
      </c>
      <c r="V63" s="6">
        <v>0.0</v>
      </c>
      <c r="W63" s="6">
        <f t="shared" si="3"/>
        <v>2485</v>
      </c>
      <c r="X63" s="6">
        <f t="shared" si="4"/>
        <v>-875</v>
      </c>
      <c r="Y63" s="6">
        <f t="shared" si="7"/>
        <v>-35</v>
      </c>
      <c r="Z63" s="1">
        <f t="shared" si="8"/>
        <v>391</v>
      </c>
      <c r="AA63" s="1">
        <f t="shared" si="9"/>
        <v>772</v>
      </c>
      <c r="AB63" s="1"/>
      <c r="AC63" s="1"/>
      <c r="AD63" s="1"/>
      <c r="AE63" s="6">
        <v>0.0</v>
      </c>
      <c r="AF63" s="6">
        <f t="shared" si="5"/>
        <v>3104</v>
      </c>
      <c r="AG63" s="6">
        <v>0.0</v>
      </c>
      <c r="AH63" s="6">
        <f t="shared" si="6"/>
        <v>1885</v>
      </c>
      <c r="AI63" s="1"/>
      <c r="AJ63" s="1"/>
      <c r="AK63" s="1"/>
      <c r="AL63" s="1"/>
      <c r="AM63" s="1"/>
      <c r="AN63" s="1"/>
      <c r="AO63" s="1"/>
      <c r="AP63" s="1"/>
    </row>
    <row r="64">
      <c r="A64" s="1">
        <v>63.0</v>
      </c>
      <c r="B64" s="2">
        <v>43863.0</v>
      </c>
      <c r="C64" s="1" t="s">
        <v>48</v>
      </c>
      <c r="D64" s="6">
        <v>2.0</v>
      </c>
      <c r="E64" s="1" t="s">
        <v>121</v>
      </c>
      <c r="F64" s="4"/>
      <c r="G64" s="4" t="s">
        <v>24</v>
      </c>
      <c r="H64" s="6">
        <f t="shared" si="2"/>
        <v>-0.6744186047</v>
      </c>
      <c r="I64" s="6">
        <v>14.0</v>
      </c>
      <c r="J64" s="4"/>
      <c r="K64" s="4"/>
      <c r="L64" s="4"/>
      <c r="M64" s="4" t="s">
        <v>25</v>
      </c>
      <c r="N64" s="4" t="s">
        <v>124</v>
      </c>
      <c r="O64" s="1" t="s">
        <v>27</v>
      </c>
      <c r="P64" s="6">
        <v>14.0</v>
      </c>
      <c r="Q64" s="1" t="s">
        <v>28</v>
      </c>
      <c r="R64" s="4"/>
      <c r="S64" s="4" t="s">
        <v>125</v>
      </c>
      <c r="T64" s="1" t="s">
        <v>30</v>
      </c>
      <c r="U64" s="1" t="str">
        <f t="shared" si="1"/>
        <v>YES</v>
      </c>
      <c r="V64" s="6">
        <v>0.0</v>
      </c>
      <c r="W64" s="6">
        <f t="shared" si="3"/>
        <v>2471</v>
      </c>
      <c r="X64" s="6">
        <f t="shared" si="4"/>
        <v>-889</v>
      </c>
      <c r="Y64" s="6">
        <f t="shared" si="7"/>
        <v>-49</v>
      </c>
      <c r="Z64" s="1">
        <f t="shared" si="8"/>
        <v>348</v>
      </c>
      <c r="AA64" s="1">
        <f t="shared" si="9"/>
        <v>758</v>
      </c>
      <c r="AB64" s="1"/>
      <c r="AC64" s="1"/>
      <c r="AD64" s="1"/>
      <c r="AE64" s="6">
        <v>0.0</v>
      </c>
      <c r="AF64" s="6">
        <f t="shared" si="5"/>
        <v>3061</v>
      </c>
      <c r="AG64" s="6">
        <v>0.0</v>
      </c>
      <c r="AH64" s="6">
        <f t="shared" si="6"/>
        <v>1871</v>
      </c>
      <c r="AI64" s="1"/>
      <c r="AJ64" s="1"/>
      <c r="AK64" s="1"/>
      <c r="AL64" s="1"/>
      <c r="AM64" s="1"/>
      <c r="AN64" s="1"/>
      <c r="AO64" s="1"/>
      <c r="AP64" s="1"/>
    </row>
    <row r="65">
      <c r="A65" s="1">
        <v>64.0</v>
      </c>
      <c r="B65" s="2">
        <v>43864.0</v>
      </c>
      <c r="C65" s="1" t="s">
        <v>22</v>
      </c>
      <c r="D65" s="6">
        <v>3.0</v>
      </c>
      <c r="E65" s="1" t="s">
        <v>121</v>
      </c>
      <c r="F65" s="4"/>
      <c r="G65" s="4" t="s">
        <v>24</v>
      </c>
      <c r="H65" s="6">
        <f t="shared" si="2"/>
        <v>0.1428571429</v>
      </c>
      <c r="I65" s="6">
        <v>16.0</v>
      </c>
      <c r="J65" s="4"/>
      <c r="K65" s="4"/>
      <c r="L65" s="4"/>
      <c r="M65" s="4" t="s">
        <v>25</v>
      </c>
      <c r="N65" s="4" t="s">
        <v>86</v>
      </c>
      <c r="O65" s="1" t="s">
        <v>27</v>
      </c>
      <c r="P65" s="6">
        <v>16.0</v>
      </c>
      <c r="Q65" s="1" t="s">
        <v>28</v>
      </c>
      <c r="R65" s="4"/>
      <c r="S65" s="4" t="s">
        <v>87</v>
      </c>
      <c r="T65" s="1" t="s">
        <v>30</v>
      </c>
      <c r="U65" s="1" t="str">
        <f t="shared" si="1"/>
        <v>YES</v>
      </c>
      <c r="V65" s="6">
        <v>0.0</v>
      </c>
      <c r="W65" s="6">
        <f t="shared" si="3"/>
        <v>2455</v>
      </c>
      <c r="X65" s="6">
        <f t="shared" si="4"/>
        <v>-905</v>
      </c>
      <c r="Y65" s="6">
        <f t="shared" si="7"/>
        <v>-65</v>
      </c>
      <c r="Z65" s="1">
        <f t="shared" si="8"/>
        <v>334</v>
      </c>
      <c r="AA65" s="1">
        <f t="shared" si="9"/>
        <v>742</v>
      </c>
      <c r="AB65" s="1"/>
      <c r="AC65" s="1"/>
      <c r="AD65" s="1"/>
      <c r="AE65" s="6">
        <v>0.0</v>
      </c>
      <c r="AF65" s="6">
        <f t="shared" si="5"/>
        <v>3047</v>
      </c>
      <c r="AG65" s="6">
        <v>0.0</v>
      </c>
      <c r="AH65" s="6">
        <f t="shared" si="6"/>
        <v>1855</v>
      </c>
      <c r="AI65" s="1"/>
      <c r="AJ65" s="1"/>
      <c r="AK65" s="1"/>
      <c r="AL65" s="1"/>
      <c r="AM65" s="1"/>
      <c r="AN65" s="1"/>
      <c r="AO65" s="1"/>
      <c r="AP65" s="1"/>
    </row>
    <row r="66">
      <c r="A66" s="1">
        <v>65.0</v>
      </c>
      <c r="B66" s="2">
        <v>43865.0</v>
      </c>
      <c r="C66" s="1" t="s">
        <v>31</v>
      </c>
      <c r="D66" s="6">
        <v>4.0</v>
      </c>
      <c r="E66" s="1" t="s">
        <v>121</v>
      </c>
      <c r="F66" s="4"/>
      <c r="G66" s="4" t="s">
        <v>24</v>
      </c>
      <c r="H66" s="6">
        <f t="shared" si="2"/>
        <v>1.3125</v>
      </c>
      <c r="I66" s="6">
        <v>37.0</v>
      </c>
      <c r="J66" s="4"/>
      <c r="K66" s="4"/>
      <c r="L66" s="4"/>
      <c r="M66" s="4" t="s">
        <v>25</v>
      </c>
      <c r="N66" s="4" t="s">
        <v>82</v>
      </c>
      <c r="O66" s="1" t="s">
        <v>27</v>
      </c>
      <c r="P66" s="6">
        <v>37.0</v>
      </c>
      <c r="Q66" s="1" t="s">
        <v>28</v>
      </c>
      <c r="R66" s="4"/>
      <c r="S66" s="4" t="s">
        <v>83</v>
      </c>
      <c r="T66" s="1" t="s">
        <v>30</v>
      </c>
      <c r="U66" s="1" t="str">
        <f t="shared" si="1"/>
        <v>YES</v>
      </c>
      <c r="V66" s="6">
        <v>0.0</v>
      </c>
      <c r="W66" s="6">
        <f t="shared" si="3"/>
        <v>2418</v>
      </c>
      <c r="X66" s="6">
        <f t="shared" si="4"/>
        <v>-942</v>
      </c>
      <c r="Y66" s="6">
        <f t="shared" si="7"/>
        <v>-102</v>
      </c>
      <c r="Z66" s="1">
        <f t="shared" si="8"/>
        <v>318</v>
      </c>
      <c r="AA66" s="1">
        <f t="shared" si="9"/>
        <v>705</v>
      </c>
      <c r="AB66" s="1"/>
      <c r="AC66" s="1"/>
      <c r="AD66" s="1"/>
      <c r="AE66" s="6">
        <v>0.0</v>
      </c>
      <c r="AF66" s="6">
        <f t="shared" si="5"/>
        <v>3031</v>
      </c>
      <c r="AG66" s="6">
        <v>0.0</v>
      </c>
      <c r="AH66" s="6">
        <f t="shared" si="6"/>
        <v>1818</v>
      </c>
      <c r="AI66" s="1"/>
      <c r="AJ66" s="1"/>
      <c r="AK66" s="1"/>
      <c r="AL66" s="1"/>
      <c r="AM66" s="1"/>
      <c r="AN66" s="1"/>
      <c r="AO66" s="1"/>
      <c r="AP66" s="1"/>
    </row>
    <row r="67">
      <c r="A67" s="1">
        <v>66.0</v>
      </c>
      <c r="B67" s="2">
        <v>43866.0</v>
      </c>
      <c r="C67" s="1" t="s">
        <v>34</v>
      </c>
      <c r="D67" s="6">
        <v>5.0</v>
      </c>
      <c r="E67" s="1" t="s">
        <v>121</v>
      </c>
      <c r="F67" s="4"/>
      <c r="G67" s="4" t="s">
        <v>24</v>
      </c>
      <c r="H67" s="6">
        <f t="shared" si="2"/>
        <v>-0.4864864865</v>
      </c>
      <c r="I67" s="6">
        <v>19.0</v>
      </c>
      <c r="J67" s="4"/>
      <c r="K67" s="4"/>
      <c r="L67" s="4"/>
      <c r="M67" s="4" t="s">
        <v>25</v>
      </c>
      <c r="N67" s="4" t="s">
        <v>126</v>
      </c>
      <c r="O67" s="1" t="s">
        <v>27</v>
      </c>
      <c r="P67" s="6">
        <v>19.0</v>
      </c>
      <c r="Q67" s="1" t="s">
        <v>28</v>
      </c>
      <c r="R67" s="4"/>
      <c r="S67" s="4" t="s">
        <v>127</v>
      </c>
      <c r="T67" s="1" t="s">
        <v>30</v>
      </c>
      <c r="U67" s="1" t="str">
        <f t="shared" si="1"/>
        <v>YES</v>
      </c>
      <c r="V67" s="6">
        <v>0.0</v>
      </c>
      <c r="W67" s="6">
        <f t="shared" si="3"/>
        <v>2399</v>
      </c>
      <c r="X67" s="6">
        <f t="shared" si="4"/>
        <v>-961</v>
      </c>
      <c r="Y67" s="6">
        <f t="shared" si="7"/>
        <v>-121</v>
      </c>
      <c r="Z67" s="1">
        <f t="shared" si="8"/>
        <v>281</v>
      </c>
      <c r="AA67" s="1">
        <f t="shared" si="9"/>
        <v>686</v>
      </c>
      <c r="AB67" s="1"/>
      <c r="AC67" s="1"/>
      <c r="AD67" s="1"/>
      <c r="AE67" s="6">
        <v>0.0</v>
      </c>
      <c r="AF67" s="6">
        <f t="shared" si="5"/>
        <v>2994</v>
      </c>
      <c r="AG67" s="6">
        <v>0.0</v>
      </c>
      <c r="AH67" s="6">
        <f t="shared" si="6"/>
        <v>1799</v>
      </c>
      <c r="AI67" s="1"/>
      <c r="AJ67" s="1"/>
      <c r="AK67" s="1"/>
      <c r="AL67" s="1"/>
      <c r="AM67" s="1"/>
      <c r="AN67" s="1"/>
      <c r="AO67" s="1"/>
      <c r="AP67" s="1"/>
    </row>
    <row r="68">
      <c r="A68" s="1">
        <v>67.0</v>
      </c>
      <c r="B68" s="2">
        <v>43867.0</v>
      </c>
      <c r="C68" s="1" t="s">
        <v>37</v>
      </c>
      <c r="D68" s="6">
        <v>6.0</v>
      </c>
      <c r="E68" s="1" t="s">
        <v>121</v>
      </c>
      <c r="F68" s="4"/>
      <c r="G68" s="4" t="s">
        <v>24</v>
      </c>
      <c r="H68" s="6">
        <f t="shared" si="2"/>
        <v>0.1578947368</v>
      </c>
      <c r="I68" s="6">
        <v>22.0</v>
      </c>
      <c r="J68" s="4"/>
      <c r="K68" s="4"/>
      <c r="L68" s="4"/>
      <c r="M68" s="4" t="s">
        <v>25</v>
      </c>
      <c r="N68" s="4" t="s">
        <v>80</v>
      </c>
      <c r="O68" s="1" t="s">
        <v>27</v>
      </c>
      <c r="P68" s="6">
        <v>22.0</v>
      </c>
      <c r="Q68" s="1" t="s">
        <v>28</v>
      </c>
      <c r="R68" s="4"/>
      <c r="S68" s="4" t="s">
        <v>81</v>
      </c>
      <c r="T68" s="1" t="s">
        <v>30</v>
      </c>
      <c r="U68" s="1" t="str">
        <f t="shared" si="1"/>
        <v>YES</v>
      </c>
      <c r="V68" s="6">
        <v>0.0</v>
      </c>
      <c r="W68" s="6">
        <f t="shared" si="3"/>
        <v>2377</v>
      </c>
      <c r="X68" s="6">
        <f t="shared" si="4"/>
        <v>-983</v>
      </c>
      <c r="Y68" s="6">
        <f t="shared" si="7"/>
        <v>-143</v>
      </c>
      <c r="Z68" s="1">
        <f t="shared" si="8"/>
        <v>262</v>
      </c>
      <c r="AA68" s="1">
        <f t="shared" si="9"/>
        <v>664</v>
      </c>
      <c r="AB68" s="1"/>
      <c r="AC68" s="1"/>
      <c r="AD68" s="1"/>
      <c r="AE68" s="6">
        <v>0.0</v>
      </c>
      <c r="AF68" s="6">
        <f t="shared" si="5"/>
        <v>2975</v>
      </c>
      <c r="AG68" s="6">
        <v>0.0</v>
      </c>
      <c r="AH68" s="6">
        <f t="shared" si="6"/>
        <v>1777</v>
      </c>
      <c r="AI68" s="1"/>
      <c r="AJ68" s="1"/>
      <c r="AK68" s="1"/>
      <c r="AL68" s="1"/>
      <c r="AM68" s="1"/>
      <c r="AN68" s="1"/>
      <c r="AO68" s="1"/>
      <c r="AP68" s="1"/>
    </row>
    <row r="69">
      <c r="A69" s="1">
        <v>68.0</v>
      </c>
      <c r="B69" s="2">
        <v>43868.0</v>
      </c>
      <c r="C69" s="1" t="s">
        <v>40</v>
      </c>
      <c r="D69" s="6">
        <v>7.0</v>
      </c>
      <c r="E69" s="1" t="s">
        <v>121</v>
      </c>
      <c r="F69" s="4"/>
      <c r="G69" s="4" t="s">
        <v>24</v>
      </c>
      <c r="H69" s="6">
        <f t="shared" si="2"/>
        <v>-0.3636363636</v>
      </c>
      <c r="I69" s="6">
        <v>14.0</v>
      </c>
      <c r="J69" s="4"/>
      <c r="K69" s="4"/>
      <c r="L69" s="4"/>
      <c r="M69" s="4" t="s">
        <v>25</v>
      </c>
      <c r="N69" s="4" t="s">
        <v>124</v>
      </c>
      <c r="O69" s="1" t="s">
        <v>27</v>
      </c>
      <c r="P69" s="6">
        <v>14.0</v>
      </c>
      <c r="Q69" s="1" t="s">
        <v>28</v>
      </c>
      <c r="R69" s="4"/>
      <c r="S69" s="4" t="s">
        <v>125</v>
      </c>
      <c r="T69" s="1" t="s">
        <v>30</v>
      </c>
      <c r="U69" s="1" t="str">
        <f t="shared" si="1"/>
        <v>YES</v>
      </c>
      <c r="V69" s="6">
        <v>0.0</v>
      </c>
      <c r="W69" s="6">
        <f t="shared" si="3"/>
        <v>2363</v>
      </c>
      <c r="X69" s="6">
        <f t="shared" si="4"/>
        <v>-997</v>
      </c>
      <c r="Y69" s="6">
        <f t="shared" si="7"/>
        <v>-157</v>
      </c>
      <c r="Z69" s="1">
        <f t="shared" si="8"/>
        <v>240</v>
      </c>
      <c r="AA69" s="1">
        <f t="shared" si="9"/>
        <v>650</v>
      </c>
      <c r="AB69" s="1"/>
      <c r="AC69" s="1"/>
      <c r="AD69" s="1"/>
      <c r="AE69" s="6">
        <v>0.0</v>
      </c>
      <c r="AF69" s="6">
        <f t="shared" si="5"/>
        <v>2953</v>
      </c>
      <c r="AG69" s="6">
        <v>0.0</v>
      </c>
      <c r="AH69" s="6">
        <f t="shared" si="6"/>
        <v>1763</v>
      </c>
      <c r="AI69" s="1"/>
      <c r="AJ69" s="1"/>
      <c r="AK69" s="1"/>
      <c r="AL69" s="1"/>
      <c r="AM69" s="1"/>
      <c r="AN69" s="1"/>
      <c r="AO69" s="1"/>
      <c r="AP69" s="1"/>
    </row>
    <row r="70">
      <c r="A70" s="1">
        <v>69.0</v>
      </c>
      <c r="B70" s="2">
        <v>43869.0</v>
      </c>
      <c r="C70" s="1" t="s">
        <v>41</v>
      </c>
      <c r="D70" s="6">
        <v>8.0</v>
      </c>
      <c r="E70" s="1" t="s">
        <v>121</v>
      </c>
      <c r="F70" s="4"/>
      <c r="G70" s="4" t="s">
        <v>24</v>
      </c>
      <c r="H70" s="6">
        <f t="shared" si="2"/>
        <v>-0.3571428571</v>
      </c>
      <c r="I70" s="6">
        <v>9.0</v>
      </c>
      <c r="J70" s="4"/>
      <c r="K70" s="4"/>
      <c r="L70" s="4"/>
      <c r="M70" s="4" t="s">
        <v>25</v>
      </c>
      <c r="N70" s="4" t="s">
        <v>60</v>
      </c>
      <c r="O70" s="1" t="s">
        <v>27</v>
      </c>
      <c r="P70" s="6">
        <v>9.0</v>
      </c>
      <c r="Q70" s="1" t="s">
        <v>28</v>
      </c>
      <c r="R70" s="4"/>
      <c r="S70" s="4" t="s">
        <v>61</v>
      </c>
      <c r="T70" s="1" t="s">
        <v>30</v>
      </c>
      <c r="U70" s="1" t="str">
        <f t="shared" si="1"/>
        <v>YES</v>
      </c>
      <c r="V70" s="6">
        <v>0.0</v>
      </c>
      <c r="W70" s="6">
        <f t="shared" si="3"/>
        <v>2354</v>
      </c>
      <c r="X70" s="6">
        <f t="shared" si="4"/>
        <v>-1006</v>
      </c>
      <c r="Y70" s="6">
        <f t="shared" si="7"/>
        <v>-166</v>
      </c>
      <c r="Z70" s="1">
        <f t="shared" si="8"/>
        <v>226</v>
      </c>
      <c r="AA70" s="1">
        <f t="shared" si="9"/>
        <v>641</v>
      </c>
      <c r="AB70" s="1"/>
      <c r="AC70" s="1"/>
      <c r="AD70" s="1"/>
      <c r="AE70" s="6">
        <v>0.0</v>
      </c>
      <c r="AF70" s="6">
        <f t="shared" si="5"/>
        <v>2939</v>
      </c>
      <c r="AG70" s="6">
        <v>0.0</v>
      </c>
      <c r="AH70" s="6">
        <f t="shared" si="6"/>
        <v>1754</v>
      </c>
      <c r="AI70" s="1"/>
      <c r="AJ70" s="1"/>
      <c r="AK70" s="1"/>
      <c r="AL70" s="1"/>
      <c r="AM70" s="1"/>
      <c r="AN70" s="1"/>
      <c r="AO70" s="1"/>
      <c r="AP70" s="1"/>
    </row>
    <row r="71">
      <c r="A71" s="1">
        <v>70.0</v>
      </c>
      <c r="B71" s="2">
        <v>43870.0</v>
      </c>
      <c r="C71" s="1" t="s">
        <v>48</v>
      </c>
      <c r="D71" s="6">
        <v>9.0</v>
      </c>
      <c r="E71" s="1" t="s">
        <v>121</v>
      </c>
      <c r="F71" s="4"/>
      <c r="G71" s="4" t="s">
        <v>24</v>
      </c>
      <c r="H71" s="6">
        <f t="shared" si="2"/>
        <v>4.555555556</v>
      </c>
      <c r="I71" s="6">
        <v>50.0</v>
      </c>
      <c r="J71" s="4"/>
      <c r="K71" s="4"/>
      <c r="L71" s="4"/>
      <c r="M71" s="4" t="s">
        <v>25</v>
      </c>
      <c r="N71" s="4" t="s">
        <v>101</v>
      </c>
      <c r="O71" s="1" t="s">
        <v>27</v>
      </c>
      <c r="P71" s="6">
        <v>50.0</v>
      </c>
      <c r="Q71" s="1" t="s">
        <v>28</v>
      </c>
      <c r="R71" s="4"/>
      <c r="S71" s="4" t="s">
        <v>102</v>
      </c>
      <c r="T71" s="1" t="s">
        <v>30</v>
      </c>
      <c r="U71" s="1" t="str">
        <f t="shared" si="1"/>
        <v>YES</v>
      </c>
      <c r="V71" s="6">
        <v>0.0</v>
      </c>
      <c r="W71" s="6">
        <f t="shared" si="3"/>
        <v>2304</v>
      </c>
      <c r="X71" s="6">
        <f t="shared" si="4"/>
        <v>-1056</v>
      </c>
      <c r="Y71" s="6">
        <f t="shared" si="7"/>
        <v>-216</v>
      </c>
      <c r="Z71" s="1">
        <f t="shared" si="8"/>
        <v>217</v>
      </c>
      <c r="AA71" s="1">
        <f t="shared" si="9"/>
        <v>591</v>
      </c>
      <c r="AB71" s="1"/>
      <c r="AC71" s="1"/>
      <c r="AD71" s="1"/>
      <c r="AE71" s="6">
        <v>0.0</v>
      </c>
      <c r="AF71" s="6">
        <f t="shared" si="5"/>
        <v>2930</v>
      </c>
      <c r="AG71" s="6">
        <v>0.0</v>
      </c>
      <c r="AH71" s="6">
        <f t="shared" si="6"/>
        <v>1704</v>
      </c>
      <c r="AI71" s="1"/>
      <c r="AJ71" s="1"/>
      <c r="AK71" s="1"/>
      <c r="AL71" s="1"/>
      <c r="AM71" s="1"/>
      <c r="AN71" s="1"/>
      <c r="AO71" s="1"/>
      <c r="AP71" s="1"/>
    </row>
    <row r="72">
      <c r="A72" s="8">
        <v>71.0</v>
      </c>
      <c r="B72" s="9">
        <v>43871.0</v>
      </c>
      <c r="C72" s="8" t="s">
        <v>22</v>
      </c>
      <c r="D72" s="10">
        <v>10.0</v>
      </c>
      <c r="E72" s="8" t="s">
        <v>121</v>
      </c>
      <c r="F72" s="11"/>
      <c r="G72" s="11" t="s">
        <v>24</v>
      </c>
      <c r="H72" s="6">
        <f t="shared" si="2"/>
        <v>-0.74</v>
      </c>
      <c r="I72" s="10">
        <v>13.0</v>
      </c>
      <c r="J72" s="11"/>
      <c r="K72" s="11"/>
      <c r="L72" s="11"/>
      <c r="M72" s="11" t="s">
        <v>25</v>
      </c>
      <c r="N72" s="11" t="s">
        <v>109</v>
      </c>
      <c r="O72" s="8" t="s">
        <v>27</v>
      </c>
      <c r="P72" s="10">
        <v>13.0</v>
      </c>
      <c r="Q72" s="8" t="s">
        <v>28</v>
      </c>
      <c r="R72" s="11"/>
      <c r="S72" s="11" t="s">
        <v>110</v>
      </c>
      <c r="T72" s="8" t="s">
        <v>30</v>
      </c>
      <c r="U72" s="8" t="str">
        <f t="shared" si="1"/>
        <v>YES</v>
      </c>
      <c r="V72" s="10">
        <v>840.0</v>
      </c>
      <c r="W72" s="10">
        <f t="shared" si="3"/>
        <v>3131</v>
      </c>
      <c r="X72" s="10">
        <f t="shared" si="4"/>
        <v>-1069</v>
      </c>
      <c r="Y72" s="10">
        <f t="shared" si="7"/>
        <v>-229</v>
      </c>
      <c r="Z72" s="1">
        <f t="shared" si="8"/>
        <v>167</v>
      </c>
      <c r="AA72" s="1">
        <f t="shared" si="9"/>
        <v>578</v>
      </c>
      <c r="AB72" s="8"/>
      <c r="AC72" s="8"/>
      <c r="AD72" s="8"/>
      <c r="AE72" s="10">
        <v>960.0</v>
      </c>
      <c r="AF72" s="10">
        <f t="shared" si="5"/>
        <v>3840</v>
      </c>
      <c r="AG72" s="10">
        <v>720.0</v>
      </c>
      <c r="AH72" s="10">
        <f t="shared" si="6"/>
        <v>2411</v>
      </c>
      <c r="AI72" s="8"/>
      <c r="AJ72" s="8"/>
      <c r="AK72" s="8"/>
      <c r="AL72" s="8"/>
      <c r="AM72" s="8"/>
      <c r="AN72" s="8"/>
      <c r="AO72" s="8"/>
      <c r="AP72" s="8"/>
    </row>
    <row r="73">
      <c r="A73" s="1">
        <v>72.0</v>
      </c>
      <c r="B73" s="2">
        <v>43872.0</v>
      </c>
      <c r="C73" s="1" t="s">
        <v>31</v>
      </c>
      <c r="D73" s="6">
        <v>11.0</v>
      </c>
      <c r="E73" s="1" t="s">
        <v>121</v>
      </c>
      <c r="F73" s="4"/>
      <c r="G73" s="4" t="s">
        <v>24</v>
      </c>
      <c r="H73" s="6">
        <f t="shared" si="2"/>
        <v>-0.5384615385</v>
      </c>
      <c r="I73" s="6">
        <v>6.0</v>
      </c>
      <c r="J73" s="4"/>
      <c r="K73" s="4"/>
      <c r="L73" s="4"/>
      <c r="M73" s="4" t="s">
        <v>25</v>
      </c>
      <c r="N73" s="4" t="s">
        <v>90</v>
      </c>
      <c r="O73" s="1" t="s">
        <v>27</v>
      </c>
      <c r="P73" s="6">
        <v>6.0</v>
      </c>
      <c r="Q73" s="1" t="s">
        <v>28</v>
      </c>
      <c r="R73" s="4"/>
      <c r="S73" s="4" t="s">
        <v>91</v>
      </c>
      <c r="T73" s="1" t="s">
        <v>30</v>
      </c>
      <c r="U73" s="1" t="str">
        <f t="shared" si="1"/>
        <v>YES</v>
      </c>
      <c r="V73" s="6">
        <v>0.0</v>
      </c>
      <c r="W73" s="6">
        <f t="shared" si="3"/>
        <v>3125</v>
      </c>
      <c r="X73" s="6">
        <f t="shared" si="4"/>
        <v>-1075</v>
      </c>
      <c r="Y73" s="6">
        <f t="shared" si="7"/>
        <v>-235</v>
      </c>
      <c r="Z73" s="1">
        <f t="shared" si="8"/>
        <v>154</v>
      </c>
      <c r="AA73" s="1">
        <f t="shared" si="9"/>
        <v>572</v>
      </c>
      <c r="AB73" s="1"/>
      <c r="AC73" s="1"/>
      <c r="AD73" s="1"/>
      <c r="AE73" s="6">
        <v>0.0</v>
      </c>
      <c r="AF73" s="6">
        <f t="shared" si="5"/>
        <v>3827</v>
      </c>
      <c r="AG73" s="6">
        <v>0.0</v>
      </c>
      <c r="AH73" s="6">
        <f t="shared" si="6"/>
        <v>2405</v>
      </c>
      <c r="AI73" s="1"/>
      <c r="AJ73" s="1"/>
      <c r="AK73" s="1"/>
      <c r="AL73" s="1"/>
      <c r="AM73" s="1"/>
      <c r="AN73" s="1"/>
      <c r="AO73" s="1"/>
      <c r="AP73" s="1"/>
    </row>
    <row r="74">
      <c r="A74" s="1">
        <v>73.0</v>
      </c>
      <c r="B74" s="2">
        <v>43873.0</v>
      </c>
      <c r="C74" s="1" t="s">
        <v>34</v>
      </c>
      <c r="D74" s="6">
        <v>12.0</v>
      </c>
      <c r="E74" s="1" t="s">
        <v>121</v>
      </c>
      <c r="F74" s="4"/>
      <c r="G74" s="4" t="s">
        <v>24</v>
      </c>
      <c r="H74" s="6">
        <f t="shared" si="2"/>
        <v>-0.5</v>
      </c>
      <c r="I74" s="6">
        <v>3.0</v>
      </c>
      <c r="J74" s="4"/>
      <c r="K74" s="4"/>
      <c r="L74" s="4"/>
      <c r="M74" s="4" t="s">
        <v>25</v>
      </c>
      <c r="N74" s="4" t="s">
        <v>105</v>
      </c>
      <c r="O74" s="1" t="s">
        <v>27</v>
      </c>
      <c r="P74" s="6">
        <v>3.0</v>
      </c>
      <c r="Q74" s="1" t="s">
        <v>28</v>
      </c>
      <c r="R74" s="4"/>
      <c r="S74" s="4" t="s">
        <v>106</v>
      </c>
      <c r="T74" s="1" t="s">
        <v>30</v>
      </c>
      <c r="U74" s="1" t="str">
        <f t="shared" si="1"/>
        <v>YES</v>
      </c>
      <c r="V74" s="6">
        <v>0.0</v>
      </c>
      <c r="W74" s="6">
        <f t="shared" si="3"/>
        <v>3122</v>
      </c>
      <c r="X74" s="6">
        <f t="shared" si="4"/>
        <v>-1078</v>
      </c>
      <c r="Y74" s="6">
        <f t="shared" si="7"/>
        <v>-238</v>
      </c>
      <c r="Z74" s="1">
        <f t="shared" si="8"/>
        <v>148</v>
      </c>
      <c r="AA74" s="1">
        <f t="shared" si="9"/>
        <v>569</v>
      </c>
      <c r="AB74" s="1"/>
      <c r="AC74" s="1"/>
      <c r="AD74" s="1"/>
      <c r="AE74" s="6">
        <v>0.0</v>
      </c>
      <c r="AF74" s="6">
        <f t="shared" si="5"/>
        <v>3821</v>
      </c>
      <c r="AG74" s="6">
        <v>0.0</v>
      </c>
      <c r="AH74" s="6">
        <f t="shared" si="6"/>
        <v>2402</v>
      </c>
      <c r="AI74" s="1"/>
      <c r="AJ74" s="1"/>
      <c r="AK74" s="1"/>
      <c r="AL74" s="1"/>
      <c r="AM74" s="1"/>
      <c r="AN74" s="1"/>
      <c r="AO74" s="1"/>
      <c r="AP74" s="1"/>
    </row>
    <row r="75">
      <c r="A75" s="1">
        <v>74.0</v>
      </c>
      <c r="B75" s="2">
        <v>43874.0</v>
      </c>
      <c r="C75" s="1" t="s">
        <v>37</v>
      </c>
      <c r="D75" s="6">
        <v>13.0</v>
      </c>
      <c r="E75" s="1" t="s">
        <v>121</v>
      </c>
      <c r="F75" s="4"/>
      <c r="G75" s="4" t="s">
        <v>24</v>
      </c>
      <c r="H75" s="6">
        <f t="shared" si="2"/>
        <v>5</v>
      </c>
      <c r="I75" s="6">
        <v>18.0</v>
      </c>
      <c r="J75" s="4"/>
      <c r="K75" s="4"/>
      <c r="L75" s="4"/>
      <c r="M75" s="4" t="s">
        <v>25</v>
      </c>
      <c r="N75" s="4" t="s">
        <v>97</v>
      </c>
      <c r="O75" s="1" t="s">
        <v>27</v>
      </c>
      <c r="P75" s="6">
        <v>18.0</v>
      </c>
      <c r="Q75" s="1" t="s">
        <v>28</v>
      </c>
      <c r="R75" s="4"/>
      <c r="S75" s="4" t="s">
        <v>98</v>
      </c>
      <c r="T75" s="1" t="s">
        <v>30</v>
      </c>
      <c r="U75" s="1" t="str">
        <f t="shared" si="1"/>
        <v>YES</v>
      </c>
      <c r="V75" s="6">
        <v>0.0</v>
      </c>
      <c r="W75" s="6">
        <f t="shared" si="3"/>
        <v>3104</v>
      </c>
      <c r="X75" s="6">
        <f t="shared" si="4"/>
        <v>-1096</v>
      </c>
      <c r="Y75" s="6">
        <f t="shared" si="7"/>
        <v>-256</v>
      </c>
      <c r="Z75" s="1">
        <f t="shared" si="8"/>
        <v>145</v>
      </c>
      <c r="AA75" s="1">
        <f t="shared" si="9"/>
        <v>551</v>
      </c>
      <c r="AB75" s="1">
        <f>840-P75</f>
        <v>822</v>
      </c>
      <c r="AC75" s="1"/>
      <c r="AD75" s="1"/>
      <c r="AE75" s="6">
        <v>0.0</v>
      </c>
      <c r="AF75" s="6">
        <f t="shared" si="5"/>
        <v>3818</v>
      </c>
      <c r="AG75" s="6">
        <v>0.0</v>
      </c>
      <c r="AH75" s="6">
        <f t="shared" si="6"/>
        <v>2384</v>
      </c>
      <c r="AI75" s="1"/>
      <c r="AJ75" s="1"/>
      <c r="AK75" s="1"/>
      <c r="AL75" s="1"/>
      <c r="AM75" s="1"/>
      <c r="AN75" s="1"/>
      <c r="AO75" s="1"/>
      <c r="AP75" s="1"/>
    </row>
    <row r="76">
      <c r="A76" s="1">
        <v>75.0</v>
      </c>
      <c r="B76" s="2">
        <v>43875.0</v>
      </c>
      <c r="C76" s="1" t="s">
        <v>40</v>
      </c>
      <c r="D76" s="6">
        <v>14.0</v>
      </c>
      <c r="E76" s="1" t="s">
        <v>121</v>
      </c>
      <c r="F76" s="4"/>
      <c r="G76" s="4" t="s">
        <v>24</v>
      </c>
      <c r="H76" s="6">
        <f t="shared" si="2"/>
        <v>1.666666667</v>
      </c>
      <c r="I76" s="6">
        <v>48.0</v>
      </c>
      <c r="J76" s="4"/>
      <c r="K76" s="4"/>
      <c r="L76" s="4"/>
      <c r="M76" s="4" t="s">
        <v>25</v>
      </c>
      <c r="N76" s="4" t="s">
        <v>70</v>
      </c>
      <c r="O76" s="1" t="s">
        <v>27</v>
      </c>
      <c r="P76" s="6">
        <v>48.0</v>
      </c>
      <c r="Q76" s="1" t="s">
        <v>28</v>
      </c>
      <c r="R76" s="4"/>
      <c r="S76" s="4" t="s">
        <v>71</v>
      </c>
      <c r="T76" s="1" t="s">
        <v>30</v>
      </c>
      <c r="U76" s="1" t="str">
        <f t="shared" si="1"/>
        <v>YES</v>
      </c>
      <c r="V76" s="6">
        <v>0.0</v>
      </c>
      <c r="W76" s="6">
        <f t="shared" si="3"/>
        <v>3056</v>
      </c>
      <c r="X76" s="6">
        <f t="shared" si="4"/>
        <v>-1144</v>
      </c>
      <c r="Y76" s="6">
        <f t="shared" si="7"/>
        <v>-304</v>
      </c>
      <c r="Z76" s="1">
        <f t="shared" si="8"/>
        <v>127</v>
      </c>
      <c r="AA76" s="1">
        <f t="shared" si="9"/>
        <v>503</v>
      </c>
      <c r="AB76" s="1">
        <f t="shared" ref="AB76:AB91" si="10">AB75-P76</f>
        <v>774</v>
      </c>
      <c r="AC76" s="1"/>
      <c r="AD76" s="1"/>
      <c r="AE76" s="6">
        <v>0.0</v>
      </c>
      <c r="AF76" s="6">
        <f t="shared" si="5"/>
        <v>3800</v>
      </c>
      <c r="AG76" s="6">
        <v>0.0</v>
      </c>
      <c r="AH76" s="6">
        <f t="shared" si="6"/>
        <v>2336</v>
      </c>
      <c r="AI76" s="1"/>
      <c r="AJ76" s="1"/>
      <c r="AK76" s="1"/>
      <c r="AL76" s="1"/>
      <c r="AM76" s="1"/>
      <c r="AN76" s="1"/>
      <c r="AO76" s="1"/>
      <c r="AP76" s="1"/>
    </row>
    <row r="77">
      <c r="A77" s="1">
        <v>76.0</v>
      </c>
      <c r="B77" s="2">
        <v>43876.0</v>
      </c>
      <c r="C77" s="1" t="s">
        <v>41</v>
      </c>
      <c r="D77" s="6">
        <v>15.0</v>
      </c>
      <c r="E77" s="1" t="s">
        <v>121</v>
      </c>
      <c r="F77" s="4"/>
      <c r="G77" s="4" t="s">
        <v>24</v>
      </c>
      <c r="H77" s="6">
        <f t="shared" si="2"/>
        <v>-0.1458333333</v>
      </c>
      <c r="I77" s="6">
        <v>41.0</v>
      </c>
      <c r="J77" s="4"/>
      <c r="K77" s="4"/>
      <c r="L77" s="4"/>
      <c r="M77" s="4" t="s">
        <v>25</v>
      </c>
      <c r="N77" s="4" t="s">
        <v>66</v>
      </c>
      <c r="O77" s="1" t="s">
        <v>27</v>
      </c>
      <c r="P77" s="6">
        <v>41.0</v>
      </c>
      <c r="Q77" s="1" t="s">
        <v>28</v>
      </c>
      <c r="R77" s="4"/>
      <c r="S77" s="4" t="s">
        <v>67</v>
      </c>
      <c r="T77" s="1" t="s">
        <v>30</v>
      </c>
      <c r="U77" s="1" t="str">
        <f t="shared" si="1"/>
        <v>YES</v>
      </c>
      <c r="V77" s="6">
        <v>0.0</v>
      </c>
      <c r="W77" s="6">
        <f t="shared" si="3"/>
        <v>3015</v>
      </c>
      <c r="X77" s="6">
        <f t="shared" si="4"/>
        <v>-1185</v>
      </c>
      <c r="Y77" s="6">
        <f t="shared" si="7"/>
        <v>-345</v>
      </c>
      <c r="Z77" s="1">
        <f t="shared" si="8"/>
        <v>79</v>
      </c>
      <c r="AA77" s="1">
        <f t="shared" si="9"/>
        <v>462</v>
      </c>
      <c r="AB77" s="1">
        <f t="shared" si="10"/>
        <v>733</v>
      </c>
      <c r="AC77" s="1"/>
      <c r="AD77" s="1"/>
      <c r="AE77" s="6">
        <v>0.0</v>
      </c>
      <c r="AF77" s="6">
        <f t="shared" si="5"/>
        <v>3752</v>
      </c>
      <c r="AG77" s="6">
        <v>0.0</v>
      </c>
      <c r="AH77" s="6">
        <f t="shared" si="6"/>
        <v>2295</v>
      </c>
      <c r="AI77" s="1"/>
      <c r="AJ77" s="1"/>
      <c r="AK77" s="1"/>
      <c r="AL77" s="1"/>
      <c r="AM77" s="1"/>
      <c r="AN77" s="1"/>
      <c r="AO77" s="1"/>
      <c r="AP77" s="1"/>
    </row>
    <row r="78">
      <c r="A78" s="1">
        <v>77.0</v>
      </c>
      <c r="B78" s="2">
        <v>43877.0</v>
      </c>
      <c r="C78" s="1" t="s">
        <v>48</v>
      </c>
      <c r="D78" s="6">
        <v>16.0</v>
      </c>
      <c r="E78" s="1" t="s">
        <v>121</v>
      </c>
      <c r="F78" s="4"/>
      <c r="G78" s="4" t="s">
        <v>24</v>
      </c>
      <c r="H78" s="6">
        <f t="shared" si="2"/>
        <v>0.3414634146</v>
      </c>
      <c r="I78" s="6">
        <v>55.0</v>
      </c>
      <c r="J78" s="4"/>
      <c r="K78" s="4"/>
      <c r="L78" s="4"/>
      <c r="M78" s="4" t="s">
        <v>25</v>
      </c>
      <c r="N78" s="4" t="s">
        <v>42</v>
      </c>
      <c r="O78" s="1" t="s">
        <v>27</v>
      </c>
      <c r="P78" s="6">
        <v>55.0</v>
      </c>
      <c r="Q78" s="1" t="s">
        <v>28</v>
      </c>
      <c r="R78" s="4"/>
      <c r="S78" s="4" t="s">
        <v>43</v>
      </c>
      <c r="T78" s="1" t="s">
        <v>30</v>
      </c>
      <c r="U78" s="1" t="str">
        <f t="shared" si="1"/>
        <v>YES</v>
      </c>
      <c r="V78" s="6">
        <v>0.0</v>
      </c>
      <c r="W78" s="6">
        <f t="shared" si="3"/>
        <v>2960</v>
      </c>
      <c r="X78" s="6">
        <f t="shared" si="4"/>
        <v>-1240</v>
      </c>
      <c r="Y78" s="6">
        <f t="shared" si="7"/>
        <v>-400</v>
      </c>
      <c r="Z78" s="1">
        <f t="shared" si="8"/>
        <v>38</v>
      </c>
      <c r="AA78" s="1">
        <f t="shared" si="9"/>
        <v>407</v>
      </c>
      <c r="AB78" s="1">
        <f t="shared" si="10"/>
        <v>678</v>
      </c>
      <c r="AC78" s="1"/>
      <c r="AD78" s="1"/>
      <c r="AE78" s="6">
        <v>0.0</v>
      </c>
      <c r="AF78" s="6">
        <f t="shared" si="5"/>
        <v>3711</v>
      </c>
      <c r="AG78" s="6">
        <v>0.0</v>
      </c>
      <c r="AH78" s="6">
        <f t="shared" si="6"/>
        <v>2240</v>
      </c>
      <c r="AI78" s="1"/>
      <c r="AJ78" s="1"/>
      <c r="AK78" s="1"/>
      <c r="AL78" s="1"/>
      <c r="AM78" s="1"/>
      <c r="AN78" s="1"/>
      <c r="AO78" s="1"/>
      <c r="AP78" s="1"/>
    </row>
    <row r="79">
      <c r="A79" s="1">
        <v>78.0</v>
      </c>
      <c r="B79" s="2">
        <v>43878.0</v>
      </c>
      <c r="C79" s="1" t="s">
        <v>22</v>
      </c>
      <c r="D79" s="6">
        <v>17.0</v>
      </c>
      <c r="E79" s="1" t="s">
        <v>121</v>
      </c>
      <c r="F79" s="4"/>
      <c r="G79" s="4" t="s">
        <v>24</v>
      </c>
      <c r="H79" s="6">
        <f t="shared" si="2"/>
        <v>-0.3090909091</v>
      </c>
      <c r="I79" s="6">
        <v>38.0</v>
      </c>
      <c r="J79" s="4"/>
      <c r="K79" s="4"/>
      <c r="L79" s="4"/>
      <c r="M79" s="4" t="s">
        <v>25</v>
      </c>
      <c r="N79" s="4" t="s">
        <v>103</v>
      </c>
      <c r="O79" s="1" t="s">
        <v>27</v>
      </c>
      <c r="P79" s="6">
        <v>38.0</v>
      </c>
      <c r="Q79" s="1" t="s">
        <v>28</v>
      </c>
      <c r="R79" s="4"/>
      <c r="S79" s="4" t="s">
        <v>104</v>
      </c>
      <c r="T79" s="1" t="s">
        <v>30</v>
      </c>
      <c r="U79" s="1" t="str">
        <f t="shared" si="1"/>
        <v>YES</v>
      </c>
      <c r="V79" s="6">
        <v>0.0</v>
      </c>
      <c r="W79" s="6">
        <f t="shared" si="3"/>
        <v>2922</v>
      </c>
      <c r="X79" s="6">
        <f t="shared" si="4"/>
        <v>-1278</v>
      </c>
      <c r="Y79" s="6">
        <f t="shared" si="7"/>
        <v>-438</v>
      </c>
      <c r="Z79" s="1">
        <f t="shared" si="8"/>
        <v>-17</v>
      </c>
      <c r="AA79" s="1">
        <f t="shared" si="9"/>
        <v>369</v>
      </c>
      <c r="AB79" s="1">
        <f t="shared" si="10"/>
        <v>640</v>
      </c>
      <c r="AC79" s="1"/>
      <c r="AD79" s="1"/>
      <c r="AE79" s="6">
        <v>0.0</v>
      </c>
      <c r="AF79" s="6">
        <f t="shared" si="5"/>
        <v>3656</v>
      </c>
      <c r="AG79" s="6">
        <v>0.0</v>
      </c>
      <c r="AH79" s="6">
        <f t="shared" si="6"/>
        <v>2202</v>
      </c>
      <c r="AI79" s="1"/>
      <c r="AJ79" s="1"/>
      <c r="AK79" s="1"/>
      <c r="AL79" s="1"/>
      <c r="AM79" s="1"/>
      <c r="AN79" s="1"/>
      <c r="AO79" s="1"/>
      <c r="AP79" s="1"/>
    </row>
    <row r="80">
      <c r="A80" s="1">
        <v>79.0</v>
      </c>
      <c r="B80" s="2">
        <v>43879.0</v>
      </c>
      <c r="C80" s="1" t="s">
        <v>31</v>
      </c>
      <c r="D80" s="6">
        <v>18.0</v>
      </c>
      <c r="E80" s="1" t="s">
        <v>121</v>
      </c>
      <c r="F80" s="4"/>
      <c r="G80" s="4" t="s">
        <v>24</v>
      </c>
      <c r="H80" s="6">
        <f t="shared" si="2"/>
        <v>-0.8684210526</v>
      </c>
      <c r="I80" s="6">
        <v>5.0</v>
      </c>
      <c r="J80" s="4"/>
      <c r="K80" s="4"/>
      <c r="L80" s="4"/>
      <c r="M80" s="4" t="s">
        <v>25</v>
      </c>
      <c r="N80" s="4" t="s">
        <v>111</v>
      </c>
      <c r="O80" s="1" t="s">
        <v>27</v>
      </c>
      <c r="P80" s="6">
        <v>5.0</v>
      </c>
      <c r="Q80" s="1" t="s">
        <v>28</v>
      </c>
      <c r="R80" s="4"/>
      <c r="S80" s="4" t="s">
        <v>112</v>
      </c>
      <c r="T80" s="1" t="s">
        <v>30</v>
      </c>
      <c r="U80" s="1" t="str">
        <f t="shared" si="1"/>
        <v>YES</v>
      </c>
      <c r="V80" s="6">
        <v>0.0</v>
      </c>
      <c r="W80" s="6">
        <f t="shared" si="3"/>
        <v>2917</v>
      </c>
      <c r="X80" s="6">
        <f t="shared" si="4"/>
        <v>-1283</v>
      </c>
      <c r="Y80" s="6">
        <f t="shared" si="7"/>
        <v>-443</v>
      </c>
      <c r="Z80" s="1">
        <f t="shared" si="8"/>
        <v>-55</v>
      </c>
      <c r="AA80" s="1">
        <f t="shared" si="9"/>
        <v>364</v>
      </c>
      <c r="AB80" s="1">
        <f t="shared" si="10"/>
        <v>635</v>
      </c>
      <c r="AC80" s="1"/>
      <c r="AD80" s="1"/>
      <c r="AE80" s="6">
        <v>0.0</v>
      </c>
      <c r="AF80" s="6">
        <f t="shared" si="5"/>
        <v>3618</v>
      </c>
      <c r="AG80" s="6">
        <v>0.0</v>
      </c>
      <c r="AH80" s="6">
        <f t="shared" si="6"/>
        <v>2197</v>
      </c>
      <c r="AI80" s="1"/>
      <c r="AJ80" s="1"/>
      <c r="AK80" s="1"/>
      <c r="AL80" s="1"/>
      <c r="AM80" s="1"/>
      <c r="AN80" s="1"/>
      <c r="AO80" s="1"/>
      <c r="AP80" s="1"/>
    </row>
    <row r="81">
      <c r="A81" s="1">
        <v>80.0</v>
      </c>
      <c r="B81" s="2">
        <v>43880.0</v>
      </c>
      <c r="C81" s="1" t="s">
        <v>34</v>
      </c>
      <c r="D81" s="6">
        <v>19.0</v>
      </c>
      <c r="E81" s="1" t="s">
        <v>121</v>
      </c>
      <c r="F81" s="4"/>
      <c r="G81" s="4" t="s">
        <v>24</v>
      </c>
      <c r="H81" s="6">
        <f t="shared" si="2"/>
        <v>7</v>
      </c>
      <c r="I81" s="6">
        <v>40.0</v>
      </c>
      <c r="J81" s="4"/>
      <c r="K81" s="4"/>
      <c r="L81" s="4"/>
      <c r="M81" s="4" t="s">
        <v>25</v>
      </c>
      <c r="N81" s="4" t="s">
        <v>117</v>
      </c>
      <c r="O81" s="1" t="s">
        <v>27</v>
      </c>
      <c r="P81" s="6">
        <v>40.0</v>
      </c>
      <c r="Q81" s="1" t="s">
        <v>28</v>
      </c>
      <c r="R81" s="4"/>
      <c r="S81" s="4" t="s">
        <v>118</v>
      </c>
      <c r="T81" s="1" t="s">
        <v>30</v>
      </c>
      <c r="U81" s="1" t="str">
        <f t="shared" si="1"/>
        <v>YES</v>
      </c>
      <c r="V81" s="6">
        <v>0.0</v>
      </c>
      <c r="W81" s="6">
        <f t="shared" si="3"/>
        <v>2877</v>
      </c>
      <c r="X81" s="6">
        <f t="shared" si="4"/>
        <v>-1323</v>
      </c>
      <c r="Y81" s="6">
        <f t="shared" si="7"/>
        <v>-483</v>
      </c>
      <c r="Z81" s="1">
        <f t="shared" si="8"/>
        <v>-60</v>
      </c>
      <c r="AA81" s="1">
        <f t="shared" si="9"/>
        <v>324</v>
      </c>
      <c r="AB81" s="1">
        <f t="shared" si="10"/>
        <v>595</v>
      </c>
      <c r="AC81" s="1"/>
      <c r="AD81" s="1"/>
      <c r="AE81" s="6">
        <v>0.0</v>
      </c>
      <c r="AF81" s="6">
        <f t="shared" si="5"/>
        <v>3613</v>
      </c>
      <c r="AG81" s="6">
        <v>0.0</v>
      </c>
      <c r="AH81" s="6">
        <f t="shared" si="6"/>
        <v>2157</v>
      </c>
      <c r="AI81" s="1"/>
      <c r="AJ81" s="1"/>
      <c r="AK81" s="1"/>
      <c r="AL81" s="1"/>
      <c r="AM81" s="1"/>
      <c r="AN81" s="1"/>
      <c r="AO81" s="1"/>
      <c r="AP81" s="1"/>
    </row>
    <row r="82">
      <c r="A82" s="1">
        <v>81.0</v>
      </c>
      <c r="B82" s="2">
        <v>43881.0</v>
      </c>
      <c r="C82" s="1" t="s">
        <v>37</v>
      </c>
      <c r="D82" s="6">
        <v>20.0</v>
      </c>
      <c r="E82" s="1" t="s">
        <v>121</v>
      </c>
      <c r="F82" s="4"/>
      <c r="G82" s="4" t="s">
        <v>24</v>
      </c>
      <c r="H82" s="6">
        <f t="shared" si="2"/>
        <v>-0.575</v>
      </c>
      <c r="I82" s="6">
        <v>17.0</v>
      </c>
      <c r="J82" s="4"/>
      <c r="K82" s="4"/>
      <c r="L82" s="4"/>
      <c r="M82" s="4" t="s">
        <v>25</v>
      </c>
      <c r="N82" s="4" t="s">
        <v>74</v>
      </c>
      <c r="O82" s="1" t="s">
        <v>27</v>
      </c>
      <c r="P82" s="6">
        <v>17.0</v>
      </c>
      <c r="Q82" s="1" t="s">
        <v>28</v>
      </c>
      <c r="R82" s="4"/>
      <c r="S82" s="4" t="s">
        <v>75</v>
      </c>
      <c r="T82" s="1" t="s">
        <v>30</v>
      </c>
      <c r="U82" s="1" t="str">
        <f t="shared" si="1"/>
        <v>YES</v>
      </c>
      <c r="V82" s="6">
        <v>0.0</v>
      </c>
      <c r="W82" s="6">
        <f t="shared" si="3"/>
        <v>2860</v>
      </c>
      <c r="X82" s="6">
        <f t="shared" si="4"/>
        <v>-1340</v>
      </c>
      <c r="Y82" s="6">
        <f t="shared" si="7"/>
        <v>-500</v>
      </c>
      <c r="Z82" s="1">
        <f t="shared" si="8"/>
        <v>-100</v>
      </c>
      <c r="AA82" s="1">
        <f t="shared" si="9"/>
        <v>307</v>
      </c>
      <c r="AB82" s="1">
        <f t="shared" si="10"/>
        <v>578</v>
      </c>
      <c r="AC82" s="1"/>
      <c r="AD82" s="1"/>
      <c r="AE82" s="6">
        <v>0.0</v>
      </c>
      <c r="AF82" s="6">
        <f t="shared" si="5"/>
        <v>3573</v>
      </c>
      <c r="AG82" s="6">
        <v>0.0</v>
      </c>
      <c r="AH82" s="6">
        <f t="shared" si="6"/>
        <v>2140</v>
      </c>
      <c r="AI82" s="1"/>
      <c r="AJ82" s="1"/>
      <c r="AK82" s="1"/>
      <c r="AL82" s="1"/>
      <c r="AM82" s="1"/>
      <c r="AN82" s="1"/>
      <c r="AO82" s="1"/>
      <c r="AP82" s="1"/>
    </row>
    <row r="83">
      <c r="A83" s="1">
        <v>82.0</v>
      </c>
      <c r="B83" s="2">
        <v>43882.0</v>
      </c>
      <c r="C83" s="1" t="s">
        <v>40</v>
      </c>
      <c r="D83" s="6">
        <v>21.0</v>
      </c>
      <c r="E83" s="1" t="s">
        <v>121</v>
      </c>
      <c r="F83" s="4"/>
      <c r="G83" s="4" t="s">
        <v>24</v>
      </c>
      <c r="H83" s="6">
        <f t="shared" si="2"/>
        <v>-0.05882352941</v>
      </c>
      <c r="I83" s="6">
        <v>16.0</v>
      </c>
      <c r="J83" s="4"/>
      <c r="K83" s="4"/>
      <c r="L83" s="4"/>
      <c r="M83" s="4" t="s">
        <v>25</v>
      </c>
      <c r="N83" s="4" t="s">
        <v>86</v>
      </c>
      <c r="O83" s="1" t="s">
        <v>27</v>
      </c>
      <c r="P83" s="6">
        <v>16.0</v>
      </c>
      <c r="Q83" s="1" t="s">
        <v>28</v>
      </c>
      <c r="R83" s="4"/>
      <c r="S83" s="4" t="s">
        <v>87</v>
      </c>
      <c r="T83" s="1" t="s">
        <v>30</v>
      </c>
      <c r="U83" s="1" t="str">
        <f t="shared" si="1"/>
        <v>YES</v>
      </c>
      <c r="V83" s="6">
        <v>0.0</v>
      </c>
      <c r="W83" s="6">
        <f t="shared" si="3"/>
        <v>2844</v>
      </c>
      <c r="X83" s="6">
        <f t="shared" si="4"/>
        <v>-1356</v>
      </c>
      <c r="Y83" s="6">
        <f t="shared" si="7"/>
        <v>-516</v>
      </c>
      <c r="Z83" s="1">
        <f t="shared" si="8"/>
        <v>-117</v>
      </c>
      <c r="AA83" s="1">
        <f t="shared" si="9"/>
        <v>291</v>
      </c>
      <c r="AB83" s="1">
        <f t="shared" si="10"/>
        <v>562</v>
      </c>
      <c r="AC83" s="1"/>
      <c r="AD83" s="1"/>
      <c r="AE83" s="6">
        <v>0.0</v>
      </c>
      <c r="AF83" s="6">
        <f t="shared" si="5"/>
        <v>3556</v>
      </c>
      <c r="AG83" s="6">
        <v>0.0</v>
      </c>
      <c r="AH83" s="6">
        <f t="shared" si="6"/>
        <v>2124</v>
      </c>
      <c r="AI83" s="1"/>
      <c r="AJ83" s="1"/>
      <c r="AK83" s="1"/>
      <c r="AL83" s="1"/>
      <c r="AM83" s="1"/>
      <c r="AN83" s="1"/>
      <c r="AO83" s="1"/>
      <c r="AP83" s="1"/>
    </row>
    <row r="84">
      <c r="A84" s="1">
        <v>83.0</v>
      </c>
      <c r="B84" s="2">
        <v>43883.0</v>
      </c>
      <c r="C84" s="1" t="s">
        <v>41</v>
      </c>
      <c r="D84" s="6">
        <v>22.0</v>
      </c>
      <c r="E84" s="1" t="s">
        <v>121</v>
      </c>
      <c r="F84" s="4"/>
      <c r="G84" s="4" t="s">
        <v>24</v>
      </c>
      <c r="H84" s="6">
        <f t="shared" si="2"/>
        <v>0.8125</v>
      </c>
      <c r="I84" s="6">
        <v>29.0</v>
      </c>
      <c r="J84" s="4"/>
      <c r="K84" s="4"/>
      <c r="L84" s="4"/>
      <c r="M84" s="4" t="s">
        <v>25</v>
      </c>
      <c r="N84" s="4" t="s">
        <v>58</v>
      </c>
      <c r="O84" s="1" t="s">
        <v>27</v>
      </c>
      <c r="P84" s="6">
        <v>29.0</v>
      </c>
      <c r="Q84" s="1" t="s">
        <v>28</v>
      </c>
      <c r="R84" s="4"/>
      <c r="S84" s="4" t="s">
        <v>59</v>
      </c>
      <c r="T84" s="1" t="s">
        <v>30</v>
      </c>
      <c r="U84" s="1" t="str">
        <f t="shared" si="1"/>
        <v>YES</v>
      </c>
      <c r="V84" s="6">
        <v>0.0</v>
      </c>
      <c r="W84" s="6">
        <f t="shared" si="3"/>
        <v>2815</v>
      </c>
      <c r="X84" s="6">
        <f t="shared" si="4"/>
        <v>-1385</v>
      </c>
      <c r="Y84" s="6">
        <f t="shared" si="7"/>
        <v>-545</v>
      </c>
      <c r="Z84" s="1">
        <f t="shared" si="8"/>
        <v>-133</v>
      </c>
      <c r="AA84" s="1">
        <f t="shared" si="9"/>
        <v>262</v>
      </c>
      <c r="AB84" s="1">
        <f t="shared" si="10"/>
        <v>533</v>
      </c>
      <c r="AC84" s="1"/>
      <c r="AD84" s="1"/>
      <c r="AE84" s="6">
        <v>0.0</v>
      </c>
      <c r="AF84" s="6">
        <f t="shared" si="5"/>
        <v>3540</v>
      </c>
      <c r="AG84" s="6">
        <v>0.0</v>
      </c>
      <c r="AH84" s="6">
        <f t="shared" si="6"/>
        <v>2095</v>
      </c>
      <c r="AI84" s="1"/>
      <c r="AJ84" s="1"/>
      <c r="AK84" s="1"/>
      <c r="AL84" s="1"/>
      <c r="AM84" s="1"/>
      <c r="AN84" s="1"/>
      <c r="AO84" s="1"/>
      <c r="AP84" s="1"/>
    </row>
    <row r="85">
      <c r="A85" s="1">
        <v>84.0</v>
      </c>
      <c r="B85" s="2">
        <v>43884.0</v>
      </c>
      <c r="C85" s="1" t="s">
        <v>48</v>
      </c>
      <c r="D85" s="6">
        <v>23.0</v>
      </c>
      <c r="E85" s="1" t="s">
        <v>121</v>
      </c>
      <c r="F85" s="4"/>
      <c r="G85" s="4" t="s">
        <v>24</v>
      </c>
      <c r="H85" s="6">
        <f t="shared" si="2"/>
        <v>0.2413793103</v>
      </c>
      <c r="I85" s="6">
        <v>36.0</v>
      </c>
      <c r="J85" s="4"/>
      <c r="K85" s="4"/>
      <c r="L85" s="4"/>
      <c r="M85" s="4" t="s">
        <v>25</v>
      </c>
      <c r="N85" s="4" t="s">
        <v>128</v>
      </c>
      <c r="O85" s="1" t="s">
        <v>27</v>
      </c>
      <c r="P85" s="6">
        <v>36.0</v>
      </c>
      <c r="Q85" s="1" t="s">
        <v>28</v>
      </c>
      <c r="R85" s="4"/>
      <c r="S85" s="4" t="s">
        <v>129</v>
      </c>
      <c r="T85" s="1" t="s">
        <v>30</v>
      </c>
      <c r="U85" s="1" t="str">
        <f t="shared" si="1"/>
        <v>YES</v>
      </c>
      <c r="V85" s="6">
        <v>0.0</v>
      </c>
      <c r="W85" s="6">
        <f t="shared" si="3"/>
        <v>2779</v>
      </c>
      <c r="X85" s="6">
        <f t="shared" si="4"/>
        <v>-1421</v>
      </c>
      <c r="Y85" s="6">
        <f t="shared" si="7"/>
        <v>-581</v>
      </c>
      <c r="Z85" s="1">
        <f t="shared" si="8"/>
        <v>-162</v>
      </c>
      <c r="AA85" s="1">
        <f t="shared" si="9"/>
        <v>226</v>
      </c>
      <c r="AB85" s="1">
        <f t="shared" si="10"/>
        <v>497</v>
      </c>
      <c r="AC85" s="1"/>
      <c r="AD85" s="1"/>
      <c r="AE85" s="6">
        <v>0.0</v>
      </c>
      <c r="AF85" s="6">
        <f t="shared" si="5"/>
        <v>3511</v>
      </c>
      <c r="AG85" s="6">
        <v>0.0</v>
      </c>
      <c r="AH85" s="6">
        <f t="shared" si="6"/>
        <v>2059</v>
      </c>
      <c r="AI85" s="1"/>
      <c r="AJ85" s="1"/>
      <c r="AK85" s="1"/>
      <c r="AL85" s="1"/>
      <c r="AM85" s="1"/>
      <c r="AN85" s="1"/>
      <c r="AO85" s="1"/>
      <c r="AP85" s="1"/>
    </row>
    <row r="86">
      <c r="A86" s="8">
        <v>85.0</v>
      </c>
      <c r="B86" s="9">
        <v>43885.0</v>
      </c>
      <c r="C86" s="8" t="s">
        <v>22</v>
      </c>
      <c r="D86" s="10">
        <v>24.0</v>
      </c>
      <c r="E86" s="8" t="s">
        <v>121</v>
      </c>
      <c r="F86" s="11"/>
      <c r="G86" s="11" t="s">
        <v>24</v>
      </c>
      <c r="H86" s="6">
        <f t="shared" si="2"/>
        <v>-0.1111111111</v>
      </c>
      <c r="I86" s="10">
        <v>32.0</v>
      </c>
      <c r="J86" s="11"/>
      <c r="K86" s="11"/>
      <c r="L86" s="11"/>
      <c r="M86" s="11" t="s">
        <v>25</v>
      </c>
      <c r="N86" s="11" t="s">
        <v>130</v>
      </c>
      <c r="O86" s="8" t="s">
        <v>27</v>
      </c>
      <c r="P86" s="10">
        <v>32.0</v>
      </c>
      <c r="Q86" s="8" t="s">
        <v>28</v>
      </c>
      <c r="R86" s="11"/>
      <c r="S86" s="11" t="s">
        <v>131</v>
      </c>
      <c r="T86" s="8" t="s">
        <v>30</v>
      </c>
      <c r="U86" s="8" t="str">
        <f t="shared" si="1"/>
        <v>YES</v>
      </c>
      <c r="V86" s="10">
        <v>840.0</v>
      </c>
      <c r="W86" s="10">
        <f t="shared" si="3"/>
        <v>3587</v>
      </c>
      <c r="X86" s="10">
        <f t="shared" si="4"/>
        <v>-1453</v>
      </c>
      <c r="Y86" s="10">
        <f t="shared" si="7"/>
        <v>-613</v>
      </c>
      <c r="Z86" s="1">
        <f t="shared" si="8"/>
        <v>-198</v>
      </c>
      <c r="AA86" s="1">
        <f t="shared" si="9"/>
        <v>194</v>
      </c>
      <c r="AB86" s="1">
        <f t="shared" si="10"/>
        <v>465</v>
      </c>
      <c r="AC86" s="8"/>
      <c r="AD86" s="8"/>
      <c r="AE86" s="10">
        <v>960.0</v>
      </c>
      <c r="AF86" s="10">
        <f t="shared" si="5"/>
        <v>4435</v>
      </c>
      <c r="AG86" s="10">
        <v>720.0</v>
      </c>
      <c r="AH86" s="10">
        <f t="shared" si="6"/>
        <v>2747</v>
      </c>
      <c r="AI86" s="8"/>
      <c r="AJ86" s="8"/>
      <c r="AK86" s="8"/>
      <c r="AL86" s="8"/>
      <c r="AM86" s="8"/>
      <c r="AN86" s="8"/>
      <c r="AO86" s="8"/>
      <c r="AP86" s="8"/>
    </row>
    <row r="87">
      <c r="A87" s="1">
        <v>86.0</v>
      </c>
      <c r="B87" s="2">
        <v>43886.0</v>
      </c>
      <c r="C87" s="1" t="s">
        <v>31</v>
      </c>
      <c r="D87" s="6">
        <v>25.0</v>
      </c>
      <c r="E87" s="1" t="s">
        <v>121</v>
      </c>
      <c r="F87" s="4"/>
      <c r="G87" s="4" t="s">
        <v>24</v>
      </c>
      <c r="H87" s="6">
        <f t="shared" si="2"/>
        <v>0.03125</v>
      </c>
      <c r="I87" s="6">
        <v>33.0</v>
      </c>
      <c r="J87" s="4"/>
      <c r="K87" s="4"/>
      <c r="L87" s="4"/>
      <c r="M87" s="4" t="s">
        <v>25</v>
      </c>
      <c r="N87" s="4" t="s">
        <v>99</v>
      </c>
      <c r="O87" s="1" t="s">
        <v>27</v>
      </c>
      <c r="P87" s="6">
        <v>33.0</v>
      </c>
      <c r="Q87" s="1" t="s">
        <v>28</v>
      </c>
      <c r="R87" s="4"/>
      <c r="S87" s="4" t="s">
        <v>100</v>
      </c>
      <c r="T87" s="1" t="s">
        <v>30</v>
      </c>
      <c r="U87" s="1" t="str">
        <f t="shared" si="1"/>
        <v>YES</v>
      </c>
      <c r="V87" s="6">
        <v>0.0</v>
      </c>
      <c r="W87" s="6">
        <f t="shared" si="3"/>
        <v>3554</v>
      </c>
      <c r="X87" s="6">
        <f t="shared" si="4"/>
        <v>-1486</v>
      </c>
      <c r="Y87" s="6">
        <f t="shared" si="7"/>
        <v>-646</v>
      </c>
      <c r="Z87" s="1">
        <f t="shared" si="8"/>
        <v>-230</v>
      </c>
      <c r="AA87" s="1">
        <f t="shared" si="9"/>
        <v>161</v>
      </c>
      <c r="AB87" s="1">
        <f t="shared" si="10"/>
        <v>432</v>
      </c>
      <c r="AC87" s="1"/>
      <c r="AD87" s="1"/>
      <c r="AE87" s="6">
        <v>0.0</v>
      </c>
      <c r="AF87" s="6">
        <f t="shared" si="5"/>
        <v>4403</v>
      </c>
      <c r="AG87" s="6">
        <v>0.0</v>
      </c>
      <c r="AH87" s="6">
        <f t="shared" si="6"/>
        <v>2714</v>
      </c>
      <c r="AI87" s="1"/>
      <c r="AJ87" s="1"/>
      <c r="AK87" s="1"/>
      <c r="AL87" s="1"/>
      <c r="AM87" s="1"/>
      <c r="AN87" s="1"/>
      <c r="AO87" s="1"/>
      <c r="AP87" s="1"/>
    </row>
    <row r="88">
      <c r="A88" s="1">
        <v>87.0</v>
      </c>
      <c r="B88" s="2">
        <v>43887.0</v>
      </c>
      <c r="C88" s="1" t="s">
        <v>34</v>
      </c>
      <c r="D88" s="6">
        <v>26.0</v>
      </c>
      <c r="E88" s="1" t="s">
        <v>121</v>
      </c>
      <c r="F88" s="4"/>
      <c r="G88" s="4" t="s">
        <v>24</v>
      </c>
      <c r="H88" s="6">
        <f t="shared" si="2"/>
        <v>-0.5757575758</v>
      </c>
      <c r="I88" s="6">
        <v>14.0</v>
      </c>
      <c r="J88" s="4"/>
      <c r="K88" s="4"/>
      <c r="L88" s="4"/>
      <c r="M88" s="4" t="s">
        <v>25</v>
      </c>
      <c r="N88" s="4" t="s">
        <v>124</v>
      </c>
      <c r="O88" s="1" t="s">
        <v>27</v>
      </c>
      <c r="P88" s="6">
        <v>14.0</v>
      </c>
      <c r="Q88" s="1" t="s">
        <v>28</v>
      </c>
      <c r="R88" s="4"/>
      <c r="S88" s="4" t="s">
        <v>125</v>
      </c>
      <c r="T88" s="1" t="s">
        <v>30</v>
      </c>
      <c r="U88" s="1" t="str">
        <f t="shared" si="1"/>
        <v>YES</v>
      </c>
      <c r="V88" s="6">
        <v>0.0</v>
      </c>
      <c r="W88" s="6">
        <f t="shared" si="3"/>
        <v>3540</v>
      </c>
      <c r="X88" s="6">
        <f t="shared" si="4"/>
        <v>-1500</v>
      </c>
      <c r="Y88" s="6">
        <f t="shared" si="7"/>
        <v>-660</v>
      </c>
      <c r="Z88" s="1">
        <f t="shared" si="8"/>
        <v>-263</v>
      </c>
      <c r="AA88" s="1">
        <f t="shared" si="9"/>
        <v>147</v>
      </c>
      <c r="AB88" s="1">
        <f t="shared" si="10"/>
        <v>418</v>
      </c>
      <c r="AC88" s="1"/>
      <c r="AD88" s="1"/>
      <c r="AE88" s="6">
        <v>0.0</v>
      </c>
      <c r="AF88" s="6">
        <f t="shared" si="5"/>
        <v>4370</v>
      </c>
      <c r="AG88" s="6">
        <v>0.0</v>
      </c>
      <c r="AH88" s="6">
        <f t="shared" si="6"/>
        <v>2700</v>
      </c>
      <c r="AI88" s="1"/>
      <c r="AJ88" s="1"/>
      <c r="AK88" s="1"/>
      <c r="AL88" s="1"/>
      <c r="AM88" s="1"/>
      <c r="AN88" s="1"/>
      <c r="AO88" s="1"/>
      <c r="AP88" s="1"/>
    </row>
    <row r="89">
      <c r="A89" s="1">
        <v>88.0</v>
      </c>
      <c r="B89" s="2">
        <v>43888.0</v>
      </c>
      <c r="C89" s="1" t="s">
        <v>37</v>
      </c>
      <c r="D89" s="6">
        <v>27.0</v>
      </c>
      <c r="E89" s="1" t="s">
        <v>121</v>
      </c>
      <c r="F89" s="4"/>
      <c r="G89" s="4" t="s">
        <v>24</v>
      </c>
      <c r="H89" s="6">
        <f t="shared" si="2"/>
        <v>1.142857143</v>
      </c>
      <c r="I89" s="6">
        <v>30.0</v>
      </c>
      <c r="J89" s="4"/>
      <c r="K89" s="4"/>
      <c r="L89" s="4"/>
      <c r="M89" s="4" t="s">
        <v>25</v>
      </c>
      <c r="N89" s="4" t="s">
        <v>132</v>
      </c>
      <c r="O89" s="1" t="s">
        <v>27</v>
      </c>
      <c r="P89" s="6">
        <v>30.0</v>
      </c>
      <c r="Q89" s="1" t="s">
        <v>28</v>
      </c>
      <c r="R89" s="4"/>
      <c r="S89" s="4" t="s">
        <v>133</v>
      </c>
      <c r="T89" s="1" t="s">
        <v>30</v>
      </c>
      <c r="U89" s="1" t="str">
        <f t="shared" si="1"/>
        <v>YES</v>
      </c>
      <c r="V89" s="6">
        <v>0.0</v>
      </c>
      <c r="W89" s="6">
        <f t="shared" si="3"/>
        <v>3510</v>
      </c>
      <c r="X89" s="6">
        <f t="shared" si="4"/>
        <v>-1530</v>
      </c>
      <c r="Y89" s="6">
        <f t="shared" si="7"/>
        <v>-690</v>
      </c>
      <c r="Z89" s="1">
        <f t="shared" si="8"/>
        <v>-277</v>
      </c>
      <c r="AA89" s="1">
        <f t="shared" si="9"/>
        <v>117</v>
      </c>
      <c r="AB89" s="1">
        <f t="shared" si="10"/>
        <v>388</v>
      </c>
      <c r="AC89" s="1">
        <f>840-P89</f>
        <v>810</v>
      </c>
      <c r="AD89" s="1"/>
      <c r="AE89" s="6">
        <v>0.0</v>
      </c>
      <c r="AF89" s="6">
        <f t="shared" si="5"/>
        <v>4356</v>
      </c>
      <c r="AG89" s="6">
        <v>0.0</v>
      </c>
      <c r="AH89" s="6">
        <f t="shared" si="6"/>
        <v>2670</v>
      </c>
      <c r="AI89" s="1"/>
      <c r="AJ89" s="1"/>
      <c r="AK89" s="1"/>
      <c r="AL89" s="1"/>
      <c r="AM89" s="1"/>
      <c r="AN89" s="1"/>
      <c r="AO89" s="1"/>
      <c r="AP89" s="1"/>
    </row>
    <row r="90">
      <c r="A90" s="1">
        <v>89.0</v>
      </c>
      <c r="B90" s="2">
        <v>43889.0</v>
      </c>
      <c r="C90" s="1" t="s">
        <v>40</v>
      </c>
      <c r="D90" s="6">
        <v>28.0</v>
      </c>
      <c r="E90" s="1" t="s">
        <v>121</v>
      </c>
      <c r="F90" s="4"/>
      <c r="G90" s="4" t="s">
        <v>24</v>
      </c>
      <c r="H90" s="6">
        <f t="shared" si="2"/>
        <v>0.2</v>
      </c>
      <c r="I90" s="6">
        <v>36.0</v>
      </c>
      <c r="J90" s="4"/>
      <c r="K90" s="4"/>
      <c r="L90" s="4"/>
      <c r="M90" s="4" t="s">
        <v>25</v>
      </c>
      <c r="N90" s="4" t="s">
        <v>128</v>
      </c>
      <c r="O90" s="1" t="s">
        <v>27</v>
      </c>
      <c r="P90" s="6">
        <v>36.0</v>
      </c>
      <c r="Q90" s="1" t="s">
        <v>28</v>
      </c>
      <c r="R90" s="4"/>
      <c r="S90" s="4" t="s">
        <v>129</v>
      </c>
      <c r="T90" s="1" t="s">
        <v>30</v>
      </c>
      <c r="U90" s="1" t="str">
        <f t="shared" si="1"/>
        <v>YES</v>
      </c>
      <c r="V90" s="6">
        <v>0.0</v>
      </c>
      <c r="W90" s="6">
        <f t="shared" si="3"/>
        <v>3474</v>
      </c>
      <c r="X90" s="6">
        <f t="shared" si="4"/>
        <v>-1566</v>
      </c>
      <c r="Y90" s="6">
        <f t="shared" si="7"/>
        <v>-726</v>
      </c>
      <c r="Z90" s="1">
        <f t="shared" si="8"/>
        <v>-307</v>
      </c>
      <c r="AA90" s="1">
        <f t="shared" si="9"/>
        <v>81</v>
      </c>
      <c r="AB90" s="1">
        <f t="shared" si="10"/>
        <v>352</v>
      </c>
      <c r="AC90" s="1">
        <f t="shared" ref="AC90:AC91" si="11">AC89-P90</f>
        <v>774</v>
      </c>
      <c r="AD90" s="1"/>
      <c r="AE90" s="6">
        <v>0.0</v>
      </c>
      <c r="AF90" s="6">
        <f t="shared" si="5"/>
        <v>4326</v>
      </c>
      <c r="AG90" s="6">
        <v>0.0</v>
      </c>
      <c r="AH90" s="6">
        <f t="shared" si="6"/>
        <v>2634</v>
      </c>
      <c r="AI90" s="1"/>
      <c r="AJ90" s="1"/>
      <c r="AK90" s="1"/>
      <c r="AL90" s="1"/>
      <c r="AM90" s="1"/>
      <c r="AN90" s="1"/>
      <c r="AO90" s="1"/>
      <c r="AP90" s="1"/>
    </row>
    <row r="91">
      <c r="A91" s="1">
        <v>90.0</v>
      </c>
      <c r="B91" s="2">
        <v>43890.0</v>
      </c>
      <c r="C91" s="1" t="s">
        <v>41</v>
      </c>
      <c r="D91" s="6">
        <v>29.0</v>
      </c>
      <c r="E91" s="1" t="s">
        <v>121</v>
      </c>
      <c r="F91" s="4"/>
      <c r="G91" s="4" t="s">
        <v>24</v>
      </c>
      <c r="H91" s="6">
        <f t="shared" si="2"/>
        <v>-0.9166666667</v>
      </c>
      <c r="I91" s="6">
        <v>3.0</v>
      </c>
      <c r="J91" s="4"/>
      <c r="K91" s="4"/>
      <c r="L91" s="4"/>
      <c r="M91" s="4" t="s">
        <v>25</v>
      </c>
      <c r="N91" s="4" t="s">
        <v>105</v>
      </c>
      <c r="O91" s="1" t="s">
        <v>27</v>
      </c>
      <c r="P91" s="6">
        <v>3.0</v>
      </c>
      <c r="Q91" s="1" t="s">
        <v>28</v>
      </c>
      <c r="R91" s="4"/>
      <c r="S91" s="4" t="s">
        <v>106</v>
      </c>
      <c r="T91" s="1" t="s">
        <v>30</v>
      </c>
      <c r="U91" s="1" t="str">
        <f t="shared" si="1"/>
        <v>YES</v>
      </c>
      <c r="V91" s="6">
        <v>0.0</v>
      </c>
      <c r="W91" s="6">
        <f t="shared" si="3"/>
        <v>3471</v>
      </c>
      <c r="X91" s="6">
        <f t="shared" si="4"/>
        <v>-1569</v>
      </c>
      <c r="Y91" s="6">
        <f t="shared" si="7"/>
        <v>-729</v>
      </c>
      <c r="Z91" s="1">
        <f t="shared" si="8"/>
        <v>-343</v>
      </c>
      <c r="AA91" s="1">
        <f t="shared" si="9"/>
        <v>78</v>
      </c>
      <c r="AB91" s="1">
        <f t="shared" si="10"/>
        <v>349</v>
      </c>
      <c r="AC91" s="1">
        <f t="shared" si="11"/>
        <v>771</v>
      </c>
      <c r="AD91" s="1"/>
      <c r="AE91" s="6">
        <v>0.0</v>
      </c>
      <c r="AF91" s="6">
        <f t="shared" si="5"/>
        <v>4290</v>
      </c>
      <c r="AG91" s="6">
        <v>0.0</v>
      </c>
      <c r="AH91" s="6">
        <f t="shared" si="6"/>
        <v>2631</v>
      </c>
      <c r="AI91" s="1"/>
      <c r="AJ91" s="1"/>
      <c r="AK91" s="1"/>
      <c r="AL91" s="1"/>
      <c r="AM91" s="1"/>
      <c r="AN91" s="1"/>
      <c r="AO91" s="1"/>
      <c r="AP91" s="1"/>
    </row>
    <row r="92">
      <c r="A92" s="2"/>
      <c r="B92" s="2"/>
      <c r="C92" s="3"/>
      <c r="D92" s="3"/>
      <c r="E92" s="3"/>
      <c r="F92" s="4"/>
      <c r="G92" s="4"/>
      <c r="H92" s="6">
        <f>AVERAGE(H3:H91)</f>
        <v>0.5308962564</v>
      </c>
      <c r="I92" s="6"/>
      <c r="J92" s="4"/>
      <c r="K92" s="4"/>
      <c r="L92" s="4"/>
      <c r="M92" s="4"/>
      <c r="N92" s="4" t="s">
        <v>134</v>
      </c>
      <c r="O92" s="1"/>
      <c r="P92" s="6">
        <f>SUM(P2:P91)</f>
        <v>2409</v>
      </c>
      <c r="Q92" s="1"/>
      <c r="R92" s="4"/>
      <c r="S92" s="4" t="s">
        <v>135</v>
      </c>
      <c r="T92" s="1"/>
      <c r="U92" s="1"/>
      <c r="V92" s="1"/>
      <c r="W92" s="6">
        <v>0.0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>
      <c r="A93" s="2"/>
      <c r="B93" s="2"/>
      <c r="C93" s="3"/>
      <c r="D93" s="3"/>
      <c r="E93" s="3"/>
      <c r="F93" s="4"/>
      <c r="G93" s="4"/>
      <c r="H93" s="1"/>
      <c r="I93" s="1"/>
      <c r="J93" s="4"/>
      <c r="K93" s="4"/>
      <c r="L93" s="4"/>
      <c r="M93" s="4"/>
      <c r="N93" s="4"/>
      <c r="O93" s="1"/>
      <c r="P93" s="1"/>
      <c r="Q93" s="1"/>
      <c r="R93" s="4"/>
      <c r="S93" s="4"/>
      <c r="T93" s="1"/>
      <c r="U93" s="1"/>
      <c r="V93" s="1"/>
      <c r="W93" s="6">
        <f t="shared" ref="W93:W94" si="12">W92+V93-P93</f>
        <v>0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>
      <c r="A94" s="2"/>
      <c r="B94" s="2"/>
      <c r="C94" s="3"/>
      <c r="D94" s="3"/>
      <c r="E94" s="3"/>
      <c r="F94" s="4"/>
      <c r="G94" s="4"/>
      <c r="H94" s="1"/>
      <c r="I94" s="1"/>
      <c r="J94" s="4"/>
      <c r="K94" s="4"/>
      <c r="L94" s="4"/>
      <c r="M94" s="4"/>
      <c r="N94" s="4"/>
      <c r="O94" s="1"/>
      <c r="P94" s="1"/>
      <c r="Q94" s="1"/>
      <c r="R94" s="4"/>
      <c r="S94" s="4"/>
      <c r="T94" s="1"/>
      <c r="U94" s="1"/>
      <c r="V94" s="1"/>
      <c r="W94" s="6">
        <f t="shared" si="12"/>
        <v>0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>
      <c r="A95" s="12" t="s">
        <v>136</v>
      </c>
      <c r="F95" s="4"/>
      <c r="G95" s="4"/>
      <c r="H95" s="1"/>
      <c r="I95" s="1"/>
      <c r="J95" s="4"/>
      <c r="K95" s="4"/>
      <c r="L95" s="4"/>
      <c r="M95" s="4"/>
      <c r="N95" s="4"/>
      <c r="O95" s="1"/>
      <c r="P95" s="1"/>
      <c r="Q95" s="1"/>
      <c r="R95" s="4"/>
      <c r="S95" s="4"/>
      <c r="T95" s="1"/>
      <c r="U95" s="1"/>
      <c r="V95" s="1"/>
      <c r="W95" s="1"/>
      <c r="X95" s="1"/>
      <c r="Y95" s="1"/>
      <c r="Z95" s="6">
        <f>7*840-W91</f>
        <v>2409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>
      <c r="F96" s="4"/>
      <c r="G96" s="4"/>
      <c r="H96" s="1"/>
      <c r="I96" s="1"/>
      <c r="J96" s="4"/>
      <c r="K96" s="4"/>
      <c r="L96" s="4"/>
      <c r="M96" s="4"/>
      <c r="N96" s="4"/>
      <c r="O96" s="1"/>
      <c r="P96" s="1"/>
      <c r="Q96" s="1"/>
      <c r="R96" s="4"/>
      <c r="S96" s="4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>
      <c r="F97" s="4"/>
      <c r="G97" s="4"/>
      <c r="H97" s="1"/>
      <c r="I97" s="1"/>
      <c r="J97" s="4"/>
      <c r="K97" s="4"/>
      <c r="L97" s="4"/>
      <c r="M97" s="4"/>
      <c r="N97" s="4"/>
      <c r="O97" s="1"/>
      <c r="P97" s="1"/>
      <c r="Q97" s="1"/>
      <c r="R97" s="4"/>
      <c r="S97" s="4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>
      <c r="F98" s="4"/>
      <c r="G98" s="4"/>
      <c r="H98" s="1"/>
      <c r="I98" s="1"/>
      <c r="J98" s="4"/>
      <c r="K98" s="4"/>
      <c r="L98" s="4"/>
      <c r="M98" s="4"/>
      <c r="N98" s="4"/>
      <c r="O98" s="1"/>
      <c r="P98" s="1"/>
      <c r="Q98" s="1"/>
      <c r="R98" s="4"/>
      <c r="S98" s="4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>
      <c r="F99" s="4"/>
      <c r="G99" s="4"/>
      <c r="H99" s="1"/>
      <c r="I99" s="1"/>
      <c r="J99" s="4"/>
      <c r="K99" s="4"/>
      <c r="L99" s="4"/>
      <c r="M99" s="4"/>
      <c r="N99" s="4"/>
      <c r="O99" s="1"/>
      <c r="P99" s="1"/>
      <c r="Q99" s="1"/>
      <c r="R99" s="4"/>
      <c r="S99" s="4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>
      <c r="F100" s="4"/>
      <c r="G100" s="4"/>
      <c r="H100" s="1"/>
      <c r="I100" s="1"/>
      <c r="J100" s="4"/>
      <c r="K100" s="4"/>
      <c r="L100" s="4"/>
      <c r="M100" s="4"/>
      <c r="N100" s="4"/>
      <c r="O100" s="1"/>
      <c r="P100" s="1"/>
      <c r="Q100" s="1"/>
      <c r="R100" s="4"/>
      <c r="S100" s="4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>
      <c r="F101" s="4"/>
      <c r="G101" s="4"/>
      <c r="H101" s="1"/>
      <c r="I101" s="1"/>
      <c r="J101" s="4"/>
      <c r="K101" s="4"/>
      <c r="L101" s="4"/>
      <c r="M101" s="4"/>
      <c r="N101" s="4"/>
      <c r="O101" s="1"/>
      <c r="P101" s="1"/>
      <c r="Q101" s="1"/>
      <c r="R101" s="4"/>
      <c r="S101" s="4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4">
      <c r="A104" s="13" t="s">
        <v>4</v>
      </c>
      <c r="B104" s="13" t="s">
        <v>137</v>
      </c>
      <c r="C104" s="13" t="s">
        <v>8</v>
      </c>
      <c r="E104" s="14" t="s">
        <v>4</v>
      </c>
      <c r="F104" s="14"/>
      <c r="G104" s="14" t="s">
        <v>8</v>
      </c>
      <c r="J104" s="14"/>
      <c r="K104" s="14"/>
      <c r="L104" s="14"/>
      <c r="M104" s="14" t="s">
        <v>4</v>
      </c>
      <c r="N104" s="14" t="s">
        <v>137</v>
      </c>
      <c r="O104" s="14" t="s">
        <v>8</v>
      </c>
    </row>
    <row r="105">
      <c r="A105" s="13" t="s">
        <v>24</v>
      </c>
      <c r="B105" s="13">
        <v>840.0</v>
      </c>
      <c r="C105" s="13">
        <v>398.0</v>
      </c>
      <c r="E105" s="14" t="s">
        <v>24</v>
      </c>
      <c r="F105" s="14"/>
      <c r="G105" s="14">
        <v>403.0</v>
      </c>
      <c r="J105" s="14"/>
      <c r="K105" s="14"/>
      <c r="L105" s="14"/>
      <c r="M105" s="14" t="s">
        <v>24</v>
      </c>
      <c r="N105" s="14">
        <v>840.0</v>
      </c>
      <c r="O105" s="14">
        <v>359.0</v>
      </c>
    </row>
    <row r="106">
      <c r="A106" s="13" t="s">
        <v>27</v>
      </c>
      <c r="B106" s="13">
        <v>960.0</v>
      </c>
      <c r="C106" s="13">
        <v>398.0</v>
      </c>
      <c r="E106" s="14" t="s">
        <v>27</v>
      </c>
      <c r="F106" s="14"/>
      <c r="G106" s="14">
        <v>403.0</v>
      </c>
      <c r="J106" s="14"/>
      <c r="K106" s="14"/>
      <c r="L106" s="14"/>
      <c r="M106" s="14" t="s">
        <v>27</v>
      </c>
      <c r="N106" s="14">
        <v>960.0</v>
      </c>
      <c r="O106" s="14">
        <v>359.0</v>
      </c>
    </row>
    <row r="107">
      <c r="A107" s="13" t="s">
        <v>30</v>
      </c>
      <c r="B107" s="13">
        <v>720.0</v>
      </c>
      <c r="C107" s="13">
        <v>398.0</v>
      </c>
      <c r="E107" s="14" t="s">
        <v>30</v>
      </c>
      <c r="F107" s="14"/>
      <c r="G107" s="14">
        <v>403.0</v>
      </c>
      <c r="J107" s="14"/>
      <c r="K107" s="14"/>
      <c r="L107" s="14"/>
      <c r="M107" s="14" t="s">
        <v>30</v>
      </c>
      <c r="N107" s="14">
        <v>720.0</v>
      </c>
      <c r="O107" s="14">
        <v>359.0</v>
      </c>
    </row>
    <row r="110">
      <c r="A110" s="14" t="s">
        <v>4</v>
      </c>
      <c r="B110" s="14" t="s">
        <v>137</v>
      </c>
      <c r="C110" s="14" t="s">
        <v>8</v>
      </c>
      <c r="E110" s="14" t="s">
        <v>4</v>
      </c>
      <c r="F110" s="14"/>
      <c r="G110" s="14" t="s">
        <v>8</v>
      </c>
      <c r="J110" s="14"/>
      <c r="K110" s="14"/>
      <c r="L110" s="14"/>
      <c r="M110" s="14" t="s">
        <v>4</v>
      </c>
      <c r="N110" s="14" t="s">
        <v>137</v>
      </c>
      <c r="O110" s="14" t="s">
        <v>8</v>
      </c>
    </row>
    <row r="111">
      <c r="A111" s="14" t="s">
        <v>24</v>
      </c>
      <c r="B111" s="14">
        <v>840.0</v>
      </c>
      <c r="C111" s="14">
        <v>334.0</v>
      </c>
      <c r="E111" s="14" t="s">
        <v>24</v>
      </c>
      <c r="F111" s="14"/>
      <c r="G111" s="14">
        <v>402.0</v>
      </c>
      <c r="J111" s="14"/>
      <c r="K111" s="14"/>
      <c r="L111" s="14"/>
      <c r="M111" s="14" t="s">
        <v>24</v>
      </c>
      <c r="N111" s="14">
        <v>840.0</v>
      </c>
      <c r="O111" s="14">
        <v>365.0</v>
      </c>
    </row>
    <row r="112">
      <c r="A112" s="14" t="s">
        <v>27</v>
      </c>
      <c r="B112" s="14">
        <v>960.0</v>
      </c>
      <c r="C112" s="14">
        <v>334.0</v>
      </c>
      <c r="E112" s="14" t="s">
        <v>27</v>
      </c>
      <c r="F112" s="14"/>
      <c r="G112" s="14">
        <v>402.0</v>
      </c>
      <c r="J112" s="14"/>
      <c r="K112" s="14"/>
      <c r="L112" s="14"/>
      <c r="M112" s="14" t="s">
        <v>27</v>
      </c>
      <c r="N112" s="14">
        <v>960.0</v>
      </c>
      <c r="O112" s="14">
        <v>365.0</v>
      </c>
    </row>
    <row r="113">
      <c r="A113" s="14" t="s">
        <v>30</v>
      </c>
      <c r="B113" s="14">
        <v>720.0</v>
      </c>
      <c r="C113" s="14">
        <v>334.0</v>
      </c>
      <c r="E113" s="14" t="s">
        <v>30</v>
      </c>
      <c r="F113" s="14"/>
      <c r="G113" s="14">
        <v>402.0</v>
      </c>
      <c r="J113" s="14"/>
      <c r="K113" s="14"/>
      <c r="L113" s="14"/>
      <c r="M113" s="14" t="s">
        <v>30</v>
      </c>
      <c r="N113" s="14">
        <v>720.0</v>
      </c>
      <c r="O113" s="14">
        <v>365.0</v>
      </c>
    </row>
    <row r="116">
      <c r="A116" s="14" t="s">
        <v>4</v>
      </c>
      <c r="B116" s="14" t="s">
        <v>137</v>
      </c>
      <c r="C116" s="14" t="s">
        <v>8</v>
      </c>
    </row>
    <row r="117">
      <c r="A117" s="14" t="s">
        <v>24</v>
      </c>
      <c r="B117" s="14">
        <v>840.0</v>
      </c>
      <c r="C117" s="14">
        <v>148.0</v>
      </c>
    </row>
    <row r="118">
      <c r="A118" s="14" t="s">
        <v>27</v>
      </c>
      <c r="B118" s="14">
        <v>960.0</v>
      </c>
      <c r="C118" s="14">
        <v>148.0</v>
      </c>
    </row>
    <row r="119">
      <c r="A119" s="14" t="s">
        <v>30</v>
      </c>
      <c r="B119" s="14">
        <v>720.0</v>
      </c>
      <c r="C119" s="14">
        <v>148.0</v>
      </c>
    </row>
    <row r="121">
      <c r="G121" s="15" t="s">
        <v>138</v>
      </c>
    </row>
    <row r="122">
      <c r="A122" s="13" t="s">
        <v>139</v>
      </c>
      <c r="B122" s="13" t="s">
        <v>138</v>
      </c>
      <c r="C122" s="13" t="s">
        <v>140</v>
      </c>
      <c r="D122" s="13" t="s">
        <v>141</v>
      </c>
      <c r="E122" s="16" t="s">
        <v>5</v>
      </c>
      <c r="F122" s="14"/>
      <c r="G122" s="13" t="s">
        <v>1</v>
      </c>
      <c r="H122" s="13" t="s">
        <v>137</v>
      </c>
      <c r="I122" s="13" t="s">
        <v>8</v>
      </c>
      <c r="J122" s="13"/>
      <c r="K122" s="13" t="s">
        <v>142</v>
      </c>
      <c r="L122" s="13"/>
      <c r="M122" s="13" t="s">
        <v>143</v>
      </c>
      <c r="N122" s="13" t="s">
        <v>144</v>
      </c>
    </row>
    <row r="123">
      <c r="A123" s="17" t="s">
        <v>145</v>
      </c>
      <c r="B123" s="13">
        <v>398.0</v>
      </c>
      <c r="C123" s="13">
        <v>398.0</v>
      </c>
      <c r="D123" s="13">
        <v>398.0</v>
      </c>
      <c r="E123" s="18"/>
      <c r="G123" s="19">
        <v>43801.0</v>
      </c>
      <c r="H123" s="13">
        <v>840.0</v>
      </c>
      <c r="I123" s="20"/>
      <c r="J123" s="20"/>
      <c r="K123" s="20"/>
      <c r="L123" s="20"/>
      <c r="M123" s="20"/>
      <c r="N123" s="13">
        <v>0.0</v>
      </c>
    </row>
    <row r="124">
      <c r="A124" s="17" t="s">
        <v>146</v>
      </c>
      <c r="B124" s="13">
        <v>403.0</v>
      </c>
      <c r="C124" s="13">
        <v>403.0</v>
      </c>
      <c r="D124" s="13">
        <v>403.0</v>
      </c>
      <c r="E124" s="18">
        <f t="shared" ref="E124:E129" si="13">(B124-B123)/B123</f>
        <v>0.01256281407</v>
      </c>
      <c r="G124" s="19">
        <v>43815.0</v>
      </c>
      <c r="H124" s="13">
        <v>840.0</v>
      </c>
      <c r="I124" s="13">
        <v>398.0</v>
      </c>
      <c r="J124" s="21"/>
      <c r="K124" s="21">
        <f>H123-I124</f>
        <v>442</v>
      </c>
      <c r="L124" s="21"/>
      <c r="M124" s="21"/>
      <c r="N124" s="13">
        <v>0.0</v>
      </c>
    </row>
    <row r="125">
      <c r="A125" s="17" t="s">
        <v>147</v>
      </c>
      <c r="B125" s="13">
        <v>359.0</v>
      </c>
      <c r="C125" s="13">
        <v>359.0</v>
      </c>
      <c r="D125" s="13">
        <v>359.0</v>
      </c>
      <c r="E125" s="18">
        <f t="shared" si="13"/>
        <v>-0.1091811414</v>
      </c>
      <c r="G125" s="19">
        <v>43829.0</v>
      </c>
      <c r="H125" s="13">
        <v>840.0</v>
      </c>
      <c r="I125" s="13">
        <v>403.0</v>
      </c>
      <c r="J125" s="22"/>
      <c r="K125" s="22">
        <v>39.0</v>
      </c>
      <c r="L125" s="20"/>
      <c r="M125" s="20">
        <f>H123-I124-I125</f>
        <v>39</v>
      </c>
      <c r="N125" s="13">
        <v>0.0</v>
      </c>
      <c r="P125" s="15" t="s">
        <v>148</v>
      </c>
    </row>
    <row r="126">
      <c r="A126" s="17" t="s">
        <v>149</v>
      </c>
      <c r="B126" s="13">
        <v>334.0</v>
      </c>
      <c r="C126" s="13">
        <v>334.0</v>
      </c>
      <c r="D126" s="13">
        <v>334.0</v>
      </c>
      <c r="E126" s="18">
        <f t="shared" si="13"/>
        <v>-0.06963788301</v>
      </c>
      <c r="G126" s="23">
        <v>43843.0</v>
      </c>
      <c r="H126" s="13">
        <v>840.0</v>
      </c>
      <c r="I126" s="13">
        <v>359.0</v>
      </c>
      <c r="J126" s="22"/>
      <c r="K126" s="22">
        <v>481.0</v>
      </c>
      <c r="L126" s="20"/>
      <c r="M126" s="20">
        <f t="shared" ref="M126:M127" si="14">H124-I126</f>
        <v>481</v>
      </c>
      <c r="N126" s="13">
        <v>0.0</v>
      </c>
      <c r="Q126" s="14" t="s">
        <v>150</v>
      </c>
      <c r="R126" s="14" t="s">
        <v>151</v>
      </c>
      <c r="S126" s="14" t="s">
        <v>152</v>
      </c>
      <c r="T126" s="14" t="s">
        <v>153</v>
      </c>
      <c r="U126" s="14" t="s">
        <v>154</v>
      </c>
      <c r="V126" s="13" t="s">
        <v>155</v>
      </c>
      <c r="W126" s="13" t="s">
        <v>156</v>
      </c>
      <c r="X126" s="13" t="s">
        <v>157</v>
      </c>
    </row>
    <row r="127">
      <c r="A127" s="17" t="s">
        <v>158</v>
      </c>
      <c r="B127" s="13">
        <v>402.0</v>
      </c>
      <c r="C127" s="13">
        <v>402.0</v>
      </c>
      <c r="D127" s="13">
        <v>402.0</v>
      </c>
      <c r="E127" s="18">
        <f t="shared" si="13"/>
        <v>0.2035928144</v>
      </c>
      <c r="G127" s="23">
        <v>43492.0</v>
      </c>
      <c r="H127" s="13">
        <v>840.0</v>
      </c>
      <c r="I127" s="13">
        <v>334.0</v>
      </c>
      <c r="J127" s="22"/>
      <c r="K127" s="22">
        <v>506.0</v>
      </c>
      <c r="L127" s="20"/>
      <c r="M127" s="20">
        <f t="shared" si="14"/>
        <v>506</v>
      </c>
      <c r="N127" s="13">
        <v>0.0</v>
      </c>
      <c r="P127" s="14" t="s">
        <v>24</v>
      </c>
      <c r="Q127" s="24">
        <f t="shared" ref="Q127:Q129" si="15">2409/3</f>
        <v>803</v>
      </c>
      <c r="R127" s="14">
        <f t="shared" ref="R127:R129" si="16">Q127/24</f>
        <v>33.45833333</v>
      </c>
      <c r="S127" s="14">
        <v>1680.0</v>
      </c>
      <c r="T127" s="24">
        <f>S127/24</f>
        <v>70</v>
      </c>
      <c r="U127" s="24">
        <f>T127*570</f>
        <v>39900</v>
      </c>
      <c r="V127" s="20">
        <v>15350.416666666668</v>
      </c>
      <c r="W127" s="20">
        <f t="shared" ref="W127:W129" si="17">SQRT((2*R127*U127)/V127)</f>
        <v>13.18844259</v>
      </c>
      <c r="X127" s="20">
        <f>14*24</f>
        <v>336</v>
      </c>
    </row>
    <row r="128">
      <c r="A128" s="17" t="s">
        <v>159</v>
      </c>
      <c r="B128" s="13">
        <v>365.0</v>
      </c>
      <c r="C128" s="13">
        <v>365.0</v>
      </c>
      <c r="D128" s="13">
        <v>365.0</v>
      </c>
      <c r="E128" s="18">
        <f t="shared" si="13"/>
        <v>-0.092039801</v>
      </c>
      <c r="G128" s="23">
        <v>43871.0</v>
      </c>
      <c r="H128" s="13">
        <v>840.0</v>
      </c>
      <c r="I128" s="13">
        <v>402.0</v>
      </c>
      <c r="J128" s="22"/>
      <c r="K128" s="22">
        <v>438.0</v>
      </c>
      <c r="L128" s="20"/>
      <c r="M128" s="20">
        <f>H125-I128</f>
        <v>438</v>
      </c>
      <c r="N128" s="13">
        <v>0.0</v>
      </c>
      <c r="P128" s="14" t="s">
        <v>27</v>
      </c>
      <c r="Q128" s="24">
        <f t="shared" si="15"/>
        <v>803</v>
      </c>
      <c r="R128" s="14">
        <f t="shared" si="16"/>
        <v>33.45833333</v>
      </c>
      <c r="S128" s="14">
        <v>1920.0</v>
      </c>
      <c r="T128" s="24">
        <f>1920/24</f>
        <v>80</v>
      </c>
      <c r="U128" s="24">
        <f>T128*560</f>
        <v>44800</v>
      </c>
      <c r="V128" s="20">
        <v>19744.956666666665</v>
      </c>
      <c r="W128" s="20">
        <f t="shared" si="17"/>
        <v>12.3219109</v>
      </c>
      <c r="X128" s="20">
        <f>13*24</f>
        <v>312</v>
      </c>
    </row>
    <row r="129">
      <c r="A129" s="17" t="s">
        <v>160</v>
      </c>
      <c r="B129" s="13">
        <v>345.0</v>
      </c>
      <c r="C129" s="13">
        <v>345.0</v>
      </c>
      <c r="D129" s="13">
        <v>345.0</v>
      </c>
      <c r="E129" s="18">
        <f t="shared" si="13"/>
        <v>-0.05479452055</v>
      </c>
      <c r="G129" s="23">
        <v>43885.0</v>
      </c>
      <c r="H129" s="13">
        <v>840.0</v>
      </c>
      <c r="I129" s="13">
        <v>365.0</v>
      </c>
      <c r="J129" s="22"/>
      <c r="K129" s="22">
        <v>475.0</v>
      </c>
      <c r="L129" s="20"/>
      <c r="M129" s="20">
        <f t="shared" ref="M129:M130" si="18">H127-I129</f>
        <v>475</v>
      </c>
      <c r="N129" s="13">
        <v>0.0</v>
      </c>
      <c r="P129" s="14" t="s">
        <v>30</v>
      </c>
      <c r="Q129" s="24">
        <f t="shared" si="15"/>
        <v>803</v>
      </c>
      <c r="R129" s="14">
        <f t="shared" si="16"/>
        <v>33.45833333</v>
      </c>
      <c r="S129" s="14">
        <v>1440.0</v>
      </c>
      <c r="T129" s="24">
        <f>S129/24</f>
        <v>60</v>
      </c>
      <c r="U129" s="24">
        <f>T129*600</f>
        <v>36000</v>
      </c>
      <c r="V129" s="20">
        <v>11158.333333333332</v>
      </c>
      <c r="W129" s="20">
        <f t="shared" si="17"/>
        <v>14.69327932</v>
      </c>
      <c r="X129" s="20">
        <f>15*24</f>
        <v>360</v>
      </c>
    </row>
    <row r="130">
      <c r="A130" s="13" t="s">
        <v>161</v>
      </c>
      <c r="B130" s="20"/>
      <c r="C130" s="20"/>
      <c r="D130" s="20"/>
      <c r="E130" s="18">
        <f>AVERAGE(E124:E129)</f>
        <v>-0.01824961959</v>
      </c>
      <c r="G130" s="23">
        <v>43890.0</v>
      </c>
      <c r="H130" s="13">
        <v>0.0</v>
      </c>
      <c r="I130" s="13">
        <v>148.0</v>
      </c>
      <c r="J130" s="22"/>
      <c r="K130" s="22">
        <v>692.0</v>
      </c>
      <c r="L130" s="20"/>
      <c r="M130" s="20">
        <f t="shared" si="18"/>
        <v>692</v>
      </c>
      <c r="N130" s="13" t="s">
        <v>162</v>
      </c>
    </row>
    <row r="131">
      <c r="G131" s="20"/>
      <c r="H131" s="20"/>
      <c r="I131" s="20"/>
      <c r="J131" s="21"/>
      <c r="K131" s="21"/>
      <c r="L131" s="13"/>
      <c r="M131" s="13">
        <v>840.0</v>
      </c>
      <c r="N131" s="13" t="s">
        <v>163</v>
      </c>
    </row>
    <row r="135">
      <c r="G135" s="15" t="s">
        <v>141</v>
      </c>
      <c r="P135" s="25" t="s">
        <v>164</v>
      </c>
      <c r="U135" s="25" t="s">
        <v>161</v>
      </c>
      <c r="V135" s="26"/>
      <c r="W135" s="26"/>
    </row>
    <row r="136">
      <c r="G136" s="13" t="s">
        <v>1</v>
      </c>
      <c r="H136" s="13" t="s">
        <v>137</v>
      </c>
      <c r="I136" s="13" t="s">
        <v>8</v>
      </c>
      <c r="J136" s="13"/>
      <c r="K136" s="13" t="s">
        <v>142</v>
      </c>
      <c r="L136" s="13"/>
      <c r="M136" s="13" t="s">
        <v>165</v>
      </c>
      <c r="N136" s="13" t="s">
        <v>144</v>
      </c>
      <c r="P136" s="27"/>
      <c r="Q136" s="28" t="s">
        <v>166</v>
      </c>
      <c r="R136" s="28"/>
      <c r="S136" s="28" t="s">
        <v>167</v>
      </c>
      <c r="T136" s="28" t="s">
        <v>168</v>
      </c>
      <c r="U136" s="29"/>
      <c r="V136" s="28" t="s">
        <v>155</v>
      </c>
      <c r="W136" s="28"/>
    </row>
    <row r="137">
      <c r="G137" s="19">
        <v>43801.0</v>
      </c>
      <c r="H137" s="13">
        <v>720.0</v>
      </c>
      <c r="I137" s="20"/>
      <c r="J137" s="20"/>
      <c r="K137" s="20"/>
      <c r="L137" s="20"/>
      <c r="M137" s="20"/>
      <c r="N137" s="13"/>
      <c r="P137" s="30" t="s">
        <v>24</v>
      </c>
      <c r="Q137" s="30">
        <v>39.0</v>
      </c>
      <c r="R137" s="31"/>
      <c r="S137" s="31">
        <f>SUM(M126:M127)</f>
        <v>987</v>
      </c>
      <c r="T137" s="31">
        <f>M128+M129</f>
        <v>913</v>
      </c>
      <c r="U137" s="31">
        <f t="shared" ref="U137:U140" si="19">SUM(Q137:T137)</f>
        <v>1939</v>
      </c>
      <c r="V137" s="31">
        <f>(U137/3)*23.75</f>
        <v>15350.41667</v>
      </c>
      <c r="W137" s="31"/>
    </row>
    <row r="138">
      <c r="G138" s="19">
        <v>43815.0</v>
      </c>
      <c r="H138" s="13">
        <v>720.0</v>
      </c>
      <c r="I138" s="13">
        <v>398.0</v>
      </c>
      <c r="J138" s="21"/>
      <c r="K138" s="21">
        <f t="shared" ref="K138:K144" si="20">H137-I138</f>
        <v>322</v>
      </c>
      <c r="L138" s="21"/>
      <c r="M138" s="21"/>
      <c r="N138" s="13"/>
      <c r="P138" s="28" t="s">
        <v>27</v>
      </c>
      <c r="Q138" s="28">
        <v>159.0</v>
      </c>
      <c r="R138" s="27"/>
      <c r="S138" s="27">
        <f>SUM(M152:M153)</f>
        <v>1227</v>
      </c>
      <c r="T138" s="27">
        <f>M155+M154</f>
        <v>1153</v>
      </c>
      <c r="U138" s="27">
        <f t="shared" si="19"/>
        <v>2539</v>
      </c>
      <c r="V138" s="27">
        <f>(U138/3)*23.33</f>
        <v>19744.95667</v>
      </c>
      <c r="W138" s="27"/>
    </row>
    <row r="139">
      <c r="G139" s="19">
        <v>43829.0</v>
      </c>
      <c r="H139" s="13">
        <v>720.0</v>
      </c>
      <c r="I139" s="13">
        <v>403.0</v>
      </c>
      <c r="J139" s="21"/>
      <c r="K139" s="21">
        <f t="shared" si="20"/>
        <v>317</v>
      </c>
      <c r="L139" s="20"/>
      <c r="M139" s="20">
        <f>K138-I139</f>
        <v>-81</v>
      </c>
      <c r="N139" s="13"/>
      <c r="P139" s="30" t="s">
        <v>30</v>
      </c>
      <c r="Q139" s="30">
        <v>0.0</v>
      </c>
      <c r="R139" s="30"/>
      <c r="S139" s="30">
        <v>666.0</v>
      </c>
      <c r="T139" s="31">
        <f>M142+M143</f>
        <v>673</v>
      </c>
      <c r="U139" s="31">
        <f t="shared" si="19"/>
        <v>1339</v>
      </c>
      <c r="V139" s="31">
        <f>(U139/3)*25</f>
        <v>11158.33333</v>
      </c>
      <c r="W139" s="31"/>
    </row>
    <row r="140">
      <c r="G140" s="23">
        <v>43843.0</v>
      </c>
      <c r="H140" s="13">
        <v>720.0</v>
      </c>
      <c r="I140" s="13">
        <v>359.0</v>
      </c>
      <c r="J140" s="21"/>
      <c r="K140" s="21">
        <f t="shared" si="20"/>
        <v>361</v>
      </c>
      <c r="L140" s="20"/>
      <c r="M140" s="20">
        <f>M139+H139-I140</f>
        <v>280</v>
      </c>
      <c r="N140" s="13"/>
      <c r="P140" s="28" t="s">
        <v>161</v>
      </c>
      <c r="Q140" s="29">
        <f>SUM(Q137:Q139)</f>
        <v>198</v>
      </c>
      <c r="R140" s="29"/>
      <c r="S140" s="29">
        <f t="shared" ref="S140:T140" si="21">SUM(S137:S139)</f>
        <v>2880</v>
      </c>
      <c r="T140" s="28">
        <f t="shared" si="21"/>
        <v>2739</v>
      </c>
      <c r="U140" s="27">
        <f t="shared" si="19"/>
        <v>5817</v>
      </c>
      <c r="V140" s="27"/>
      <c r="W140" s="27"/>
    </row>
    <row r="141">
      <c r="G141" s="23">
        <v>43492.0</v>
      </c>
      <c r="H141" s="13">
        <v>720.0</v>
      </c>
      <c r="I141" s="13">
        <v>334.0</v>
      </c>
      <c r="J141" s="21"/>
      <c r="K141" s="21">
        <f t="shared" si="20"/>
        <v>386</v>
      </c>
      <c r="L141" s="20"/>
      <c r="M141" s="20">
        <f t="shared" ref="M141:M144" si="22">720-I141</f>
        <v>386</v>
      </c>
      <c r="N141" s="13"/>
    </row>
    <row r="142">
      <c r="G142" s="23">
        <v>43871.0</v>
      </c>
      <c r="H142" s="13">
        <v>720.0</v>
      </c>
      <c r="I142" s="13">
        <v>402.0</v>
      </c>
      <c r="J142" s="21"/>
      <c r="K142" s="21">
        <f t="shared" si="20"/>
        <v>318</v>
      </c>
      <c r="L142" s="20"/>
      <c r="M142" s="20">
        <f t="shared" si="22"/>
        <v>318</v>
      </c>
      <c r="N142" s="13"/>
    </row>
    <row r="143">
      <c r="G143" s="23">
        <v>43885.0</v>
      </c>
      <c r="H143" s="13">
        <v>720.0</v>
      </c>
      <c r="I143" s="13">
        <v>365.0</v>
      </c>
      <c r="J143" s="21"/>
      <c r="K143" s="21">
        <f t="shared" si="20"/>
        <v>355</v>
      </c>
      <c r="L143" s="20"/>
      <c r="M143" s="20">
        <f t="shared" si="22"/>
        <v>355</v>
      </c>
      <c r="N143" s="13"/>
    </row>
    <row r="144">
      <c r="G144" s="23">
        <v>43890.0</v>
      </c>
      <c r="H144" s="13">
        <v>0.0</v>
      </c>
      <c r="I144" s="13">
        <v>148.0</v>
      </c>
      <c r="J144" s="21"/>
      <c r="K144" s="21">
        <f t="shared" si="20"/>
        <v>572</v>
      </c>
      <c r="L144" s="20"/>
      <c r="M144" s="20">
        <f t="shared" si="22"/>
        <v>572</v>
      </c>
      <c r="N144" s="13">
        <v>10.0</v>
      </c>
    </row>
    <row r="145">
      <c r="G145" s="20"/>
      <c r="H145" s="20"/>
      <c r="I145" s="20"/>
      <c r="J145" s="22"/>
      <c r="K145" s="22">
        <v>720.0</v>
      </c>
      <c r="L145" s="13"/>
      <c r="M145" s="13">
        <v>720.0</v>
      </c>
      <c r="N145" s="13">
        <v>24.0</v>
      </c>
    </row>
    <row r="146">
      <c r="G146" s="20"/>
      <c r="H146" s="20"/>
      <c r="I146" s="20"/>
      <c r="J146" s="32"/>
      <c r="K146" s="32"/>
      <c r="L146" s="33"/>
      <c r="M146" s="33"/>
      <c r="N146" s="33"/>
    </row>
    <row r="147">
      <c r="G147" s="15" t="s">
        <v>140</v>
      </c>
    </row>
    <row r="148">
      <c r="G148" s="13" t="s">
        <v>1</v>
      </c>
      <c r="H148" s="13" t="s">
        <v>137</v>
      </c>
      <c r="I148" s="13" t="s">
        <v>8</v>
      </c>
      <c r="J148" s="13"/>
      <c r="K148" s="13" t="s">
        <v>142</v>
      </c>
      <c r="L148" s="13"/>
      <c r="M148" s="13" t="s">
        <v>165</v>
      </c>
      <c r="N148" s="13" t="s">
        <v>144</v>
      </c>
    </row>
    <row r="149">
      <c r="G149" s="19">
        <v>43801.0</v>
      </c>
      <c r="H149" s="13">
        <v>960.0</v>
      </c>
      <c r="I149" s="20"/>
      <c r="J149" s="20"/>
      <c r="K149" s="20"/>
      <c r="L149" s="20"/>
      <c r="M149" s="20"/>
      <c r="N149" s="13">
        <v>0.0</v>
      </c>
    </row>
    <row r="150">
      <c r="G150" s="19">
        <v>43815.0</v>
      </c>
      <c r="H150" s="13">
        <v>960.0</v>
      </c>
      <c r="I150" s="13">
        <v>398.0</v>
      </c>
      <c r="J150" s="21"/>
      <c r="K150" s="21">
        <f>H149-I150</f>
        <v>562</v>
      </c>
      <c r="L150" s="21"/>
      <c r="M150" s="21"/>
      <c r="N150" s="13">
        <v>0.0</v>
      </c>
    </row>
    <row r="151">
      <c r="G151" s="19">
        <v>43829.0</v>
      </c>
      <c r="H151" s="13">
        <v>960.0</v>
      </c>
      <c r="I151" s="13">
        <v>403.0</v>
      </c>
      <c r="J151" s="22"/>
      <c r="K151" s="22">
        <f>K150-I151</f>
        <v>159</v>
      </c>
      <c r="L151" s="20"/>
      <c r="M151" s="20">
        <f>H149-I150-I151</f>
        <v>159</v>
      </c>
      <c r="N151" s="13">
        <v>0.0</v>
      </c>
    </row>
    <row r="152">
      <c r="G152" s="23">
        <v>43843.0</v>
      </c>
      <c r="H152" s="13">
        <v>960.0</v>
      </c>
      <c r="I152" s="13">
        <v>359.0</v>
      </c>
      <c r="J152" s="22"/>
      <c r="K152" s="22">
        <f t="shared" ref="K152:K156" si="23">960-I152</f>
        <v>601</v>
      </c>
      <c r="L152" s="20"/>
      <c r="M152" s="20">
        <f t="shared" ref="M152:M153" si="24">H150-I152</f>
        <v>601</v>
      </c>
      <c r="N152" s="13">
        <v>0.0</v>
      </c>
    </row>
    <row r="153">
      <c r="G153" s="23">
        <v>43492.0</v>
      </c>
      <c r="H153" s="13">
        <v>960.0</v>
      </c>
      <c r="I153" s="13">
        <v>334.0</v>
      </c>
      <c r="J153" s="22"/>
      <c r="K153" s="22">
        <f t="shared" si="23"/>
        <v>626</v>
      </c>
      <c r="L153" s="20"/>
      <c r="M153" s="20">
        <f t="shared" si="24"/>
        <v>626</v>
      </c>
      <c r="N153" s="13">
        <v>0.0</v>
      </c>
    </row>
    <row r="154">
      <c r="G154" s="23">
        <v>43871.0</v>
      </c>
      <c r="H154" s="13">
        <v>960.0</v>
      </c>
      <c r="I154" s="13">
        <v>402.0</v>
      </c>
      <c r="J154" s="22"/>
      <c r="K154" s="22">
        <f t="shared" si="23"/>
        <v>558</v>
      </c>
      <c r="L154" s="20"/>
      <c r="M154" s="20">
        <f>H151-I154</f>
        <v>558</v>
      </c>
      <c r="N154" s="13">
        <v>0.0</v>
      </c>
    </row>
    <row r="155">
      <c r="G155" s="23">
        <v>43885.0</v>
      </c>
      <c r="H155" s="13">
        <v>960.0</v>
      </c>
      <c r="I155" s="13">
        <v>365.0</v>
      </c>
      <c r="J155" s="22"/>
      <c r="K155" s="22">
        <f t="shared" si="23"/>
        <v>595</v>
      </c>
      <c r="L155" s="20"/>
      <c r="M155" s="20">
        <f t="shared" ref="M155:M156" si="25">H153-I155</f>
        <v>595</v>
      </c>
      <c r="N155" s="13">
        <v>0.0</v>
      </c>
    </row>
    <row r="156">
      <c r="G156" s="23">
        <v>43890.0</v>
      </c>
      <c r="H156" s="13">
        <v>960.0</v>
      </c>
      <c r="I156" s="13">
        <v>148.0</v>
      </c>
      <c r="J156" s="22"/>
      <c r="K156" s="22">
        <f t="shared" si="23"/>
        <v>812</v>
      </c>
      <c r="L156" s="20"/>
      <c r="M156" s="20">
        <f t="shared" si="25"/>
        <v>812</v>
      </c>
      <c r="N156" s="13" t="s">
        <v>162</v>
      </c>
    </row>
    <row r="157">
      <c r="G157" s="20"/>
      <c r="H157" s="20"/>
      <c r="I157" s="20"/>
      <c r="J157" s="22"/>
      <c r="K157" s="22">
        <v>960.0</v>
      </c>
      <c r="L157" s="13"/>
      <c r="M157" s="13">
        <v>960.0</v>
      </c>
      <c r="N157" s="13" t="s">
        <v>163</v>
      </c>
    </row>
    <row r="160">
      <c r="G160" s="13" t="s">
        <v>9</v>
      </c>
      <c r="H160" s="13" t="s">
        <v>169</v>
      </c>
      <c r="I160" s="13" t="s">
        <v>170</v>
      </c>
      <c r="J160" s="13" t="s">
        <v>171</v>
      </c>
      <c r="K160" s="13" t="s">
        <v>172</v>
      </c>
      <c r="L160" s="13" t="s">
        <v>173</v>
      </c>
      <c r="M160" s="13" t="s">
        <v>142</v>
      </c>
      <c r="N160" s="13" t="s">
        <v>174</v>
      </c>
      <c r="O160" s="13" t="s">
        <v>175</v>
      </c>
    </row>
    <row r="161">
      <c r="G161" s="13" t="s">
        <v>138</v>
      </c>
      <c r="H161" s="20">
        <f>7*840</f>
        <v>5880</v>
      </c>
      <c r="I161" s="13">
        <v>2409.0</v>
      </c>
      <c r="J161" s="20">
        <f t="shared" ref="J161:J164" si="26">(I161/H161)*100</f>
        <v>40.96938776</v>
      </c>
      <c r="K161" s="20">
        <f>SUM(M125:M129)</f>
        <v>1939</v>
      </c>
      <c r="L161" s="20">
        <f t="shared" ref="L161:L164" si="27">(K161/H161)*100</f>
        <v>32.97619048</v>
      </c>
      <c r="M161" s="20">
        <f t="shared" ref="M161:M163" si="28">H161-I161-K161</f>
        <v>1532</v>
      </c>
      <c r="N161" s="20">
        <f t="shared" ref="N161:N164" si="29">(M161/H161)*100</f>
        <v>26.05442177</v>
      </c>
      <c r="O161" s="20">
        <f t="shared" ref="O161:O164" si="30">N161+L161+J161</f>
        <v>100</v>
      </c>
    </row>
    <row r="162">
      <c r="G162" s="13" t="s">
        <v>140</v>
      </c>
      <c r="H162" s="20">
        <f> 7*960</f>
        <v>6720</v>
      </c>
      <c r="I162" s="13">
        <v>2409.0</v>
      </c>
      <c r="J162" s="20">
        <f t="shared" si="26"/>
        <v>35.84821429</v>
      </c>
      <c r="K162" s="20">
        <f>SUM(M151:M155)</f>
        <v>2539</v>
      </c>
      <c r="L162" s="20">
        <f t="shared" si="27"/>
        <v>37.7827381</v>
      </c>
      <c r="M162" s="20">
        <f t="shared" si="28"/>
        <v>1772</v>
      </c>
      <c r="N162" s="20">
        <f t="shared" si="29"/>
        <v>26.36904762</v>
      </c>
      <c r="O162" s="20">
        <f t="shared" si="30"/>
        <v>100</v>
      </c>
    </row>
    <row r="163">
      <c r="G163" s="13" t="s">
        <v>141</v>
      </c>
      <c r="H163" s="20">
        <f> 720*7</f>
        <v>5040</v>
      </c>
      <c r="I163" s="13">
        <v>2409.0</v>
      </c>
      <c r="J163" s="20">
        <f t="shared" si="26"/>
        <v>47.79761905</v>
      </c>
      <c r="K163" s="20">
        <f>SUM(M140:M143)</f>
        <v>1339</v>
      </c>
      <c r="L163" s="20">
        <f t="shared" si="27"/>
        <v>26.56746032</v>
      </c>
      <c r="M163" s="20">
        <f t="shared" si="28"/>
        <v>1292</v>
      </c>
      <c r="N163" s="20">
        <f t="shared" si="29"/>
        <v>25.63492063</v>
      </c>
      <c r="O163" s="20">
        <f t="shared" si="30"/>
        <v>100</v>
      </c>
    </row>
    <row r="164">
      <c r="G164" s="13" t="s">
        <v>176</v>
      </c>
      <c r="H164" s="20">
        <f t="shared" ref="H164:I164" si="31">H163+H162+H161</f>
        <v>17640</v>
      </c>
      <c r="I164" s="33">
        <f t="shared" si="31"/>
        <v>7227</v>
      </c>
      <c r="J164" s="20">
        <f t="shared" si="26"/>
        <v>40.96938776</v>
      </c>
      <c r="K164" s="20">
        <f>K162+K163+K161</f>
        <v>5817</v>
      </c>
      <c r="L164" s="20">
        <f t="shared" si="27"/>
        <v>32.97619048</v>
      </c>
      <c r="M164" s="20">
        <f>M163+M162+M161</f>
        <v>4596</v>
      </c>
      <c r="N164" s="20">
        <f t="shared" si="29"/>
        <v>26.05442177</v>
      </c>
      <c r="O164" s="20">
        <f t="shared" si="30"/>
        <v>100</v>
      </c>
    </row>
    <row r="168">
      <c r="I168" s="24">
        <f>I161/H161</f>
        <v>0.4096938776</v>
      </c>
    </row>
    <row r="169">
      <c r="I169" s="24">
        <f>I164/H164</f>
        <v>0.4096938776</v>
      </c>
    </row>
    <row r="172">
      <c r="A172" s="34" t="s">
        <v>177</v>
      </c>
    </row>
    <row r="173">
      <c r="A173" s="28" t="s">
        <v>178</v>
      </c>
      <c r="B173" s="29" t="s">
        <v>137</v>
      </c>
      <c r="C173" s="29" t="s">
        <v>8</v>
      </c>
      <c r="D173" s="28" t="s">
        <v>179</v>
      </c>
      <c r="E173" s="14" t="s">
        <v>142</v>
      </c>
      <c r="G173" s="35"/>
    </row>
    <row r="174">
      <c r="A174" s="36" t="s">
        <v>180</v>
      </c>
      <c r="B174" s="37">
        <v>840.0</v>
      </c>
      <c r="C174" s="36">
        <v>801.0</v>
      </c>
      <c r="D174" s="38">
        <v>39.0</v>
      </c>
    </row>
    <row r="175">
      <c r="A175" s="28" t="s">
        <v>181</v>
      </c>
      <c r="B175" s="29">
        <v>840.0</v>
      </c>
      <c r="C175" s="28">
        <v>359.0</v>
      </c>
      <c r="D175" s="27">
        <v>481.0</v>
      </c>
    </row>
    <row r="176">
      <c r="A176" s="36" t="s">
        <v>182</v>
      </c>
      <c r="B176" s="37">
        <v>840.0</v>
      </c>
      <c r="C176" s="36">
        <v>334.0</v>
      </c>
      <c r="D176" s="38">
        <v>506.0</v>
      </c>
    </row>
    <row r="177">
      <c r="A177" s="28" t="s">
        <v>183</v>
      </c>
      <c r="B177" s="29">
        <v>840.0</v>
      </c>
      <c r="C177" s="28">
        <v>402.0</v>
      </c>
      <c r="D177" s="27">
        <v>438.0</v>
      </c>
    </row>
    <row r="178">
      <c r="A178" s="36" t="s">
        <v>184</v>
      </c>
      <c r="B178" s="37">
        <v>840.0</v>
      </c>
      <c r="C178" s="36">
        <v>365.0</v>
      </c>
      <c r="D178" s="38">
        <v>475.0</v>
      </c>
    </row>
    <row r="179">
      <c r="A179" s="28" t="s">
        <v>185</v>
      </c>
      <c r="B179" s="29">
        <v>840.0</v>
      </c>
      <c r="C179" s="28">
        <v>148.0</v>
      </c>
      <c r="E179" s="20">
        <v>692.0</v>
      </c>
    </row>
    <row r="180">
      <c r="A180" s="36" t="s">
        <v>186</v>
      </c>
      <c r="B180" s="37">
        <v>840.0</v>
      </c>
      <c r="C180" s="36"/>
      <c r="E180" s="13">
        <v>840.0</v>
      </c>
    </row>
    <row r="181">
      <c r="B181" s="13"/>
      <c r="C181" s="35">
        <v>0.0</v>
      </c>
      <c r="E181" s="35"/>
    </row>
    <row r="182">
      <c r="B182" s="13"/>
    </row>
    <row r="183">
      <c r="E183" s="22"/>
    </row>
    <row r="234">
      <c r="A234" s="13" t="s">
        <v>178</v>
      </c>
      <c r="B234" s="39" t="s">
        <v>137</v>
      </c>
      <c r="C234" s="39" t="s">
        <v>8</v>
      </c>
      <c r="D234" s="13" t="s">
        <v>179</v>
      </c>
      <c r="E234" s="13" t="s">
        <v>187</v>
      </c>
      <c r="F234" s="39"/>
      <c r="G234" s="39" t="s">
        <v>165</v>
      </c>
      <c r="H234" s="39" t="s">
        <v>144</v>
      </c>
    </row>
    <row r="235">
      <c r="A235" s="13" t="s">
        <v>188</v>
      </c>
      <c r="B235" s="39">
        <v>720.0</v>
      </c>
      <c r="C235" s="13">
        <v>720.0</v>
      </c>
      <c r="D235" s="13">
        <v>0.0</v>
      </c>
      <c r="E235" s="20"/>
      <c r="G235" s="20"/>
      <c r="H235" s="39"/>
    </row>
    <row r="236">
      <c r="A236" s="13" t="s">
        <v>189</v>
      </c>
      <c r="B236" s="39">
        <v>720.0</v>
      </c>
      <c r="C236" s="13">
        <v>440.0</v>
      </c>
      <c r="D236" s="20">
        <v>280.0</v>
      </c>
      <c r="E236" s="21"/>
      <c r="G236" s="21"/>
      <c r="H236" s="39"/>
    </row>
    <row r="237">
      <c r="A237" s="13" t="s">
        <v>190</v>
      </c>
      <c r="B237" s="39">
        <v>720.0</v>
      </c>
      <c r="C237" s="13">
        <v>334.0</v>
      </c>
      <c r="D237" s="20">
        <v>386.0</v>
      </c>
      <c r="E237" s="21"/>
      <c r="G237" s="20">
        <v>-81.0</v>
      </c>
      <c r="H237" s="39"/>
    </row>
    <row r="238">
      <c r="A238" s="13" t="s">
        <v>191</v>
      </c>
      <c r="B238" s="39">
        <v>720.0</v>
      </c>
      <c r="C238" s="13">
        <v>402.0</v>
      </c>
      <c r="D238" s="20">
        <v>318.0</v>
      </c>
      <c r="E238" s="21"/>
      <c r="G238" s="20">
        <v>280.0</v>
      </c>
      <c r="H238" s="39"/>
    </row>
    <row r="239">
      <c r="A239" s="13" t="s">
        <v>192</v>
      </c>
      <c r="B239" s="39">
        <v>720.0</v>
      </c>
      <c r="C239" s="13">
        <v>365.0</v>
      </c>
      <c r="D239" s="20">
        <v>355.0</v>
      </c>
      <c r="E239" s="21"/>
      <c r="G239" s="20">
        <v>386.0</v>
      </c>
      <c r="H239" s="39"/>
    </row>
    <row r="240">
      <c r="A240" s="13" t="s">
        <v>193</v>
      </c>
      <c r="B240" s="39">
        <v>720.0</v>
      </c>
      <c r="C240" s="13">
        <v>148.0</v>
      </c>
      <c r="D240" s="21"/>
      <c r="E240" s="21">
        <v>572.0</v>
      </c>
      <c r="F240" s="20">
        <v>572.0</v>
      </c>
      <c r="G240" s="20">
        <v>318.0</v>
      </c>
      <c r="H240" s="39"/>
    </row>
    <row r="241">
      <c r="A241" s="13" t="s">
        <v>194</v>
      </c>
      <c r="B241" s="39">
        <v>720.0</v>
      </c>
      <c r="C241" s="39"/>
      <c r="D241" s="21"/>
      <c r="E241" s="40">
        <v>720.0</v>
      </c>
      <c r="F241" s="39">
        <v>720.0</v>
      </c>
      <c r="G241" s="20">
        <v>355.0</v>
      </c>
      <c r="H241" s="39"/>
    </row>
    <row r="242">
      <c r="A242" s="41"/>
      <c r="B242" s="39">
        <v>0.0</v>
      </c>
      <c r="C242" s="39"/>
      <c r="D242" s="21"/>
      <c r="F242" s="20"/>
      <c r="G242" s="20">
        <v>572.0</v>
      </c>
      <c r="H242" s="39">
        <v>10.0</v>
      </c>
    </row>
    <row r="243">
      <c r="A243" s="20"/>
      <c r="B243" s="20"/>
      <c r="C243" s="20"/>
      <c r="D243" s="40"/>
      <c r="F243" s="39"/>
      <c r="G243" s="39">
        <v>720.0</v>
      </c>
      <c r="H243" s="39">
        <v>24.0</v>
      </c>
    </row>
    <row r="255">
      <c r="A255" s="13" t="s">
        <v>1</v>
      </c>
      <c r="B255" s="13" t="s">
        <v>137</v>
      </c>
      <c r="C255" s="13" t="s">
        <v>8</v>
      </c>
      <c r="D255" s="13"/>
      <c r="E255" s="13" t="s">
        <v>142</v>
      </c>
      <c r="F255" s="13"/>
      <c r="G255" s="13" t="s">
        <v>143</v>
      </c>
      <c r="H255" s="13" t="s">
        <v>144</v>
      </c>
    </row>
    <row r="256">
      <c r="A256" s="19">
        <v>43801.0</v>
      </c>
      <c r="B256" s="13">
        <v>840.0</v>
      </c>
      <c r="C256" s="13">
        <v>398.0</v>
      </c>
      <c r="D256" s="20"/>
      <c r="E256" s="20"/>
      <c r="F256" s="20"/>
      <c r="G256" s="20"/>
      <c r="H256" s="13">
        <v>0.0</v>
      </c>
    </row>
    <row r="257">
      <c r="A257" s="19">
        <v>43815.0</v>
      </c>
      <c r="B257" s="13">
        <v>840.0</v>
      </c>
      <c r="C257" s="13">
        <v>403.0</v>
      </c>
      <c r="D257" s="21"/>
      <c r="E257" s="21">
        <f>B256-C257</f>
        <v>437</v>
      </c>
      <c r="F257" s="21"/>
      <c r="G257" s="21"/>
      <c r="H257" s="13">
        <v>0.0</v>
      </c>
    </row>
    <row r="258">
      <c r="A258" s="19">
        <v>43829.0</v>
      </c>
      <c r="B258" s="13">
        <v>840.0</v>
      </c>
      <c r="C258" s="13">
        <v>359.0</v>
      </c>
      <c r="D258" s="22"/>
      <c r="E258" s="22">
        <v>39.0</v>
      </c>
      <c r="F258" s="20"/>
      <c r="G258" s="20">
        <f>B256-C257-C258</f>
        <v>78</v>
      </c>
      <c r="H258" s="13">
        <v>0.0</v>
      </c>
    </row>
    <row r="259">
      <c r="A259" s="23">
        <v>43843.0</v>
      </c>
      <c r="B259" s="13">
        <v>840.0</v>
      </c>
      <c r="C259" s="13">
        <v>334.0</v>
      </c>
      <c r="D259" s="22"/>
      <c r="E259" s="22">
        <v>481.0</v>
      </c>
      <c r="F259" s="20"/>
      <c r="G259" s="20">
        <f t="shared" ref="G259:G260" si="32">B257-C259</f>
        <v>506</v>
      </c>
      <c r="H259" s="13">
        <v>0.0</v>
      </c>
    </row>
    <row r="260">
      <c r="A260" s="23">
        <v>43492.0</v>
      </c>
      <c r="B260" s="13">
        <v>840.0</v>
      </c>
      <c r="C260" s="13">
        <v>402.0</v>
      </c>
      <c r="D260" s="22"/>
      <c r="E260" s="22">
        <v>506.0</v>
      </c>
      <c r="F260" s="20"/>
      <c r="G260" s="20">
        <f t="shared" si="32"/>
        <v>438</v>
      </c>
      <c r="H260" s="13">
        <v>0.0</v>
      </c>
    </row>
    <row r="261">
      <c r="A261" s="23">
        <v>43871.0</v>
      </c>
      <c r="B261" s="13">
        <v>840.0</v>
      </c>
      <c r="C261" s="13">
        <v>365.0</v>
      </c>
      <c r="D261" s="22"/>
      <c r="E261" s="22">
        <v>438.0</v>
      </c>
      <c r="F261" s="20"/>
      <c r="G261" s="20">
        <f>B258-C261</f>
        <v>475</v>
      </c>
      <c r="H261" s="13">
        <v>0.0</v>
      </c>
    </row>
    <row r="262">
      <c r="A262" s="23">
        <v>43885.0</v>
      </c>
      <c r="B262" s="13">
        <v>840.0</v>
      </c>
      <c r="C262" s="13">
        <v>148.0</v>
      </c>
      <c r="D262" s="22"/>
      <c r="E262" s="22">
        <v>475.0</v>
      </c>
      <c r="F262" s="20"/>
      <c r="G262" s="20">
        <f t="shared" ref="G262:G263" si="33">B260-C262</f>
        <v>692</v>
      </c>
      <c r="H262" s="13">
        <v>0.0</v>
      </c>
    </row>
    <row r="263">
      <c r="A263" s="23">
        <v>43890.0</v>
      </c>
      <c r="B263" s="13">
        <v>0.0</v>
      </c>
      <c r="C263" s="13"/>
      <c r="D263" s="22"/>
      <c r="E263" s="22">
        <v>692.0</v>
      </c>
      <c r="F263" s="20"/>
      <c r="G263" s="20">
        <f t="shared" si="33"/>
        <v>840</v>
      </c>
      <c r="H263" s="13" t="s">
        <v>162</v>
      </c>
    </row>
    <row r="268">
      <c r="D268" s="14" t="s">
        <v>6</v>
      </c>
      <c r="E268" s="14" t="s">
        <v>195</v>
      </c>
      <c r="F268" s="14" t="s">
        <v>8</v>
      </c>
      <c r="G268" s="14" t="s">
        <v>143</v>
      </c>
      <c r="H268" s="14" t="s">
        <v>196</v>
      </c>
      <c r="I268" s="14" t="s">
        <v>197</v>
      </c>
      <c r="J268" s="14" t="s">
        <v>198</v>
      </c>
      <c r="K268" s="14" t="s">
        <v>199</v>
      </c>
      <c r="L268" s="14" t="s">
        <v>200</v>
      </c>
      <c r="M268" s="14" t="s">
        <v>201</v>
      </c>
    </row>
    <row r="269">
      <c r="C269" s="14" t="s">
        <v>138</v>
      </c>
      <c r="D269" s="24">
        <f>SUM(I2:I31)</f>
        <v>862</v>
      </c>
      <c r="E269" s="24">
        <f>D269*K269</f>
        <v>20472.5</v>
      </c>
      <c r="F269" s="24">
        <f>D269*25</f>
        <v>21550</v>
      </c>
      <c r="G269" s="14">
        <v>39.0</v>
      </c>
      <c r="H269" s="24">
        <f>G269*K269</f>
        <v>926.25</v>
      </c>
      <c r="K269" s="24">
        <f>570/24</f>
        <v>23.75</v>
      </c>
      <c r="L269" s="24">
        <f>560/24</f>
        <v>23.33333333</v>
      </c>
      <c r="M269" s="24">
        <f>600/24</f>
        <v>25</v>
      </c>
    </row>
    <row r="270">
      <c r="C270" s="14" t="s">
        <v>140</v>
      </c>
      <c r="D270" s="24">
        <f>SUM(I32:I62)</f>
        <v>810</v>
      </c>
      <c r="E270" s="24">
        <f>D270*L269</f>
        <v>18900</v>
      </c>
      <c r="F270" s="24">
        <f>D270*24</f>
        <v>19440</v>
      </c>
    </row>
    <row r="271">
      <c r="C271" s="14" t="s">
        <v>141</v>
      </c>
      <c r="D271" s="24">
        <f>SUM(I63:I91)</f>
        <v>737</v>
      </c>
      <c r="E271" s="24">
        <f>D271*M269</f>
        <v>18425</v>
      </c>
      <c r="F271" s="24">
        <f>D271*26</f>
        <v>19162</v>
      </c>
      <c r="K271" s="14" t="s">
        <v>202</v>
      </c>
      <c r="L271" s="14" t="s">
        <v>203</v>
      </c>
      <c r="M271" s="14" t="s">
        <v>204</v>
      </c>
    </row>
    <row r="272">
      <c r="C272" s="14" t="s">
        <v>161</v>
      </c>
      <c r="K272" s="24">
        <f>25-K269</f>
        <v>1.25</v>
      </c>
      <c r="L272" s="24">
        <f>24-L269</f>
        <v>0.6666666667</v>
      </c>
      <c r="M272" s="24">
        <f>26-M269</f>
        <v>1</v>
      </c>
    </row>
    <row r="274">
      <c r="D274" s="14" t="s">
        <v>137</v>
      </c>
      <c r="E274" s="14" t="s">
        <v>195</v>
      </c>
      <c r="F274" s="14" t="s">
        <v>205</v>
      </c>
      <c r="G274" s="14" t="s">
        <v>143</v>
      </c>
      <c r="H274" s="14" t="s">
        <v>196</v>
      </c>
      <c r="I274" s="14" t="s">
        <v>197</v>
      </c>
      <c r="J274" s="14" t="s">
        <v>198</v>
      </c>
    </row>
    <row r="275">
      <c r="C275" s="14" t="s">
        <v>138</v>
      </c>
    </row>
    <row r="276">
      <c r="C276" s="14" t="s">
        <v>140</v>
      </c>
    </row>
    <row r="277">
      <c r="C277" s="14" t="s">
        <v>141</v>
      </c>
    </row>
    <row r="280">
      <c r="D280" s="14" t="s">
        <v>137</v>
      </c>
      <c r="E280" s="14" t="s">
        <v>195</v>
      </c>
      <c r="F280" s="14" t="s">
        <v>205</v>
      </c>
      <c r="G280" s="14" t="s">
        <v>143</v>
      </c>
      <c r="H280" s="14" t="s">
        <v>196</v>
      </c>
      <c r="I280" s="14" t="s">
        <v>197</v>
      </c>
      <c r="J280" s="14" t="s">
        <v>198</v>
      </c>
    </row>
    <row r="281">
      <c r="C281" s="14" t="s">
        <v>138</v>
      </c>
    </row>
    <row r="282">
      <c r="C282" s="14" t="s">
        <v>140</v>
      </c>
    </row>
    <row r="283">
      <c r="C283" s="14" t="s">
        <v>141</v>
      </c>
    </row>
    <row r="291">
      <c r="D291" s="14" t="s">
        <v>8</v>
      </c>
      <c r="E291" s="14" t="s">
        <v>179</v>
      </c>
      <c r="F291" s="14" t="s">
        <v>206</v>
      </c>
      <c r="G291" s="14" t="s">
        <v>207</v>
      </c>
    </row>
    <row r="292">
      <c r="C292" s="14" t="s">
        <v>166</v>
      </c>
    </row>
    <row r="293">
      <c r="C293" s="14" t="s">
        <v>167</v>
      </c>
    </row>
    <row r="294">
      <c r="C294" s="14" t="s">
        <v>168</v>
      </c>
    </row>
    <row r="296">
      <c r="E296" s="14" t="s">
        <v>208</v>
      </c>
      <c r="F296" s="14" t="s">
        <v>209</v>
      </c>
      <c r="G296" s="14" t="s">
        <v>210</v>
      </c>
      <c r="H296" s="14" t="s">
        <v>211</v>
      </c>
    </row>
    <row r="297">
      <c r="D297" s="14" t="s">
        <v>138</v>
      </c>
      <c r="E297" s="24">
        <f>7*840</f>
        <v>5880</v>
      </c>
      <c r="F297" s="24">
        <f>E297*23.75</f>
        <v>139650</v>
      </c>
    </row>
    <row r="298">
      <c r="D298" s="14" t="s">
        <v>140</v>
      </c>
      <c r="E298" s="24">
        <f> 7*960</f>
        <v>6720</v>
      </c>
      <c r="F298" s="24">
        <f>E298*23.33</f>
        <v>156777.6</v>
      </c>
    </row>
    <row r="299">
      <c r="D299" s="14" t="s">
        <v>141</v>
      </c>
      <c r="E299" s="24">
        <f>7*720</f>
        <v>5040</v>
      </c>
    </row>
    <row r="304">
      <c r="D304" s="42"/>
    </row>
    <row r="305">
      <c r="D305" s="42"/>
    </row>
    <row r="306">
      <c r="D306" s="43"/>
    </row>
    <row r="307">
      <c r="A307" s="44" t="s">
        <v>178</v>
      </c>
      <c r="B307" s="35" t="s">
        <v>137</v>
      </c>
      <c r="C307" s="35" t="s">
        <v>8</v>
      </c>
      <c r="D307" s="45" t="s">
        <v>179</v>
      </c>
      <c r="E307" s="35" t="s">
        <v>142</v>
      </c>
      <c r="F307" s="35"/>
      <c r="G307" s="35" t="s">
        <v>165</v>
      </c>
      <c r="H307" s="35" t="s">
        <v>144</v>
      </c>
    </row>
    <row r="308">
      <c r="A308" s="44" t="s">
        <v>188</v>
      </c>
      <c r="B308" s="35">
        <v>960.0</v>
      </c>
      <c r="C308" s="14">
        <v>801.0</v>
      </c>
      <c r="D308">
        <v>159.0</v>
      </c>
      <c r="H308" s="35">
        <v>0.0</v>
      </c>
    </row>
    <row r="309">
      <c r="A309" s="14" t="s">
        <v>189</v>
      </c>
      <c r="B309" s="35">
        <v>960.0</v>
      </c>
      <c r="C309" s="14">
        <v>359.0</v>
      </c>
      <c r="D309">
        <v>601.0</v>
      </c>
      <c r="H309" s="35">
        <v>0.0</v>
      </c>
    </row>
    <row r="310">
      <c r="A310" s="44" t="s">
        <v>190</v>
      </c>
      <c r="B310" s="35">
        <v>960.0</v>
      </c>
      <c r="C310" s="14">
        <v>334.0</v>
      </c>
      <c r="D310">
        <v>626.0</v>
      </c>
      <c r="G310" s="24">
        <v>159.0</v>
      </c>
      <c r="H310" s="35">
        <v>0.0</v>
      </c>
    </row>
    <row r="311">
      <c r="A311" s="44" t="s">
        <v>191</v>
      </c>
      <c r="B311" s="35">
        <v>960.0</v>
      </c>
      <c r="C311" s="14">
        <v>402.0</v>
      </c>
      <c r="D311">
        <v>558.0</v>
      </c>
      <c r="G311" s="24">
        <v>601.0</v>
      </c>
      <c r="H311" s="35">
        <v>0.0</v>
      </c>
    </row>
    <row r="312">
      <c r="A312" s="44" t="s">
        <v>192</v>
      </c>
      <c r="B312" s="35">
        <v>960.0</v>
      </c>
      <c r="C312" s="14">
        <v>365.0</v>
      </c>
      <c r="D312">
        <v>595.0</v>
      </c>
      <c r="G312" s="24">
        <v>626.0</v>
      </c>
      <c r="H312" s="35">
        <v>0.0</v>
      </c>
    </row>
    <row r="313">
      <c r="A313" s="44" t="s">
        <v>193</v>
      </c>
      <c r="B313" s="35">
        <v>960.0</v>
      </c>
      <c r="C313" s="14">
        <v>148.0</v>
      </c>
      <c r="E313" s="24">
        <v>812.0</v>
      </c>
      <c r="G313" s="24">
        <v>558.0</v>
      </c>
      <c r="H313" s="35">
        <v>0.0</v>
      </c>
    </row>
    <row r="314">
      <c r="A314" s="44" t="s">
        <v>194</v>
      </c>
      <c r="B314" s="35">
        <v>960.0</v>
      </c>
      <c r="E314" s="35">
        <v>960.0</v>
      </c>
      <c r="G314" s="24">
        <v>595.0</v>
      </c>
      <c r="H314" s="35">
        <v>0.0</v>
      </c>
    </row>
    <row r="315">
      <c r="D315" s="43"/>
      <c r="F315" s="35"/>
      <c r="G315" s="35">
        <v>960.0</v>
      </c>
      <c r="H315" s="35" t="s">
        <v>163</v>
      </c>
    </row>
  </sheetData>
  <mergeCells count="7">
    <mergeCell ref="A95:E101"/>
    <mergeCell ref="G121:N121"/>
    <mergeCell ref="P125:U125"/>
    <mergeCell ref="G135:N135"/>
    <mergeCell ref="P135:T135"/>
    <mergeCell ref="G147:N147"/>
    <mergeCell ref="A172:D172"/>
  </mergeCells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