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85cb32c1384fb64c/Documents/GitHub/2023_Veenbaas_PNAS_fpocketR_Frag-MaP/Frag-MaP/protocol/"/>
    </mc:Choice>
  </mc:AlternateContent>
  <xr:revisionPtr revIDLastSave="336" documentId="8_{8AF58749-71AE-4E68-9002-762AF656331F}" xr6:coauthVersionLast="47" xr6:coauthVersionMax="47" xr10:uidLastSave="{D5932E27-DD47-42F5-B54F-6FD13A95815B}"/>
  <bookViews>
    <workbookView xWindow="-110" yWindow="-110" windowWidth="38620" windowHeight="21100" tabRatio="500" xr2:uid="{00000000-000D-0000-FFFF-FFFF00000000}"/>
  </bookViews>
  <sheets>
    <sheet name="Calculation sheet" sheetId="2" r:id="rId1"/>
    <sheet name="Example sheet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3" l="1"/>
  <c r="C19" i="3"/>
  <c r="C18" i="3"/>
  <c r="E18" i="3" s="1"/>
  <c r="G18" i="3" s="1"/>
  <c r="H18" i="3" s="1"/>
  <c r="C17" i="3"/>
  <c r="C16" i="3"/>
  <c r="C15" i="3"/>
  <c r="C14" i="3"/>
  <c r="C13" i="3"/>
  <c r="C12" i="3"/>
  <c r="C11" i="3"/>
  <c r="E11" i="3" s="1"/>
  <c r="G11" i="3" s="1"/>
  <c r="H11" i="3" s="1"/>
  <c r="C10" i="3"/>
  <c r="C9" i="3"/>
  <c r="C8" i="3"/>
  <c r="E8" i="3" s="1"/>
  <c r="G8" i="3" s="1"/>
  <c r="H8" i="3" s="1"/>
  <c r="C7" i="3"/>
  <c r="C6" i="3"/>
  <c r="C5" i="3"/>
  <c r="C18" i="2"/>
  <c r="E18" i="2" s="1"/>
  <c r="G18" i="2" s="1"/>
  <c r="H18" i="2" s="1"/>
  <c r="C20" i="2"/>
  <c r="E20" i="2" s="1"/>
  <c r="G20" i="2" s="1"/>
  <c r="H20" i="2" s="1"/>
  <c r="C19" i="2"/>
  <c r="C17" i="2"/>
  <c r="E17" i="2" s="1"/>
  <c r="G17" i="2" s="1"/>
  <c r="H17" i="2" s="1"/>
  <c r="C16" i="2"/>
  <c r="C15" i="2"/>
  <c r="C14" i="2"/>
  <c r="E14" i="2" s="1"/>
  <c r="G14" i="2" s="1"/>
  <c r="H14" i="2" s="1"/>
  <c r="C13" i="2"/>
  <c r="C12" i="2"/>
  <c r="C11" i="2"/>
  <c r="C10" i="2"/>
  <c r="E10" i="2" s="1"/>
  <c r="G10" i="2" s="1"/>
  <c r="H10" i="2" s="1"/>
  <c r="C9" i="2"/>
  <c r="C8" i="2"/>
  <c r="E8" i="2" s="1"/>
  <c r="G8" i="2" s="1"/>
  <c r="H8" i="2" s="1"/>
  <c r="C7" i="2"/>
  <c r="E7" i="2" s="1"/>
  <c r="G7" i="2" s="1"/>
  <c r="H7" i="2" s="1"/>
  <c r="C6" i="2"/>
  <c r="E6" i="2" s="1"/>
  <c r="G6" i="2" s="1"/>
  <c r="H6" i="2" s="1"/>
  <c r="C5" i="2"/>
  <c r="E5" i="2" s="1"/>
  <c r="G5" i="2" s="1"/>
  <c r="H5" i="2" s="1"/>
  <c r="E5" i="3" l="1"/>
  <c r="G5" i="3" s="1"/>
  <c r="H5" i="3" s="1"/>
  <c r="C24" i="3" s="1"/>
  <c r="E15" i="3"/>
  <c r="G15" i="3" s="1"/>
  <c r="H15" i="3" s="1"/>
  <c r="E12" i="3"/>
  <c r="G12" i="3" s="1"/>
  <c r="H12" i="3" s="1"/>
  <c r="E9" i="3"/>
  <c r="G9" i="3" s="1"/>
  <c r="H9" i="3" s="1"/>
  <c r="E19" i="3"/>
  <c r="G19" i="3" s="1"/>
  <c r="H19" i="3" s="1"/>
  <c r="E6" i="3"/>
  <c r="G6" i="3" s="1"/>
  <c r="H6" i="3" s="1"/>
  <c r="E16" i="3"/>
  <c r="G16" i="3" s="1"/>
  <c r="H16" i="3" s="1"/>
  <c r="E13" i="3"/>
  <c r="G13" i="3" s="1"/>
  <c r="H13" i="3" s="1"/>
  <c r="E10" i="3"/>
  <c r="G10" i="3" s="1"/>
  <c r="H10" i="3" s="1"/>
  <c r="E20" i="3"/>
  <c r="G20" i="3" s="1"/>
  <c r="H20" i="3" s="1"/>
  <c r="E7" i="3"/>
  <c r="G7" i="3" s="1"/>
  <c r="H7" i="3" s="1"/>
  <c r="E17" i="3"/>
  <c r="G17" i="3" s="1"/>
  <c r="H17" i="3" s="1"/>
  <c r="E14" i="3"/>
  <c r="G14" i="3" s="1"/>
  <c r="H14" i="3" s="1"/>
  <c r="E11" i="2"/>
  <c r="G11" i="2" s="1"/>
  <c r="H11" i="2" s="1"/>
  <c r="E15" i="2"/>
  <c r="G15" i="2" s="1"/>
  <c r="E16" i="2"/>
  <c r="G16" i="2" s="1"/>
  <c r="H16" i="2" s="1"/>
  <c r="E13" i="2"/>
  <c r="G13" i="2" s="1"/>
  <c r="H13" i="2" s="1"/>
  <c r="E19" i="2"/>
  <c r="G19" i="2" s="1"/>
  <c r="H19" i="2" s="1"/>
  <c r="E12" i="2"/>
  <c r="G12" i="2" s="1"/>
  <c r="H12" i="2" s="1"/>
  <c r="E9" i="2"/>
  <c r="G9" i="2" s="1"/>
  <c r="H9" i="2" s="1"/>
  <c r="I14" i="3" l="1"/>
  <c r="J14" i="3" s="1"/>
  <c r="I17" i="3"/>
  <c r="J17" i="3" s="1"/>
  <c r="I7" i="3"/>
  <c r="J7" i="3" s="1"/>
  <c r="I20" i="3"/>
  <c r="J20" i="3" s="1"/>
  <c r="I10" i="3"/>
  <c r="J10" i="3" s="1"/>
  <c r="I13" i="3"/>
  <c r="J13" i="3" s="1"/>
  <c r="I16" i="3"/>
  <c r="J16" i="3" s="1"/>
  <c r="I6" i="3"/>
  <c r="J6" i="3" s="1"/>
  <c r="I19" i="3"/>
  <c r="J19" i="3" s="1"/>
  <c r="I9" i="3"/>
  <c r="J9" i="3" s="1"/>
  <c r="I12" i="3"/>
  <c r="J12" i="3" s="1"/>
  <c r="I15" i="3"/>
  <c r="J15" i="3" s="1"/>
  <c r="I5" i="3"/>
  <c r="I18" i="3"/>
  <c r="J18" i="3" s="1"/>
  <c r="I8" i="3"/>
  <c r="J8" i="3" s="1"/>
  <c r="I11" i="3"/>
  <c r="J11" i="3" s="1"/>
  <c r="H15" i="2"/>
  <c r="C24" i="2" s="1"/>
  <c r="I18" i="2" s="1"/>
  <c r="J18" i="2" s="1"/>
  <c r="D24" i="3" l="1"/>
  <c r="J5" i="3"/>
  <c r="I10" i="2"/>
  <c r="I9" i="2"/>
  <c r="I5" i="2"/>
  <c r="J5" i="2" s="1"/>
  <c r="I19" i="2"/>
  <c r="I8" i="2"/>
  <c r="I17" i="2"/>
  <c r="I13" i="2"/>
  <c r="I16" i="2"/>
  <c r="I6" i="2"/>
  <c r="I12" i="2"/>
  <c r="I14" i="2"/>
  <c r="I15" i="2"/>
  <c r="I11" i="2"/>
  <c r="I7" i="2"/>
  <c r="I20" i="2"/>
  <c r="E24" i="3" l="1"/>
  <c r="G24" i="3" s="1"/>
  <c r="D24" i="2"/>
  <c r="J20" i="2"/>
  <c r="J7" i="2"/>
  <c r="J11" i="2"/>
  <c r="J15" i="2"/>
  <c r="J14" i="2"/>
  <c r="J12" i="2"/>
  <c r="J6" i="2"/>
  <c r="J16" i="2"/>
  <c r="J13" i="2"/>
  <c r="J17" i="2"/>
  <c r="J8" i="2"/>
  <c r="J19" i="2"/>
  <c r="J9" i="2"/>
  <c r="J10" i="2"/>
  <c r="E24" i="2" l="1"/>
  <c r="G24" i="2" s="1"/>
</calcChain>
</file>

<file path=xl/sharedStrings.xml><?xml version="1.0" encoding="utf-8"?>
<sst xmlns="http://schemas.openxmlformats.org/spreadsheetml/2006/main" count="60" uniqueCount="36">
  <si>
    <t>Creating a mix with equal number of target molecules (excluding primer dimer).</t>
  </si>
  <si>
    <t>Sample</t>
  </si>
  <si>
    <t>Approx. MW per Molecule</t>
  </si>
  <si>
    <t>ng/uL (qubit)</t>
  </si>
  <si>
    <t>% Non-dimer (bioanalyzer)</t>
  </si>
  <si>
    <t>Conc. Of non-dimer (nM)</t>
  </si>
  <si>
    <t>Target pmol per sample (Max of column)</t>
  </si>
  <si>
    <t>Amount to add to mix (uL)</t>
  </si>
  <si>
    <t>Weighted MW for averaging</t>
  </si>
  <si>
    <t>Min Volume</t>
  </si>
  <si>
    <t>Max</t>
  </si>
  <si>
    <t>Total Volume</t>
  </si>
  <si>
    <t>Target (nM)</t>
  </si>
  <si>
    <t>Target (ng/uL)</t>
  </si>
  <si>
    <t>nM</t>
  </si>
  <si>
    <t>New avg. MW</t>
  </si>
  <si>
    <t>Avg. bp per molecule</t>
  </si>
  <si>
    <t xml:space="preserve"> </t>
  </si>
  <si>
    <t>1D</t>
  </si>
  <si>
    <t>2D</t>
  </si>
  <si>
    <t>Frag-MaP Enrich 2</t>
  </si>
  <si>
    <t>1M</t>
  </si>
  <si>
    <t>1Z</t>
  </si>
  <si>
    <t>1B</t>
  </si>
  <si>
    <t>1Q</t>
  </si>
  <si>
    <t>1G</t>
  </si>
  <si>
    <t>1H</t>
  </si>
  <si>
    <t>1J</t>
  </si>
  <si>
    <t>2M</t>
  </si>
  <si>
    <t>2Z</t>
  </si>
  <si>
    <t>2Q</t>
  </si>
  <si>
    <t>2B</t>
  </si>
  <si>
    <t>2G</t>
  </si>
  <si>
    <t>2H</t>
  </si>
  <si>
    <t>2J</t>
  </si>
  <si>
    <t>Fill in highlighed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</si>
</sst>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>
    <font>
      <sz val="12"/>
      <color theme="1"/>
      <name val="Calibri"/>
      <family val="2"/>
      <scheme val="minor"/>
    </font>
    <font>
      <sz val="12"/>
      <color theme="1"/>
      <name val="Calibri (Body)"/>
    </font>
    <font>
      <sz val="2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rgb="FF333333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/>
    </xf>
    <xf numFmtId="9" fontId="5" fillId="2" borderId="0" xfId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8" fillId="2" borderId="2" xfId="0" applyNumberFormat="1" applyFont="1" applyFill="1" applyBorder="1" applyAlignment="1">
      <alignment horizontal="center" vertical="center"/>
    </xf>
    <xf numFmtId="9" fontId="5" fillId="2" borderId="2" xfId="1" applyFont="1" applyFill="1" applyBorder="1" applyAlignment="1">
      <alignment horizontal="center" vertical="center"/>
    </xf>
    <xf numFmtId="1" fontId="0" fillId="0" borderId="0" xfId="0" applyNumberFormat="1"/>
    <xf numFmtId="2" fontId="8" fillId="0" borderId="0" xfId="0" applyNumberFormat="1" applyFont="1" applyAlignment="1">
      <alignment horizontal="center" vertical="center"/>
    </xf>
    <xf numFmtId="1" fontId="8" fillId="2" borderId="0" xfId="0" applyNumberFormat="1" applyFont="1" applyFill="1" applyAlignment="1">
      <alignment horizontal="center" vertical="center"/>
    </xf>
    <xf numFmtId="9" fontId="8" fillId="2" borderId="0" xfId="1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0FE94-7022-4574-A5AE-EF0B7A4392BF}">
  <sheetPr>
    <pageSetUpPr fitToPage="1"/>
  </sheetPr>
  <dimension ref="A1:K48"/>
  <sheetViews>
    <sheetView tabSelected="1" workbookViewId="0">
      <selection activeCell="A31" sqref="A31"/>
    </sheetView>
  </sheetViews>
  <sheetFormatPr defaultColWidth="11" defaultRowHeight="15.5"/>
  <cols>
    <col min="1" max="1" width="24.9140625" style="1" customWidth="1"/>
    <col min="2" max="10" width="17.33203125" style="1" customWidth="1"/>
    <col min="11" max="11" width="15.58203125" style="1" customWidth="1"/>
  </cols>
  <sheetData>
    <row r="1" spans="1:11" ht="21">
      <c r="A1" s="34" t="s">
        <v>35</v>
      </c>
    </row>
    <row r="3" spans="1:11" ht="29" thickBot="1">
      <c r="A3" s="17" t="s">
        <v>0</v>
      </c>
      <c r="K3"/>
    </row>
    <row r="4" spans="1:11" s="3" customFormat="1" ht="61.5" customHeight="1" thickBot="1">
      <c r="A4" s="10" t="s">
        <v>1</v>
      </c>
      <c r="B4" s="4" t="s">
        <v>16</v>
      </c>
      <c r="C4" s="4" t="s">
        <v>2</v>
      </c>
      <c r="D4" s="4" t="s">
        <v>3</v>
      </c>
      <c r="E4" s="4" t="s">
        <v>14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</row>
    <row r="5" spans="1:11">
      <c r="A5" s="32"/>
      <c r="B5" s="5"/>
      <c r="C5" s="6">
        <f>B5*607.4+157.9</f>
        <v>157.9</v>
      </c>
      <c r="D5" s="7"/>
      <c r="E5" s="6">
        <f>D5*1000000/C5</f>
        <v>0</v>
      </c>
      <c r="F5" s="20"/>
      <c r="G5" s="6">
        <f>F5*E5</f>
        <v>0</v>
      </c>
      <c r="H5" s="6">
        <f t="shared" ref="H5:H20" si="0">G5*$B$24</f>
        <v>0</v>
      </c>
      <c r="I5" s="6" t="e">
        <f t="shared" ref="I5:I20" si="1">$C$24/G5</f>
        <v>#DIV/0!</v>
      </c>
      <c r="J5" s="6" t="e">
        <f>C5*I5</f>
        <v>#DIV/0!</v>
      </c>
      <c r="K5"/>
    </row>
    <row r="6" spans="1:11">
      <c r="A6" s="32"/>
      <c r="B6" s="5"/>
      <c r="C6" s="6">
        <f t="shared" ref="C6:C20" si="2">B6*607.4+157.9</f>
        <v>157.9</v>
      </c>
      <c r="D6" s="7"/>
      <c r="E6" s="6">
        <f t="shared" ref="E6:E20" si="3">D6*1000000/C6</f>
        <v>0</v>
      </c>
      <c r="F6" s="20"/>
      <c r="G6" s="6">
        <f t="shared" ref="G6:G20" si="4">F6*E6</f>
        <v>0</v>
      </c>
      <c r="H6" s="6">
        <f t="shared" si="0"/>
        <v>0</v>
      </c>
      <c r="I6" s="6" t="e">
        <f t="shared" si="1"/>
        <v>#DIV/0!</v>
      </c>
      <c r="J6" s="6" t="e">
        <f>C6*I6</f>
        <v>#DIV/0!</v>
      </c>
      <c r="K6"/>
    </row>
    <row r="7" spans="1:11">
      <c r="A7" s="32"/>
      <c r="B7" s="5"/>
      <c r="C7" s="6">
        <f t="shared" si="2"/>
        <v>157.9</v>
      </c>
      <c r="D7" s="7"/>
      <c r="E7" s="6">
        <f t="shared" si="3"/>
        <v>0</v>
      </c>
      <c r="F7" s="20"/>
      <c r="G7" s="6">
        <f t="shared" si="4"/>
        <v>0</v>
      </c>
      <c r="H7" s="6">
        <f t="shared" si="0"/>
        <v>0</v>
      </c>
      <c r="I7" s="6" t="e">
        <f t="shared" si="1"/>
        <v>#DIV/0!</v>
      </c>
      <c r="J7" s="6" t="e">
        <f t="shared" ref="J7:J20" si="5">C7*I7</f>
        <v>#DIV/0!</v>
      </c>
      <c r="K7"/>
    </row>
    <row r="8" spans="1:11">
      <c r="A8" s="32"/>
      <c r="B8" s="5"/>
      <c r="C8" s="6">
        <f t="shared" si="2"/>
        <v>157.9</v>
      </c>
      <c r="D8" s="7"/>
      <c r="E8" s="6">
        <f t="shared" si="3"/>
        <v>0</v>
      </c>
      <c r="F8" s="20"/>
      <c r="G8" s="6">
        <f t="shared" si="4"/>
        <v>0</v>
      </c>
      <c r="H8" s="6">
        <f t="shared" si="0"/>
        <v>0</v>
      </c>
      <c r="I8" s="6" t="e">
        <f t="shared" si="1"/>
        <v>#DIV/0!</v>
      </c>
      <c r="J8" s="6" t="e">
        <f t="shared" si="5"/>
        <v>#DIV/0!</v>
      </c>
      <c r="K8"/>
    </row>
    <row r="9" spans="1:11">
      <c r="A9" s="32"/>
      <c r="B9" s="5"/>
      <c r="C9" s="6">
        <f t="shared" si="2"/>
        <v>157.9</v>
      </c>
      <c r="D9" s="7"/>
      <c r="E9" s="6">
        <f t="shared" si="3"/>
        <v>0</v>
      </c>
      <c r="F9" s="20"/>
      <c r="G9" s="6">
        <f t="shared" si="4"/>
        <v>0</v>
      </c>
      <c r="H9" s="6">
        <f t="shared" si="0"/>
        <v>0</v>
      </c>
      <c r="I9" s="6" t="e">
        <f t="shared" si="1"/>
        <v>#DIV/0!</v>
      </c>
      <c r="J9" s="6" t="e">
        <f t="shared" si="5"/>
        <v>#DIV/0!</v>
      </c>
      <c r="K9"/>
    </row>
    <row r="10" spans="1:11">
      <c r="A10" s="32"/>
      <c r="B10" s="5"/>
      <c r="C10" s="6">
        <f t="shared" si="2"/>
        <v>157.9</v>
      </c>
      <c r="D10" s="7"/>
      <c r="E10" s="6">
        <f t="shared" si="3"/>
        <v>0</v>
      </c>
      <c r="F10" s="20"/>
      <c r="G10" s="6">
        <f t="shared" si="4"/>
        <v>0</v>
      </c>
      <c r="H10" s="6">
        <f t="shared" si="0"/>
        <v>0</v>
      </c>
      <c r="I10" s="6" t="e">
        <f t="shared" si="1"/>
        <v>#DIV/0!</v>
      </c>
      <c r="J10" s="6" t="e">
        <f t="shared" si="5"/>
        <v>#DIV/0!</v>
      </c>
      <c r="K10"/>
    </row>
    <row r="11" spans="1:11">
      <c r="A11" s="32"/>
      <c r="B11" s="5"/>
      <c r="C11" s="6">
        <f t="shared" si="2"/>
        <v>157.9</v>
      </c>
      <c r="D11" s="7"/>
      <c r="E11" s="6">
        <f t="shared" si="3"/>
        <v>0</v>
      </c>
      <c r="F11" s="20"/>
      <c r="G11" s="6">
        <f t="shared" si="4"/>
        <v>0</v>
      </c>
      <c r="H11" s="6">
        <f t="shared" si="0"/>
        <v>0</v>
      </c>
      <c r="I11" s="6" t="e">
        <f t="shared" si="1"/>
        <v>#DIV/0!</v>
      </c>
      <c r="J11" s="6" t="e">
        <f t="shared" si="5"/>
        <v>#DIV/0!</v>
      </c>
      <c r="K11"/>
    </row>
    <row r="12" spans="1:11">
      <c r="A12" s="32"/>
      <c r="B12" s="5"/>
      <c r="C12" s="6">
        <f t="shared" si="2"/>
        <v>157.9</v>
      </c>
      <c r="D12" s="7"/>
      <c r="E12" s="6">
        <f t="shared" si="3"/>
        <v>0</v>
      </c>
      <c r="F12" s="20"/>
      <c r="G12" s="6">
        <f t="shared" si="4"/>
        <v>0</v>
      </c>
      <c r="H12" s="6">
        <f t="shared" si="0"/>
        <v>0</v>
      </c>
      <c r="I12" s="6" t="e">
        <f t="shared" si="1"/>
        <v>#DIV/0!</v>
      </c>
      <c r="J12" s="6" t="e">
        <f t="shared" si="5"/>
        <v>#DIV/0!</v>
      </c>
      <c r="K12"/>
    </row>
    <row r="13" spans="1:11">
      <c r="A13" s="32"/>
      <c r="B13" s="5"/>
      <c r="C13" s="6">
        <f t="shared" si="2"/>
        <v>157.9</v>
      </c>
      <c r="D13" s="7"/>
      <c r="E13" s="6">
        <f t="shared" si="3"/>
        <v>0</v>
      </c>
      <c r="F13" s="20"/>
      <c r="G13" s="6">
        <f t="shared" si="4"/>
        <v>0</v>
      </c>
      <c r="H13" s="6">
        <f t="shared" si="0"/>
        <v>0</v>
      </c>
      <c r="I13" s="6" t="e">
        <f t="shared" si="1"/>
        <v>#DIV/0!</v>
      </c>
      <c r="J13" s="6" t="e">
        <f t="shared" si="5"/>
        <v>#DIV/0!</v>
      </c>
      <c r="K13"/>
    </row>
    <row r="14" spans="1:11">
      <c r="A14" s="32"/>
      <c r="B14" s="5"/>
      <c r="C14" s="6">
        <f t="shared" si="2"/>
        <v>157.9</v>
      </c>
      <c r="D14" s="7"/>
      <c r="E14" s="6">
        <f t="shared" si="3"/>
        <v>0</v>
      </c>
      <c r="F14" s="20"/>
      <c r="G14" s="6">
        <f t="shared" si="4"/>
        <v>0</v>
      </c>
      <c r="H14" s="6">
        <f t="shared" si="0"/>
        <v>0</v>
      </c>
      <c r="I14" s="6" t="e">
        <f t="shared" si="1"/>
        <v>#DIV/0!</v>
      </c>
      <c r="J14" s="6" t="e">
        <f t="shared" si="5"/>
        <v>#DIV/0!</v>
      </c>
      <c r="K14"/>
    </row>
    <row r="15" spans="1:11">
      <c r="A15" s="22"/>
      <c r="B15" s="30"/>
      <c r="C15" s="29">
        <f t="shared" si="2"/>
        <v>157.9</v>
      </c>
      <c r="D15" s="22"/>
      <c r="E15" s="29">
        <f t="shared" si="3"/>
        <v>0</v>
      </c>
      <c r="F15" s="31"/>
      <c r="G15" s="29">
        <f t="shared" si="4"/>
        <v>0</v>
      </c>
      <c r="H15" s="29">
        <f t="shared" si="0"/>
        <v>0</v>
      </c>
      <c r="I15" s="29" t="e">
        <f t="shared" si="1"/>
        <v>#DIV/0!</v>
      </c>
      <c r="J15" s="29" t="e">
        <f t="shared" si="5"/>
        <v>#DIV/0!</v>
      </c>
      <c r="K15"/>
    </row>
    <row r="16" spans="1:11">
      <c r="A16" s="32"/>
      <c r="B16" s="5"/>
      <c r="C16" s="6">
        <f t="shared" si="2"/>
        <v>157.9</v>
      </c>
      <c r="D16" s="22"/>
      <c r="E16" s="6">
        <f t="shared" si="3"/>
        <v>0</v>
      </c>
      <c r="F16" s="20"/>
      <c r="G16" s="6">
        <f t="shared" si="4"/>
        <v>0</v>
      </c>
      <c r="H16" s="6">
        <f t="shared" si="0"/>
        <v>0</v>
      </c>
      <c r="I16" s="6" t="e">
        <f t="shared" si="1"/>
        <v>#DIV/0!</v>
      </c>
      <c r="J16" s="6" t="e">
        <f t="shared" si="5"/>
        <v>#DIV/0!</v>
      </c>
      <c r="K16"/>
    </row>
    <row r="17" spans="1:11">
      <c r="A17" s="32"/>
      <c r="B17" s="5"/>
      <c r="C17" s="6">
        <f t="shared" si="2"/>
        <v>157.9</v>
      </c>
      <c r="D17" s="22"/>
      <c r="E17" s="6">
        <f t="shared" si="3"/>
        <v>0</v>
      </c>
      <c r="F17" s="20"/>
      <c r="G17" s="6">
        <f t="shared" si="4"/>
        <v>0</v>
      </c>
      <c r="H17" s="6">
        <f t="shared" si="0"/>
        <v>0</v>
      </c>
      <c r="I17" s="6" t="e">
        <f t="shared" si="1"/>
        <v>#DIV/0!</v>
      </c>
      <c r="J17" s="6" t="e">
        <f t="shared" si="5"/>
        <v>#DIV/0!</v>
      </c>
      <c r="K17"/>
    </row>
    <row r="18" spans="1:11">
      <c r="A18" s="32"/>
      <c r="B18" s="5"/>
      <c r="C18" s="6">
        <f t="shared" si="2"/>
        <v>157.9</v>
      </c>
      <c r="D18" s="22"/>
      <c r="E18" s="6">
        <f t="shared" si="3"/>
        <v>0</v>
      </c>
      <c r="F18" s="20"/>
      <c r="G18" s="6">
        <f t="shared" si="4"/>
        <v>0</v>
      </c>
      <c r="H18" s="6">
        <f t="shared" si="0"/>
        <v>0</v>
      </c>
      <c r="I18" s="6" t="e">
        <f t="shared" si="1"/>
        <v>#DIV/0!</v>
      </c>
      <c r="J18" s="6" t="e">
        <f t="shared" si="5"/>
        <v>#DIV/0!</v>
      </c>
      <c r="K18"/>
    </row>
    <row r="19" spans="1:11">
      <c r="A19" s="32"/>
      <c r="B19" s="5"/>
      <c r="C19" s="6">
        <f t="shared" si="2"/>
        <v>157.9</v>
      </c>
      <c r="D19" s="22"/>
      <c r="E19" s="6">
        <f t="shared" si="3"/>
        <v>0</v>
      </c>
      <c r="F19" s="20"/>
      <c r="G19" s="6">
        <f t="shared" si="4"/>
        <v>0</v>
      </c>
      <c r="H19" s="6">
        <f t="shared" si="0"/>
        <v>0</v>
      </c>
      <c r="I19" s="6" t="e">
        <f t="shared" si="1"/>
        <v>#DIV/0!</v>
      </c>
      <c r="J19" s="6" t="e">
        <f t="shared" si="5"/>
        <v>#DIV/0!</v>
      </c>
      <c r="K19"/>
    </row>
    <row r="20" spans="1:11" ht="16" thickBot="1">
      <c r="A20" s="33"/>
      <c r="B20" s="24"/>
      <c r="C20" s="25">
        <f t="shared" si="2"/>
        <v>157.9</v>
      </c>
      <c r="D20" s="26"/>
      <c r="E20" s="25">
        <f t="shared" si="3"/>
        <v>0</v>
      </c>
      <c r="F20" s="27"/>
      <c r="G20" s="25">
        <f t="shared" si="4"/>
        <v>0</v>
      </c>
      <c r="H20" s="25">
        <f t="shared" si="0"/>
        <v>0</v>
      </c>
      <c r="I20" s="25" t="e">
        <f t="shared" si="1"/>
        <v>#DIV/0!</v>
      </c>
      <c r="J20" s="25" t="e">
        <f t="shared" si="5"/>
        <v>#DIV/0!</v>
      </c>
      <c r="K20"/>
    </row>
    <row r="22" spans="1:11">
      <c r="D22" s="1" t="s">
        <v>17</v>
      </c>
      <c r="F22" s="2"/>
      <c r="I22" s="2"/>
      <c r="J22" s="2"/>
    </row>
    <row r="23" spans="1:11" ht="16" thickBot="1">
      <c r="B23" s="9" t="s">
        <v>9</v>
      </c>
      <c r="C23" s="9" t="s">
        <v>10</v>
      </c>
      <c r="D23" s="9" t="s">
        <v>11</v>
      </c>
      <c r="E23" s="9" t="s">
        <v>15</v>
      </c>
      <c r="F23" s="10" t="s">
        <v>12</v>
      </c>
      <c r="G23" s="10" t="s">
        <v>13</v>
      </c>
      <c r="H23" s="8"/>
    </row>
    <row r="24" spans="1:11">
      <c r="B24" s="11"/>
      <c r="C24" s="12">
        <f>MAX(H5:H20)</f>
        <v>0</v>
      </c>
      <c r="D24" s="12" t="e">
        <f>SUM(I5:I20)</f>
        <v>#DIV/0!</v>
      </c>
      <c r="E24" s="13" t="e">
        <f>SUM(J5:J20)/D24</f>
        <v>#DIV/0!</v>
      </c>
      <c r="F24" s="14"/>
      <c r="G24" s="15" t="e">
        <f>F24*E24/1000000</f>
        <v>#DIV/0!</v>
      </c>
      <c r="H24" s="8"/>
    </row>
    <row r="25" spans="1:11">
      <c r="B25" s="8"/>
      <c r="C25" s="8"/>
      <c r="D25" s="8"/>
      <c r="E25" s="8"/>
      <c r="F25" s="8"/>
      <c r="G25" s="8"/>
      <c r="H25" s="8"/>
    </row>
    <row r="26" spans="1:11">
      <c r="A26"/>
      <c r="B26"/>
      <c r="C26"/>
      <c r="I26"/>
      <c r="J26"/>
      <c r="K26"/>
    </row>
    <row r="27" spans="1:11">
      <c r="A27"/>
      <c r="B27"/>
      <c r="C27"/>
      <c r="I27"/>
      <c r="J27"/>
      <c r="K27"/>
    </row>
    <row r="28" spans="1:11">
      <c r="A28"/>
      <c r="B28" s="28"/>
      <c r="C28"/>
      <c r="I28"/>
      <c r="J28"/>
      <c r="K28"/>
    </row>
    <row r="29" spans="1:11">
      <c r="B29" s="21"/>
      <c r="C29"/>
      <c r="D29"/>
      <c r="E29" t="s">
        <v>17</v>
      </c>
      <c r="F29"/>
      <c r="G29"/>
      <c r="H29"/>
      <c r="I29"/>
      <c r="J29"/>
      <c r="K29"/>
    </row>
    <row r="30" spans="1:11">
      <c r="C30"/>
      <c r="D30"/>
      <c r="E30"/>
      <c r="F30"/>
      <c r="G30"/>
      <c r="H30"/>
      <c r="I30"/>
      <c r="J30"/>
      <c r="K30"/>
    </row>
    <row r="31" spans="1:11">
      <c r="C31"/>
      <c r="D31"/>
      <c r="E31"/>
      <c r="F31"/>
      <c r="G31" t="s">
        <v>17</v>
      </c>
      <c r="H31"/>
      <c r="I31"/>
      <c r="J31"/>
      <c r="K31"/>
    </row>
    <row r="32" spans="1:11">
      <c r="C32"/>
      <c r="D32"/>
      <c r="E32"/>
      <c r="F32"/>
      <c r="G32"/>
      <c r="H32"/>
      <c r="I32"/>
      <c r="J32"/>
      <c r="K32"/>
    </row>
    <row r="33" spans="3:11">
      <c r="C33"/>
      <c r="D33"/>
      <c r="E33"/>
      <c r="F33"/>
      <c r="G33"/>
      <c r="H33"/>
      <c r="I33"/>
      <c r="J33"/>
      <c r="K33"/>
    </row>
    <row r="34" spans="3:11">
      <c r="C34" s="1" t="s">
        <v>17</v>
      </c>
      <c r="G34"/>
      <c r="H34"/>
      <c r="I34"/>
      <c r="J34"/>
      <c r="K34"/>
    </row>
    <row r="35" spans="3:11">
      <c r="G35"/>
      <c r="H35"/>
      <c r="I35"/>
      <c r="J35"/>
      <c r="K35"/>
    </row>
    <row r="36" spans="3:11">
      <c r="G36"/>
      <c r="H36"/>
      <c r="I36"/>
      <c r="J36"/>
      <c r="K36"/>
    </row>
    <row r="37" spans="3:11">
      <c r="G37"/>
      <c r="H37"/>
      <c r="I37"/>
      <c r="J37"/>
      <c r="K37"/>
    </row>
    <row r="38" spans="3:11">
      <c r="G38"/>
      <c r="H38"/>
      <c r="I38"/>
      <c r="J38"/>
      <c r="K38"/>
    </row>
    <row r="39" spans="3:11">
      <c r="G39"/>
      <c r="H39"/>
      <c r="I39"/>
      <c r="J39"/>
      <c r="K39"/>
    </row>
    <row r="40" spans="3:11">
      <c r="G40"/>
      <c r="H40"/>
      <c r="I40"/>
      <c r="J40"/>
      <c r="K40"/>
    </row>
    <row r="41" spans="3:11">
      <c r="G41"/>
      <c r="H41"/>
      <c r="I41"/>
      <c r="J41"/>
      <c r="K41"/>
    </row>
    <row r="42" spans="3:11">
      <c r="G42"/>
      <c r="H42"/>
      <c r="I42"/>
      <c r="J42"/>
      <c r="K42"/>
    </row>
    <row r="43" spans="3:11">
      <c r="G43"/>
      <c r="H43"/>
      <c r="I43"/>
      <c r="J43"/>
      <c r="K43"/>
    </row>
    <row r="44" spans="3:11">
      <c r="G44"/>
      <c r="H44"/>
      <c r="I44"/>
      <c r="J44"/>
      <c r="K44"/>
    </row>
    <row r="45" spans="3:11">
      <c r="G45"/>
      <c r="H45"/>
      <c r="I45"/>
      <c r="J45"/>
      <c r="K45"/>
    </row>
    <row r="46" spans="3:11">
      <c r="G46"/>
      <c r="H46"/>
      <c r="I46"/>
      <c r="J46"/>
      <c r="K46"/>
    </row>
    <row r="47" spans="3:11">
      <c r="G47"/>
      <c r="H47"/>
      <c r="I47"/>
      <c r="J47"/>
      <c r="K47"/>
    </row>
    <row r="48" spans="3:11">
      <c r="G48"/>
      <c r="H48"/>
      <c r="I48"/>
      <c r="J48"/>
      <c r="K48"/>
    </row>
  </sheetData>
  <pageMargins left="0.75" right="0.75" top="1" bottom="1" header="0.5" footer="0.5"/>
  <pageSetup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775FB-1FCC-4BF4-96E0-8F7C11D9FF82}">
  <sheetPr>
    <pageSetUpPr fitToPage="1"/>
  </sheetPr>
  <dimension ref="A1:K48"/>
  <sheetViews>
    <sheetView workbookViewId="0">
      <selection activeCell="C39" sqref="C39"/>
    </sheetView>
  </sheetViews>
  <sheetFormatPr defaultColWidth="11" defaultRowHeight="15.5"/>
  <cols>
    <col min="1" max="1" width="19.9140625" style="1" customWidth="1"/>
    <col min="2" max="10" width="17.33203125" style="1" customWidth="1"/>
    <col min="11" max="11" width="15.58203125" style="1" customWidth="1"/>
  </cols>
  <sheetData>
    <row r="1" spans="1:11" ht="20.399999999999999" customHeight="1">
      <c r="A1" s="18" t="s">
        <v>20</v>
      </c>
    </row>
    <row r="2" spans="1:11" ht="20.399999999999999" customHeight="1">
      <c r="A2" s="19">
        <v>45068</v>
      </c>
    </row>
    <row r="3" spans="1:11" ht="29" thickBot="1">
      <c r="A3" s="17" t="s">
        <v>0</v>
      </c>
      <c r="K3"/>
    </row>
    <row r="4" spans="1:11" s="3" customFormat="1" ht="61.5" customHeight="1" thickBot="1">
      <c r="A4" s="10" t="s">
        <v>1</v>
      </c>
      <c r="B4" s="4" t="s">
        <v>16</v>
      </c>
      <c r="C4" s="4" t="s">
        <v>2</v>
      </c>
      <c r="D4" s="4" t="s">
        <v>3</v>
      </c>
      <c r="E4" s="4" t="s">
        <v>14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</row>
    <row r="5" spans="1:11">
      <c r="A5" s="16" t="s">
        <v>18</v>
      </c>
      <c r="B5" s="5">
        <v>241</v>
      </c>
      <c r="C5" s="6">
        <f>B5*607.4+157.9</f>
        <v>146541.29999999999</v>
      </c>
      <c r="D5" s="7">
        <v>5.39</v>
      </c>
      <c r="E5" s="6">
        <f>D5*1000000/C5</f>
        <v>36.781439771586577</v>
      </c>
      <c r="F5" s="20">
        <v>0.92</v>
      </c>
      <c r="G5" s="6">
        <f>F5*E5</f>
        <v>33.838924589859651</v>
      </c>
      <c r="H5" s="6">
        <f t="shared" ref="H5:H20" si="0">G5*$B$24</f>
        <v>33.838924589859651</v>
      </c>
      <c r="I5" s="6">
        <f t="shared" ref="I5:I20" si="1">$C$24/G5</f>
        <v>1.7930049606058178</v>
      </c>
      <c r="J5" s="6">
        <f>C5*I5</f>
        <v>262749.27783362533</v>
      </c>
      <c r="K5"/>
    </row>
    <row r="6" spans="1:11">
      <c r="A6" s="16" t="s">
        <v>21</v>
      </c>
      <c r="B6" s="5">
        <v>243</v>
      </c>
      <c r="C6" s="6">
        <f t="shared" ref="C6:C20" si="2">B6*607.4+157.9</f>
        <v>147756.09999999998</v>
      </c>
      <c r="D6" s="7">
        <v>7.8</v>
      </c>
      <c r="E6" s="6">
        <f t="shared" ref="E6:E20" si="3">D6*1000000/C6</f>
        <v>52.789698699410728</v>
      </c>
      <c r="F6" s="20">
        <v>0.98</v>
      </c>
      <c r="G6" s="6">
        <f t="shared" ref="G6:G20" si="4">F6*E6</f>
        <v>51.733904725422512</v>
      </c>
      <c r="H6" s="6">
        <f t="shared" si="0"/>
        <v>51.733904725422512</v>
      </c>
      <c r="I6" s="6">
        <f t="shared" si="1"/>
        <v>1.1727968335892711</v>
      </c>
      <c r="J6" s="6">
        <f>C6*I6</f>
        <v>173287.88622349966</v>
      </c>
      <c r="K6"/>
    </row>
    <row r="7" spans="1:11">
      <c r="A7" s="16" t="s">
        <v>22</v>
      </c>
      <c r="B7" s="5">
        <v>260</v>
      </c>
      <c r="C7" s="6">
        <f t="shared" si="2"/>
        <v>158081.9</v>
      </c>
      <c r="D7" s="7">
        <v>3.73</v>
      </c>
      <c r="E7" s="6">
        <f t="shared" si="3"/>
        <v>23.595364175152248</v>
      </c>
      <c r="F7" s="20">
        <v>0.93</v>
      </c>
      <c r="G7" s="6">
        <f t="shared" si="4"/>
        <v>21.943688682891594</v>
      </c>
      <c r="H7" s="6">
        <f t="shared" si="0"/>
        <v>21.943688682891594</v>
      </c>
      <c r="I7" s="6">
        <f t="shared" si="1"/>
        <v>2.7649571832692175</v>
      </c>
      <c r="J7" s="6">
        <f t="shared" ref="J7:J20" si="5">C7*I7</f>
        <v>437089.68494984607</v>
      </c>
      <c r="K7"/>
    </row>
    <row r="8" spans="1:11">
      <c r="A8" s="16" t="s">
        <v>24</v>
      </c>
      <c r="B8" s="5">
        <v>256</v>
      </c>
      <c r="C8" s="6">
        <f t="shared" si="2"/>
        <v>155652.29999999999</v>
      </c>
      <c r="D8" s="7">
        <v>7.4</v>
      </c>
      <c r="E8" s="6">
        <f t="shared" si="3"/>
        <v>47.541860929777464</v>
      </c>
      <c r="F8" s="20">
        <v>0.98</v>
      </c>
      <c r="G8" s="6">
        <f t="shared" si="4"/>
        <v>46.591023711181911</v>
      </c>
      <c r="H8" s="6">
        <f t="shared" si="0"/>
        <v>46.591023711181911</v>
      </c>
      <c r="I8" s="6">
        <f t="shared" si="1"/>
        <v>1.3022542717090557</v>
      </c>
      <c r="J8" s="6">
        <f t="shared" si="5"/>
        <v>202698.87257633943</v>
      </c>
      <c r="K8"/>
    </row>
    <row r="9" spans="1:11">
      <c r="A9" s="16" t="s">
        <v>23</v>
      </c>
      <c r="B9" s="5">
        <v>239</v>
      </c>
      <c r="C9" s="6">
        <f t="shared" si="2"/>
        <v>145326.5</v>
      </c>
      <c r="D9" s="7">
        <v>0.96</v>
      </c>
      <c r="E9" s="6">
        <f t="shared" si="3"/>
        <v>6.6058151816771202</v>
      </c>
      <c r="F9" s="20">
        <v>0.84</v>
      </c>
      <c r="G9" s="6">
        <f t="shared" si="4"/>
        <v>5.5488847526087808</v>
      </c>
      <c r="H9" s="6">
        <f t="shared" si="0"/>
        <v>5.5488847526087808</v>
      </c>
      <c r="I9" s="6">
        <f t="shared" si="1"/>
        <v>10.934334079052419</v>
      </c>
      <c r="J9" s="6">
        <f t="shared" si="5"/>
        <v>1589048.5015394115</v>
      </c>
      <c r="K9"/>
    </row>
    <row r="10" spans="1:11">
      <c r="A10" s="16" t="s">
        <v>25</v>
      </c>
      <c r="B10" s="5">
        <v>232</v>
      </c>
      <c r="C10" s="6">
        <f t="shared" si="2"/>
        <v>141074.69999999998</v>
      </c>
      <c r="D10" s="7">
        <v>6.93</v>
      </c>
      <c r="E10" s="6">
        <f t="shared" si="3"/>
        <v>49.122911478812291</v>
      </c>
      <c r="F10" s="20">
        <v>0.97</v>
      </c>
      <c r="G10" s="6">
        <f t="shared" si="4"/>
        <v>47.64922413444792</v>
      </c>
      <c r="H10" s="6">
        <f t="shared" si="0"/>
        <v>47.64922413444792</v>
      </c>
      <c r="I10" s="6">
        <f t="shared" si="1"/>
        <v>1.2733336324635107</v>
      </c>
      <c r="J10" s="6">
        <f t="shared" si="5"/>
        <v>179635.16019970001</v>
      </c>
      <c r="K10"/>
    </row>
    <row r="11" spans="1:11">
      <c r="A11" s="16" t="s">
        <v>26</v>
      </c>
      <c r="B11" s="5">
        <v>250</v>
      </c>
      <c r="C11" s="6">
        <f t="shared" si="2"/>
        <v>152007.9</v>
      </c>
      <c r="D11" s="7">
        <v>4.2</v>
      </c>
      <c r="E11" s="6">
        <f t="shared" si="3"/>
        <v>27.630142907046281</v>
      </c>
      <c r="F11" s="20">
        <v>0.95</v>
      </c>
      <c r="G11" s="6">
        <f t="shared" si="4"/>
        <v>26.248635761693965</v>
      </c>
      <c r="H11" s="6">
        <f t="shared" si="0"/>
        <v>26.248635761693965</v>
      </c>
      <c r="I11" s="6">
        <f t="shared" si="1"/>
        <v>2.3114862121607258</v>
      </c>
      <c r="J11" s="6">
        <f t="shared" si="5"/>
        <v>351364.16498950636</v>
      </c>
      <c r="K11"/>
    </row>
    <row r="12" spans="1:11">
      <c r="A12" s="16" t="s">
        <v>27</v>
      </c>
      <c r="B12" s="5">
        <v>240</v>
      </c>
      <c r="C12" s="6">
        <f t="shared" si="2"/>
        <v>145933.9</v>
      </c>
      <c r="D12" s="7">
        <v>9.73</v>
      </c>
      <c r="E12" s="6">
        <f t="shared" si="3"/>
        <v>66.674021594708293</v>
      </c>
      <c r="F12" s="20">
        <v>0.91</v>
      </c>
      <c r="G12" s="6">
        <f t="shared" si="4"/>
        <v>60.673359651184548</v>
      </c>
      <c r="H12" s="6">
        <f t="shared" si="0"/>
        <v>60.673359651184548</v>
      </c>
      <c r="I12" s="6">
        <f t="shared" si="1"/>
        <v>1</v>
      </c>
      <c r="J12" s="6">
        <f t="shared" si="5"/>
        <v>145933.9</v>
      </c>
      <c r="K12"/>
    </row>
    <row r="13" spans="1:11">
      <c r="A13" s="16" t="s">
        <v>19</v>
      </c>
      <c r="B13" s="5">
        <v>251</v>
      </c>
      <c r="C13" s="6">
        <f t="shared" si="2"/>
        <v>152615.29999999999</v>
      </c>
      <c r="D13" s="7">
        <v>4.47</v>
      </c>
      <c r="E13" s="6">
        <f t="shared" si="3"/>
        <v>29.289330755173303</v>
      </c>
      <c r="F13" s="20">
        <v>0.99</v>
      </c>
      <c r="G13" s="6">
        <f t="shared" si="4"/>
        <v>28.99643744762157</v>
      </c>
      <c r="H13" s="6">
        <f t="shared" si="0"/>
        <v>28.99643744762157</v>
      </c>
      <c r="I13" s="6">
        <f t="shared" si="1"/>
        <v>2.0924418649974972</v>
      </c>
      <c r="J13" s="6">
        <f t="shared" si="5"/>
        <v>319338.64295915252</v>
      </c>
      <c r="K13"/>
    </row>
    <row r="14" spans="1:11">
      <c r="A14" s="16" t="s">
        <v>28</v>
      </c>
      <c r="B14" s="5">
        <v>278</v>
      </c>
      <c r="C14" s="6">
        <f t="shared" si="2"/>
        <v>169015.09999999998</v>
      </c>
      <c r="D14" s="7">
        <v>3.83</v>
      </c>
      <c r="E14" s="6">
        <f t="shared" si="3"/>
        <v>22.660697180311111</v>
      </c>
      <c r="F14" s="20">
        <v>0.98</v>
      </c>
      <c r="G14" s="6">
        <f t="shared" si="4"/>
        <v>22.207483236704888</v>
      </c>
      <c r="H14" s="6">
        <f t="shared" si="0"/>
        <v>22.207483236704888</v>
      </c>
      <c r="I14" s="6">
        <f t="shared" si="1"/>
        <v>2.732113270309831</v>
      </c>
      <c r="J14" s="6">
        <f t="shared" si="5"/>
        <v>461768.39759274304</v>
      </c>
      <c r="K14"/>
    </row>
    <row r="15" spans="1:11">
      <c r="A15" s="29" t="s">
        <v>29</v>
      </c>
      <c r="B15" s="30">
        <v>282</v>
      </c>
      <c r="C15" s="29">
        <f t="shared" si="2"/>
        <v>171444.69999999998</v>
      </c>
      <c r="D15" s="22">
        <v>4.7300000000000004</v>
      </c>
      <c r="E15" s="29">
        <f t="shared" si="3"/>
        <v>27.589070994903899</v>
      </c>
      <c r="F15" s="31">
        <v>0.98</v>
      </c>
      <c r="G15" s="29">
        <f t="shared" si="4"/>
        <v>27.037289575005822</v>
      </c>
      <c r="H15" s="29">
        <f t="shared" si="0"/>
        <v>27.037289575005822</v>
      </c>
      <c r="I15" s="29">
        <f t="shared" si="1"/>
        <v>2.244062204640255</v>
      </c>
      <c r="J15" s="29">
        <f t="shared" si="5"/>
        <v>384732.57145588705</v>
      </c>
      <c r="K15"/>
    </row>
    <row r="16" spans="1:11">
      <c r="A16" s="16" t="s">
        <v>30</v>
      </c>
      <c r="B16" s="5">
        <v>231</v>
      </c>
      <c r="C16" s="6">
        <f t="shared" si="2"/>
        <v>140467.29999999999</v>
      </c>
      <c r="D16" s="22">
        <v>1.51</v>
      </c>
      <c r="E16" s="6">
        <f t="shared" si="3"/>
        <v>10.749832879253749</v>
      </c>
      <c r="F16" s="20">
        <v>0.97</v>
      </c>
      <c r="G16" s="6">
        <f t="shared" si="4"/>
        <v>10.427337892876135</v>
      </c>
      <c r="H16" s="6">
        <f t="shared" si="0"/>
        <v>10.427337892876135</v>
      </c>
      <c r="I16" s="6">
        <f t="shared" si="1"/>
        <v>5.818681649573862</v>
      </c>
      <c r="J16" s="6">
        <f t="shared" si="5"/>
        <v>817334.50087518652</v>
      </c>
      <c r="K16"/>
    </row>
    <row r="17" spans="1:11">
      <c r="A17" s="16" t="s">
        <v>31</v>
      </c>
      <c r="B17" s="5">
        <v>236</v>
      </c>
      <c r="C17" s="6">
        <f t="shared" si="2"/>
        <v>143504.29999999999</v>
      </c>
      <c r="D17" s="22">
        <v>0.95</v>
      </c>
      <c r="E17" s="6">
        <f t="shared" si="3"/>
        <v>6.6200106895751558</v>
      </c>
      <c r="F17" s="20">
        <v>0.91</v>
      </c>
      <c r="G17" s="6">
        <f t="shared" si="4"/>
        <v>6.0242097275133917</v>
      </c>
      <c r="H17" s="6">
        <f t="shared" si="0"/>
        <v>6.0242097275133917</v>
      </c>
      <c r="I17" s="6">
        <f t="shared" si="1"/>
        <v>10.071588207508945</v>
      </c>
      <c r="J17" s="6">
        <f t="shared" si="5"/>
        <v>1445316.2156068259</v>
      </c>
      <c r="K17"/>
    </row>
    <row r="18" spans="1:11">
      <c r="A18" s="16" t="s">
        <v>32</v>
      </c>
      <c r="B18" s="5">
        <v>246</v>
      </c>
      <c r="C18" s="6">
        <f t="shared" si="2"/>
        <v>149578.29999999999</v>
      </c>
      <c r="D18" s="22">
        <v>4.3099999999999996</v>
      </c>
      <c r="E18" s="6">
        <f t="shared" si="3"/>
        <v>28.814340047988246</v>
      </c>
      <c r="F18" s="20">
        <v>0.97</v>
      </c>
      <c r="G18" s="6">
        <f t="shared" si="4"/>
        <v>27.949909846548596</v>
      </c>
      <c r="H18" s="6">
        <f t="shared" si="0"/>
        <v>27.949909846548596</v>
      </c>
      <c r="I18" s="6">
        <f t="shared" si="1"/>
        <v>2.1707891003690238</v>
      </c>
      <c r="J18" s="6">
        <f t="shared" si="5"/>
        <v>324702.94329172792</v>
      </c>
      <c r="K18"/>
    </row>
    <row r="19" spans="1:11">
      <c r="A19" s="16" t="s">
        <v>33</v>
      </c>
      <c r="B19" s="5">
        <v>250</v>
      </c>
      <c r="C19" s="6">
        <f t="shared" si="2"/>
        <v>152007.9</v>
      </c>
      <c r="D19" s="22">
        <v>3.9</v>
      </c>
      <c r="E19" s="6">
        <f t="shared" si="3"/>
        <v>25.656561270828689</v>
      </c>
      <c r="F19" s="20">
        <v>0.96</v>
      </c>
      <c r="G19" s="6">
        <f t="shared" si="4"/>
        <v>24.630298819995541</v>
      </c>
      <c r="H19" s="6">
        <f t="shared" si="0"/>
        <v>24.630298819995541</v>
      </c>
      <c r="I19" s="6">
        <f t="shared" si="1"/>
        <v>2.4633627100751321</v>
      </c>
      <c r="J19" s="6">
        <f t="shared" si="5"/>
        <v>374450.59249682963</v>
      </c>
      <c r="K19"/>
    </row>
    <row r="20" spans="1:11" ht="16" thickBot="1">
      <c r="A20" s="23" t="s">
        <v>34</v>
      </c>
      <c r="B20" s="24">
        <v>240</v>
      </c>
      <c r="C20" s="25">
        <f t="shared" si="2"/>
        <v>145933.9</v>
      </c>
      <c r="D20" s="26">
        <v>4.01</v>
      </c>
      <c r="E20" s="25">
        <f t="shared" si="3"/>
        <v>27.478193894633119</v>
      </c>
      <c r="F20" s="27">
        <v>0.96</v>
      </c>
      <c r="G20" s="25">
        <f t="shared" si="4"/>
        <v>26.379066138847794</v>
      </c>
      <c r="H20" s="25">
        <f t="shared" si="0"/>
        <v>26.379066138847794</v>
      </c>
      <c r="I20" s="25">
        <f t="shared" si="1"/>
        <v>2.3000571487946799</v>
      </c>
      <c r="J20" s="25">
        <f t="shared" si="5"/>
        <v>335656.30994648795</v>
      </c>
      <c r="K20"/>
    </row>
    <row r="22" spans="1:11">
      <c r="D22" s="1" t="s">
        <v>17</v>
      </c>
      <c r="F22" s="2"/>
      <c r="I22" s="2"/>
      <c r="J22" s="2"/>
    </row>
    <row r="23" spans="1:11" ht="16" thickBot="1">
      <c r="B23" s="9" t="s">
        <v>9</v>
      </c>
      <c r="C23" s="9" t="s">
        <v>10</v>
      </c>
      <c r="D23" s="9" t="s">
        <v>11</v>
      </c>
      <c r="E23" s="9" t="s">
        <v>15</v>
      </c>
      <c r="F23" s="10" t="s">
        <v>12</v>
      </c>
      <c r="G23" s="10" t="s">
        <v>13</v>
      </c>
      <c r="H23" s="8"/>
    </row>
    <row r="24" spans="1:11">
      <c r="B24" s="11">
        <v>1</v>
      </c>
      <c r="C24" s="12">
        <f>MAX(H5:H20)</f>
        <v>60.673359651184548</v>
      </c>
      <c r="D24" s="12">
        <f>SUM(I5:I20)</f>
        <v>52.445263329119243</v>
      </c>
      <c r="E24" s="13">
        <f>SUM(J5:J20)/D24</f>
        <v>148823.88088235853</v>
      </c>
      <c r="F24" s="14">
        <v>2</v>
      </c>
      <c r="G24" s="15">
        <f>F24*E24/1000000</f>
        <v>0.29764776176471708</v>
      </c>
      <c r="H24" s="8"/>
    </row>
    <row r="25" spans="1:11">
      <c r="B25" s="8"/>
      <c r="C25" s="8"/>
      <c r="D25" s="8"/>
      <c r="E25" s="8"/>
      <c r="F25" s="8"/>
      <c r="G25" s="8"/>
      <c r="H25" s="8"/>
    </row>
    <row r="26" spans="1:11">
      <c r="A26"/>
      <c r="B26"/>
      <c r="C26"/>
      <c r="I26"/>
      <c r="J26"/>
      <c r="K26"/>
    </row>
    <row r="27" spans="1:11">
      <c r="A27"/>
      <c r="B27"/>
      <c r="C27"/>
      <c r="I27"/>
      <c r="J27"/>
      <c r="K27"/>
    </row>
    <row r="28" spans="1:11">
      <c r="A28"/>
      <c r="B28" s="28"/>
      <c r="C28"/>
      <c r="I28"/>
      <c r="J28"/>
      <c r="K28"/>
    </row>
    <row r="29" spans="1:11">
      <c r="B29" s="21"/>
      <c r="C29"/>
      <c r="D29"/>
      <c r="E29" t="s">
        <v>17</v>
      </c>
      <c r="F29"/>
      <c r="G29"/>
      <c r="H29"/>
      <c r="I29"/>
      <c r="J29"/>
      <c r="K29"/>
    </row>
    <row r="30" spans="1:11">
      <c r="C30"/>
      <c r="D30"/>
      <c r="E30"/>
      <c r="F30"/>
      <c r="G30"/>
      <c r="H30"/>
      <c r="I30"/>
      <c r="J30"/>
      <c r="K30"/>
    </row>
    <row r="31" spans="1:11">
      <c r="C31"/>
      <c r="D31"/>
      <c r="E31"/>
      <c r="F31"/>
      <c r="G31" t="s">
        <v>17</v>
      </c>
      <c r="H31"/>
      <c r="I31"/>
      <c r="J31"/>
      <c r="K31"/>
    </row>
    <row r="32" spans="1:11">
      <c r="C32"/>
      <c r="D32"/>
      <c r="E32"/>
      <c r="F32"/>
      <c r="G32"/>
      <c r="H32"/>
      <c r="I32"/>
      <c r="J32"/>
      <c r="K32"/>
    </row>
    <row r="33" spans="3:11">
      <c r="C33"/>
      <c r="D33"/>
      <c r="E33"/>
      <c r="F33"/>
      <c r="G33"/>
      <c r="H33"/>
      <c r="I33"/>
      <c r="J33"/>
      <c r="K33"/>
    </row>
    <row r="34" spans="3:11">
      <c r="C34" s="1" t="s">
        <v>17</v>
      </c>
      <c r="G34"/>
      <c r="H34"/>
      <c r="I34"/>
      <c r="J34"/>
      <c r="K34"/>
    </row>
    <row r="35" spans="3:11">
      <c r="G35"/>
      <c r="H35"/>
      <c r="I35"/>
      <c r="J35"/>
      <c r="K35"/>
    </row>
    <row r="36" spans="3:11">
      <c r="G36"/>
      <c r="H36"/>
      <c r="I36"/>
      <c r="J36"/>
      <c r="K36"/>
    </row>
    <row r="37" spans="3:11">
      <c r="G37"/>
      <c r="H37"/>
      <c r="I37"/>
      <c r="J37"/>
      <c r="K37"/>
    </row>
    <row r="38" spans="3:11">
      <c r="G38"/>
      <c r="H38"/>
      <c r="I38"/>
      <c r="J38"/>
      <c r="K38"/>
    </row>
    <row r="39" spans="3:11">
      <c r="G39"/>
      <c r="H39"/>
      <c r="I39"/>
      <c r="J39"/>
      <c r="K39"/>
    </row>
    <row r="40" spans="3:11">
      <c r="G40"/>
      <c r="H40"/>
      <c r="I40"/>
      <c r="J40"/>
      <c r="K40"/>
    </row>
    <row r="41" spans="3:11">
      <c r="G41"/>
      <c r="H41"/>
      <c r="I41"/>
      <c r="J41"/>
      <c r="K41"/>
    </row>
    <row r="42" spans="3:11">
      <c r="G42"/>
      <c r="H42"/>
      <c r="I42"/>
      <c r="J42"/>
      <c r="K42"/>
    </row>
    <row r="43" spans="3:11">
      <c r="G43"/>
      <c r="H43"/>
      <c r="I43"/>
      <c r="J43"/>
      <c r="K43"/>
    </row>
    <row r="44" spans="3:11">
      <c r="G44"/>
      <c r="H44"/>
      <c r="I44"/>
      <c r="J44"/>
      <c r="K44"/>
    </row>
    <row r="45" spans="3:11">
      <c r="G45"/>
      <c r="H45"/>
      <c r="I45"/>
      <c r="J45"/>
      <c r="K45"/>
    </row>
    <row r="46" spans="3:11">
      <c r="G46"/>
      <c r="H46"/>
      <c r="I46"/>
      <c r="J46"/>
      <c r="K46"/>
    </row>
    <row r="47" spans="3:11">
      <c r="G47"/>
      <c r="H47"/>
      <c r="I47"/>
      <c r="J47"/>
      <c r="K47"/>
    </row>
    <row r="48" spans="3:11">
      <c r="G48"/>
      <c r="H48"/>
      <c r="I48"/>
      <c r="J48"/>
      <c r="K48"/>
    </row>
  </sheetData>
  <pageMargins left="0.75" right="0.75" top="1" bottom="1" header="0.5" footer="0.5"/>
  <pageSetup scale="63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727B58C8F41B47B0AFFBD7E2804F56" ma:contentTypeVersion="2" ma:contentTypeDescription="Create a new document." ma:contentTypeScope="" ma:versionID="717c7fa2783d6e99ebdaa7e8eef72dfe">
  <xsd:schema xmlns:xsd="http://www.w3.org/2001/XMLSchema" xmlns:xs="http://www.w3.org/2001/XMLSchema" xmlns:p="http://schemas.microsoft.com/office/2006/metadata/properties" xmlns:ns2="b7f91e13-0e5e-4fcb-beca-ef7410990803" targetNamespace="http://schemas.microsoft.com/office/2006/metadata/properties" ma:root="true" ma:fieldsID="21f83ab8ac418cbd4f8f4e395b9882c2" ns2:_="">
    <xsd:import namespace="b7f91e13-0e5e-4fcb-beca-ef74109908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91e13-0e5e-4fcb-beca-ef74109908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397E66E-A7E3-4D13-9E9E-8F4925C32E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f91e13-0e5e-4fcb-beca-ef74109908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1DAF166-918C-4C1C-A48F-ADD2FC9C54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C55964-678F-4EDD-BB23-27571799697A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b7f91e13-0e5e-4fcb-beca-ef7410990803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 sheet</vt:lpstr>
      <vt:lpstr>Example sheet</vt:lpstr>
    </vt:vector>
  </TitlesOfParts>
  <Manager/>
  <Company>University of North Carolina - Chapel Hill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Irving</dc:creator>
  <cp:keywords/>
  <dc:description/>
  <cp:lastModifiedBy>Seth Veenbaas</cp:lastModifiedBy>
  <cp:revision/>
  <cp:lastPrinted>2023-05-22T21:17:18Z</cp:lastPrinted>
  <dcterms:created xsi:type="dcterms:W3CDTF">2017-06-09T14:36:16Z</dcterms:created>
  <dcterms:modified xsi:type="dcterms:W3CDTF">2023-10-18T04:26:02Z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0x0101005F727B58C8F41B47B0AFFBD7E2804F56</vt:lpwstr>
  </property>
</Properties>
</file>