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ethv_ad_unc_edu/Documents/Weeks_Lab/fpocket4/final_for_real/ribosome/3D_based_secondary_structure_cp/"/>
    </mc:Choice>
  </mc:AlternateContent>
  <xr:revisionPtr revIDLastSave="413" documentId="8_{D04B56B8-B289-4DCB-96FA-BAB2DE8B47F1}" xr6:coauthVersionLast="47" xr6:coauthVersionMax="47" xr10:uidLastSave="{88FF6A04-1577-457C-A518-81BE727EA929}"/>
  <bookViews>
    <workbookView xWindow="-28920" yWindow="2340" windowWidth="29040" windowHeight="15960" xr2:uid="{00000000-000D-0000-FFFF-FFFF00000000}"/>
  </bookViews>
  <sheets>
    <sheet name="7K00_23S" sheetId="1" r:id="rId1"/>
    <sheet name="7K00_16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2" l="1"/>
  <c r="I47" i="2"/>
  <c r="H47" i="2"/>
  <c r="G47" i="2"/>
  <c r="F47" i="2"/>
  <c r="E47" i="2"/>
  <c r="D47" i="2"/>
  <c r="C47" i="2"/>
  <c r="H40" i="2"/>
  <c r="H41" i="2"/>
  <c r="H42" i="2"/>
  <c r="H39" i="2"/>
  <c r="G42" i="2"/>
  <c r="G41" i="2"/>
  <c r="G40" i="2"/>
  <c r="G39" i="2"/>
  <c r="J57" i="1"/>
  <c r="H57" i="1"/>
  <c r="I57" i="1"/>
  <c r="G57" i="1"/>
  <c r="F57" i="1"/>
  <c r="E57" i="1"/>
  <c r="D57" i="1"/>
  <c r="C57" i="1"/>
  <c r="H52" i="1"/>
  <c r="H51" i="1"/>
  <c r="H50" i="1"/>
  <c r="H49" i="1"/>
  <c r="H48" i="1"/>
  <c r="H47" i="1"/>
  <c r="H46" i="1"/>
  <c r="H53" i="1" s="1"/>
  <c r="G47" i="1"/>
  <c r="G48" i="1"/>
  <c r="G49" i="1"/>
  <c r="G50" i="1"/>
  <c r="G51" i="1"/>
  <c r="G52" i="1"/>
  <c r="G46" i="1"/>
  <c r="G53" i="1" s="1"/>
  <c r="M46" i="1"/>
  <c r="I46" i="1" s="1"/>
  <c r="E47" i="1"/>
  <c r="E48" i="1"/>
  <c r="E49" i="1"/>
  <c r="E50" i="1"/>
  <c r="E51" i="1"/>
  <c r="E52" i="1"/>
  <c r="D47" i="1"/>
  <c r="D48" i="1"/>
  <c r="D49" i="1"/>
  <c r="D50" i="1"/>
  <c r="D51" i="1"/>
  <c r="D52" i="1"/>
  <c r="D46" i="1"/>
  <c r="E46" i="1"/>
  <c r="Q47" i="1"/>
  <c r="Q48" i="1"/>
  <c r="Q49" i="1"/>
  <c r="Q50" i="1"/>
  <c r="Q51" i="1"/>
  <c r="Q52" i="1"/>
  <c r="Q46" i="1"/>
  <c r="P47" i="1"/>
  <c r="P48" i="1"/>
  <c r="P49" i="1"/>
  <c r="P50" i="1"/>
  <c r="P51" i="1"/>
  <c r="P52" i="1"/>
  <c r="P46" i="1"/>
  <c r="O47" i="1"/>
  <c r="J47" i="1" s="1"/>
  <c r="O48" i="1"/>
  <c r="J48" i="1" s="1"/>
  <c r="O49" i="1"/>
  <c r="J49" i="1" s="1"/>
  <c r="O50" i="1"/>
  <c r="J50" i="1" s="1"/>
  <c r="O51" i="1"/>
  <c r="J51" i="1" s="1"/>
  <c r="O52" i="1"/>
  <c r="J52" i="1" s="1"/>
  <c r="O46" i="1"/>
  <c r="J46" i="1" s="1"/>
  <c r="N47" i="1"/>
  <c r="N48" i="1"/>
  <c r="N49" i="1"/>
  <c r="N50" i="1"/>
  <c r="N51" i="1"/>
  <c r="N52" i="1"/>
  <c r="N46" i="1"/>
  <c r="M47" i="1"/>
  <c r="I47" i="1" s="1"/>
  <c r="M48" i="1"/>
  <c r="I48" i="1" s="1"/>
  <c r="M49" i="1"/>
  <c r="I49" i="1" s="1"/>
  <c r="M50" i="1"/>
  <c r="I50" i="1" s="1"/>
  <c r="M51" i="1"/>
  <c r="I51" i="1" s="1"/>
  <c r="M52" i="1"/>
  <c r="I52" i="1" s="1"/>
  <c r="F47" i="1"/>
  <c r="F48" i="1"/>
  <c r="F49" i="1"/>
  <c r="F50" i="1"/>
  <c r="F51" i="1"/>
  <c r="F52" i="1"/>
  <c r="F46" i="1"/>
  <c r="F27" i="3"/>
  <c r="F28" i="3" s="1"/>
  <c r="D27" i="3"/>
  <c r="D28" i="3" s="1"/>
  <c r="E27" i="3"/>
  <c r="E28" i="3" s="1"/>
  <c r="G27" i="3"/>
  <c r="G28" i="3" s="1"/>
  <c r="H27" i="3"/>
  <c r="H28" i="3" s="1"/>
  <c r="J27" i="3"/>
  <c r="K27" i="3"/>
  <c r="L27" i="3"/>
  <c r="M27" i="3"/>
  <c r="N27" i="3"/>
  <c r="C27" i="3"/>
  <c r="E42" i="2"/>
  <c r="E41" i="2"/>
  <c r="E40" i="2"/>
  <c r="E39" i="2"/>
  <c r="N39" i="2"/>
  <c r="L39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M39" i="2"/>
  <c r="L40" i="2"/>
  <c r="L41" i="2"/>
  <c r="L42" i="2"/>
  <c r="F40" i="2"/>
  <c r="F41" i="2"/>
  <c r="F42" i="2"/>
  <c r="F39" i="2"/>
  <c r="D39" i="2"/>
  <c r="D40" i="2"/>
  <c r="D41" i="2"/>
  <c r="D42" i="2"/>
  <c r="G43" i="2" l="1"/>
  <c r="J53" i="1"/>
  <c r="I53" i="1"/>
  <c r="O43" i="2"/>
  <c r="P43" i="2"/>
  <c r="I41" i="2"/>
  <c r="J40" i="2"/>
  <c r="J42" i="2"/>
  <c r="N43" i="2"/>
  <c r="I40" i="2"/>
  <c r="M43" i="2"/>
  <c r="M53" i="1"/>
  <c r="L43" i="2"/>
  <c r="I39" i="2"/>
  <c r="J39" i="2"/>
  <c r="N53" i="1"/>
  <c r="O53" i="1"/>
  <c r="P53" i="1"/>
  <c r="Q53" i="1"/>
  <c r="J41" i="2"/>
  <c r="I42" i="2"/>
  <c r="J43" i="2" l="1"/>
  <c r="I43" i="2"/>
  <c r="F53" i="1"/>
  <c r="E53" i="1"/>
  <c r="D53" i="1"/>
  <c r="D43" i="2"/>
  <c r="E43" i="2"/>
  <c r="H43" i="2"/>
  <c r="F43" i="2"/>
</calcChain>
</file>

<file path=xl/sharedStrings.xml><?xml version="1.0" encoding="utf-8"?>
<sst xmlns="http://schemas.openxmlformats.org/spreadsheetml/2006/main" count="816" uniqueCount="278">
  <si>
    <t>Parameters</t>
  </si>
  <si>
    <t>PDB</t>
  </si>
  <si>
    <t>Pocket</t>
  </si>
  <si>
    <t>Filter</t>
  </si>
  <si>
    <t>Score</t>
  </si>
  <si>
    <t>Drug score</t>
  </si>
  <si>
    <t>a-sphere</t>
  </si>
  <si>
    <t>SASA</t>
  </si>
  <si>
    <t>Volume</t>
  </si>
  <si>
    <t>Hydrophobic density</t>
  </si>
  <si>
    <t>Hydrophobicity score</t>
  </si>
  <si>
    <t>Polarity score</t>
  </si>
  <si>
    <t>PocketNT</t>
  </si>
  <si>
    <t>Geometric center</t>
  </si>
  <si>
    <t>-m 3.0 -M 5.7 -i 42 -D 1.65</t>
  </si>
  <si>
    <t>7K00</t>
  </si>
  <si>
    <t>Pass</t>
  </si>
  <si>
    <t>[562, 563, 572, 573, 574, 575, 2018, 2019, 2029, 2031, 2032, 2033, 2034, 2035, 2055]</t>
  </si>
  <si>
    <t>[179.68, 122.31, 175.41]</t>
  </si>
  <si>
    <t>[1264, 1265, 1267, 1268, 2013, 2014, 2015, 2056, 2612, 2613, 2614, 2615]</t>
  </si>
  <si>
    <t>[158.16, 128.95, 180.04]</t>
  </si>
  <si>
    <t>[574, 2022, 2023, 2024, 2034, 2053, 2054, 2616, 2617]</t>
  </si>
  <si>
    <t>[172.42, 120.76, 182.27]</t>
  </si>
  <si>
    <t>[2023, 2024, 2025, 2026, 2027, 2033, 2034, 2035, 2036, 2037, 2038, 2039]</t>
  </si>
  <si>
    <t>[181.0, 115.15, 184.25]</t>
  </si>
  <si>
    <t>[1668, 1670, 1671, 1673, 1674, 1675]</t>
  </si>
  <si>
    <t>[158.73, 157.12, 194.81]</t>
  </si>
  <si>
    <t>Fail</t>
  </si>
  <si>
    <t>[1263, 1264, 2015, 2016, 2056, 2057, 2612, 2615]</t>
  </si>
  <si>
    <t>[159.87, 125.78, 174.85]</t>
  </si>
  <si>
    <t>[2051, 2053, 2054, 2056, 2614, 2615]</t>
  </si>
  <si>
    <t>[165.53, 130.65, 181.58]</t>
  </si>
  <si>
    <t>[223, 224, 225, 226, 227, 391, 392, 393, 408, 409, 410, 411, 419, 420]</t>
  </si>
  <si>
    <t>[177.36, 156.56, 95.85]</t>
  </si>
  <si>
    <t>[60, 61, 62, 74, 75, 87, 88, 89, 90, 91, 92, 93, 94, 95]</t>
  </si>
  <si>
    <t>[113.37, 117.12, 129.87]</t>
  </si>
  <si>
    <t>[59, 60, 62, 64, 65, 66, 67, 74]</t>
  </si>
  <si>
    <t>[116.8, 126.84, 134.97]</t>
  </si>
  <si>
    <t>[28, 29, 30, 31, 32, 447, 448, 449, 472, 473, 474]</t>
  </si>
  <si>
    <t>[151.16, 110.95, 142.74]</t>
  </si>
  <si>
    <t>[528, 529]</t>
  </si>
  <si>
    <t>[174.17, 106.99, 189.98]</t>
  </si>
  <si>
    <t>[696, 697, 698, 729, 730, 735, 736, 737, 759, 760, 761, 762, 763, 765, 766, 767]</t>
  </si>
  <si>
    <t>[134.04, 170.6, 171.83]</t>
  </si>
  <si>
    <t>[858, 859, 860, 917, 918, 919]</t>
  </si>
  <si>
    <t>[232.23, 132.58, 155.82]</t>
  </si>
  <si>
    <t>[863, 864, 865, 866, 913, 914, 915]</t>
  </si>
  <si>
    <t>[240.16, 142.81, 163.67]</t>
  </si>
  <si>
    <t>[1004, 1005, 1024, 1025, 1135, 1136, 1137, 1138, 1139, 1140, 1143, 1144, 1145]</t>
  </si>
  <si>
    <t>[205.13, 106.61, 191.79]</t>
  </si>
  <si>
    <t>[806, 807, 830, 831, 944, 945, 946]</t>
  </si>
  <si>
    <t>[188.72, 135.81, 154.43]</t>
  </si>
  <si>
    <t>[1026, 1027, 1126, 1127, 1128]</t>
  </si>
  <si>
    <t>[202.85, 129.79, 197.93]</t>
  </si>
  <si>
    <t>[685, 686, 772, 773, 774, 778]</t>
  </si>
  <si>
    <t>[142.16, 162.33, 145.3]</t>
  </si>
  <si>
    <t>[1127, 1128]</t>
  </si>
  <si>
    <t>[195.87, 136.45, 198.43]</t>
  </si>
  <si>
    <t>[1342, 1343, 1344, 1345, 1385, 1386, 1396, 1397, 1398, 1399, 1400, 1401]</t>
  </si>
  <si>
    <t>[97.6, 154.65, 153.58]</t>
  </si>
  <si>
    <t>[1276, 1277, 1286, 1287, 1288, 1289, 1326, 1327, 1328, 1329, 1330, 1645, 1646, 1647]</t>
  </si>
  <si>
    <t>[123.03, 127.93, 178.64]</t>
  </si>
  <si>
    <t>[1387, 1388, 1389, 1400, 1401, 1402, 1467, 1468, 1469, 1521, 1522, 1524, 1525, 1526]</t>
  </si>
  <si>
    <t>[90.43, 155.54, 168.09]</t>
  </si>
  <si>
    <t>[1300, 1439, 1440, 1553, 1554, 1626, 1627, 1634]</t>
  </si>
  <si>
    <t>[111.43, 165.36, 177.89]</t>
  </si>
  <si>
    <t>[1301, 1302, 1303, 1304, 1305, 1306, 1607, 1608, 1622, 1623, 1624]</t>
  </si>
  <si>
    <t>[122.19, 152.93, 171.54]</t>
  </si>
  <si>
    <t>[1609, 1610, 1611, 1612, 1613, 1614, 1615, 1616, 1617]</t>
  </si>
  <si>
    <t>[132.73, 140.38, 162.82]</t>
  </si>
  <si>
    <t>[1347, 1348, 1349, 1350, 1351, 1352, 1376, 1377, 1378, 1379, 1380, 1381, 1382]</t>
  </si>
  <si>
    <t>[117.69, 165.47, 142.44]</t>
  </si>
  <si>
    <t>[1836, 1837, 1899, 1900, 1901, 1902, 1903, 1904, 1905, 1930, 1969, 1970, 1971]</t>
  </si>
  <si>
    <t>[172.85, 189.41, 164.22]</t>
  </si>
  <si>
    <t>[1682, 1755, 1756, 1757, 1758, 1759, 1760, 1761, 1762]</t>
  </si>
  <si>
    <t>[129.24, 164.8, 202.83]</t>
  </si>
  <si>
    <t>[1693, 1770, 1771, 1772, 1773, 1829, 1976, 1977, 1978]</t>
  </si>
  <si>
    <t>[157.08, 185.12, 181.27]</t>
  </si>
  <si>
    <t>[1779, 1780, 1782, 1783]</t>
  </si>
  <si>
    <t>[158.55, 158.01, 170.71]</t>
  </si>
  <si>
    <t>[2061, 2447, 2451, 2452, 2500, 2501, 2505, 2506]</t>
  </si>
  <si>
    <t>[176.26, 141.38, 173.07]</t>
  </si>
  <si>
    <t>[2323, 2324, 2325, 2326, 2327, 2328, 2331, 2336, 2337, 2384, 2385, 2386, 2387, 2388, 2389]</t>
  </si>
  <si>
    <t>[228.46, 161.18, 142.8]</t>
  </si>
  <si>
    <t>[2392, 2393, 2394, 2395, 2421, 2422]</t>
  </si>
  <si>
    <t>[201.6, 162.32, 127.71]</t>
  </si>
  <si>
    <t>[2259, 2260, 2281, 2282, 2388, 2389, 2390, 2391, 2427]</t>
  </si>
  <si>
    <t>[211.65, 158.19, 140.43]</t>
  </si>
  <si>
    <t>[2462, 2463, 2488, 2489, 2490, 2491, 2516, 2517, 2518, 2567, 2568, 2569, 2570]</t>
  </si>
  <si>
    <t>[192.69, 139.53, 196.86]</t>
  </si>
  <si>
    <t>[2078, 2079, 2242, 2431, 2433, 2434]</t>
  </si>
  <si>
    <t>[182.62, 162.59, 136.13]</t>
  </si>
  <si>
    <t>[2067, 2068, 2245, 2246, 2247, 2426, 2430]</t>
  </si>
  <si>
    <t>[186.83, 152.14, 146.61]</t>
  </si>
  <si>
    <t>[2350, 2351, 2364, 2365, 2366, 2367, 2382, 2383, 2384]</t>
  </si>
  <si>
    <t>[228.88, 150.95, 125.51]</t>
  </si>
  <si>
    <t>[2814, 2815, 2816, 2831, 2883, 2884, 2885, 2886, 2887]</t>
  </si>
  <si>
    <t>[129.75, 100.95, 202.56]</t>
  </si>
  <si>
    <t>[2692, 2693, 2694, 2707, 2848, 2849, 2850, 2851, 2868, 2869, 2870]</t>
  </si>
  <si>
    <t>[118.54, 146.08, 218.56]</t>
  </si>
  <si>
    <t>Domain</t>
  </si>
  <si>
    <t>Count</t>
  </si>
  <si>
    <t>A</t>
  </si>
  <si>
    <t>H</t>
  </si>
  <si>
    <t>H-H-A</t>
  </si>
  <si>
    <t>-</t>
  </si>
  <si>
    <t>3J</t>
  </si>
  <si>
    <t>BL</t>
  </si>
  <si>
    <t>Structure Note</t>
  </si>
  <si>
    <t>2 base Intercalation</t>
  </si>
  <si>
    <t>2 minor groove</t>
  </si>
  <si>
    <t>minor groove &amp; backbone</t>
  </si>
  <si>
    <t>BB4J</t>
  </si>
  <si>
    <t>5J</t>
  </si>
  <si>
    <t>between 1 base, 1 backbone</t>
  </si>
  <si>
    <t>6J</t>
  </si>
  <si>
    <t>PTC</t>
  </si>
  <si>
    <t>B-6J P</t>
  </si>
  <si>
    <t>stacking interaction</t>
  </si>
  <si>
    <t>H-H3J</t>
  </si>
  <si>
    <t>H6J</t>
  </si>
  <si>
    <t>between backbone</t>
  </si>
  <si>
    <t>Major groove</t>
  </si>
  <si>
    <t>intercalation-like</t>
  </si>
  <si>
    <t>backbones, sugars</t>
  </si>
  <si>
    <t>triple base</t>
  </si>
  <si>
    <t>B-L P</t>
  </si>
  <si>
    <t>Pseudo</t>
  </si>
  <si>
    <t>Multi-helix</t>
  </si>
  <si>
    <t>LL</t>
  </si>
  <si>
    <t>BB</t>
  </si>
  <si>
    <t>[59, 60, 61, 110, 111, 112, 330, 331, 354, 376, 377, 378, 386, 387, 388, 389]</t>
  </si>
  <si>
    <t>[148.16, 203.31, 260.75]</t>
  </si>
  <si>
    <t>[8, 9, 10, 11, 24, 25, 26, 506, 507, 508, 524, 525]</t>
  </si>
  <si>
    <t>[182.78, 236.4, 226.47]</t>
  </si>
  <si>
    <t>[53, 54, 55, 315, 316, 330, 338, 339, 340, 349, 350, 351, 352, 353, 354]</t>
  </si>
  <si>
    <t>[156.45, 190.24, 244.86]</t>
  </si>
  <si>
    <t>[108, 109, 110, 111, 112, 315, 327, 328, 329, 330, 331]</t>
  </si>
  <si>
    <t>[142.29, 198.84, 249.94]</t>
  </si>
  <si>
    <t>[12, 13, 20, 21, 22, 913, 914]</t>
  </si>
  <si>
    <t>[182.97, 234.51, 212.51]</t>
  </si>
  <si>
    <t>[144, 145, 146, 147, 173, 174, 175, 176, 177, 178, 196, 197, 221, 222]</t>
  </si>
  <si>
    <t>[116.81, 190.96, 266.35]</t>
  </si>
  <si>
    <t>[62, 63, 64, 65, 66, 67, 68, 99, 100, 101, 102, 103, 104]</t>
  </si>
  <si>
    <t>[136.52, 190.02, 274.92]</t>
  </si>
  <si>
    <t>[504, 505, 506, 507, 522, 523, 524, 525, 528, 535, 536]</t>
  </si>
  <si>
    <t>[194.74, 227.91, 227.39]</t>
  </si>
  <si>
    <t>[30, 31, 32, 33, 34, 44, 45, 398, 399, 400, 549, 550]</t>
  </si>
  <si>
    <t>[173.73, 218.5, 244.86]</t>
  </si>
  <si>
    <t>[63, 65, 66, 104, 105, 173, 197, 220, 221, 379, 380, 381]</t>
  </si>
  <si>
    <t>[130.11, 195.8, 271.19]</t>
  </si>
  <si>
    <t>[38, 40, 41, 397, 399, 400, 401, 402, 403, 547, 548]</t>
  </si>
  <si>
    <t>[178.89, 222.73, 253.05]</t>
  </si>
  <si>
    <t>[131, 132, 133, 134, 135, 229, 230, 231, 232, 262, 325, 326, 327]</t>
  </si>
  <si>
    <t>[129.64, 205.91, 249.1]</t>
  </si>
  <si>
    <t>[569, 570, 571, 572, 573, 574, 862, 863, 864, 865, 867, 868, 873, 874]</t>
  </si>
  <si>
    <t>[167.34, 242.33, 200.48]</t>
  </si>
  <si>
    <t>[714, 715, 716, 775, 776, 777, 778, 804, 805]</t>
  </si>
  <si>
    <t>[160.45, 219.73, 159.96]</t>
  </si>
  <si>
    <t>[661, 662, 663, 726, 727, 742, 743, 744, 745, 835, 836, 851, 852]</t>
  </si>
  <si>
    <t>[143.69, 250.83, 174.02]</t>
  </si>
  <si>
    <t>[569, 570, 571, 575, 576, 818, 819, 820, 821, 873]</t>
  </si>
  <si>
    <t>[160.96, 238.17, 196.0]</t>
  </si>
  <si>
    <t>[766, 767, 768, 811, 812, 813, 901, 902, 903]</t>
  </si>
  <si>
    <t>[158.36, 218.5, 181.69]</t>
  </si>
  <si>
    <t>[576, 579, 580, 581, 757, 758, 759, 821, 822, 823]</t>
  </si>
  <si>
    <t>[146.55, 234.42, 191.95]</t>
  </si>
  <si>
    <t>[829, 830, 854, 855, 856, 857, 869, 870, 871]</t>
  </si>
  <si>
    <t>[158.32, 254.41, 185.58]</t>
  </si>
  <si>
    <t>[572, 573, 883, 884, 885, 886]</t>
  </si>
  <si>
    <t>[170.5, 230.64, 205.75]</t>
  </si>
  <si>
    <t>[673, 674, 675, 716, 717, 718, 719, 734]</t>
  </si>
  <si>
    <t>[161.18, 236.73, 152.01]</t>
  </si>
  <si>
    <t>[782, 783, 784, 785, 786, 787, 792, 793, 794, 795, 796, 797]</t>
  </si>
  <si>
    <t>[183.3, 212.05, 168.14]</t>
  </si>
  <si>
    <t>[989, 990, 991, 993, 994, 1016, 1017, 1046, 1213, 1215, 1216, 1217]</t>
  </si>
  <si>
    <t>[249.82, 225.17, 224.0]</t>
  </si>
  <si>
    <t>[943, 944, 945, 946, 1231, 1232, 1233, 1234, 1235]</t>
  </si>
  <si>
    <t>[232.81, 230.66, 175.91]</t>
  </si>
  <si>
    <t>[946, 947, 948, 1233, 1234, 1235, 1304, 1305, 1306, 1332, 1333, 1364]</t>
  </si>
  <si>
    <t>[244.9, 227.23, 172.98]</t>
  </si>
  <si>
    <t>[978, 979, 1318, 1319, 1320, 1321, 1322, 1323]</t>
  </si>
  <si>
    <t>[256.9, 222.56, 195.29]</t>
  </si>
  <si>
    <t>[1269, 1270, 1271, 1313, 1314, 1315, 1323, 1324, 1325, 1361, 1362]</t>
  </si>
  <si>
    <t>[260.7, 234.98, 186.9]</t>
  </si>
  <si>
    <t>[1065, 1108, 1109, 1110, 1111, 1112, 1113, 1187, 1188, 1189, 1190, 1191]</t>
  </si>
  <si>
    <t>[218.98, 262.05, 193.37]</t>
  </si>
  <si>
    <t>[964, 965, 968, 969, 1060, 1061, 1197, 1198]</t>
  </si>
  <si>
    <t>[221.41, 236.77, 195.82]</t>
  </si>
  <si>
    <t>[931, 932, 933, 1064, 1065, 1066, 1067, 1068, 1091, 1092, 1093, 1094, 1385, 1386, 1387, 1388]</t>
  </si>
  <si>
    <t>[209.74, 253.77, 180.81]</t>
  </si>
  <si>
    <t>[1250, 1251, 1252, 1285, 1286, 1287, 1353, 1354, 1355]</t>
  </si>
  <si>
    <t>[255.17, 251.2, 176.65]</t>
  </si>
  <si>
    <t>[922, 1068, 1069, 1083, 1084, 1085, 1086, 1094, 1388, 1389, 1390]</t>
  </si>
  <si>
    <t>[196.11, 257.37, 190.43]</t>
  </si>
  <si>
    <t>[950, 951, 971, 972, 973, 974, 975, 976, 1363, 1365, 1366]</t>
  </si>
  <si>
    <t>[238.03, 235.79, 190.68]</t>
  </si>
  <si>
    <t>[1061, 1062, 1063, 1064, 1065, 1189, 1190]</t>
  </si>
  <si>
    <t>[220.82, 249.54, 193.04]</t>
  </si>
  <si>
    <t>[1508, 1509, 1510, 1526, 1527, 1528, 1529]</t>
  </si>
  <si>
    <t>[171.91, 232.28, 185.44]</t>
  </si>
  <si>
    <t>Domains</t>
  </si>
  <si>
    <t>Backbones and sugars</t>
  </si>
  <si>
    <t>minor-groove backbone</t>
  </si>
  <si>
    <t>LL4J</t>
  </si>
  <si>
    <t>LJ</t>
  </si>
  <si>
    <t>BJ</t>
  </si>
  <si>
    <t>4J</t>
  </si>
  <si>
    <t>H3J</t>
  </si>
  <si>
    <t>H4J</t>
  </si>
  <si>
    <t>A-3J</t>
  </si>
  <si>
    <t>Backbones and edges</t>
  </si>
  <si>
    <t>B/L, J</t>
  </si>
  <si>
    <t>B/L, B/L</t>
  </si>
  <si>
    <t>Occupied</t>
  </si>
  <si>
    <t>RNA</t>
  </si>
  <si>
    <t>Protein</t>
  </si>
  <si>
    <t>local</t>
  </si>
  <si>
    <t>dispersed</t>
  </si>
  <si>
    <t>Motif</t>
  </si>
  <si>
    <t>Local</t>
  </si>
  <si>
    <t>Apolar a_sphere proportion</t>
  </si>
  <si>
    <t>A-A3J P</t>
  </si>
  <si>
    <t>A-A4J</t>
  </si>
  <si>
    <t>HB-A5J</t>
  </si>
  <si>
    <t>B5J</t>
  </si>
  <si>
    <t>A5J</t>
  </si>
  <si>
    <t>A3J4J P</t>
  </si>
  <si>
    <t>B-L</t>
  </si>
  <si>
    <t>A-L4J</t>
  </si>
  <si>
    <t>H-L</t>
  </si>
  <si>
    <t>H-HAL</t>
  </si>
  <si>
    <t>HL-A</t>
  </si>
  <si>
    <t>HA-A-A</t>
  </si>
  <si>
    <t>NT in A is critical</t>
  </si>
  <si>
    <t xml:space="preserve"> </t>
  </si>
  <si>
    <t>AA11J-L</t>
  </si>
  <si>
    <t>HB3J</t>
  </si>
  <si>
    <t>L-A3J</t>
  </si>
  <si>
    <t>23S</t>
  </si>
  <si>
    <t>16S</t>
  </si>
  <si>
    <t>Group II</t>
  </si>
  <si>
    <t>Group I</t>
  </si>
  <si>
    <t>TOTAL</t>
  </si>
  <si>
    <t>H-A11J</t>
  </si>
  <si>
    <t>backbones, minor groove, 1 base</t>
  </si>
  <si>
    <t>HA</t>
  </si>
  <si>
    <t>A3J P</t>
  </si>
  <si>
    <t>minor groove &amp; backbone junction</t>
  </si>
  <si>
    <t>B</t>
  </si>
  <si>
    <t>A-L-7J</t>
  </si>
  <si>
    <t>Stablized by interdomain PK</t>
  </si>
  <si>
    <t>H-L4J</t>
  </si>
  <si>
    <t>HA4J3J P</t>
  </si>
  <si>
    <t>intercalation-like, 4 base stack</t>
  </si>
  <si>
    <t>distant U not essential</t>
  </si>
  <si>
    <t>B4J</t>
  </si>
  <si>
    <t>2 minor grooves</t>
  </si>
  <si>
    <t>A,J</t>
  </si>
  <si>
    <t>A-4J P</t>
  </si>
  <si>
    <t>A-B-4J P</t>
  </si>
  <si>
    <t>Type</t>
  </si>
  <si>
    <t>Structure Code</t>
  </si>
  <si>
    <t>Structure Class</t>
  </si>
  <si>
    <t>Simple</t>
  </si>
  <si>
    <t>MHJ</t>
  </si>
  <si>
    <t>MHJ(loop)</t>
  </si>
  <si>
    <t>PK(MHJ)</t>
  </si>
  <si>
    <t>Con. Loops</t>
  </si>
  <si>
    <t>PK</t>
  </si>
  <si>
    <t>L P</t>
  </si>
  <si>
    <t>Dispersed</t>
  </si>
  <si>
    <t>Total</t>
  </si>
  <si>
    <t>Consecutive loops</t>
  </si>
  <si>
    <t>CLASSES</t>
  </si>
  <si>
    <t>L4J</t>
  </si>
  <si>
    <t>minor groove, single base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</si>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</sst>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1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9C9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9" borderId="1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40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C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7"/>
  <sheetViews>
    <sheetView tabSelected="1" topLeftCell="A34" zoomScale="110" zoomScaleNormal="110" workbookViewId="0">
      <selection activeCell="I59" sqref="I59"/>
    </sheetView>
  </sheetViews>
  <sheetFormatPr defaultRowHeight="13.8" x14ac:dyDescent="0.3"/>
  <cols>
    <col min="1" max="1" width="26.21875" style="10" customWidth="1"/>
    <col min="2" max="2" width="8.109375" style="10" customWidth="1"/>
    <col min="3" max="3" width="13.88671875" style="10" bestFit="1" customWidth="1"/>
    <col min="4" max="4" width="8.88671875" style="10" bestFit="1" customWidth="1"/>
    <col min="5" max="5" width="12.33203125" style="10" bestFit="1" customWidth="1"/>
    <col min="6" max="6" width="11.5546875" style="10" customWidth="1"/>
    <col min="7" max="7" width="14.6640625" style="10" bestFit="1" customWidth="1"/>
    <col min="8" max="8" width="31" style="10" bestFit="1" customWidth="1"/>
    <col min="9" max="9" width="11" style="10" bestFit="1" customWidth="1"/>
    <col min="10" max="10" width="10.77734375" style="10" bestFit="1" customWidth="1"/>
    <col min="11" max="12" width="9.77734375" style="10" customWidth="1"/>
    <col min="13" max="13" width="11" style="10" customWidth="1"/>
    <col min="14" max="15" width="9.77734375" style="10" customWidth="1"/>
    <col min="16" max="16" width="15" style="10" customWidth="1"/>
    <col min="17" max="17" width="13.44140625" style="10" customWidth="1"/>
    <col min="18" max="18" width="18.109375" style="10" customWidth="1"/>
    <col min="19" max="19" width="12.21875" style="10" customWidth="1"/>
    <col min="20" max="20" width="86.33203125" style="10" bestFit="1" customWidth="1"/>
    <col min="21" max="21" width="23" style="10" bestFit="1" customWidth="1"/>
    <col min="22" max="16384" width="8.88671875" style="10"/>
  </cols>
  <sheetData>
    <row r="1" spans="1:21" s="22" customFormat="1" ht="47.4" thickBot="1" x14ac:dyDescent="0.35">
      <c r="A1" s="21" t="s">
        <v>0</v>
      </c>
      <c r="B1" s="21" t="s">
        <v>1</v>
      </c>
      <c r="C1" s="21" t="s">
        <v>100</v>
      </c>
      <c r="D1" s="21" t="s">
        <v>2</v>
      </c>
      <c r="E1" s="21" t="s">
        <v>261</v>
      </c>
      <c r="F1" s="21" t="s">
        <v>262</v>
      </c>
      <c r="G1" s="21" t="s">
        <v>263</v>
      </c>
      <c r="H1" s="21" t="s">
        <v>108</v>
      </c>
      <c r="I1" s="26" t="s">
        <v>214</v>
      </c>
      <c r="J1" s="21" t="s">
        <v>3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221</v>
      </c>
      <c r="R1" s="21" t="s">
        <v>10</v>
      </c>
      <c r="S1" s="21" t="s">
        <v>11</v>
      </c>
      <c r="T1" s="21" t="s">
        <v>12</v>
      </c>
      <c r="U1" s="21" t="s">
        <v>13</v>
      </c>
    </row>
    <row r="2" spans="1:21" x14ac:dyDescent="0.3">
      <c r="A2" s="10" t="s">
        <v>14</v>
      </c>
      <c r="B2" s="10" t="s">
        <v>15</v>
      </c>
      <c r="C2" s="2">
        <v>0</v>
      </c>
      <c r="D2" s="10">
        <v>1</v>
      </c>
      <c r="E2" s="18" t="s">
        <v>217</v>
      </c>
      <c r="F2" s="10" t="s">
        <v>236</v>
      </c>
      <c r="G2" s="10" t="s">
        <v>266</v>
      </c>
      <c r="H2" s="10" t="s">
        <v>118</v>
      </c>
      <c r="I2" s="10" t="s">
        <v>215</v>
      </c>
      <c r="J2" s="10" t="s">
        <v>16</v>
      </c>
      <c r="K2" s="15">
        <v>0.52</v>
      </c>
      <c r="L2" s="15">
        <v>0.47</v>
      </c>
      <c r="M2" s="17">
        <v>126</v>
      </c>
      <c r="N2" s="17">
        <v>180</v>
      </c>
      <c r="O2" s="17">
        <v>530</v>
      </c>
      <c r="P2" s="16">
        <v>4.3</v>
      </c>
      <c r="Q2" s="16">
        <v>5.6000000000000001E-2</v>
      </c>
      <c r="R2" s="16">
        <v>-12</v>
      </c>
      <c r="S2" s="15">
        <v>11</v>
      </c>
      <c r="T2" s="10" t="s">
        <v>17</v>
      </c>
      <c r="U2" s="10" t="s">
        <v>18</v>
      </c>
    </row>
    <row r="3" spans="1:21" x14ac:dyDescent="0.3">
      <c r="A3" s="10" t="s">
        <v>14</v>
      </c>
      <c r="B3" s="10" t="s">
        <v>15</v>
      </c>
      <c r="C3" s="2">
        <v>0</v>
      </c>
      <c r="D3" s="10">
        <v>2</v>
      </c>
      <c r="E3" s="18" t="s">
        <v>218</v>
      </c>
      <c r="F3" s="10" t="s">
        <v>228</v>
      </c>
      <c r="G3" s="18" t="s">
        <v>218</v>
      </c>
      <c r="H3" s="10" t="s">
        <v>118</v>
      </c>
      <c r="I3" s="10" t="s">
        <v>216</v>
      </c>
      <c r="J3" s="10" t="s">
        <v>16</v>
      </c>
      <c r="K3" s="15">
        <v>0.25</v>
      </c>
      <c r="L3" s="15">
        <v>1E-3</v>
      </c>
      <c r="M3" s="17">
        <v>81</v>
      </c>
      <c r="N3" s="17">
        <v>150</v>
      </c>
      <c r="O3" s="17">
        <v>480</v>
      </c>
      <c r="P3" s="16">
        <v>0.67</v>
      </c>
      <c r="Q3" s="16">
        <v>3.6999999999999998E-2</v>
      </c>
      <c r="R3" s="16">
        <v>-12</v>
      </c>
      <c r="S3" s="15">
        <v>7</v>
      </c>
      <c r="T3" s="10" t="s">
        <v>19</v>
      </c>
      <c r="U3" s="10" t="s">
        <v>20</v>
      </c>
    </row>
    <row r="4" spans="1:21" x14ac:dyDescent="0.3">
      <c r="A4" s="10" t="s">
        <v>14</v>
      </c>
      <c r="B4" s="10" t="s">
        <v>15</v>
      </c>
      <c r="C4" s="2">
        <v>0</v>
      </c>
      <c r="D4" s="10">
        <v>3</v>
      </c>
      <c r="E4" s="18" t="s">
        <v>218</v>
      </c>
      <c r="F4" s="10" t="s">
        <v>244</v>
      </c>
      <c r="G4" s="18" t="s">
        <v>218</v>
      </c>
      <c r="H4" s="10" t="s">
        <v>245</v>
      </c>
      <c r="I4" s="10" t="s">
        <v>105</v>
      </c>
      <c r="J4" s="10" t="s">
        <v>16</v>
      </c>
      <c r="K4" s="15">
        <v>0.24</v>
      </c>
      <c r="L4" s="15">
        <v>1E-3</v>
      </c>
      <c r="M4" s="17">
        <v>59</v>
      </c>
      <c r="N4" s="17">
        <v>68</v>
      </c>
      <c r="O4" s="17">
        <v>230</v>
      </c>
      <c r="P4" s="16">
        <v>0</v>
      </c>
      <c r="Q4" s="16">
        <v>0</v>
      </c>
      <c r="R4" s="16">
        <v>2.4</v>
      </c>
      <c r="S4" s="15">
        <v>4</v>
      </c>
      <c r="T4" s="10" t="s">
        <v>21</v>
      </c>
      <c r="U4" s="10" t="s">
        <v>22</v>
      </c>
    </row>
    <row r="5" spans="1:21" x14ac:dyDescent="0.3">
      <c r="A5" s="10" t="s">
        <v>14</v>
      </c>
      <c r="B5" s="10" t="s">
        <v>15</v>
      </c>
      <c r="C5" s="2">
        <v>0</v>
      </c>
      <c r="D5" s="10">
        <v>4</v>
      </c>
      <c r="E5" s="10" t="s">
        <v>217</v>
      </c>
      <c r="F5" s="10" t="s">
        <v>246</v>
      </c>
      <c r="G5" s="10" t="s">
        <v>264</v>
      </c>
      <c r="H5" s="10" t="s">
        <v>122</v>
      </c>
      <c r="I5" s="10" t="s">
        <v>216</v>
      </c>
      <c r="J5" s="10" t="s">
        <v>16</v>
      </c>
      <c r="K5" s="15">
        <v>0.19</v>
      </c>
      <c r="L5" s="15">
        <v>2E-3</v>
      </c>
      <c r="M5" s="17">
        <v>55</v>
      </c>
      <c r="N5" s="17">
        <v>100</v>
      </c>
      <c r="O5" s="17">
        <v>310</v>
      </c>
      <c r="P5" s="16">
        <v>0</v>
      </c>
      <c r="Q5" s="16">
        <v>0</v>
      </c>
      <c r="R5" s="16">
        <v>5.5</v>
      </c>
      <c r="S5" s="15">
        <v>5</v>
      </c>
      <c r="T5" s="10" t="s">
        <v>23</v>
      </c>
      <c r="U5" s="10" t="s">
        <v>24</v>
      </c>
    </row>
    <row r="6" spans="1:21" x14ac:dyDescent="0.3">
      <c r="A6" s="10" t="s">
        <v>14</v>
      </c>
      <c r="B6" s="10" t="s">
        <v>15</v>
      </c>
      <c r="C6" s="2">
        <v>0</v>
      </c>
      <c r="D6" s="10">
        <v>5</v>
      </c>
      <c r="E6" s="10" t="s">
        <v>217</v>
      </c>
      <c r="F6" s="10" t="s">
        <v>113</v>
      </c>
      <c r="G6" s="10" t="s">
        <v>265</v>
      </c>
      <c r="H6" s="10" t="s">
        <v>123</v>
      </c>
      <c r="I6" s="10" t="s">
        <v>215</v>
      </c>
      <c r="J6" s="10" t="s">
        <v>16</v>
      </c>
      <c r="K6" s="15">
        <v>0.16</v>
      </c>
      <c r="L6" s="15">
        <v>0.43</v>
      </c>
      <c r="M6" s="17">
        <v>42</v>
      </c>
      <c r="N6" s="17">
        <v>41</v>
      </c>
      <c r="O6" s="17">
        <v>130</v>
      </c>
      <c r="P6" s="16">
        <v>11</v>
      </c>
      <c r="Q6" s="16">
        <v>0.28999999999999998</v>
      </c>
      <c r="R6" s="16">
        <v>16</v>
      </c>
      <c r="S6" s="15">
        <v>2</v>
      </c>
      <c r="T6" s="10" t="s">
        <v>25</v>
      </c>
      <c r="U6" s="10" t="s">
        <v>26</v>
      </c>
    </row>
    <row r="7" spans="1:21" x14ac:dyDescent="0.3">
      <c r="A7" s="10" t="s">
        <v>14</v>
      </c>
      <c r="B7" s="10" t="s">
        <v>15</v>
      </c>
      <c r="C7" s="2">
        <v>0</v>
      </c>
      <c r="D7" s="10">
        <v>6</v>
      </c>
      <c r="E7" s="10" t="s">
        <v>105</v>
      </c>
      <c r="F7" s="10" t="s">
        <v>105</v>
      </c>
      <c r="G7" s="10" t="s">
        <v>105</v>
      </c>
      <c r="H7" s="10" t="s">
        <v>105</v>
      </c>
      <c r="I7" s="10" t="s">
        <v>216</v>
      </c>
      <c r="J7" s="10" t="s">
        <v>27</v>
      </c>
      <c r="K7" s="15">
        <v>7.1999999999999995E-2</v>
      </c>
      <c r="L7" s="15">
        <v>1.6E-2</v>
      </c>
      <c r="M7" s="17">
        <v>45</v>
      </c>
      <c r="N7" s="17">
        <v>140</v>
      </c>
      <c r="O7" s="17">
        <v>400</v>
      </c>
      <c r="P7" s="16">
        <v>5</v>
      </c>
      <c r="Q7" s="16">
        <v>0.13</v>
      </c>
      <c r="R7" s="16">
        <v>-3.4</v>
      </c>
      <c r="S7" s="15">
        <v>4</v>
      </c>
      <c r="T7" s="10" t="s">
        <v>28</v>
      </c>
      <c r="U7" s="10" t="s">
        <v>29</v>
      </c>
    </row>
    <row r="8" spans="1:21" x14ac:dyDescent="0.3">
      <c r="A8" s="10" t="s">
        <v>14</v>
      </c>
      <c r="B8" s="10" t="s">
        <v>15</v>
      </c>
      <c r="C8" s="2">
        <v>0</v>
      </c>
      <c r="D8" s="10">
        <v>7</v>
      </c>
      <c r="E8" s="10" t="s">
        <v>105</v>
      </c>
      <c r="F8" s="10" t="s">
        <v>105</v>
      </c>
      <c r="G8" s="10" t="s">
        <v>105</v>
      </c>
      <c r="H8" s="10" t="s">
        <v>105</v>
      </c>
      <c r="I8" s="10" t="s">
        <v>215</v>
      </c>
      <c r="J8" s="10" t="s">
        <v>27</v>
      </c>
      <c r="K8" s="15">
        <v>-2.4E-2</v>
      </c>
      <c r="L8" s="15">
        <v>0</v>
      </c>
      <c r="M8" s="17">
        <v>47</v>
      </c>
      <c r="N8" s="17">
        <v>110</v>
      </c>
      <c r="O8" s="17">
        <v>240</v>
      </c>
      <c r="P8" s="16">
        <v>0</v>
      </c>
      <c r="Q8" s="16">
        <v>2.1000000000000001E-2</v>
      </c>
      <c r="R8" s="16">
        <v>-17</v>
      </c>
      <c r="S8" s="15">
        <v>5</v>
      </c>
      <c r="T8" s="10" t="s">
        <v>30</v>
      </c>
      <c r="U8" s="10" t="s">
        <v>31</v>
      </c>
    </row>
    <row r="9" spans="1:21" x14ac:dyDescent="0.3">
      <c r="A9" s="10" t="s">
        <v>14</v>
      </c>
      <c r="B9" s="10" t="s">
        <v>15</v>
      </c>
      <c r="C9" s="4">
        <v>1</v>
      </c>
      <c r="D9" s="10">
        <v>1</v>
      </c>
      <c r="E9" s="18" t="s">
        <v>218</v>
      </c>
      <c r="F9" s="10" t="s">
        <v>104</v>
      </c>
      <c r="G9" s="18" t="s">
        <v>218</v>
      </c>
      <c r="H9" s="10" t="s">
        <v>248</v>
      </c>
      <c r="J9" s="10" t="s">
        <v>16</v>
      </c>
      <c r="K9" s="15">
        <v>0.28999999999999998</v>
      </c>
      <c r="L9" s="15">
        <v>0.01</v>
      </c>
      <c r="M9" s="17">
        <v>85</v>
      </c>
      <c r="N9" s="17">
        <v>190</v>
      </c>
      <c r="O9" s="17">
        <v>550</v>
      </c>
      <c r="P9" s="16">
        <v>6</v>
      </c>
      <c r="Q9" s="16">
        <v>0.11</v>
      </c>
      <c r="R9" s="16">
        <v>-4.2</v>
      </c>
      <c r="S9" s="15">
        <v>8</v>
      </c>
      <c r="T9" s="10" t="s">
        <v>32</v>
      </c>
      <c r="U9" s="10" t="s">
        <v>33</v>
      </c>
    </row>
    <row r="10" spans="1:21" x14ac:dyDescent="0.3">
      <c r="A10" s="10" t="s">
        <v>14</v>
      </c>
      <c r="B10" s="10" t="s">
        <v>15</v>
      </c>
      <c r="C10" s="4">
        <v>1</v>
      </c>
      <c r="D10" s="10">
        <v>2</v>
      </c>
      <c r="E10" s="10" t="s">
        <v>217</v>
      </c>
      <c r="F10" s="10" t="s">
        <v>222</v>
      </c>
      <c r="G10" s="10" t="s">
        <v>267</v>
      </c>
      <c r="J10" s="10" t="s">
        <v>16</v>
      </c>
      <c r="K10" s="15">
        <v>0.26</v>
      </c>
      <c r="L10" s="15">
        <v>2E-3</v>
      </c>
      <c r="M10" s="17">
        <v>69</v>
      </c>
      <c r="N10" s="17">
        <v>170</v>
      </c>
      <c r="O10" s="17">
        <v>510</v>
      </c>
      <c r="P10" s="16">
        <v>3</v>
      </c>
      <c r="Q10" s="16">
        <v>5.8000000000000003E-2</v>
      </c>
      <c r="R10" s="16">
        <v>-10</v>
      </c>
      <c r="S10" s="15">
        <v>8</v>
      </c>
      <c r="T10" s="10" t="s">
        <v>34</v>
      </c>
      <c r="U10" s="10" t="s">
        <v>35</v>
      </c>
    </row>
    <row r="11" spans="1:21" x14ac:dyDescent="0.3">
      <c r="A11" s="10" t="s">
        <v>14</v>
      </c>
      <c r="B11" s="10" t="s">
        <v>15</v>
      </c>
      <c r="C11" s="4">
        <v>1</v>
      </c>
      <c r="D11" s="10">
        <v>3</v>
      </c>
      <c r="E11" s="10" t="s">
        <v>217</v>
      </c>
      <c r="F11" s="10" t="s">
        <v>247</v>
      </c>
      <c r="G11" s="10" t="s">
        <v>267</v>
      </c>
      <c r="J11" s="10" t="s">
        <v>16</v>
      </c>
      <c r="K11" s="15">
        <v>0.24</v>
      </c>
      <c r="L11" s="15">
        <v>0</v>
      </c>
      <c r="M11" s="17">
        <v>53</v>
      </c>
      <c r="N11" s="17">
        <v>100</v>
      </c>
      <c r="O11" s="17">
        <v>310</v>
      </c>
      <c r="P11" s="16">
        <v>1.5</v>
      </c>
      <c r="Q11" s="16">
        <v>7.4999999999999997E-2</v>
      </c>
      <c r="R11" s="16">
        <v>-2.1</v>
      </c>
      <c r="S11" s="15">
        <v>3</v>
      </c>
      <c r="T11" s="10" t="s">
        <v>36</v>
      </c>
      <c r="U11" s="10" t="s">
        <v>37</v>
      </c>
    </row>
    <row r="12" spans="1:21" x14ac:dyDescent="0.3">
      <c r="A12" s="10" t="s">
        <v>14</v>
      </c>
      <c r="B12" s="10" t="s">
        <v>15</v>
      </c>
      <c r="C12" s="4">
        <v>1</v>
      </c>
      <c r="D12" s="10">
        <v>4</v>
      </c>
      <c r="E12" s="10" t="s">
        <v>105</v>
      </c>
      <c r="F12" s="10" t="s">
        <v>105</v>
      </c>
      <c r="G12" s="10" t="s">
        <v>105</v>
      </c>
      <c r="H12" s="10" t="s">
        <v>105</v>
      </c>
      <c r="I12" s="10" t="s">
        <v>216</v>
      </c>
      <c r="J12" s="10" t="s">
        <v>27</v>
      </c>
      <c r="K12" s="15">
        <v>0.14000000000000001</v>
      </c>
      <c r="L12" s="15">
        <v>0</v>
      </c>
      <c r="M12" s="17">
        <v>50</v>
      </c>
      <c r="N12" s="17">
        <v>140</v>
      </c>
      <c r="O12" s="17">
        <v>370</v>
      </c>
      <c r="P12" s="16">
        <v>0</v>
      </c>
      <c r="Q12" s="16">
        <v>0</v>
      </c>
      <c r="R12" s="16">
        <v>-9.3000000000000007</v>
      </c>
      <c r="S12" s="15">
        <v>7</v>
      </c>
      <c r="T12" s="10" t="s">
        <v>38</v>
      </c>
      <c r="U12" s="10" t="s">
        <v>39</v>
      </c>
    </row>
    <row r="13" spans="1:21" x14ac:dyDescent="0.3">
      <c r="A13" s="10" t="s">
        <v>14</v>
      </c>
      <c r="B13" s="10" t="s">
        <v>15</v>
      </c>
      <c r="C13" s="4">
        <v>1</v>
      </c>
      <c r="D13" s="10">
        <v>5</v>
      </c>
      <c r="E13" s="10" t="s">
        <v>105</v>
      </c>
      <c r="F13" s="10" t="s">
        <v>105</v>
      </c>
      <c r="G13" s="10" t="s">
        <v>105</v>
      </c>
      <c r="H13" s="10" t="s">
        <v>105</v>
      </c>
      <c r="I13" s="10" t="s">
        <v>215</v>
      </c>
      <c r="J13" s="10" t="s">
        <v>27</v>
      </c>
      <c r="K13" s="15">
        <v>-2.1000000000000001E-2</v>
      </c>
      <c r="L13" s="15">
        <v>0.21</v>
      </c>
      <c r="M13" s="17">
        <v>49</v>
      </c>
      <c r="N13" s="17">
        <v>120</v>
      </c>
      <c r="O13" s="17">
        <v>250</v>
      </c>
      <c r="P13" s="16">
        <v>16</v>
      </c>
      <c r="Q13" s="16">
        <v>0.35</v>
      </c>
      <c r="R13" s="16">
        <v>-28</v>
      </c>
      <c r="S13" s="15">
        <v>2</v>
      </c>
      <c r="T13" s="10" t="s">
        <v>40</v>
      </c>
      <c r="U13" s="10" t="s">
        <v>41</v>
      </c>
    </row>
    <row r="14" spans="1:21" x14ac:dyDescent="0.3">
      <c r="A14" s="10" t="s">
        <v>14</v>
      </c>
      <c r="B14" s="10" t="s">
        <v>15</v>
      </c>
      <c r="C14" s="5">
        <v>2</v>
      </c>
      <c r="D14" s="10">
        <v>1</v>
      </c>
      <c r="E14" s="10" t="s">
        <v>217</v>
      </c>
      <c r="F14" s="10" t="s">
        <v>237</v>
      </c>
      <c r="G14" s="10" t="s">
        <v>266</v>
      </c>
      <c r="H14" s="10" t="s">
        <v>124</v>
      </c>
      <c r="J14" s="10" t="s">
        <v>16</v>
      </c>
      <c r="K14" s="15">
        <v>0.33</v>
      </c>
      <c r="L14" s="15">
        <v>4.0000000000000001E-3</v>
      </c>
      <c r="M14" s="17">
        <v>77</v>
      </c>
      <c r="N14" s="17">
        <v>160</v>
      </c>
      <c r="O14" s="17">
        <v>400</v>
      </c>
      <c r="P14" s="16">
        <v>0</v>
      </c>
      <c r="Q14" s="16">
        <v>2.5999999999999999E-2</v>
      </c>
      <c r="R14" s="16">
        <v>5.7</v>
      </c>
      <c r="S14" s="15">
        <v>8</v>
      </c>
      <c r="T14" s="10" t="s">
        <v>42</v>
      </c>
      <c r="U14" s="10" t="s">
        <v>43</v>
      </c>
    </row>
    <row r="15" spans="1:21" x14ac:dyDescent="0.3">
      <c r="A15" s="10" t="s">
        <v>14</v>
      </c>
      <c r="B15" s="10" t="s">
        <v>15</v>
      </c>
      <c r="C15" s="5">
        <v>2</v>
      </c>
      <c r="D15" s="10">
        <v>2</v>
      </c>
      <c r="E15" s="10" t="s">
        <v>217</v>
      </c>
      <c r="F15" s="10" t="s">
        <v>249</v>
      </c>
      <c r="G15" s="10" t="s">
        <v>264</v>
      </c>
      <c r="H15" s="10" t="s">
        <v>125</v>
      </c>
      <c r="I15" s="10" t="s">
        <v>215</v>
      </c>
      <c r="J15" s="10" t="s">
        <v>16</v>
      </c>
      <c r="K15" s="15">
        <v>0.33</v>
      </c>
      <c r="L15" s="15">
        <v>4.0000000000000001E-3</v>
      </c>
      <c r="M15" s="17">
        <v>72</v>
      </c>
      <c r="N15" s="17">
        <v>100</v>
      </c>
      <c r="O15" s="17">
        <v>310</v>
      </c>
      <c r="P15" s="16">
        <v>4</v>
      </c>
      <c r="Q15" s="16">
        <v>6.9000000000000006E-2</v>
      </c>
      <c r="R15" s="16">
        <v>-13</v>
      </c>
      <c r="S15" s="15">
        <v>4</v>
      </c>
      <c r="T15" s="10" t="s">
        <v>44</v>
      </c>
      <c r="U15" s="10" t="s">
        <v>45</v>
      </c>
    </row>
    <row r="16" spans="1:21" x14ac:dyDescent="0.3">
      <c r="A16" s="10" t="s">
        <v>14</v>
      </c>
      <c r="B16" s="10" t="s">
        <v>15</v>
      </c>
      <c r="C16" s="5">
        <v>2</v>
      </c>
      <c r="D16" s="10">
        <v>3</v>
      </c>
      <c r="E16" s="10" t="s">
        <v>217</v>
      </c>
      <c r="F16" s="10" t="s">
        <v>107</v>
      </c>
      <c r="G16" s="10" t="s">
        <v>268</v>
      </c>
      <c r="H16" s="10" t="s">
        <v>118</v>
      </c>
      <c r="J16" s="10" t="s">
        <v>16</v>
      </c>
      <c r="K16" s="15">
        <v>0.32</v>
      </c>
      <c r="L16" s="15">
        <v>1E-3</v>
      </c>
      <c r="M16" s="17">
        <v>46</v>
      </c>
      <c r="N16" s="17">
        <v>53</v>
      </c>
      <c r="O16" s="17">
        <v>160</v>
      </c>
      <c r="P16" s="16">
        <v>2</v>
      </c>
      <c r="Q16" s="16">
        <v>6.5000000000000002E-2</v>
      </c>
      <c r="R16" s="16">
        <v>3.1</v>
      </c>
      <c r="S16" s="15">
        <v>4</v>
      </c>
      <c r="T16" s="10" t="s">
        <v>46</v>
      </c>
      <c r="U16" s="10" t="s">
        <v>47</v>
      </c>
    </row>
    <row r="17" spans="1:21" x14ac:dyDescent="0.3">
      <c r="A17" s="10" t="s">
        <v>14</v>
      </c>
      <c r="B17" s="10" t="s">
        <v>15</v>
      </c>
      <c r="C17" s="5">
        <v>2</v>
      </c>
      <c r="D17" s="10">
        <v>4</v>
      </c>
      <c r="E17" s="10" t="s">
        <v>217</v>
      </c>
      <c r="F17" s="10" t="s">
        <v>126</v>
      </c>
      <c r="G17" s="10" t="s">
        <v>269</v>
      </c>
      <c r="J17" s="10" t="s">
        <v>16</v>
      </c>
      <c r="K17" s="15">
        <v>0.25</v>
      </c>
      <c r="L17" s="15">
        <v>0</v>
      </c>
      <c r="M17" s="17">
        <v>42</v>
      </c>
      <c r="N17" s="17">
        <v>120</v>
      </c>
      <c r="O17" s="17">
        <v>370</v>
      </c>
      <c r="P17" s="16">
        <v>0</v>
      </c>
      <c r="Q17" s="16">
        <v>0</v>
      </c>
      <c r="R17" s="16">
        <v>6.2</v>
      </c>
      <c r="S17" s="15">
        <v>8</v>
      </c>
      <c r="T17" s="10" t="s">
        <v>48</v>
      </c>
      <c r="U17" s="10" t="s">
        <v>49</v>
      </c>
    </row>
    <row r="18" spans="1:21" x14ac:dyDescent="0.3">
      <c r="A18" s="10" t="s">
        <v>14</v>
      </c>
      <c r="B18" s="10" t="s">
        <v>15</v>
      </c>
      <c r="C18" s="5">
        <v>2</v>
      </c>
      <c r="D18" s="10">
        <v>5</v>
      </c>
      <c r="E18" s="18" t="s">
        <v>218</v>
      </c>
      <c r="F18" s="10" t="s">
        <v>250</v>
      </c>
      <c r="G18" s="18" t="s">
        <v>218</v>
      </c>
      <c r="H18" s="10" t="s">
        <v>109</v>
      </c>
      <c r="I18" s="10" t="s">
        <v>215</v>
      </c>
      <c r="J18" s="10" t="s">
        <v>16</v>
      </c>
      <c r="K18" s="15">
        <v>0.25</v>
      </c>
      <c r="L18" s="15">
        <v>1.2999999999999999E-2</v>
      </c>
      <c r="M18" s="17">
        <v>70</v>
      </c>
      <c r="N18" s="17">
        <v>150</v>
      </c>
      <c r="O18" s="17">
        <v>360</v>
      </c>
      <c r="P18" s="16">
        <v>8</v>
      </c>
      <c r="Q18" s="16">
        <v>0.13</v>
      </c>
      <c r="R18" s="16">
        <v>14</v>
      </c>
      <c r="S18" s="15">
        <v>3</v>
      </c>
      <c r="T18" s="10" t="s">
        <v>50</v>
      </c>
      <c r="U18" s="10" t="s">
        <v>51</v>
      </c>
    </row>
    <row r="19" spans="1:21" x14ac:dyDescent="0.3">
      <c r="A19" s="10" t="s">
        <v>14</v>
      </c>
      <c r="B19" s="10" t="s">
        <v>15</v>
      </c>
      <c r="C19" s="5">
        <v>2</v>
      </c>
      <c r="D19" s="10">
        <v>6</v>
      </c>
      <c r="E19" s="10" t="s">
        <v>217</v>
      </c>
      <c r="F19" s="10" t="s">
        <v>270</v>
      </c>
      <c r="G19" s="10" t="s">
        <v>269</v>
      </c>
      <c r="H19" s="10" t="s">
        <v>251</v>
      </c>
      <c r="J19" s="10" t="s">
        <v>16</v>
      </c>
      <c r="K19" s="15">
        <v>0.23</v>
      </c>
      <c r="L19" s="15">
        <v>3.1E-2</v>
      </c>
      <c r="M19" s="17">
        <v>61</v>
      </c>
      <c r="N19" s="17">
        <v>180</v>
      </c>
      <c r="O19" s="17">
        <v>370</v>
      </c>
      <c r="P19" s="16">
        <v>9.1999999999999993</v>
      </c>
      <c r="Q19" s="16">
        <v>0.2</v>
      </c>
      <c r="R19" s="16">
        <v>-21</v>
      </c>
      <c r="S19" s="15">
        <v>5</v>
      </c>
      <c r="T19" s="10" t="s">
        <v>52</v>
      </c>
      <c r="U19" s="10" t="s">
        <v>53</v>
      </c>
    </row>
    <row r="20" spans="1:21" x14ac:dyDescent="0.3">
      <c r="A20" s="10" t="s">
        <v>14</v>
      </c>
      <c r="B20" s="10" t="s">
        <v>15</v>
      </c>
      <c r="C20" s="5">
        <v>2</v>
      </c>
      <c r="D20" s="10">
        <v>7</v>
      </c>
      <c r="E20" s="10" t="s">
        <v>217</v>
      </c>
      <c r="F20" s="10" t="s">
        <v>208</v>
      </c>
      <c r="G20" s="10" t="s">
        <v>265</v>
      </c>
      <c r="H20" s="10" t="s">
        <v>118</v>
      </c>
      <c r="J20" s="10" t="s">
        <v>16</v>
      </c>
      <c r="K20" s="15">
        <v>0.18</v>
      </c>
      <c r="L20" s="15">
        <v>1E-3</v>
      </c>
      <c r="M20" s="17">
        <v>46</v>
      </c>
      <c r="N20" s="17">
        <v>100</v>
      </c>
      <c r="O20" s="17">
        <v>250</v>
      </c>
      <c r="P20" s="16">
        <v>2</v>
      </c>
      <c r="Q20" s="16">
        <v>6.5000000000000002E-2</v>
      </c>
      <c r="R20" s="16">
        <v>0.17</v>
      </c>
      <c r="S20" s="15">
        <v>3</v>
      </c>
      <c r="T20" s="10" t="s">
        <v>54</v>
      </c>
      <c r="U20" s="10" t="s">
        <v>55</v>
      </c>
    </row>
    <row r="21" spans="1:21" x14ac:dyDescent="0.3">
      <c r="A21" s="10" t="s">
        <v>14</v>
      </c>
      <c r="B21" s="10" t="s">
        <v>15</v>
      </c>
      <c r="C21" s="5">
        <v>2</v>
      </c>
      <c r="D21" s="10">
        <v>8</v>
      </c>
      <c r="E21" s="10" t="s">
        <v>105</v>
      </c>
      <c r="F21" s="10" t="s">
        <v>105</v>
      </c>
      <c r="G21" s="10" t="s">
        <v>105</v>
      </c>
      <c r="H21" s="10" t="s">
        <v>105</v>
      </c>
      <c r="I21" s="10" t="s">
        <v>215</v>
      </c>
      <c r="J21" s="10" t="s">
        <v>27</v>
      </c>
      <c r="K21" s="15">
        <v>1.2E-2</v>
      </c>
      <c r="L21" s="15">
        <v>5.5E-2</v>
      </c>
      <c r="M21" s="17">
        <v>56</v>
      </c>
      <c r="N21" s="17">
        <v>130</v>
      </c>
      <c r="O21" s="17">
        <v>270</v>
      </c>
      <c r="P21" s="16">
        <v>17</v>
      </c>
      <c r="Q21" s="16">
        <v>0.32</v>
      </c>
      <c r="R21" s="16">
        <v>-19</v>
      </c>
      <c r="S21" s="15">
        <v>2</v>
      </c>
      <c r="T21" s="10" t="s">
        <v>56</v>
      </c>
      <c r="U21" s="10" t="s">
        <v>57</v>
      </c>
    </row>
    <row r="22" spans="1:21" x14ac:dyDescent="0.3">
      <c r="A22" s="10" t="s">
        <v>14</v>
      </c>
      <c r="B22" s="10" t="s">
        <v>15</v>
      </c>
      <c r="C22" s="6">
        <v>3</v>
      </c>
      <c r="D22" s="10">
        <v>1</v>
      </c>
      <c r="E22" s="18" t="s">
        <v>217</v>
      </c>
      <c r="F22" s="10" t="s">
        <v>253</v>
      </c>
      <c r="G22" s="10" t="s">
        <v>267</v>
      </c>
      <c r="J22" s="10" t="s">
        <v>16</v>
      </c>
      <c r="K22" s="15">
        <v>0.31</v>
      </c>
      <c r="L22" s="15">
        <v>7.6999999999999999E-2</v>
      </c>
      <c r="M22" s="17">
        <v>54</v>
      </c>
      <c r="N22" s="17">
        <v>93</v>
      </c>
      <c r="O22" s="17">
        <v>320</v>
      </c>
      <c r="P22" s="16">
        <v>5.2</v>
      </c>
      <c r="Q22" s="16">
        <v>0.15</v>
      </c>
      <c r="R22" s="16">
        <v>10</v>
      </c>
      <c r="S22" s="15">
        <v>4</v>
      </c>
      <c r="T22" s="10" t="s">
        <v>58</v>
      </c>
      <c r="U22" s="10" t="s">
        <v>59</v>
      </c>
    </row>
    <row r="23" spans="1:21" x14ac:dyDescent="0.3">
      <c r="A23" s="10" t="s">
        <v>14</v>
      </c>
      <c r="B23" s="10" t="s">
        <v>15</v>
      </c>
      <c r="C23" s="6">
        <v>3</v>
      </c>
      <c r="D23" s="10">
        <v>2</v>
      </c>
      <c r="E23" s="18" t="s">
        <v>218</v>
      </c>
      <c r="F23" s="10" t="s">
        <v>223</v>
      </c>
      <c r="G23" s="10" t="s">
        <v>266</v>
      </c>
      <c r="J23" s="10" t="s">
        <v>16</v>
      </c>
      <c r="K23" s="15">
        <v>0.25</v>
      </c>
      <c r="L23" s="15">
        <v>1E-3</v>
      </c>
      <c r="M23" s="17">
        <v>100</v>
      </c>
      <c r="N23" s="17">
        <v>210</v>
      </c>
      <c r="O23" s="17">
        <v>660</v>
      </c>
      <c r="P23" s="16">
        <v>1.5</v>
      </c>
      <c r="Q23" s="16">
        <v>0.04</v>
      </c>
      <c r="R23" s="16">
        <v>-1.8</v>
      </c>
      <c r="S23" s="15">
        <v>8</v>
      </c>
      <c r="T23" s="10" t="s">
        <v>60</v>
      </c>
      <c r="U23" s="10" t="s">
        <v>61</v>
      </c>
    </row>
    <row r="24" spans="1:21" x14ac:dyDescent="0.3">
      <c r="A24" s="10" t="s">
        <v>14</v>
      </c>
      <c r="B24" s="10" t="s">
        <v>15</v>
      </c>
      <c r="C24" s="6">
        <v>3</v>
      </c>
      <c r="D24" s="10">
        <v>3</v>
      </c>
      <c r="E24" s="18" t="s">
        <v>218</v>
      </c>
      <c r="F24" s="10" t="s">
        <v>252</v>
      </c>
      <c r="G24" s="10" t="s">
        <v>218</v>
      </c>
      <c r="H24" s="10" t="s">
        <v>110</v>
      </c>
      <c r="J24" s="10" t="s">
        <v>16</v>
      </c>
      <c r="K24" s="15">
        <v>0.25</v>
      </c>
      <c r="L24" s="15">
        <v>2E-3</v>
      </c>
      <c r="M24" s="17">
        <v>84</v>
      </c>
      <c r="N24" s="17">
        <v>180</v>
      </c>
      <c r="O24" s="17">
        <v>510</v>
      </c>
      <c r="P24" s="16">
        <v>0</v>
      </c>
      <c r="Q24" s="16">
        <v>1.2E-2</v>
      </c>
      <c r="R24" s="16">
        <v>-7.9</v>
      </c>
      <c r="S24" s="15">
        <v>8</v>
      </c>
      <c r="T24" s="10" t="s">
        <v>62</v>
      </c>
      <c r="U24" s="10" t="s">
        <v>63</v>
      </c>
    </row>
    <row r="25" spans="1:21" x14ac:dyDescent="0.3">
      <c r="A25" s="10" t="s">
        <v>14</v>
      </c>
      <c r="B25" s="10" t="s">
        <v>15</v>
      </c>
      <c r="C25" s="6">
        <v>3</v>
      </c>
      <c r="D25" s="10">
        <v>4</v>
      </c>
      <c r="E25" s="18" t="s">
        <v>218</v>
      </c>
      <c r="F25" s="10" t="s">
        <v>238</v>
      </c>
      <c r="G25" s="10" t="s">
        <v>218</v>
      </c>
      <c r="H25" s="10" t="s">
        <v>111</v>
      </c>
      <c r="J25" s="10" t="s">
        <v>16</v>
      </c>
      <c r="K25" s="15">
        <v>0.17</v>
      </c>
      <c r="L25" s="15">
        <v>6.0000000000000001E-3</v>
      </c>
      <c r="M25" s="17">
        <v>48</v>
      </c>
      <c r="N25" s="17">
        <v>100</v>
      </c>
      <c r="O25" s="17">
        <v>260</v>
      </c>
      <c r="P25" s="16">
        <v>3</v>
      </c>
      <c r="Q25" s="16">
        <v>8.3000000000000004E-2</v>
      </c>
      <c r="R25" s="16">
        <v>-15</v>
      </c>
      <c r="S25" s="15">
        <v>5</v>
      </c>
      <c r="T25" s="10" t="s">
        <v>64</v>
      </c>
      <c r="U25" s="10" t="s">
        <v>65</v>
      </c>
    </row>
    <row r="26" spans="1:21" x14ac:dyDescent="0.3">
      <c r="A26" s="10" t="s">
        <v>14</v>
      </c>
      <c r="B26" s="10" t="s">
        <v>15</v>
      </c>
      <c r="C26" s="6">
        <v>3</v>
      </c>
      <c r="D26" s="10">
        <v>5</v>
      </c>
      <c r="E26" s="10" t="s">
        <v>105</v>
      </c>
      <c r="F26" s="10" t="s">
        <v>105</v>
      </c>
      <c r="G26" s="10" t="s">
        <v>105</v>
      </c>
      <c r="H26" s="10" t="s">
        <v>105</v>
      </c>
      <c r="J26" s="10" t="s">
        <v>27</v>
      </c>
      <c r="K26" s="15">
        <v>0.14000000000000001</v>
      </c>
      <c r="L26" s="15">
        <v>0</v>
      </c>
      <c r="M26" s="17">
        <v>43</v>
      </c>
      <c r="N26" s="17">
        <v>90</v>
      </c>
      <c r="O26" s="17">
        <v>270</v>
      </c>
      <c r="P26" s="16">
        <v>0</v>
      </c>
      <c r="Q26" s="16">
        <v>2.3E-2</v>
      </c>
      <c r="R26" s="16">
        <v>-10</v>
      </c>
      <c r="S26" s="15">
        <v>7</v>
      </c>
      <c r="T26" s="10" t="s">
        <v>66</v>
      </c>
      <c r="U26" s="10" t="s">
        <v>67</v>
      </c>
    </row>
    <row r="27" spans="1:21" x14ac:dyDescent="0.3">
      <c r="A27" s="10" t="s">
        <v>14</v>
      </c>
      <c r="B27" s="10" t="s">
        <v>15</v>
      </c>
      <c r="C27" s="6">
        <v>3</v>
      </c>
      <c r="D27" s="10">
        <v>6</v>
      </c>
      <c r="E27" s="10" t="s">
        <v>105</v>
      </c>
      <c r="F27" s="10" t="s">
        <v>105</v>
      </c>
      <c r="G27" s="10" t="s">
        <v>105</v>
      </c>
      <c r="H27" s="10" t="s">
        <v>105</v>
      </c>
      <c r="J27" s="10" t="s">
        <v>27</v>
      </c>
      <c r="K27" s="15">
        <v>7.2999999999999995E-2</v>
      </c>
      <c r="L27" s="15">
        <v>1E-3</v>
      </c>
      <c r="M27" s="17">
        <v>45</v>
      </c>
      <c r="N27" s="17">
        <v>120</v>
      </c>
      <c r="O27" s="17">
        <v>320</v>
      </c>
      <c r="P27" s="16">
        <v>2.4</v>
      </c>
      <c r="Q27" s="16">
        <v>0.11</v>
      </c>
      <c r="R27" s="16">
        <v>8.1999999999999993</v>
      </c>
      <c r="S27" s="15">
        <v>5</v>
      </c>
      <c r="T27" s="10" t="s">
        <v>68</v>
      </c>
      <c r="U27" s="10" t="s">
        <v>69</v>
      </c>
    </row>
    <row r="28" spans="1:21" x14ac:dyDescent="0.3">
      <c r="A28" s="10" t="s">
        <v>14</v>
      </c>
      <c r="B28" s="10" t="s">
        <v>15</v>
      </c>
      <c r="C28" s="6">
        <v>3</v>
      </c>
      <c r="D28" s="32">
        <v>7</v>
      </c>
      <c r="E28" s="32" t="s">
        <v>105</v>
      </c>
      <c r="F28" s="32" t="s">
        <v>105</v>
      </c>
      <c r="G28" s="32" t="s">
        <v>105</v>
      </c>
      <c r="H28" s="32" t="s">
        <v>105</v>
      </c>
      <c r="I28" s="32"/>
      <c r="J28" s="10" t="s">
        <v>27</v>
      </c>
      <c r="K28" s="15">
        <v>1.4999999999999999E-2</v>
      </c>
      <c r="L28" s="15">
        <v>4.0000000000000001E-3</v>
      </c>
      <c r="M28" s="17">
        <v>52</v>
      </c>
      <c r="N28" s="17">
        <v>180</v>
      </c>
      <c r="O28" s="17">
        <v>430</v>
      </c>
      <c r="P28" s="16">
        <v>1.3</v>
      </c>
      <c r="Q28" s="16">
        <v>5.8000000000000003E-2</v>
      </c>
      <c r="R28" s="16">
        <v>11</v>
      </c>
      <c r="S28" s="15">
        <v>6</v>
      </c>
      <c r="T28" s="10" t="s">
        <v>70</v>
      </c>
      <c r="U28" s="10" t="s">
        <v>71</v>
      </c>
    </row>
    <row r="29" spans="1:21" x14ac:dyDescent="0.3">
      <c r="A29" s="10" t="s">
        <v>14</v>
      </c>
      <c r="B29" s="10" t="s">
        <v>15</v>
      </c>
      <c r="C29" s="8">
        <v>4</v>
      </c>
      <c r="D29" s="10">
        <v>1</v>
      </c>
      <c r="E29" s="10" t="s">
        <v>217</v>
      </c>
      <c r="F29" s="10" t="s">
        <v>112</v>
      </c>
      <c r="G29" s="10" t="s">
        <v>266</v>
      </c>
      <c r="J29" s="10" t="s">
        <v>16</v>
      </c>
      <c r="K29" s="15">
        <v>0.35</v>
      </c>
      <c r="L29" s="15">
        <v>1E-3</v>
      </c>
      <c r="M29" s="17">
        <v>54</v>
      </c>
      <c r="N29" s="17">
        <v>120</v>
      </c>
      <c r="O29" s="17">
        <v>380</v>
      </c>
      <c r="P29" s="16">
        <v>1</v>
      </c>
      <c r="Q29" s="16">
        <v>3.6999999999999998E-2</v>
      </c>
      <c r="R29" s="16">
        <v>4.2</v>
      </c>
      <c r="S29" s="15">
        <v>7</v>
      </c>
      <c r="T29" s="10" t="s">
        <v>72</v>
      </c>
      <c r="U29" s="10" t="s">
        <v>73</v>
      </c>
    </row>
    <row r="30" spans="1:21" x14ac:dyDescent="0.3">
      <c r="A30" s="10" t="s">
        <v>14</v>
      </c>
      <c r="B30" s="10" t="s">
        <v>15</v>
      </c>
      <c r="C30" s="8">
        <v>4</v>
      </c>
      <c r="D30" s="10">
        <v>2</v>
      </c>
      <c r="E30" s="10" t="s">
        <v>217</v>
      </c>
      <c r="F30" s="10" t="s">
        <v>113</v>
      </c>
      <c r="G30" s="10" t="s">
        <v>265</v>
      </c>
      <c r="H30" s="10" t="s">
        <v>254</v>
      </c>
      <c r="J30" s="10" t="s">
        <v>16</v>
      </c>
      <c r="K30" s="15">
        <v>0.34</v>
      </c>
      <c r="L30" s="15">
        <v>9.5000000000000001E-2</v>
      </c>
      <c r="M30" s="17">
        <v>42</v>
      </c>
      <c r="N30" s="17">
        <v>41</v>
      </c>
      <c r="O30" s="17">
        <v>140</v>
      </c>
      <c r="P30" s="16">
        <v>11</v>
      </c>
      <c r="Q30" s="16">
        <v>0.28999999999999998</v>
      </c>
      <c r="R30" s="16">
        <v>16</v>
      </c>
      <c r="S30" s="15">
        <v>2</v>
      </c>
      <c r="T30" s="10" t="s">
        <v>25</v>
      </c>
      <c r="U30" s="10" t="s">
        <v>26</v>
      </c>
    </row>
    <row r="31" spans="1:21" x14ac:dyDescent="0.3">
      <c r="A31" s="10" t="s">
        <v>14</v>
      </c>
      <c r="B31" s="10" t="s">
        <v>15</v>
      </c>
      <c r="C31" s="8">
        <v>4</v>
      </c>
      <c r="D31" s="10">
        <v>3</v>
      </c>
      <c r="E31" s="10" t="s">
        <v>217</v>
      </c>
      <c r="F31" s="10" t="s">
        <v>113</v>
      </c>
      <c r="G31" s="10" t="s">
        <v>265</v>
      </c>
      <c r="H31" s="10" t="s">
        <v>114</v>
      </c>
      <c r="J31" s="10" t="s">
        <v>16</v>
      </c>
      <c r="K31" s="15">
        <v>0.33</v>
      </c>
      <c r="L31" s="15">
        <v>1.2999999999999999E-2</v>
      </c>
      <c r="M31" s="17">
        <v>56</v>
      </c>
      <c r="N31" s="17">
        <v>110</v>
      </c>
      <c r="O31" s="17">
        <v>310</v>
      </c>
      <c r="P31" s="16">
        <v>8</v>
      </c>
      <c r="Q31" s="16">
        <v>0.16</v>
      </c>
      <c r="R31" s="16">
        <v>-3.8</v>
      </c>
      <c r="S31" s="15">
        <v>6</v>
      </c>
      <c r="T31" s="10" t="s">
        <v>74</v>
      </c>
      <c r="U31" s="10" t="s">
        <v>75</v>
      </c>
    </row>
    <row r="32" spans="1:21" x14ac:dyDescent="0.3">
      <c r="A32" s="10" t="s">
        <v>14</v>
      </c>
      <c r="B32" s="10" t="s">
        <v>15</v>
      </c>
      <c r="C32" s="8">
        <v>4</v>
      </c>
      <c r="D32" s="10">
        <v>4</v>
      </c>
      <c r="E32" s="10" t="s">
        <v>217</v>
      </c>
      <c r="F32" s="10" t="s">
        <v>256</v>
      </c>
      <c r="G32" s="10" t="s">
        <v>266</v>
      </c>
      <c r="H32" s="10" t="s">
        <v>255</v>
      </c>
      <c r="J32" s="10" t="s">
        <v>16</v>
      </c>
      <c r="K32" s="15">
        <v>0.28999999999999998</v>
      </c>
      <c r="L32" s="15">
        <v>0</v>
      </c>
      <c r="M32" s="17">
        <v>59</v>
      </c>
      <c r="N32" s="17">
        <v>130</v>
      </c>
      <c r="O32" s="17">
        <v>300</v>
      </c>
      <c r="P32" s="16">
        <v>0</v>
      </c>
      <c r="Q32" s="16">
        <v>0</v>
      </c>
      <c r="R32" s="16">
        <v>-13</v>
      </c>
      <c r="S32" s="15">
        <v>6</v>
      </c>
      <c r="T32" s="10" t="s">
        <v>76</v>
      </c>
      <c r="U32" s="10" t="s">
        <v>77</v>
      </c>
    </row>
    <row r="33" spans="1:21" x14ac:dyDescent="0.3">
      <c r="A33" s="10" t="s">
        <v>14</v>
      </c>
      <c r="B33" s="10" t="s">
        <v>15</v>
      </c>
      <c r="C33" s="8">
        <v>4</v>
      </c>
      <c r="D33" s="10">
        <v>5</v>
      </c>
      <c r="E33" s="10" t="s">
        <v>217</v>
      </c>
      <c r="F33" s="10" t="s">
        <v>102</v>
      </c>
      <c r="G33" s="10" t="s">
        <v>264</v>
      </c>
      <c r="H33" s="10" t="s">
        <v>109</v>
      </c>
      <c r="I33" s="10" t="s">
        <v>215</v>
      </c>
      <c r="J33" s="10" t="s">
        <v>16</v>
      </c>
      <c r="K33" s="15">
        <v>0.24</v>
      </c>
      <c r="L33" s="15">
        <v>0.32</v>
      </c>
      <c r="M33" s="17">
        <v>57</v>
      </c>
      <c r="N33" s="17">
        <v>100</v>
      </c>
      <c r="O33" s="17">
        <v>200</v>
      </c>
      <c r="P33" s="16">
        <v>15</v>
      </c>
      <c r="Q33" s="16">
        <v>0.28000000000000003</v>
      </c>
      <c r="R33" s="16">
        <v>-14</v>
      </c>
      <c r="S33" s="15">
        <v>2</v>
      </c>
      <c r="T33" s="10" t="s">
        <v>78</v>
      </c>
      <c r="U33" s="10" t="s">
        <v>79</v>
      </c>
    </row>
    <row r="34" spans="1:21" x14ac:dyDescent="0.3">
      <c r="A34" s="10" t="s">
        <v>14</v>
      </c>
      <c r="B34" s="10" t="s">
        <v>15</v>
      </c>
      <c r="C34" s="9">
        <v>5</v>
      </c>
      <c r="D34" s="10">
        <v>1</v>
      </c>
      <c r="E34" s="10" t="s">
        <v>217</v>
      </c>
      <c r="F34" s="10" t="s">
        <v>113</v>
      </c>
      <c r="G34" s="10" t="s">
        <v>265</v>
      </c>
      <c r="H34" s="10" t="s">
        <v>116</v>
      </c>
      <c r="J34" s="10" t="s">
        <v>16</v>
      </c>
      <c r="K34" s="15">
        <v>0.42</v>
      </c>
      <c r="L34" s="15">
        <v>6.0000000000000001E-3</v>
      </c>
      <c r="M34" s="17">
        <v>72</v>
      </c>
      <c r="N34" s="17">
        <v>110</v>
      </c>
      <c r="O34" s="17">
        <v>380</v>
      </c>
      <c r="P34" s="16">
        <v>7.6</v>
      </c>
      <c r="Q34" s="16">
        <v>0.14000000000000001</v>
      </c>
      <c r="R34" s="16">
        <v>-0.6</v>
      </c>
      <c r="S34" s="15">
        <v>4</v>
      </c>
      <c r="T34" s="10" t="s">
        <v>80</v>
      </c>
      <c r="U34" s="10" t="s">
        <v>81</v>
      </c>
    </row>
    <row r="35" spans="1:21" x14ac:dyDescent="0.3">
      <c r="A35" s="10" t="s">
        <v>14</v>
      </c>
      <c r="B35" s="10" t="s">
        <v>15</v>
      </c>
      <c r="C35" s="9">
        <v>5</v>
      </c>
      <c r="D35" s="10">
        <v>2</v>
      </c>
      <c r="E35" s="10" t="s">
        <v>217</v>
      </c>
      <c r="F35" s="10" t="s">
        <v>117</v>
      </c>
      <c r="G35" s="10" t="s">
        <v>267</v>
      </c>
      <c r="J35" s="10" t="s">
        <v>16</v>
      </c>
      <c r="K35" s="15">
        <v>0.33</v>
      </c>
      <c r="L35" s="15">
        <v>1E-3</v>
      </c>
      <c r="M35" s="17">
        <v>81</v>
      </c>
      <c r="N35" s="17">
        <v>160</v>
      </c>
      <c r="O35" s="17">
        <v>470</v>
      </c>
      <c r="P35" s="16">
        <v>0</v>
      </c>
      <c r="Q35" s="16">
        <v>2.5000000000000001E-2</v>
      </c>
      <c r="R35" s="16">
        <v>-5.9</v>
      </c>
      <c r="S35" s="15">
        <v>9</v>
      </c>
      <c r="T35" s="10" t="s">
        <v>82</v>
      </c>
      <c r="U35" s="10" t="s">
        <v>83</v>
      </c>
    </row>
    <row r="36" spans="1:21" x14ac:dyDescent="0.3">
      <c r="A36" s="10" t="s">
        <v>14</v>
      </c>
      <c r="B36" s="10" t="s">
        <v>15</v>
      </c>
      <c r="C36" s="9">
        <v>5</v>
      </c>
      <c r="D36" s="10">
        <v>3</v>
      </c>
      <c r="E36" s="10" t="s">
        <v>217</v>
      </c>
      <c r="F36" s="10" t="s">
        <v>115</v>
      </c>
      <c r="G36" s="10" t="s">
        <v>265</v>
      </c>
      <c r="H36" s="10" t="s">
        <v>118</v>
      </c>
      <c r="I36" s="10" t="s">
        <v>216</v>
      </c>
      <c r="J36" s="10" t="s">
        <v>16</v>
      </c>
      <c r="K36" s="15">
        <v>0.26</v>
      </c>
      <c r="L36" s="15">
        <v>0.19</v>
      </c>
      <c r="M36" s="17">
        <v>74</v>
      </c>
      <c r="N36" s="17">
        <v>130</v>
      </c>
      <c r="O36" s="17">
        <v>370</v>
      </c>
      <c r="P36" s="16">
        <v>22</v>
      </c>
      <c r="Q36" s="16">
        <v>0.34</v>
      </c>
      <c r="R36" s="16">
        <v>18</v>
      </c>
      <c r="S36" s="15">
        <v>2</v>
      </c>
      <c r="T36" s="10" t="s">
        <v>84</v>
      </c>
      <c r="U36" s="10" t="s">
        <v>85</v>
      </c>
    </row>
    <row r="37" spans="1:21" x14ac:dyDescent="0.3">
      <c r="A37" s="10" t="s">
        <v>14</v>
      </c>
      <c r="B37" s="10" t="s">
        <v>15</v>
      </c>
      <c r="C37" s="9">
        <v>5</v>
      </c>
      <c r="D37" s="10">
        <v>4</v>
      </c>
      <c r="E37" s="10" t="s">
        <v>217</v>
      </c>
      <c r="F37" s="10" t="s">
        <v>115</v>
      </c>
      <c r="G37" s="10" t="s">
        <v>265</v>
      </c>
      <c r="J37" s="10" t="s">
        <v>16</v>
      </c>
      <c r="K37" s="15">
        <v>0.26</v>
      </c>
      <c r="L37" s="15">
        <v>4.0000000000000001E-3</v>
      </c>
      <c r="M37" s="17">
        <v>50</v>
      </c>
      <c r="N37" s="17">
        <v>72</v>
      </c>
      <c r="O37" s="17">
        <v>210</v>
      </c>
      <c r="P37" s="16">
        <v>4</v>
      </c>
      <c r="Q37" s="16">
        <v>0.1</v>
      </c>
      <c r="R37" s="16">
        <v>1.3</v>
      </c>
      <c r="S37" s="15">
        <v>5</v>
      </c>
      <c r="T37" s="10" t="s">
        <v>86</v>
      </c>
      <c r="U37" s="10" t="s">
        <v>87</v>
      </c>
    </row>
    <row r="38" spans="1:21" x14ac:dyDescent="0.3">
      <c r="A38" s="10" t="s">
        <v>14</v>
      </c>
      <c r="B38" s="10" t="s">
        <v>15</v>
      </c>
      <c r="C38" s="9">
        <v>5</v>
      </c>
      <c r="D38" s="10">
        <v>5</v>
      </c>
      <c r="E38" s="18" t="s">
        <v>218</v>
      </c>
      <c r="F38" s="10" t="s">
        <v>119</v>
      </c>
      <c r="G38" s="10" t="s">
        <v>218</v>
      </c>
      <c r="H38" s="10" t="s">
        <v>257</v>
      </c>
      <c r="I38" s="10" t="s">
        <v>215</v>
      </c>
      <c r="J38" s="10" t="s">
        <v>16</v>
      </c>
      <c r="K38" s="15">
        <v>0.23</v>
      </c>
      <c r="L38" s="15">
        <v>2E-3</v>
      </c>
      <c r="M38" s="17">
        <v>62</v>
      </c>
      <c r="N38" s="17">
        <v>130</v>
      </c>
      <c r="O38" s="17">
        <v>360</v>
      </c>
      <c r="P38" s="16">
        <v>4</v>
      </c>
      <c r="Q38" s="16">
        <v>8.1000000000000003E-2</v>
      </c>
      <c r="R38" s="16">
        <v>4.2</v>
      </c>
      <c r="S38" s="15">
        <v>6</v>
      </c>
      <c r="T38" s="10" t="s">
        <v>88</v>
      </c>
      <c r="U38" s="10" t="s">
        <v>89</v>
      </c>
    </row>
    <row r="39" spans="1:21" x14ac:dyDescent="0.3">
      <c r="A39" s="10" t="s">
        <v>14</v>
      </c>
      <c r="B39" s="10" t="s">
        <v>15</v>
      </c>
      <c r="C39" s="9">
        <v>5</v>
      </c>
      <c r="D39" s="10">
        <v>6</v>
      </c>
      <c r="E39" s="10" t="s">
        <v>217</v>
      </c>
      <c r="F39" s="10" t="s">
        <v>120</v>
      </c>
      <c r="G39" s="10" t="s">
        <v>265</v>
      </c>
      <c r="H39" s="10" t="s">
        <v>109</v>
      </c>
      <c r="I39" s="10" t="s">
        <v>215</v>
      </c>
      <c r="J39" s="10" t="s">
        <v>16</v>
      </c>
      <c r="K39" s="15">
        <v>0.22</v>
      </c>
      <c r="L39" s="15">
        <v>2.5999999999999999E-2</v>
      </c>
      <c r="M39" s="17">
        <v>54</v>
      </c>
      <c r="N39" s="17">
        <v>83</v>
      </c>
      <c r="O39" s="17">
        <v>240</v>
      </c>
      <c r="P39" s="16">
        <v>15</v>
      </c>
      <c r="Q39" s="16">
        <v>0.3</v>
      </c>
      <c r="R39" s="16">
        <v>-2.8</v>
      </c>
      <c r="S39" s="15">
        <v>3</v>
      </c>
      <c r="T39" s="10" t="s">
        <v>90</v>
      </c>
      <c r="U39" s="10" t="s">
        <v>91</v>
      </c>
    </row>
    <row r="40" spans="1:21" x14ac:dyDescent="0.3">
      <c r="A40" s="10" t="s">
        <v>14</v>
      </c>
      <c r="B40" s="10" t="s">
        <v>15</v>
      </c>
      <c r="C40" s="9">
        <v>5</v>
      </c>
      <c r="D40" s="10">
        <v>7</v>
      </c>
      <c r="E40" s="10" t="s">
        <v>105</v>
      </c>
      <c r="F40" s="10" t="s">
        <v>105</v>
      </c>
      <c r="G40" s="10" t="s">
        <v>105</v>
      </c>
      <c r="H40" s="10" t="s">
        <v>105</v>
      </c>
      <c r="I40" s="10" t="s">
        <v>215</v>
      </c>
      <c r="J40" s="10" t="s">
        <v>27</v>
      </c>
      <c r="K40" s="15">
        <v>0.12</v>
      </c>
      <c r="L40" s="15">
        <v>1E-3</v>
      </c>
      <c r="M40" s="17">
        <v>50</v>
      </c>
      <c r="N40" s="17">
        <v>160</v>
      </c>
      <c r="O40" s="17">
        <v>440</v>
      </c>
      <c r="P40" s="16">
        <v>0.67</v>
      </c>
      <c r="Q40" s="16">
        <v>0.06</v>
      </c>
      <c r="R40" s="16">
        <v>-14</v>
      </c>
      <c r="S40" s="15">
        <v>6</v>
      </c>
      <c r="T40" s="10" t="s">
        <v>92</v>
      </c>
      <c r="U40" s="10" t="s">
        <v>93</v>
      </c>
    </row>
    <row r="41" spans="1:21" x14ac:dyDescent="0.3">
      <c r="A41" s="10" t="s">
        <v>14</v>
      </c>
      <c r="B41" s="10" t="s">
        <v>15</v>
      </c>
      <c r="C41" s="9">
        <v>5</v>
      </c>
      <c r="D41" s="10">
        <v>8</v>
      </c>
      <c r="E41" s="10" t="s">
        <v>105</v>
      </c>
      <c r="F41" s="10" t="s">
        <v>105</v>
      </c>
      <c r="G41" s="10" t="s">
        <v>105</v>
      </c>
      <c r="H41" s="10" t="s">
        <v>105</v>
      </c>
      <c r="J41" s="10" t="s">
        <v>27</v>
      </c>
      <c r="K41" s="15">
        <v>5.0999999999999997E-2</v>
      </c>
      <c r="L41" s="15">
        <v>0</v>
      </c>
      <c r="M41" s="17">
        <v>46</v>
      </c>
      <c r="N41" s="17">
        <v>170</v>
      </c>
      <c r="O41" s="17">
        <v>390</v>
      </c>
      <c r="P41" s="16">
        <v>0</v>
      </c>
      <c r="Q41" s="16">
        <v>0</v>
      </c>
      <c r="R41" s="16">
        <v>2.2000000000000002</v>
      </c>
      <c r="S41" s="15">
        <v>6</v>
      </c>
      <c r="T41" s="10" t="s">
        <v>94</v>
      </c>
      <c r="U41" s="10" t="s">
        <v>95</v>
      </c>
    </row>
    <row r="42" spans="1:21" x14ac:dyDescent="0.3">
      <c r="A42" s="10" t="s">
        <v>14</v>
      </c>
      <c r="B42" s="10" t="s">
        <v>15</v>
      </c>
      <c r="C42" s="14">
        <v>6</v>
      </c>
      <c r="D42" s="10">
        <v>1</v>
      </c>
      <c r="E42" s="10" t="s">
        <v>217</v>
      </c>
      <c r="F42" s="10" t="s">
        <v>106</v>
      </c>
      <c r="G42" s="10" t="s">
        <v>265</v>
      </c>
      <c r="H42" s="10" t="s">
        <v>118</v>
      </c>
      <c r="J42" s="10" t="s">
        <v>16</v>
      </c>
      <c r="K42" s="15">
        <v>0.33</v>
      </c>
      <c r="L42" s="15">
        <v>5.0000000000000001E-3</v>
      </c>
      <c r="M42" s="17">
        <v>50</v>
      </c>
      <c r="N42" s="17">
        <v>120</v>
      </c>
      <c r="O42" s="17">
        <v>370</v>
      </c>
      <c r="P42" s="16">
        <v>3</v>
      </c>
      <c r="Q42" s="16">
        <v>0.08</v>
      </c>
      <c r="R42" s="16">
        <v>-10</v>
      </c>
      <c r="S42" s="15">
        <v>7</v>
      </c>
      <c r="T42" s="10" t="s">
        <v>96</v>
      </c>
      <c r="U42" s="10" t="s">
        <v>97</v>
      </c>
    </row>
    <row r="43" spans="1:21" x14ac:dyDescent="0.3">
      <c r="A43" s="10" t="s">
        <v>14</v>
      </c>
      <c r="B43" s="10" t="s">
        <v>15</v>
      </c>
      <c r="C43" s="14">
        <v>6</v>
      </c>
      <c r="D43" s="10">
        <v>2</v>
      </c>
      <c r="E43" s="18" t="s">
        <v>218</v>
      </c>
      <c r="F43" s="10" t="s">
        <v>230</v>
      </c>
      <c r="G43" s="10" t="s">
        <v>218</v>
      </c>
      <c r="H43" s="10" t="s">
        <v>121</v>
      </c>
      <c r="J43" s="10" t="s">
        <v>16</v>
      </c>
      <c r="K43" s="15">
        <v>0.28000000000000003</v>
      </c>
      <c r="L43" s="15">
        <v>0.28000000000000003</v>
      </c>
      <c r="M43" s="17">
        <v>43</v>
      </c>
      <c r="N43" s="17">
        <v>110</v>
      </c>
      <c r="O43" s="17">
        <v>240</v>
      </c>
      <c r="P43" s="16">
        <v>8</v>
      </c>
      <c r="Q43" s="16">
        <v>0.21</v>
      </c>
      <c r="R43" s="16">
        <v>-7.5</v>
      </c>
      <c r="S43" s="15">
        <v>7</v>
      </c>
      <c r="T43" s="10" t="s">
        <v>98</v>
      </c>
      <c r="U43" s="10" t="s">
        <v>99</v>
      </c>
    </row>
    <row r="45" spans="1:21" ht="23.4" customHeight="1" thickBot="1" x14ac:dyDescent="0.35">
      <c r="C45" s="1" t="s">
        <v>100</v>
      </c>
      <c r="D45" s="1" t="s">
        <v>101</v>
      </c>
      <c r="E45" s="1" t="s">
        <v>220</v>
      </c>
      <c r="F45" s="1" t="s">
        <v>127</v>
      </c>
      <c r="G45" s="1" t="s">
        <v>128</v>
      </c>
      <c r="H45" s="19" t="s">
        <v>258</v>
      </c>
      <c r="I45" s="19" t="s">
        <v>212</v>
      </c>
      <c r="J45" s="19" t="s">
        <v>213</v>
      </c>
      <c r="K45" s="36"/>
      <c r="L45" s="13"/>
      <c r="M45" s="19" t="s">
        <v>206</v>
      </c>
      <c r="N45" s="19" t="s">
        <v>205</v>
      </c>
      <c r="O45" s="19" t="s">
        <v>129</v>
      </c>
      <c r="P45" s="19" t="s">
        <v>107</v>
      </c>
      <c r="Q45" s="19" t="s">
        <v>130</v>
      </c>
    </row>
    <row r="46" spans="1:21" ht="15" x14ac:dyDescent="0.3">
      <c r="C46" s="2">
        <v>0</v>
      </c>
      <c r="D46" s="3">
        <f>COUNTIFS($C$2:$C$43,$C46,J$2:J$43,"Pass", $J$2:$J$43, "Pass")</f>
        <v>5</v>
      </c>
      <c r="E46" s="3">
        <f>COUNTIFS($C$2:$C$43,$C46,J$2:J$43,"Pass", $E$2:$E$43, "local")</f>
        <v>3</v>
      </c>
      <c r="F46" s="3">
        <f>COUNTIFS($C$2:$C$43,$C46, J$2:J$43,"Pass",$F$2:$F$43, "*P*")</f>
        <v>0</v>
      </c>
      <c r="G46" s="3">
        <f>COUNTIFS($C$2:$C$43,$C46,$J$2:$J$43,"Pass", $F$2:$F$43, "*J*")</f>
        <v>3</v>
      </c>
      <c r="H46" s="3">
        <f>COUNTIFS($C$2:$C$43,$C46,$J$2:$J$43,"Pass", $F$2:$F$43, "*A?J*")</f>
        <v>0</v>
      </c>
      <c r="I46" s="3">
        <f>SUM($M46:$N46)</f>
        <v>0</v>
      </c>
      <c r="J46" s="12">
        <f>SUM($O46:$Q46)</f>
        <v>0</v>
      </c>
      <c r="K46" s="34"/>
      <c r="L46" s="12"/>
      <c r="M46" s="3">
        <f>COUNTIFS($C$2:$C$43,$C46,J$2:J$43,"Pass", $F$2:$F$43, "*B?J*")</f>
        <v>0</v>
      </c>
      <c r="N46" s="3">
        <f>COUNTIFS($C$2:$C$43,$C46,J$2:J$43,"Pass", $F$2:$F$43, "*L?J*")</f>
        <v>0</v>
      </c>
      <c r="O46" s="3">
        <f>COUNTIFS($C$2:$C$43,$C46,J$2:J$43,"Pass", $F$2:$F$43, "*LL*")</f>
        <v>0</v>
      </c>
      <c r="P46" s="3">
        <f>COUNTIFS($C$2:$C$43,$C46,J$2:J$43,"Pass", $F$2:$F$43, "*BL*")</f>
        <v>0</v>
      </c>
      <c r="Q46" s="3">
        <f>COUNTIFS($C$2:$C$43,$C46,J$2:J$43,"Pass", $F$2:$F$43, "*BB*")</f>
        <v>0</v>
      </c>
    </row>
    <row r="47" spans="1:21" ht="15" x14ac:dyDescent="0.3">
      <c r="C47" s="4">
        <v>1</v>
      </c>
      <c r="D47" s="3">
        <f t="shared" ref="D47:D52" si="0">COUNTIFS($C$2:$C$43,$C47,J$2:J$43,"Pass", $J$2:$J$43, "Pass")</f>
        <v>3</v>
      </c>
      <c r="E47" s="3">
        <f t="shared" ref="E47:E52" si="1">COUNTIFS($C$2:$C$43,$C47,J$2:J$43,"Pass", $E$2:$E$43, "local")</f>
        <v>2</v>
      </c>
      <c r="F47" s="3">
        <f t="shared" ref="F47:F52" si="2">COUNTIFS($C$2:$C$43,$C47, J$2:J$43,"Pass",$F$2:$F$43, "*P*")</f>
        <v>2</v>
      </c>
      <c r="G47" s="3">
        <f t="shared" ref="G47:G52" si="3">COUNTIFS($C$2:$C$43,$C47,$J$2:$J$43,"Pass", $F$2:$F$43, "*J*")</f>
        <v>2</v>
      </c>
      <c r="H47" s="3">
        <f t="shared" ref="H47:H52" si="4">COUNTIFS($C$2:$C$43,$C47,$J$2:$J$43,"Pass", $F$2:$F$43, "*A?J*")</f>
        <v>2</v>
      </c>
      <c r="I47" s="3">
        <f t="shared" ref="I47:I52" si="5">SUM($M47:$N47)</f>
        <v>0</v>
      </c>
      <c r="J47" s="12">
        <f t="shared" ref="J47:J52" si="6">SUM($O47:$Q47)</f>
        <v>0</v>
      </c>
      <c r="K47" s="34"/>
      <c r="L47" s="12"/>
      <c r="M47" s="3">
        <f t="shared" ref="M47:M52" si="7">COUNTIFS($C$2:$C$43,$C47,J$2:J$43,"Pass", $F$2:$F$43, "*B?J*")</f>
        <v>0</v>
      </c>
      <c r="N47" s="3">
        <f t="shared" ref="N47:N52" si="8">COUNTIFS($C$2:$C$43,$C47,J$2:J$43,"Pass", $F$2:$F$43, "*L?J*")</f>
        <v>0</v>
      </c>
      <c r="O47" s="3">
        <f t="shared" ref="O47:O52" si="9">COUNTIFS($C$2:$C$43,$C47,J$2:J$43,"Pass", $F$2:$F$43, "*LL*")</f>
        <v>0</v>
      </c>
      <c r="P47" s="3">
        <f t="shared" ref="P47:P52" si="10">COUNTIFS($C$2:$C$43,$C47,J$2:J$43,"Pass", $F$2:$F$43, "*BL*")</f>
        <v>0</v>
      </c>
      <c r="Q47" s="3">
        <f t="shared" ref="Q47:Q52" si="11">COUNTIFS($C$2:$C$43,$C47,J$2:J$43,"Pass", $F$2:$F$43, "*BB*")</f>
        <v>0</v>
      </c>
    </row>
    <row r="48" spans="1:21" ht="15" x14ac:dyDescent="0.3">
      <c r="C48" s="5">
        <v>2</v>
      </c>
      <c r="D48" s="3">
        <f t="shared" si="0"/>
        <v>7</v>
      </c>
      <c r="E48" s="3">
        <f t="shared" si="1"/>
        <v>6</v>
      </c>
      <c r="F48" s="3">
        <f t="shared" si="2"/>
        <v>2</v>
      </c>
      <c r="G48" s="3">
        <f t="shared" si="3"/>
        <v>3</v>
      </c>
      <c r="H48" s="3">
        <f t="shared" si="4"/>
        <v>0</v>
      </c>
      <c r="I48" s="3">
        <f t="shared" si="5"/>
        <v>1</v>
      </c>
      <c r="J48" s="12">
        <f t="shared" si="6"/>
        <v>1</v>
      </c>
      <c r="K48" s="34"/>
      <c r="L48" s="12"/>
      <c r="M48" s="3">
        <f t="shared" si="7"/>
        <v>1</v>
      </c>
      <c r="N48" s="3">
        <f t="shared" si="8"/>
        <v>0</v>
      </c>
      <c r="O48" s="3">
        <f t="shared" si="9"/>
        <v>0</v>
      </c>
      <c r="P48" s="3">
        <f t="shared" si="10"/>
        <v>1</v>
      </c>
      <c r="Q48" s="3">
        <f t="shared" si="11"/>
        <v>0</v>
      </c>
    </row>
    <row r="49" spans="3:17" ht="15" x14ac:dyDescent="0.3">
      <c r="C49" s="6">
        <v>3</v>
      </c>
      <c r="D49" s="3">
        <f t="shared" si="0"/>
        <v>4</v>
      </c>
      <c r="E49" s="3">
        <f t="shared" si="1"/>
        <v>1</v>
      </c>
      <c r="F49" s="3">
        <f t="shared" si="2"/>
        <v>1</v>
      </c>
      <c r="G49" s="3">
        <f t="shared" si="3"/>
        <v>4</v>
      </c>
      <c r="H49" s="3">
        <f t="shared" si="4"/>
        <v>3</v>
      </c>
      <c r="I49" s="3">
        <f t="shared" si="5"/>
        <v>1</v>
      </c>
      <c r="J49" s="12">
        <f t="shared" si="6"/>
        <v>0</v>
      </c>
      <c r="K49" s="34"/>
      <c r="L49" s="12"/>
      <c r="M49" s="3">
        <f t="shared" si="7"/>
        <v>0</v>
      </c>
      <c r="N49" s="3">
        <f t="shared" si="8"/>
        <v>1</v>
      </c>
      <c r="O49" s="3">
        <f t="shared" si="9"/>
        <v>0</v>
      </c>
      <c r="P49" s="3">
        <f t="shared" si="10"/>
        <v>0</v>
      </c>
      <c r="Q49" s="3">
        <f t="shared" si="11"/>
        <v>0</v>
      </c>
    </row>
    <row r="50" spans="3:17" ht="15" x14ac:dyDescent="0.3">
      <c r="C50" s="8">
        <v>4</v>
      </c>
      <c r="D50" s="3">
        <f t="shared" si="0"/>
        <v>5</v>
      </c>
      <c r="E50" s="3">
        <f t="shared" si="1"/>
        <v>5</v>
      </c>
      <c r="F50" s="3">
        <f t="shared" si="2"/>
        <v>0</v>
      </c>
      <c r="G50" s="3">
        <f t="shared" si="3"/>
        <v>4</v>
      </c>
      <c r="H50" s="3">
        <f t="shared" si="4"/>
        <v>0</v>
      </c>
      <c r="I50" s="3">
        <f t="shared" si="5"/>
        <v>2</v>
      </c>
      <c r="J50" s="12">
        <f t="shared" si="6"/>
        <v>1</v>
      </c>
      <c r="K50" s="34"/>
      <c r="L50" s="12"/>
      <c r="M50" s="3">
        <f t="shared" si="7"/>
        <v>2</v>
      </c>
      <c r="N50" s="3">
        <f t="shared" si="8"/>
        <v>0</v>
      </c>
      <c r="O50" s="3">
        <f t="shared" si="9"/>
        <v>0</v>
      </c>
      <c r="P50" s="3">
        <f t="shared" si="10"/>
        <v>0</v>
      </c>
      <c r="Q50" s="3">
        <f t="shared" si="11"/>
        <v>1</v>
      </c>
    </row>
    <row r="51" spans="3:17" ht="15" x14ac:dyDescent="0.3">
      <c r="C51" s="9">
        <v>5</v>
      </c>
      <c r="D51" s="3">
        <f t="shared" si="0"/>
        <v>6</v>
      </c>
      <c r="E51" s="3">
        <f t="shared" si="1"/>
        <v>5</v>
      </c>
      <c r="F51" s="3">
        <f t="shared" si="2"/>
        <v>1</v>
      </c>
      <c r="G51" s="3">
        <f t="shared" si="3"/>
        <v>6</v>
      </c>
      <c r="H51" s="3">
        <f t="shared" si="4"/>
        <v>0</v>
      </c>
      <c r="I51" s="3">
        <f t="shared" si="5"/>
        <v>0</v>
      </c>
      <c r="J51" s="12">
        <f t="shared" si="6"/>
        <v>0</v>
      </c>
      <c r="K51" s="34"/>
      <c r="L51" s="12"/>
      <c r="M51" s="3">
        <f t="shared" si="7"/>
        <v>0</v>
      </c>
      <c r="N51" s="3">
        <f t="shared" si="8"/>
        <v>0</v>
      </c>
      <c r="O51" s="3">
        <f t="shared" si="9"/>
        <v>0</v>
      </c>
      <c r="P51" s="3">
        <f t="shared" si="10"/>
        <v>0</v>
      </c>
      <c r="Q51" s="3">
        <f t="shared" si="11"/>
        <v>0</v>
      </c>
    </row>
    <row r="52" spans="3:17" ht="15.6" thickBot="1" x14ac:dyDescent="0.35">
      <c r="C52" s="11">
        <v>6</v>
      </c>
      <c r="D52" s="7">
        <f t="shared" si="0"/>
        <v>2</v>
      </c>
      <c r="E52" s="7">
        <f t="shared" si="1"/>
        <v>1</v>
      </c>
      <c r="F52" s="7">
        <f t="shared" si="2"/>
        <v>0</v>
      </c>
      <c r="G52" s="7">
        <f t="shared" si="3"/>
        <v>1</v>
      </c>
      <c r="H52" s="7">
        <f t="shared" si="4"/>
        <v>0</v>
      </c>
      <c r="I52" s="7">
        <f t="shared" si="5"/>
        <v>0</v>
      </c>
      <c r="J52" s="7">
        <f t="shared" si="6"/>
        <v>0</v>
      </c>
      <c r="K52" s="34"/>
      <c r="L52" s="12"/>
      <c r="M52" s="7">
        <f t="shared" si="7"/>
        <v>0</v>
      </c>
      <c r="N52" s="7">
        <f t="shared" si="8"/>
        <v>0</v>
      </c>
      <c r="O52" s="7">
        <f t="shared" si="9"/>
        <v>0</v>
      </c>
      <c r="P52" s="7">
        <f t="shared" si="10"/>
        <v>0</v>
      </c>
      <c r="Q52" s="7">
        <f t="shared" si="11"/>
        <v>0</v>
      </c>
    </row>
    <row r="53" spans="3:17" ht="21.6" customHeight="1" thickTop="1" x14ac:dyDescent="0.3">
      <c r="D53" s="20">
        <f>SUM(D46:D52)</f>
        <v>32</v>
      </c>
      <c r="E53" s="20">
        <f>SUM(E46:E52)</f>
        <v>23</v>
      </c>
      <c r="F53" s="20">
        <f t="shared" ref="F53" si="12">SUM(F46:F52)</f>
        <v>6</v>
      </c>
      <c r="G53" s="20">
        <f>SUM(G46:G52)</f>
        <v>23</v>
      </c>
      <c r="H53" s="20">
        <f>SUM(H46:H52)</f>
        <v>5</v>
      </c>
      <c r="I53" s="20">
        <f>SUM(I46:I52)</f>
        <v>4</v>
      </c>
      <c r="J53" s="20">
        <f>SUM(J46:J52)</f>
        <v>2</v>
      </c>
      <c r="K53" s="37"/>
      <c r="L53" s="12"/>
      <c r="M53" s="20">
        <f t="shared" ref="M53" si="13">SUM(M46:M52)</f>
        <v>3</v>
      </c>
      <c r="N53" s="20">
        <f t="shared" ref="N53" si="14">SUM(N46:N52)</f>
        <v>1</v>
      </c>
      <c r="O53" s="20">
        <f t="shared" ref="O53" si="15">SUM(O46:O52)</f>
        <v>0</v>
      </c>
      <c r="P53" s="20">
        <f t="shared" ref="P53" si="16">SUM(P46:P52)</f>
        <v>1</v>
      </c>
      <c r="Q53" s="20">
        <f t="shared" ref="Q53" si="17">SUM(Q46:Q52)</f>
        <v>1</v>
      </c>
    </row>
    <row r="54" spans="3:17" x14ac:dyDescent="0.3">
      <c r="L54" s="31"/>
    </row>
    <row r="55" spans="3:17" ht="17.399999999999999" x14ac:dyDescent="0.3">
      <c r="C55" s="38" t="s">
        <v>274</v>
      </c>
      <c r="L55" s="31"/>
    </row>
    <row r="56" spans="3:17" ht="18" thickBot="1" x14ac:dyDescent="0.35">
      <c r="C56" s="1" t="s">
        <v>271</v>
      </c>
      <c r="D56" s="1" t="s">
        <v>269</v>
      </c>
      <c r="E56" s="1" t="s">
        <v>267</v>
      </c>
      <c r="F56" s="1" t="s">
        <v>265</v>
      </c>
      <c r="G56" s="1" t="s">
        <v>266</v>
      </c>
      <c r="H56" s="1" t="s">
        <v>273</v>
      </c>
      <c r="I56" s="39" t="s">
        <v>264</v>
      </c>
      <c r="J56" s="1" t="s">
        <v>272</v>
      </c>
      <c r="L56" s="31"/>
    </row>
    <row r="57" spans="3:17" ht="15.6" x14ac:dyDescent="0.3">
      <c r="C57" s="20">
        <f>COUNTIFS($G$2:$G$43,"dispersed")</f>
        <v>8</v>
      </c>
      <c r="D57" s="20">
        <f>COUNTIFS($G$2:$G$43,"PK")</f>
        <v>2</v>
      </c>
      <c r="E57" s="20">
        <f>COUNTIFS($G$2:$G$43,"PK(MHJ)")</f>
        <v>4</v>
      </c>
      <c r="F57" s="20">
        <f>COUNTIFS($G$2:$G$43,"MHJ")</f>
        <v>9</v>
      </c>
      <c r="G57" s="20">
        <f>COUNTIFS($G$2:$G$43,"MHJ(loop)")</f>
        <v>5</v>
      </c>
      <c r="H57" s="20">
        <f>COUNTIFS($G$2:$G$43,"con. loops")</f>
        <v>1</v>
      </c>
      <c r="I57" s="37">
        <f>COUNTIFS($G$2:$G$43,"simple")</f>
        <v>3</v>
      </c>
      <c r="J57" s="20">
        <f>SUM(C57:I57)</f>
        <v>32</v>
      </c>
    </row>
  </sheetData>
  <conditionalFormatting sqref="J2:J43">
    <cfRule type="containsText" dxfId="3" priority="1" operator="containsText" text="Fail">
      <formula>NOT(ISERROR(SEARCH("Fail",J2)))</formula>
    </cfRule>
    <cfRule type="containsText" dxfId="2" priority="9" operator="containsText" text="Pass">
      <formula>NOT(ISERROR(SEARCH("Pass",J2)))</formula>
    </cfRule>
  </conditionalFormatting>
  <pageMargins left="0.7" right="0.7" top="0.75" bottom="0.75" header="0.3" footer="0.3"/>
  <pageSetup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47"/>
  <sheetViews>
    <sheetView topLeftCell="A19" workbookViewId="0">
      <selection activeCell="H53" sqref="H53"/>
    </sheetView>
  </sheetViews>
  <sheetFormatPr defaultRowHeight="13.8" x14ac:dyDescent="0.3"/>
  <cols>
    <col min="1" max="1" width="24.6640625" style="10" bestFit="1" customWidth="1"/>
    <col min="2" max="2" width="8.88671875" style="10"/>
    <col min="3" max="3" width="14.5546875" style="10" bestFit="1" customWidth="1"/>
    <col min="4" max="4" width="9.88671875" style="10" bestFit="1" customWidth="1"/>
    <col min="5" max="5" width="12.33203125" style="10" bestFit="1" customWidth="1"/>
    <col min="6" max="6" width="11.88671875" style="10" customWidth="1"/>
    <col min="7" max="7" width="14.44140625" style="10" bestFit="1" customWidth="1"/>
    <col min="8" max="8" width="24.5546875" style="10" bestFit="1" customWidth="1"/>
    <col min="9" max="9" width="12.21875" style="10" customWidth="1"/>
    <col min="10" max="10" width="10.77734375" style="10" bestFit="1" customWidth="1"/>
    <col min="11" max="12" width="9.109375" style="10" bestFit="1" customWidth="1"/>
    <col min="13" max="13" width="11.88671875" style="10" customWidth="1"/>
    <col min="14" max="15" width="10.5546875" style="10" bestFit="1" customWidth="1"/>
    <col min="16" max="16" width="16" style="10" customWidth="1"/>
    <col min="17" max="17" width="14.109375" style="10" customWidth="1"/>
    <col min="18" max="18" width="17.5546875" style="10" customWidth="1"/>
    <col min="19" max="19" width="9.88671875" style="10" customWidth="1"/>
    <col min="20" max="20" width="88.6640625" style="10" bestFit="1" customWidth="1"/>
    <col min="21" max="21" width="23" style="10" bestFit="1" customWidth="1"/>
    <col min="22" max="16384" width="8.88671875" style="10"/>
  </cols>
  <sheetData>
    <row r="1" spans="1:21" s="22" customFormat="1" ht="47.4" thickBot="1" x14ac:dyDescent="0.35">
      <c r="A1" s="21" t="s">
        <v>0</v>
      </c>
      <c r="B1" s="21" t="s">
        <v>1</v>
      </c>
      <c r="C1" s="21" t="s">
        <v>201</v>
      </c>
      <c r="D1" s="21" t="s">
        <v>2</v>
      </c>
      <c r="E1" s="21" t="s">
        <v>219</v>
      </c>
      <c r="F1" s="21" t="s">
        <v>262</v>
      </c>
      <c r="G1" s="21" t="s">
        <v>263</v>
      </c>
      <c r="H1" s="21" t="s">
        <v>108</v>
      </c>
      <c r="I1" s="21" t="s">
        <v>214</v>
      </c>
      <c r="J1" s="21" t="s">
        <v>3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221</v>
      </c>
      <c r="R1" s="21" t="s">
        <v>10</v>
      </c>
      <c r="S1" s="21" t="s">
        <v>11</v>
      </c>
      <c r="T1" s="21" t="s">
        <v>12</v>
      </c>
      <c r="U1" s="21" t="s">
        <v>13</v>
      </c>
    </row>
    <row r="2" spans="1:21" x14ac:dyDescent="0.3">
      <c r="A2" s="10" t="s">
        <v>14</v>
      </c>
      <c r="B2" s="10" t="s">
        <v>15</v>
      </c>
      <c r="C2" s="5">
        <v>1</v>
      </c>
      <c r="D2" s="10">
        <v>1</v>
      </c>
      <c r="E2" s="10" t="s">
        <v>218</v>
      </c>
      <c r="F2" s="10" t="s">
        <v>224</v>
      </c>
      <c r="G2" s="10" t="s">
        <v>266</v>
      </c>
      <c r="H2" s="10" t="s">
        <v>118</v>
      </c>
      <c r="J2" s="10" t="s">
        <v>16</v>
      </c>
      <c r="K2" s="15">
        <v>0.52</v>
      </c>
      <c r="L2" s="15">
        <v>4.0000000000000001E-3</v>
      </c>
      <c r="M2" s="17">
        <v>115</v>
      </c>
      <c r="N2" s="17">
        <v>120</v>
      </c>
      <c r="O2" s="17">
        <v>460</v>
      </c>
      <c r="P2" s="17">
        <v>1</v>
      </c>
      <c r="Q2" s="16">
        <v>1.7000000000000001E-2</v>
      </c>
      <c r="R2" s="16">
        <v>-1.7</v>
      </c>
      <c r="S2" s="17">
        <v>12</v>
      </c>
      <c r="T2" s="10" t="s">
        <v>131</v>
      </c>
      <c r="U2" s="10" t="s">
        <v>132</v>
      </c>
    </row>
    <row r="3" spans="1:21" x14ac:dyDescent="0.3">
      <c r="A3" s="10" t="s">
        <v>14</v>
      </c>
      <c r="B3" s="10" t="s">
        <v>15</v>
      </c>
      <c r="C3" s="5">
        <v>1</v>
      </c>
      <c r="D3" s="10">
        <v>2</v>
      </c>
      <c r="E3" s="10" t="s">
        <v>218</v>
      </c>
      <c r="F3" s="10" t="s">
        <v>260</v>
      </c>
      <c r="G3" s="10" t="s">
        <v>218</v>
      </c>
      <c r="H3" s="10" t="s">
        <v>203</v>
      </c>
      <c r="J3" s="10" t="s">
        <v>16</v>
      </c>
      <c r="K3" s="15">
        <v>0.23</v>
      </c>
      <c r="L3" s="15">
        <v>3.0000000000000001E-3</v>
      </c>
      <c r="M3" s="17">
        <v>48</v>
      </c>
      <c r="N3" s="17">
        <v>88</v>
      </c>
      <c r="O3" s="17">
        <v>240</v>
      </c>
      <c r="P3" s="17">
        <v>0</v>
      </c>
      <c r="Q3" s="16">
        <v>0</v>
      </c>
      <c r="R3" s="16">
        <v>3</v>
      </c>
      <c r="S3" s="17">
        <v>6</v>
      </c>
      <c r="T3" s="10" t="s">
        <v>133</v>
      </c>
      <c r="U3" s="10" t="s">
        <v>134</v>
      </c>
    </row>
    <row r="4" spans="1:21" x14ac:dyDescent="0.3">
      <c r="A4" s="10" t="s">
        <v>14</v>
      </c>
      <c r="B4" s="10" t="s">
        <v>15</v>
      </c>
      <c r="C4" s="5">
        <v>1</v>
      </c>
      <c r="D4" s="10">
        <v>3</v>
      </c>
      <c r="E4" s="10" t="s">
        <v>217</v>
      </c>
      <c r="F4" s="10" t="s">
        <v>225</v>
      </c>
      <c r="G4" s="10" t="s">
        <v>266</v>
      </c>
      <c r="H4" s="10" t="s">
        <v>203</v>
      </c>
      <c r="J4" s="10" t="s">
        <v>16</v>
      </c>
      <c r="K4" s="15">
        <v>0.22</v>
      </c>
      <c r="L4" s="15">
        <v>0.7</v>
      </c>
      <c r="M4" s="17">
        <v>148</v>
      </c>
      <c r="N4" s="17">
        <v>270</v>
      </c>
      <c r="O4" s="17">
        <v>770</v>
      </c>
      <c r="P4" s="17">
        <v>14</v>
      </c>
      <c r="Q4" s="16">
        <v>0.14000000000000001</v>
      </c>
      <c r="R4" s="16">
        <v>3.1</v>
      </c>
      <c r="S4" s="17">
        <v>9</v>
      </c>
      <c r="T4" s="10" t="s">
        <v>135</v>
      </c>
      <c r="U4" s="10" t="s">
        <v>136</v>
      </c>
    </row>
    <row r="5" spans="1:21" x14ac:dyDescent="0.3">
      <c r="A5" s="10" t="s">
        <v>14</v>
      </c>
      <c r="B5" s="10" t="s">
        <v>15</v>
      </c>
      <c r="C5" s="5">
        <v>1</v>
      </c>
      <c r="D5" s="10">
        <v>4</v>
      </c>
      <c r="E5" s="10" t="s">
        <v>217</v>
      </c>
      <c r="F5" s="10" t="s">
        <v>226</v>
      </c>
      <c r="G5" s="10" t="s">
        <v>266</v>
      </c>
      <c r="H5" s="10" t="s">
        <v>202</v>
      </c>
      <c r="J5" s="10" t="s">
        <v>16</v>
      </c>
      <c r="K5" s="15">
        <v>0.2</v>
      </c>
      <c r="L5" s="15">
        <v>1E-3</v>
      </c>
      <c r="M5" s="17">
        <v>51</v>
      </c>
      <c r="N5" s="17">
        <v>78</v>
      </c>
      <c r="O5" s="17">
        <v>260</v>
      </c>
      <c r="P5" s="17">
        <v>0</v>
      </c>
      <c r="Q5" s="16">
        <v>0</v>
      </c>
      <c r="R5" s="16">
        <v>0.5</v>
      </c>
      <c r="S5" s="17">
        <v>7</v>
      </c>
      <c r="T5" s="10" t="s">
        <v>137</v>
      </c>
      <c r="U5" s="10" t="s">
        <v>138</v>
      </c>
    </row>
    <row r="6" spans="1:21" x14ac:dyDescent="0.3">
      <c r="A6" s="10" t="s">
        <v>14</v>
      </c>
      <c r="B6" s="10" t="s">
        <v>15</v>
      </c>
      <c r="C6" s="5">
        <v>1</v>
      </c>
      <c r="D6" s="10">
        <v>5</v>
      </c>
      <c r="E6" s="10" t="s">
        <v>217</v>
      </c>
      <c r="F6" s="10" t="s">
        <v>259</v>
      </c>
      <c r="G6" s="10" t="s">
        <v>267</v>
      </c>
      <c r="J6" s="10" t="s">
        <v>16</v>
      </c>
      <c r="K6" s="15">
        <v>0.17</v>
      </c>
      <c r="L6" s="15">
        <v>1E-3</v>
      </c>
      <c r="M6" s="17">
        <v>43</v>
      </c>
      <c r="N6" s="17">
        <v>46</v>
      </c>
      <c r="O6" s="17">
        <v>160</v>
      </c>
      <c r="P6" s="17">
        <v>1</v>
      </c>
      <c r="Q6" s="16">
        <v>4.7E-2</v>
      </c>
      <c r="R6" s="16">
        <v>-11</v>
      </c>
      <c r="S6" s="17">
        <v>4</v>
      </c>
      <c r="T6" s="10" t="s">
        <v>139</v>
      </c>
      <c r="U6" s="10" t="s">
        <v>140</v>
      </c>
    </row>
    <row r="7" spans="1:21" x14ac:dyDescent="0.3">
      <c r="A7" s="10" t="s">
        <v>14</v>
      </c>
      <c r="B7" s="10" t="s">
        <v>15</v>
      </c>
      <c r="C7" s="5">
        <v>1</v>
      </c>
      <c r="D7" s="10">
        <v>6</v>
      </c>
      <c r="E7" s="10" t="s">
        <v>217</v>
      </c>
      <c r="F7" s="10" t="s">
        <v>204</v>
      </c>
      <c r="G7" s="10" t="s">
        <v>266</v>
      </c>
      <c r="H7" s="10" t="s">
        <v>203</v>
      </c>
      <c r="J7" s="10" t="s">
        <v>16</v>
      </c>
      <c r="K7" s="15">
        <v>0.15</v>
      </c>
      <c r="L7" s="15">
        <v>1E-3</v>
      </c>
      <c r="M7" s="17">
        <v>44</v>
      </c>
      <c r="N7" s="17">
        <v>100</v>
      </c>
      <c r="O7" s="17">
        <v>300</v>
      </c>
      <c r="P7" s="17">
        <v>0</v>
      </c>
      <c r="Q7" s="16">
        <v>2.3E-2</v>
      </c>
      <c r="R7" s="16">
        <v>6</v>
      </c>
      <c r="S7" s="17">
        <v>7</v>
      </c>
      <c r="T7" s="10" t="s">
        <v>141</v>
      </c>
      <c r="U7" s="10" t="s">
        <v>142</v>
      </c>
    </row>
    <row r="8" spans="1:21" x14ac:dyDescent="0.3">
      <c r="A8" s="10" t="s">
        <v>14</v>
      </c>
      <c r="B8" s="10" t="s">
        <v>15</v>
      </c>
      <c r="C8" s="5">
        <v>1</v>
      </c>
      <c r="D8" s="10">
        <v>7</v>
      </c>
      <c r="E8" s="10" t="s">
        <v>105</v>
      </c>
      <c r="F8" s="10" t="s">
        <v>105</v>
      </c>
      <c r="J8" s="10" t="s">
        <v>27</v>
      </c>
      <c r="K8" s="15">
        <v>6.5000000000000002E-2</v>
      </c>
      <c r="L8" s="15">
        <v>3.0000000000000001E-3</v>
      </c>
      <c r="M8" s="17">
        <v>107</v>
      </c>
      <c r="N8" s="17">
        <v>220</v>
      </c>
      <c r="O8" s="17">
        <v>610</v>
      </c>
      <c r="P8" s="17">
        <v>7</v>
      </c>
      <c r="Q8" s="16">
        <v>7.4999999999999997E-2</v>
      </c>
      <c r="R8" s="16">
        <v>1</v>
      </c>
      <c r="S8" s="17">
        <v>8</v>
      </c>
      <c r="T8" s="10" t="s">
        <v>143</v>
      </c>
      <c r="U8" s="10" t="s">
        <v>144</v>
      </c>
    </row>
    <row r="9" spans="1:21" x14ac:dyDescent="0.3">
      <c r="A9" s="10" t="s">
        <v>14</v>
      </c>
      <c r="B9" s="10" t="s">
        <v>15</v>
      </c>
      <c r="C9" s="5">
        <v>1</v>
      </c>
      <c r="D9" s="10">
        <v>8</v>
      </c>
      <c r="E9" s="10" t="s">
        <v>105</v>
      </c>
      <c r="F9" s="10" t="s">
        <v>105</v>
      </c>
      <c r="J9" s="10" t="s">
        <v>27</v>
      </c>
      <c r="K9" s="15">
        <v>6.0999999999999999E-2</v>
      </c>
      <c r="L9" s="15">
        <v>1E-3</v>
      </c>
      <c r="M9" s="17">
        <v>50</v>
      </c>
      <c r="N9" s="17">
        <v>110</v>
      </c>
      <c r="O9" s="17">
        <v>290</v>
      </c>
      <c r="P9" s="17">
        <v>0</v>
      </c>
      <c r="Q9" s="16">
        <v>0</v>
      </c>
      <c r="R9" s="16">
        <v>14</v>
      </c>
      <c r="S9" s="17">
        <v>6</v>
      </c>
      <c r="T9" s="10" t="s">
        <v>145</v>
      </c>
      <c r="U9" s="10" t="s">
        <v>146</v>
      </c>
    </row>
    <row r="10" spans="1:21" x14ac:dyDescent="0.3">
      <c r="A10" s="10" t="s">
        <v>14</v>
      </c>
      <c r="B10" s="10" t="s">
        <v>15</v>
      </c>
      <c r="C10" s="5">
        <v>1</v>
      </c>
      <c r="D10" s="10">
        <v>9</v>
      </c>
      <c r="E10" s="10" t="s">
        <v>105</v>
      </c>
      <c r="F10" s="10" t="s">
        <v>105</v>
      </c>
      <c r="J10" s="10" t="s">
        <v>27</v>
      </c>
      <c r="K10" s="15">
        <v>5.6000000000000001E-2</v>
      </c>
      <c r="L10" s="15">
        <v>5.0000000000000001E-3</v>
      </c>
      <c r="M10" s="17">
        <v>74</v>
      </c>
      <c r="N10" s="17">
        <v>200</v>
      </c>
      <c r="O10" s="17">
        <v>550</v>
      </c>
      <c r="P10" s="17">
        <v>5</v>
      </c>
      <c r="Q10" s="16">
        <v>8.1000000000000003E-2</v>
      </c>
      <c r="R10" s="16">
        <v>1.9</v>
      </c>
      <c r="S10" s="17">
        <v>7</v>
      </c>
      <c r="T10" s="10" t="s">
        <v>147</v>
      </c>
      <c r="U10" s="10" t="s">
        <v>148</v>
      </c>
    </row>
    <row r="11" spans="1:21" x14ac:dyDescent="0.3">
      <c r="A11" s="10" t="s">
        <v>14</v>
      </c>
      <c r="B11" s="10" t="s">
        <v>15</v>
      </c>
      <c r="C11" s="5">
        <v>1</v>
      </c>
      <c r="D11" s="10">
        <v>10</v>
      </c>
      <c r="E11" s="10" t="s">
        <v>105</v>
      </c>
      <c r="F11" s="10" t="s">
        <v>105</v>
      </c>
      <c r="J11" s="10" t="s">
        <v>27</v>
      </c>
      <c r="K11" s="15">
        <v>5.3999999999999999E-2</v>
      </c>
      <c r="L11" s="15">
        <v>0</v>
      </c>
      <c r="M11" s="17">
        <v>42</v>
      </c>
      <c r="N11" s="17">
        <v>100</v>
      </c>
      <c r="O11" s="17">
        <v>330</v>
      </c>
      <c r="P11" s="17">
        <v>0</v>
      </c>
      <c r="Q11" s="16">
        <v>0</v>
      </c>
      <c r="R11" s="16">
        <v>2.1</v>
      </c>
      <c r="S11" s="17">
        <v>7</v>
      </c>
      <c r="T11" s="10" t="s">
        <v>149</v>
      </c>
      <c r="U11" s="10" t="s">
        <v>150</v>
      </c>
    </row>
    <row r="12" spans="1:21" x14ac:dyDescent="0.3">
      <c r="A12" s="10" t="s">
        <v>14</v>
      </c>
      <c r="B12" s="10" t="s">
        <v>15</v>
      </c>
      <c r="C12" s="5">
        <v>1</v>
      </c>
      <c r="D12" s="10">
        <v>11</v>
      </c>
      <c r="E12" s="10" t="s">
        <v>105</v>
      </c>
      <c r="F12" s="10" t="s">
        <v>105</v>
      </c>
      <c r="J12" s="10" t="s">
        <v>27</v>
      </c>
      <c r="K12" s="15">
        <v>-3.4000000000000002E-2</v>
      </c>
      <c r="L12" s="15">
        <v>0</v>
      </c>
      <c r="M12" s="17">
        <v>54</v>
      </c>
      <c r="N12" s="17">
        <v>170</v>
      </c>
      <c r="O12" s="17">
        <v>380</v>
      </c>
      <c r="P12" s="17">
        <v>1</v>
      </c>
      <c r="Q12" s="16">
        <v>3.6999999999999998E-2</v>
      </c>
      <c r="R12" s="16">
        <v>8.1999999999999993</v>
      </c>
      <c r="S12" s="17">
        <v>7</v>
      </c>
      <c r="T12" s="10" t="s">
        <v>151</v>
      </c>
      <c r="U12" s="10" t="s">
        <v>152</v>
      </c>
    </row>
    <row r="13" spans="1:21" x14ac:dyDescent="0.3">
      <c r="A13" s="10" t="s">
        <v>14</v>
      </c>
      <c r="B13" s="10" t="s">
        <v>15</v>
      </c>
      <c r="C13" s="5">
        <v>1</v>
      </c>
      <c r="D13" s="10">
        <v>12</v>
      </c>
      <c r="E13" s="10" t="s">
        <v>105</v>
      </c>
      <c r="F13" s="10" t="s">
        <v>105</v>
      </c>
      <c r="J13" s="10" t="s">
        <v>27</v>
      </c>
      <c r="K13" s="15">
        <v>-7.5999999999999998E-2</v>
      </c>
      <c r="L13" s="15">
        <v>0.04</v>
      </c>
      <c r="M13" s="17">
        <v>83</v>
      </c>
      <c r="N13" s="17">
        <v>210</v>
      </c>
      <c r="O13" s="17">
        <v>460</v>
      </c>
      <c r="P13" s="17">
        <v>6</v>
      </c>
      <c r="Q13" s="16">
        <v>8.4000000000000005E-2</v>
      </c>
      <c r="R13" s="16">
        <v>-8.6</v>
      </c>
      <c r="S13" s="17">
        <v>8</v>
      </c>
      <c r="T13" s="10" t="s">
        <v>153</v>
      </c>
      <c r="U13" s="10" t="s">
        <v>154</v>
      </c>
    </row>
    <row r="14" spans="1:21" x14ac:dyDescent="0.3">
      <c r="A14" s="10" t="s">
        <v>14</v>
      </c>
      <c r="B14" s="10" t="s">
        <v>15</v>
      </c>
      <c r="C14" s="2">
        <v>2</v>
      </c>
      <c r="D14" s="10">
        <v>1</v>
      </c>
      <c r="E14" s="10" t="s">
        <v>217</v>
      </c>
      <c r="F14" s="10" t="s">
        <v>227</v>
      </c>
      <c r="G14" s="10" t="s">
        <v>267</v>
      </c>
      <c r="J14" s="10" t="s">
        <v>16</v>
      </c>
      <c r="K14" s="15">
        <v>0.52</v>
      </c>
      <c r="L14" s="15">
        <v>2.1000000000000001E-2</v>
      </c>
      <c r="M14" s="17">
        <v>80</v>
      </c>
      <c r="N14" s="17">
        <v>140</v>
      </c>
      <c r="O14" s="17">
        <v>450</v>
      </c>
      <c r="P14" s="17">
        <v>4</v>
      </c>
      <c r="Q14" s="16">
        <v>6.2E-2</v>
      </c>
      <c r="R14" s="16">
        <v>-7.7</v>
      </c>
      <c r="S14" s="17">
        <v>9</v>
      </c>
      <c r="T14" s="10" t="s">
        <v>155</v>
      </c>
      <c r="U14" s="10" t="s">
        <v>156</v>
      </c>
    </row>
    <row r="15" spans="1:21" x14ac:dyDescent="0.3">
      <c r="A15" s="10" t="s">
        <v>14</v>
      </c>
      <c r="B15" s="10" t="s">
        <v>15</v>
      </c>
      <c r="C15" s="2">
        <v>2</v>
      </c>
      <c r="D15" s="10">
        <v>2</v>
      </c>
      <c r="E15" s="10" t="s">
        <v>218</v>
      </c>
      <c r="F15" s="10" t="s">
        <v>228</v>
      </c>
      <c r="G15" s="10" t="s">
        <v>218</v>
      </c>
      <c r="H15" s="10" t="s">
        <v>118</v>
      </c>
      <c r="J15" s="10" t="s">
        <v>16</v>
      </c>
      <c r="K15" s="15">
        <v>0.39</v>
      </c>
      <c r="L15" s="15">
        <v>1E-3</v>
      </c>
      <c r="M15" s="17">
        <v>54</v>
      </c>
      <c r="N15" s="17">
        <v>58</v>
      </c>
      <c r="O15" s="17">
        <v>210</v>
      </c>
      <c r="P15" s="17">
        <v>0</v>
      </c>
      <c r="Q15" s="16">
        <v>0</v>
      </c>
      <c r="R15" s="16">
        <v>-8.3000000000000007</v>
      </c>
      <c r="S15" s="17">
        <v>7</v>
      </c>
      <c r="T15" s="10" t="s">
        <v>157</v>
      </c>
      <c r="U15" s="10" t="s">
        <v>158</v>
      </c>
    </row>
    <row r="16" spans="1:21" x14ac:dyDescent="0.3">
      <c r="A16" s="10" t="s">
        <v>14</v>
      </c>
      <c r="B16" s="10" t="s">
        <v>15</v>
      </c>
      <c r="C16" s="2">
        <v>2</v>
      </c>
      <c r="D16" s="10">
        <v>3</v>
      </c>
      <c r="E16" s="10" t="s">
        <v>218</v>
      </c>
      <c r="F16" s="10" t="s">
        <v>231</v>
      </c>
      <c r="G16" s="10" t="s">
        <v>218</v>
      </c>
      <c r="H16" s="10" t="s">
        <v>202</v>
      </c>
      <c r="J16" s="10" t="s">
        <v>16</v>
      </c>
      <c r="K16" s="15">
        <v>0.33</v>
      </c>
      <c r="L16" s="15">
        <v>2E-3</v>
      </c>
      <c r="M16" s="17">
        <v>46</v>
      </c>
      <c r="N16" s="17">
        <v>68</v>
      </c>
      <c r="O16" s="17">
        <v>230</v>
      </c>
      <c r="P16" s="17">
        <v>0</v>
      </c>
      <c r="Q16" s="16">
        <v>0</v>
      </c>
      <c r="R16" s="16">
        <v>-1.5</v>
      </c>
      <c r="S16" s="17">
        <v>8</v>
      </c>
      <c r="T16" s="10" t="s">
        <v>159</v>
      </c>
      <c r="U16" s="10" t="s">
        <v>160</v>
      </c>
    </row>
    <row r="17" spans="1:21" x14ac:dyDescent="0.3">
      <c r="A17" s="10" t="s">
        <v>14</v>
      </c>
      <c r="B17" s="10" t="s">
        <v>15</v>
      </c>
      <c r="C17" s="2">
        <v>2</v>
      </c>
      <c r="D17" s="10">
        <v>4</v>
      </c>
      <c r="E17" s="10" t="s">
        <v>217</v>
      </c>
      <c r="F17" s="10" t="s">
        <v>207</v>
      </c>
      <c r="G17" s="10" t="s">
        <v>265</v>
      </c>
      <c r="H17" s="10" t="s">
        <v>202</v>
      </c>
      <c r="J17" s="10" t="s">
        <v>16</v>
      </c>
      <c r="K17" s="15">
        <v>0.28000000000000003</v>
      </c>
      <c r="L17" s="15">
        <v>6.4000000000000001E-2</v>
      </c>
      <c r="M17" s="17">
        <v>46</v>
      </c>
      <c r="N17" s="17">
        <v>82</v>
      </c>
      <c r="O17" s="17">
        <v>170</v>
      </c>
      <c r="P17" s="17">
        <v>9</v>
      </c>
      <c r="Q17" s="16">
        <v>0.22</v>
      </c>
      <c r="R17" s="16">
        <v>1.3</v>
      </c>
      <c r="S17" s="17">
        <v>5</v>
      </c>
      <c r="T17" s="10" t="s">
        <v>161</v>
      </c>
      <c r="U17" s="10" t="s">
        <v>162</v>
      </c>
    </row>
    <row r="18" spans="1:21" x14ac:dyDescent="0.3">
      <c r="A18" s="10" t="s">
        <v>14</v>
      </c>
      <c r="B18" s="10" t="s">
        <v>15</v>
      </c>
      <c r="C18" s="2">
        <v>2</v>
      </c>
      <c r="D18" s="10">
        <v>5</v>
      </c>
      <c r="E18" s="10" t="s">
        <v>218</v>
      </c>
      <c r="F18" s="10" t="s">
        <v>229</v>
      </c>
      <c r="G18" s="10" t="s">
        <v>218</v>
      </c>
      <c r="H18" s="10" t="s">
        <v>118</v>
      </c>
      <c r="J18" s="10" t="s">
        <v>16</v>
      </c>
      <c r="K18" s="15">
        <v>0.22</v>
      </c>
      <c r="L18" s="15">
        <v>1E-3</v>
      </c>
      <c r="M18" s="17">
        <v>42</v>
      </c>
      <c r="N18" s="17">
        <v>93</v>
      </c>
      <c r="O18" s="17">
        <v>240</v>
      </c>
      <c r="P18" s="17">
        <v>0</v>
      </c>
      <c r="Q18" s="16">
        <v>2.4E-2</v>
      </c>
      <c r="R18" s="16">
        <v>-10</v>
      </c>
      <c r="S18" s="17">
        <v>7</v>
      </c>
      <c r="T18" s="10" t="s">
        <v>163</v>
      </c>
      <c r="U18" s="10" t="s">
        <v>164</v>
      </c>
    </row>
    <row r="19" spans="1:21" x14ac:dyDescent="0.3">
      <c r="A19" s="10" t="s">
        <v>14</v>
      </c>
      <c r="B19" s="10" t="s">
        <v>15</v>
      </c>
      <c r="C19" s="2">
        <v>2</v>
      </c>
      <c r="D19" s="10">
        <v>6</v>
      </c>
      <c r="E19" s="10" t="s">
        <v>217</v>
      </c>
      <c r="F19" s="10" t="s">
        <v>275</v>
      </c>
      <c r="G19" s="10" t="s">
        <v>266</v>
      </c>
      <c r="H19" s="10" t="s">
        <v>202</v>
      </c>
      <c r="J19" s="10" t="s">
        <v>16</v>
      </c>
      <c r="K19" s="15">
        <v>0.19</v>
      </c>
      <c r="L19" s="15">
        <v>1E-3</v>
      </c>
      <c r="M19" s="17">
        <v>52</v>
      </c>
      <c r="N19" s="17">
        <v>130</v>
      </c>
      <c r="O19" s="17">
        <v>340</v>
      </c>
      <c r="P19" s="17">
        <v>0</v>
      </c>
      <c r="Q19" s="16">
        <v>1.9E-2</v>
      </c>
      <c r="R19" s="16">
        <v>12</v>
      </c>
      <c r="S19" s="17">
        <v>4</v>
      </c>
      <c r="T19" s="10" t="s">
        <v>165</v>
      </c>
      <c r="U19" s="10" t="s">
        <v>166</v>
      </c>
    </row>
    <row r="20" spans="1:21" x14ac:dyDescent="0.3">
      <c r="A20" s="10" t="s">
        <v>14</v>
      </c>
      <c r="B20" s="10" t="s">
        <v>15</v>
      </c>
      <c r="C20" s="2">
        <v>2</v>
      </c>
      <c r="D20" s="10">
        <v>7</v>
      </c>
      <c r="E20" s="10" t="s">
        <v>217</v>
      </c>
      <c r="F20" s="10" t="s">
        <v>208</v>
      </c>
      <c r="G20" s="10" t="s">
        <v>265</v>
      </c>
      <c r="H20" s="10" t="s">
        <v>118</v>
      </c>
      <c r="J20" s="10" t="s">
        <v>16</v>
      </c>
      <c r="K20" s="15">
        <v>0.18</v>
      </c>
      <c r="L20" s="15">
        <v>1E-3</v>
      </c>
      <c r="M20" s="17">
        <v>54</v>
      </c>
      <c r="N20" s="17">
        <v>120</v>
      </c>
      <c r="O20" s="17">
        <v>320</v>
      </c>
      <c r="P20" s="17">
        <v>5</v>
      </c>
      <c r="Q20" s="16">
        <v>0.11</v>
      </c>
      <c r="R20" s="16">
        <v>7.6</v>
      </c>
      <c r="S20" s="17">
        <v>3</v>
      </c>
      <c r="T20" s="10" t="s">
        <v>167</v>
      </c>
      <c r="U20" s="10" t="s">
        <v>168</v>
      </c>
    </row>
    <row r="21" spans="1:21" x14ac:dyDescent="0.3">
      <c r="A21" s="10" t="s">
        <v>14</v>
      </c>
      <c r="B21" s="10" t="s">
        <v>15</v>
      </c>
      <c r="C21" s="2">
        <v>2</v>
      </c>
      <c r="D21" s="10">
        <v>8</v>
      </c>
      <c r="E21" s="10" t="s">
        <v>105</v>
      </c>
      <c r="F21" s="10" t="s">
        <v>105</v>
      </c>
      <c r="J21" s="10" t="s">
        <v>27</v>
      </c>
      <c r="K21" s="15">
        <v>0.1</v>
      </c>
      <c r="L21" s="15">
        <v>0.25</v>
      </c>
      <c r="M21" s="17">
        <v>51</v>
      </c>
      <c r="N21" s="17">
        <v>120</v>
      </c>
      <c r="O21" s="17">
        <v>290</v>
      </c>
      <c r="P21" s="17">
        <v>19</v>
      </c>
      <c r="Q21" s="16">
        <v>0.39</v>
      </c>
      <c r="R21" s="16">
        <v>-15</v>
      </c>
      <c r="S21" s="17">
        <v>4</v>
      </c>
      <c r="T21" s="10" t="s">
        <v>169</v>
      </c>
      <c r="U21" s="10" t="s">
        <v>170</v>
      </c>
    </row>
    <row r="22" spans="1:21" x14ac:dyDescent="0.3">
      <c r="A22" s="10" t="s">
        <v>14</v>
      </c>
      <c r="B22" s="10" t="s">
        <v>15</v>
      </c>
      <c r="C22" s="2">
        <v>2</v>
      </c>
      <c r="D22" s="10">
        <v>9</v>
      </c>
      <c r="E22" s="10" t="s">
        <v>105</v>
      </c>
      <c r="F22" s="10" t="s">
        <v>105</v>
      </c>
      <c r="J22" s="10" t="s">
        <v>27</v>
      </c>
      <c r="K22" s="15">
        <v>7.5999999999999998E-2</v>
      </c>
      <c r="L22" s="15">
        <v>2E-3</v>
      </c>
      <c r="M22" s="17">
        <v>62</v>
      </c>
      <c r="N22" s="17">
        <v>180</v>
      </c>
      <c r="O22" s="17">
        <v>440</v>
      </c>
      <c r="P22" s="17">
        <v>5</v>
      </c>
      <c r="Q22" s="16">
        <v>9.7000000000000003E-2</v>
      </c>
      <c r="R22" s="16">
        <v>-10</v>
      </c>
      <c r="S22" s="17">
        <v>6</v>
      </c>
      <c r="T22" s="10" t="s">
        <v>171</v>
      </c>
      <c r="U22" s="10" t="s">
        <v>172</v>
      </c>
    </row>
    <row r="23" spans="1:21" x14ac:dyDescent="0.3">
      <c r="A23" s="10" t="s">
        <v>14</v>
      </c>
      <c r="B23" s="10" t="s">
        <v>15</v>
      </c>
      <c r="C23" s="2">
        <v>2</v>
      </c>
      <c r="D23" s="10">
        <v>10</v>
      </c>
      <c r="E23" s="10" t="s">
        <v>105</v>
      </c>
      <c r="F23" s="10" t="s">
        <v>105</v>
      </c>
      <c r="J23" s="10" t="s">
        <v>27</v>
      </c>
      <c r="K23" s="15">
        <v>6.8000000000000005E-2</v>
      </c>
      <c r="L23" s="15">
        <v>0</v>
      </c>
      <c r="M23" s="17">
        <v>49</v>
      </c>
      <c r="N23" s="17">
        <v>170</v>
      </c>
      <c r="O23" s="17">
        <v>520</v>
      </c>
      <c r="P23" s="17">
        <v>0</v>
      </c>
      <c r="Q23" s="16">
        <v>0</v>
      </c>
      <c r="R23" s="16">
        <v>5.8</v>
      </c>
      <c r="S23" s="17">
        <v>6</v>
      </c>
      <c r="T23" s="10" t="s">
        <v>173</v>
      </c>
      <c r="U23" s="10" t="s">
        <v>174</v>
      </c>
    </row>
    <row r="24" spans="1:21" x14ac:dyDescent="0.3">
      <c r="A24" s="10" t="s">
        <v>14</v>
      </c>
      <c r="B24" s="10" t="s">
        <v>15</v>
      </c>
      <c r="C24" s="23">
        <v>3</v>
      </c>
      <c r="D24" s="10">
        <v>1</v>
      </c>
      <c r="E24" s="10" t="s">
        <v>218</v>
      </c>
      <c r="F24" s="10" t="s">
        <v>210</v>
      </c>
      <c r="G24" s="10" t="s">
        <v>218</v>
      </c>
      <c r="H24" s="10" t="s">
        <v>203</v>
      </c>
      <c r="J24" s="10" t="s">
        <v>16</v>
      </c>
      <c r="K24" s="15">
        <v>0.37</v>
      </c>
      <c r="L24" s="15">
        <v>2.7E-2</v>
      </c>
      <c r="M24" s="17">
        <v>71</v>
      </c>
      <c r="N24" s="17">
        <v>110</v>
      </c>
      <c r="O24" s="17">
        <v>330</v>
      </c>
      <c r="P24" s="17">
        <v>4</v>
      </c>
      <c r="Q24" s="16">
        <v>7.0000000000000007E-2</v>
      </c>
      <c r="R24" s="16">
        <v>-5.2</v>
      </c>
      <c r="S24" s="17">
        <v>7</v>
      </c>
      <c r="T24" s="10" t="s">
        <v>175</v>
      </c>
      <c r="U24" s="10" t="s">
        <v>176</v>
      </c>
    </row>
    <row r="25" spans="1:21" x14ac:dyDescent="0.3">
      <c r="A25" s="10" t="s">
        <v>14</v>
      </c>
      <c r="B25" s="10" t="s">
        <v>15</v>
      </c>
      <c r="C25" s="23">
        <v>3</v>
      </c>
      <c r="D25" s="10">
        <v>2</v>
      </c>
      <c r="E25" s="10" t="s">
        <v>217</v>
      </c>
      <c r="F25" s="10" t="s">
        <v>209</v>
      </c>
      <c r="G25" s="10" t="s">
        <v>265</v>
      </c>
      <c r="H25" s="10" t="s">
        <v>211</v>
      </c>
      <c r="J25" s="10" t="s">
        <v>16</v>
      </c>
      <c r="K25" s="15">
        <v>0.27</v>
      </c>
      <c r="L25" s="15">
        <v>0.49</v>
      </c>
      <c r="M25" s="17">
        <v>56</v>
      </c>
      <c r="N25" s="17">
        <v>110</v>
      </c>
      <c r="O25" s="17">
        <v>320</v>
      </c>
      <c r="P25" s="17">
        <v>8.8000000000000007</v>
      </c>
      <c r="Q25" s="16">
        <v>0.18</v>
      </c>
      <c r="R25" s="16">
        <v>-2.1</v>
      </c>
      <c r="S25" s="17">
        <v>5</v>
      </c>
      <c r="T25" s="10" t="s">
        <v>177</v>
      </c>
      <c r="U25" s="10" t="s">
        <v>178</v>
      </c>
    </row>
    <row r="26" spans="1:21" x14ac:dyDescent="0.3">
      <c r="A26" s="10" t="s">
        <v>14</v>
      </c>
      <c r="B26" s="10" t="s">
        <v>15</v>
      </c>
      <c r="C26" s="23">
        <v>3</v>
      </c>
      <c r="D26" s="10">
        <v>3</v>
      </c>
      <c r="E26" s="10" t="s">
        <v>218</v>
      </c>
      <c r="F26" s="10" t="s">
        <v>232</v>
      </c>
      <c r="G26" s="10" t="s">
        <v>218</v>
      </c>
      <c r="H26" s="10" t="s">
        <v>202</v>
      </c>
      <c r="J26" s="10" t="s">
        <v>16</v>
      </c>
      <c r="K26" s="15">
        <v>0.21</v>
      </c>
      <c r="L26" s="15">
        <v>2E-3</v>
      </c>
      <c r="M26" s="17">
        <v>43</v>
      </c>
      <c r="N26" s="17">
        <v>66</v>
      </c>
      <c r="O26" s="17">
        <v>220</v>
      </c>
      <c r="P26" s="17">
        <v>2</v>
      </c>
      <c r="Q26" s="16">
        <v>7.0000000000000007E-2</v>
      </c>
      <c r="R26" s="16">
        <v>-4</v>
      </c>
      <c r="S26" s="17">
        <v>7</v>
      </c>
      <c r="T26" s="10" t="s">
        <v>179</v>
      </c>
      <c r="U26" s="10" t="s">
        <v>180</v>
      </c>
    </row>
    <row r="27" spans="1:21" x14ac:dyDescent="0.3">
      <c r="A27" s="10" t="s">
        <v>14</v>
      </c>
      <c r="B27" s="10" t="s">
        <v>15</v>
      </c>
      <c r="C27" s="23">
        <v>3</v>
      </c>
      <c r="D27" s="10">
        <v>4</v>
      </c>
      <c r="E27" s="10" t="s">
        <v>218</v>
      </c>
      <c r="F27" s="10" t="s">
        <v>210</v>
      </c>
      <c r="G27" s="10" t="s">
        <v>218</v>
      </c>
      <c r="H27" s="10" t="s">
        <v>234</v>
      </c>
      <c r="J27" s="10" t="s">
        <v>16</v>
      </c>
      <c r="K27" s="15">
        <v>0.2</v>
      </c>
      <c r="L27" s="15">
        <v>1E-3</v>
      </c>
      <c r="M27" s="17">
        <v>43</v>
      </c>
      <c r="N27" s="17">
        <v>64</v>
      </c>
      <c r="O27" s="17">
        <v>170</v>
      </c>
      <c r="P27" s="17">
        <v>0</v>
      </c>
      <c r="Q27" s="16">
        <v>2.3E-2</v>
      </c>
      <c r="R27" s="16">
        <v>0.56999999999999995</v>
      </c>
      <c r="S27" s="17">
        <v>4</v>
      </c>
      <c r="T27" s="10" t="s">
        <v>181</v>
      </c>
      <c r="U27" s="10" t="s">
        <v>182</v>
      </c>
    </row>
    <row r="28" spans="1:21" x14ac:dyDescent="0.3">
      <c r="A28" s="10" t="s">
        <v>14</v>
      </c>
      <c r="B28" s="10" t="s">
        <v>15</v>
      </c>
      <c r="C28" s="23">
        <v>3</v>
      </c>
      <c r="D28" s="10">
        <v>5</v>
      </c>
      <c r="E28" s="10" t="s">
        <v>218</v>
      </c>
      <c r="F28" s="10" t="s">
        <v>233</v>
      </c>
      <c r="G28" s="10" t="s">
        <v>218</v>
      </c>
      <c r="J28" s="10" t="s">
        <v>16</v>
      </c>
      <c r="K28" s="15">
        <v>0.17</v>
      </c>
      <c r="L28" s="15">
        <v>0</v>
      </c>
      <c r="M28" s="17">
        <v>43</v>
      </c>
      <c r="N28" s="17">
        <v>94</v>
      </c>
      <c r="O28" s="17">
        <v>280</v>
      </c>
      <c r="P28" s="17">
        <v>0</v>
      </c>
      <c r="Q28" s="16">
        <v>0</v>
      </c>
      <c r="R28" s="16">
        <v>-4</v>
      </c>
      <c r="S28" s="17">
        <v>7</v>
      </c>
      <c r="T28" s="10" t="s">
        <v>183</v>
      </c>
      <c r="U28" s="10" t="s">
        <v>184</v>
      </c>
    </row>
    <row r="29" spans="1:21" x14ac:dyDescent="0.3">
      <c r="A29" s="10" t="s">
        <v>14</v>
      </c>
      <c r="B29" s="10" t="s">
        <v>15</v>
      </c>
      <c r="C29" s="23">
        <v>3</v>
      </c>
      <c r="D29" s="10">
        <v>6</v>
      </c>
      <c r="E29" s="10" t="s">
        <v>105</v>
      </c>
      <c r="F29" s="10" t="s">
        <v>105</v>
      </c>
      <c r="J29" s="10" t="s">
        <v>27</v>
      </c>
      <c r="K29" s="15">
        <v>0.14000000000000001</v>
      </c>
      <c r="L29" s="15">
        <v>2.7E-2</v>
      </c>
      <c r="M29" s="17">
        <v>42</v>
      </c>
      <c r="N29" s="17">
        <v>130</v>
      </c>
      <c r="O29" s="17">
        <v>260</v>
      </c>
      <c r="P29" s="17">
        <v>4</v>
      </c>
      <c r="Q29" s="16">
        <v>0.12</v>
      </c>
      <c r="R29" s="16">
        <v>1.4</v>
      </c>
      <c r="S29" s="17">
        <v>6</v>
      </c>
      <c r="T29" s="10" t="s">
        <v>185</v>
      </c>
      <c r="U29" s="10" t="s">
        <v>186</v>
      </c>
    </row>
    <row r="30" spans="1:21" x14ac:dyDescent="0.3">
      <c r="A30" s="10" t="s">
        <v>14</v>
      </c>
      <c r="B30" s="10" t="s">
        <v>15</v>
      </c>
      <c r="C30" s="23">
        <v>3</v>
      </c>
      <c r="D30" s="10">
        <v>7</v>
      </c>
      <c r="E30" s="10" t="s">
        <v>105</v>
      </c>
      <c r="F30" s="10" t="s">
        <v>105</v>
      </c>
      <c r="H30" s="10" t="s">
        <v>235</v>
      </c>
      <c r="J30" s="10" t="s">
        <v>27</v>
      </c>
      <c r="K30" s="15">
        <v>0.12</v>
      </c>
      <c r="L30" s="15">
        <v>1E-3</v>
      </c>
      <c r="M30" s="17">
        <v>51</v>
      </c>
      <c r="N30" s="17">
        <v>100</v>
      </c>
      <c r="O30" s="17">
        <v>300</v>
      </c>
      <c r="P30" s="17">
        <v>1</v>
      </c>
      <c r="Q30" s="16">
        <v>3.9E-2</v>
      </c>
      <c r="R30" s="16">
        <v>-13</v>
      </c>
      <c r="S30" s="17">
        <v>6</v>
      </c>
      <c r="T30" s="10" t="s">
        <v>187</v>
      </c>
      <c r="U30" s="10" t="s">
        <v>188</v>
      </c>
    </row>
    <row r="31" spans="1:21" x14ac:dyDescent="0.3">
      <c r="A31" s="10" t="s">
        <v>14</v>
      </c>
      <c r="B31" s="10" t="s">
        <v>15</v>
      </c>
      <c r="C31" s="23">
        <v>3</v>
      </c>
      <c r="D31" s="10">
        <v>8</v>
      </c>
      <c r="E31" s="10" t="s">
        <v>105</v>
      </c>
      <c r="F31" s="10" t="s">
        <v>105</v>
      </c>
      <c r="J31" s="10" t="s">
        <v>27</v>
      </c>
      <c r="K31" s="15">
        <v>0.11</v>
      </c>
      <c r="L31" s="15">
        <v>1.4E-2</v>
      </c>
      <c r="M31" s="17">
        <v>100</v>
      </c>
      <c r="N31" s="17">
        <v>250</v>
      </c>
      <c r="O31" s="17">
        <v>740</v>
      </c>
      <c r="P31" s="17">
        <v>5.3</v>
      </c>
      <c r="Q31" s="16">
        <v>0.09</v>
      </c>
      <c r="R31" s="16">
        <v>2.6</v>
      </c>
      <c r="S31" s="17">
        <v>10</v>
      </c>
      <c r="T31" s="10" t="s">
        <v>189</v>
      </c>
      <c r="U31" s="10" t="s">
        <v>190</v>
      </c>
    </row>
    <row r="32" spans="1:21" x14ac:dyDescent="0.3">
      <c r="A32" s="10" t="s">
        <v>14</v>
      </c>
      <c r="B32" s="10" t="s">
        <v>15</v>
      </c>
      <c r="C32" s="23">
        <v>3</v>
      </c>
      <c r="D32" s="10">
        <v>9</v>
      </c>
      <c r="E32" s="10" t="s">
        <v>105</v>
      </c>
      <c r="F32" s="10" t="s">
        <v>105</v>
      </c>
      <c r="J32" s="10" t="s">
        <v>27</v>
      </c>
      <c r="K32" s="15">
        <v>0.11</v>
      </c>
      <c r="L32" s="15">
        <v>4.0000000000000001E-3</v>
      </c>
      <c r="M32" s="17">
        <v>47</v>
      </c>
      <c r="N32" s="17">
        <v>93</v>
      </c>
      <c r="O32" s="17">
        <v>270</v>
      </c>
      <c r="P32" s="17">
        <v>4</v>
      </c>
      <c r="Q32" s="16">
        <v>0.11</v>
      </c>
      <c r="R32" s="16">
        <v>-17</v>
      </c>
      <c r="S32" s="17">
        <v>5</v>
      </c>
      <c r="T32" s="10" t="s">
        <v>191</v>
      </c>
      <c r="U32" s="10" t="s">
        <v>192</v>
      </c>
    </row>
    <row r="33" spans="1:21" x14ac:dyDescent="0.3">
      <c r="A33" s="10" t="s">
        <v>14</v>
      </c>
      <c r="B33" s="10" t="s">
        <v>15</v>
      </c>
      <c r="C33" s="23">
        <v>3</v>
      </c>
      <c r="D33" s="10">
        <v>10</v>
      </c>
      <c r="E33" s="10" t="s">
        <v>105</v>
      </c>
      <c r="F33" s="10" t="s">
        <v>105</v>
      </c>
      <c r="J33" s="10" t="s">
        <v>27</v>
      </c>
      <c r="K33" s="15">
        <v>0.1</v>
      </c>
      <c r="L33" s="15">
        <v>0</v>
      </c>
      <c r="M33" s="17">
        <v>48</v>
      </c>
      <c r="N33" s="17">
        <v>160</v>
      </c>
      <c r="O33" s="17">
        <v>370</v>
      </c>
      <c r="P33" s="17">
        <v>0</v>
      </c>
      <c r="Q33" s="16">
        <v>0</v>
      </c>
      <c r="R33" s="16">
        <v>9.6999999999999993</v>
      </c>
      <c r="S33" s="17">
        <v>4</v>
      </c>
      <c r="T33" s="10" t="s">
        <v>193</v>
      </c>
      <c r="U33" s="10" t="s">
        <v>194</v>
      </c>
    </row>
    <row r="34" spans="1:21" x14ac:dyDescent="0.3">
      <c r="A34" s="10" t="s">
        <v>14</v>
      </c>
      <c r="B34" s="10" t="s">
        <v>15</v>
      </c>
      <c r="C34" s="23">
        <v>3</v>
      </c>
      <c r="D34" s="10">
        <v>11</v>
      </c>
      <c r="E34" s="10" t="s">
        <v>105</v>
      </c>
      <c r="F34" s="10" t="s">
        <v>105</v>
      </c>
      <c r="J34" s="10" t="s">
        <v>27</v>
      </c>
      <c r="K34" s="15">
        <v>5.0999999999999997E-2</v>
      </c>
      <c r="L34" s="15">
        <v>1.7999999999999999E-2</v>
      </c>
      <c r="M34" s="17">
        <v>49</v>
      </c>
      <c r="N34" s="17">
        <v>130</v>
      </c>
      <c r="O34" s="17">
        <v>340</v>
      </c>
      <c r="P34" s="17">
        <v>6</v>
      </c>
      <c r="Q34" s="16">
        <v>0.14000000000000001</v>
      </c>
      <c r="R34" s="16">
        <v>-3.3</v>
      </c>
      <c r="S34" s="17">
        <v>8</v>
      </c>
      <c r="T34" s="10" t="s">
        <v>195</v>
      </c>
      <c r="U34" s="10" t="s">
        <v>196</v>
      </c>
    </row>
    <row r="35" spans="1:21" x14ac:dyDescent="0.3">
      <c r="A35" s="10" t="s">
        <v>14</v>
      </c>
      <c r="B35" s="10" t="s">
        <v>15</v>
      </c>
      <c r="C35" s="23">
        <v>3</v>
      </c>
      <c r="D35" s="10">
        <v>12</v>
      </c>
      <c r="E35" s="10" t="s">
        <v>105</v>
      </c>
      <c r="F35" s="10" t="s">
        <v>105</v>
      </c>
      <c r="J35" s="10" t="s">
        <v>27</v>
      </c>
      <c r="K35" s="15">
        <v>-3.6999999999999998E-2</v>
      </c>
      <c r="L35" s="15">
        <v>0</v>
      </c>
      <c r="M35" s="17">
        <v>56</v>
      </c>
      <c r="N35" s="17">
        <v>150</v>
      </c>
      <c r="O35" s="17">
        <v>320</v>
      </c>
      <c r="P35" s="17">
        <v>0</v>
      </c>
      <c r="Q35" s="16">
        <v>1.7999999999999999E-2</v>
      </c>
      <c r="R35" s="16">
        <v>2.7</v>
      </c>
      <c r="S35" s="17">
        <v>3</v>
      </c>
      <c r="T35" s="10" t="s">
        <v>197</v>
      </c>
      <c r="U35" s="10" t="s">
        <v>198</v>
      </c>
    </row>
    <row r="36" spans="1:21" x14ac:dyDescent="0.3">
      <c r="A36" s="10" t="s">
        <v>14</v>
      </c>
      <c r="B36" s="10" t="s">
        <v>15</v>
      </c>
      <c r="C36" s="24">
        <v>4</v>
      </c>
      <c r="D36" s="10">
        <v>1</v>
      </c>
      <c r="E36" s="10" t="s">
        <v>217</v>
      </c>
      <c r="F36" s="10" t="s">
        <v>103</v>
      </c>
      <c r="G36" s="10" t="s">
        <v>277</v>
      </c>
      <c r="H36" s="10" t="s">
        <v>276</v>
      </c>
      <c r="J36" s="10" t="s">
        <v>16</v>
      </c>
      <c r="K36" s="15">
        <v>0.32</v>
      </c>
      <c r="L36" s="15">
        <v>0</v>
      </c>
      <c r="M36" s="17">
        <v>43</v>
      </c>
      <c r="N36" s="17">
        <v>94</v>
      </c>
      <c r="O36" s="17">
        <v>210</v>
      </c>
      <c r="P36" s="17">
        <v>0</v>
      </c>
      <c r="Q36" s="16">
        <v>0</v>
      </c>
      <c r="R36" s="16">
        <v>7.1</v>
      </c>
      <c r="S36" s="17">
        <v>3</v>
      </c>
      <c r="T36" s="10" t="s">
        <v>199</v>
      </c>
      <c r="U36" s="10" t="s">
        <v>200</v>
      </c>
    </row>
    <row r="38" spans="1:21" ht="18" thickBot="1" x14ac:dyDescent="0.35">
      <c r="C38" s="1" t="s">
        <v>100</v>
      </c>
      <c r="D38" s="1" t="s">
        <v>101</v>
      </c>
      <c r="E38" s="1" t="s">
        <v>220</v>
      </c>
      <c r="F38" s="1" t="s">
        <v>127</v>
      </c>
      <c r="G38" s="1" t="s">
        <v>128</v>
      </c>
      <c r="H38" s="1" t="s">
        <v>258</v>
      </c>
      <c r="I38" s="19" t="s">
        <v>212</v>
      </c>
      <c r="J38" s="33" t="s">
        <v>213</v>
      </c>
      <c r="K38" s="19"/>
      <c r="L38" s="19" t="s">
        <v>206</v>
      </c>
      <c r="M38" s="19" t="s">
        <v>205</v>
      </c>
      <c r="N38" s="19" t="s">
        <v>129</v>
      </c>
      <c r="O38" s="19" t="s">
        <v>107</v>
      </c>
      <c r="P38" s="19" t="s">
        <v>130</v>
      </c>
    </row>
    <row r="39" spans="1:21" ht="15" x14ac:dyDescent="0.3">
      <c r="C39" s="5">
        <v>1</v>
      </c>
      <c r="D39" s="3">
        <f>COUNTIFS($C$2:$C$36,$C39, $J$2:$J$36, "Pass")</f>
        <v>6</v>
      </c>
      <c r="E39" s="3">
        <f>COUNTIFS($C$2:$C$36,$C39, $E$2:$E$36, "local")</f>
        <v>4</v>
      </c>
      <c r="F39" s="3">
        <f>COUNTIFS($C$2:$C$36,$C39, $F$2:$F$36, "*P*")</f>
        <v>2</v>
      </c>
      <c r="G39" s="3">
        <f>COUNTIFS($C$2:$C$36,$C39, $F$2:$F$36, "*J*")</f>
        <v>6</v>
      </c>
      <c r="H39" s="3">
        <f>COUNTIFS($C$2:$C$36,$C39, $F$2:$F$36, "*A?J*")</f>
        <v>2</v>
      </c>
      <c r="I39" s="3">
        <f>SUM(L39:M39)</f>
        <v>2</v>
      </c>
      <c r="J39" s="34">
        <f>SUM(N39:P39)</f>
        <v>1</v>
      </c>
      <c r="K39" s="3"/>
      <c r="L39" s="3">
        <f>COUNTIFS($C$2:$C$36,$C39, $F$2:$F$36, "*B?J*")</f>
        <v>1</v>
      </c>
      <c r="M39" s="3">
        <f>COUNTIFS($C$2:$C$36,$C39, $F$2:$F$36, "*L?J*")</f>
        <v>1</v>
      </c>
      <c r="N39" s="3">
        <f>COUNTIFS($C$2:$C$36,$C39, $F$2:$F$36, "*LL*")</f>
        <v>1</v>
      </c>
      <c r="O39" s="3">
        <f>COUNTIFS($C$2:$C$36,$C39, $F$2:$F$36, "*BL*")</f>
        <v>0</v>
      </c>
      <c r="P39" s="3">
        <f>COUNTIFS($C$2:$C$36,$C39, $F$2:$F$36, "*BB*")</f>
        <v>0</v>
      </c>
    </row>
    <row r="40" spans="1:21" ht="15" x14ac:dyDescent="0.3">
      <c r="C40" s="2">
        <v>2</v>
      </c>
      <c r="D40" s="3">
        <f>COUNTIFS($C$2:$C$36,$C40, $J$2:$J$36, "Pass")</f>
        <v>7</v>
      </c>
      <c r="E40" s="3">
        <f>COUNTIFS($C$2:$C$36,$C40, $E$2:$E$36, "local")</f>
        <v>4</v>
      </c>
      <c r="F40" s="3">
        <f t="shared" ref="F40:F42" si="0">COUNTIFS($C$2:$C$36,$C40, $F$2:$F$36, "*P*")</f>
        <v>1</v>
      </c>
      <c r="G40" s="3">
        <f t="shared" ref="G40:G42" si="1">COUNTIFS($C$2:$C$36,$C40, $F$2:$F$36, "*J*")</f>
        <v>5</v>
      </c>
      <c r="H40" s="3">
        <f t="shared" ref="H40:H42" si="2">COUNTIFS($C$2:$C$36,$C40, $F$2:$F$36, "*A?J*")</f>
        <v>1</v>
      </c>
      <c r="I40" s="3">
        <f t="shared" ref="I40:I42" si="3">SUM(L40:M40)</f>
        <v>2</v>
      </c>
      <c r="J40" s="34">
        <f t="shared" ref="J40:J43" si="4">SUM(N40:P40)</f>
        <v>0</v>
      </c>
      <c r="K40" s="3"/>
      <c r="L40" s="3">
        <f t="shared" ref="L40:L42" si="5">COUNTIFS($C$2:$C$36,$C40, $F$2:$F$36, "*B?J*")</f>
        <v>0</v>
      </c>
      <c r="M40" s="3">
        <f>COUNTIFS($C$2:$C$36,$C40, $F$2:$F$36, "*L?J*")</f>
        <v>2</v>
      </c>
      <c r="N40" s="3">
        <f t="shared" ref="N40:N42" si="6">COUNTIFS($C$2:$C$36,$C40, $F$2:$F$36, "*LL*")</f>
        <v>0</v>
      </c>
      <c r="O40" s="3">
        <f t="shared" ref="O40:O42" si="7">COUNTIFS($C$2:$C$36,$C40, $F$2:$F$36, "*BL*")</f>
        <v>0</v>
      </c>
      <c r="P40" s="3">
        <f t="shared" ref="P40:P42" si="8">COUNTIFS($C$2:$C$36,$C40, $F$2:$F$36, "*BB*")</f>
        <v>0</v>
      </c>
    </row>
    <row r="41" spans="1:21" ht="15" x14ac:dyDescent="0.3">
      <c r="C41" s="23">
        <v>3</v>
      </c>
      <c r="D41" s="3">
        <f>COUNTIFS($C$2:$C$36,$C41, $J$2:$J$36, "Pass")</f>
        <v>5</v>
      </c>
      <c r="E41" s="3">
        <f>COUNTIFS($C$2:$C$36,$C41, $E$2:$E$36, "local")</f>
        <v>1</v>
      </c>
      <c r="F41" s="3">
        <f t="shared" si="0"/>
        <v>0</v>
      </c>
      <c r="G41" s="3">
        <f t="shared" si="1"/>
        <v>3</v>
      </c>
      <c r="H41" s="3">
        <f t="shared" si="2"/>
        <v>0</v>
      </c>
      <c r="I41" s="3">
        <f t="shared" si="3"/>
        <v>0</v>
      </c>
      <c r="J41" s="34">
        <f t="shared" si="4"/>
        <v>0</v>
      </c>
      <c r="K41" s="3"/>
      <c r="L41" s="3">
        <f t="shared" si="5"/>
        <v>0</v>
      </c>
      <c r="M41" s="3">
        <f t="shared" ref="M41:M42" si="9">COUNTIFS($C$2:$C$36,$C41, $F$2:$F$36, "*L?J*")</f>
        <v>0</v>
      </c>
      <c r="N41" s="3">
        <f t="shared" si="6"/>
        <v>0</v>
      </c>
      <c r="O41" s="3">
        <f t="shared" si="7"/>
        <v>0</v>
      </c>
      <c r="P41" s="3">
        <f t="shared" si="8"/>
        <v>0</v>
      </c>
    </row>
    <row r="42" spans="1:21" ht="15.6" thickBot="1" x14ac:dyDescent="0.35">
      <c r="C42" s="11">
        <v>4</v>
      </c>
      <c r="D42" s="7">
        <f>COUNTIFS($C$2:$C$36,$C42, $J$2:$J$36, "Pass")</f>
        <v>1</v>
      </c>
      <c r="E42" s="7">
        <f>COUNTIFS($C$2:$C$36,$C42, $E$2:$E$36, "local")</f>
        <v>1</v>
      </c>
      <c r="F42" s="7">
        <f t="shared" si="0"/>
        <v>0</v>
      </c>
      <c r="G42" s="7">
        <f t="shared" si="1"/>
        <v>0</v>
      </c>
      <c r="H42" s="7">
        <f t="shared" si="2"/>
        <v>0</v>
      </c>
      <c r="I42" s="7">
        <f t="shared" si="3"/>
        <v>0</v>
      </c>
      <c r="J42" s="35">
        <f t="shared" si="4"/>
        <v>0</v>
      </c>
      <c r="K42" s="7"/>
      <c r="L42" s="7">
        <f t="shared" si="5"/>
        <v>0</v>
      </c>
      <c r="M42" s="7">
        <f t="shared" si="9"/>
        <v>0</v>
      </c>
      <c r="N42" s="7">
        <f t="shared" si="6"/>
        <v>0</v>
      </c>
      <c r="O42" s="7">
        <f t="shared" si="7"/>
        <v>0</v>
      </c>
      <c r="P42" s="7">
        <f t="shared" si="8"/>
        <v>0</v>
      </c>
    </row>
    <row r="43" spans="1:21" ht="16.2" thickTop="1" x14ac:dyDescent="0.3">
      <c r="D43" s="20">
        <f>SUM(D39:D42)</f>
        <v>19</v>
      </c>
      <c r="E43" s="20">
        <f>SUM(E39:E42)</f>
        <v>10</v>
      </c>
      <c r="F43" s="20">
        <f>SUM(F39:F42)</f>
        <v>3</v>
      </c>
      <c r="G43" s="20">
        <f>SUM(G39:G42)</f>
        <v>14</v>
      </c>
      <c r="H43" s="20">
        <f>SUM(H39:H42)</f>
        <v>3</v>
      </c>
      <c r="I43" s="3">
        <f>SUM(L43:M43)</f>
        <v>4</v>
      </c>
      <c r="J43" s="34">
        <f t="shared" si="4"/>
        <v>1</v>
      </c>
      <c r="K43" s="25"/>
      <c r="L43" s="20">
        <f>SUM(L39:L42)</f>
        <v>1</v>
      </c>
      <c r="M43" s="20">
        <f>SUM(M39:M42)</f>
        <v>3</v>
      </c>
      <c r="N43" s="20">
        <f>SUM(N39:N42)</f>
        <v>1</v>
      </c>
      <c r="O43" s="20">
        <f>SUM(O39:O42)</f>
        <v>0</v>
      </c>
      <c r="P43" s="20">
        <f>SUM(P39:P42)</f>
        <v>0</v>
      </c>
    </row>
    <row r="45" spans="1:21" ht="17.399999999999999" x14ac:dyDescent="0.3">
      <c r="C45" s="38" t="s">
        <v>274</v>
      </c>
    </row>
    <row r="46" spans="1:21" ht="18" thickBot="1" x14ac:dyDescent="0.35">
      <c r="C46" s="1" t="s">
        <v>271</v>
      </c>
      <c r="D46" s="1" t="s">
        <v>269</v>
      </c>
      <c r="E46" s="1" t="s">
        <v>267</v>
      </c>
      <c r="F46" s="1" t="s">
        <v>265</v>
      </c>
      <c r="G46" s="1" t="s">
        <v>266</v>
      </c>
      <c r="H46" s="1" t="s">
        <v>273</v>
      </c>
      <c r="I46" s="39" t="s">
        <v>264</v>
      </c>
      <c r="J46" s="1" t="s">
        <v>272</v>
      </c>
    </row>
    <row r="47" spans="1:21" ht="15.6" x14ac:dyDescent="0.3">
      <c r="C47" s="20">
        <f>COUNTIFS($G$2:$G$36,"dispersed")</f>
        <v>8</v>
      </c>
      <c r="D47" s="20">
        <f>COUNTIFS($G$2:$G$36,"PK")</f>
        <v>0</v>
      </c>
      <c r="E47" s="20">
        <f>COUNTIFS($G$2:$G$36,"PK(MHJ)")</f>
        <v>2</v>
      </c>
      <c r="F47" s="20">
        <f>COUNTIFS($G$2:$G$36,"MHJ")</f>
        <v>3</v>
      </c>
      <c r="G47" s="20">
        <f>COUNTIFS($G$2:$G$36,"MHJ(loop)")</f>
        <v>5</v>
      </c>
      <c r="H47" s="20">
        <f>COUNTIFS($G$2:$G$36,"con. loops")</f>
        <v>0</v>
      </c>
      <c r="I47" s="37">
        <f>COUNTIFS($G$2:$G$36,"simple")</f>
        <v>1</v>
      </c>
      <c r="J47" s="20">
        <f>SUM(C47:I47)</f>
        <v>19</v>
      </c>
    </row>
  </sheetData>
  <conditionalFormatting sqref="J2:J36">
    <cfRule type="containsText" dxfId="1" priority="1" operator="containsText" text="Fail">
      <formula>NOT(ISERROR(SEARCH("Fail",J2)))</formula>
    </cfRule>
    <cfRule type="containsText" dxfId="0" priority="2" operator="containsText" text="Pass">
      <formula>NOT(ISERROR(SEARCH("Pass",J2)))</formula>
    </cfRule>
  </conditionalFormatting>
  <pageMargins left="0.7" right="0.7" top="0.75" bottom="0.75" header="0.3" footer="0.3"/>
  <pageSetup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E3B6-1A87-4309-9AA3-1C5AE51CF2F3}">
  <sheetPr>
    <pageSetUpPr fitToPage="1"/>
  </sheetPr>
  <dimension ref="A1:N28"/>
  <sheetViews>
    <sheetView workbookViewId="0">
      <selection activeCell="P17" sqref="P17"/>
    </sheetView>
  </sheetViews>
  <sheetFormatPr defaultRowHeight="13.8" x14ac:dyDescent="0.3"/>
  <cols>
    <col min="1" max="1" width="10.44140625" style="27" bestFit="1" customWidth="1"/>
    <col min="2" max="2" width="9.44140625" style="10" bestFit="1" customWidth="1"/>
    <col min="3" max="3" width="9" style="10" bestFit="1" customWidth="1"/>
    <col min="4" max="4" width="8.33203125" style="10" bestFit="1" customWidth="1"/>
    <col min="5" max="5" width="11.109375" style="10" bestFit="1" customWidth="1"/>
    <col min="6" max="6" width="14.5546875" style="10" bestFit="1" customWidth="1"/>
    <col min="7" max="7" width="8.44140625" style="10" bestFit="1" customWidth="1"/>
    <col min="8" max="8" width="11.21875" style="10" bestFit="1" customWidth="1"/>
    <col min="9" max="9" width="8.88671875" style="10"/>
    <col min="10" max="10" width="4.6640625" style="10" bestFit="1" customWidth="1"/>
    <col min="11" max="11" width="4.44140625" style="10" bestFit="1" customWidth="1"/>
    <col min="12" max="12" width="4.5546875" style="10" bestFit="1" customWidth="1"/>
    <col min="13" max="13" width="4.88671875" style="10" bestFit="1" customWidth="1"/>
    <col min="14" max="14" width="5.109375" style="10" bestFit="1" customWidth="1"/>
    <col min="15" max="16384" width="8.88671875" style="10"/>
  </cols>
  <sheetData>
    <row r="1" spans="1:14" ht="15.6" x14ac:dyDescent="0.3">
      <c r="A1" s="20" t="s">
        <v>239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.2" thickBot="1" x14ac:dyDescent="0.35">
      <c r="A2" s="20"/>
      <c r="B2" s="26" t="s">
        <v>100</v>
      </c>
      <c r="C2" s="26" t="s">
        <v>101</v>
      </c>
      <c r="D2" s="26" t="s">
        <v>220</v>
      </c>
      <c r="E2" s="26" t="s">
        <v>127</v>
      </c>
      <c r="F2" s="26" t="s">
        <v>128</v>
      </c>
      <c r="G2" s="26" t="s">
        <v>212</v>
      </c>
      <c r="H2" s="26" t="s">
        <v>213</v>
      </c>
      <c r="I2" s="26"/>
      <c r="J2" s="26" t="s">
        <v>206</v>
      </c>
      <c r="K2" s="26" t="s">
        <v>205</v>
      </c>
      <c r="L2" s="26" t="s">
        <v>129</v>
      </c>
      <c r="M2" s="26" t="s">
        <v>107</v>
      </c>
      <c r="N2" s="26" t="s">
        <v>130</v>
      </c>
    </row>
    <row r="3" spans="1:14" x14ac:dyDescent="0.3">
      <c r="B3" s="2">
        <v>0</v>
      </c>
      <c r="C3" s="10">
        <v>5</v>
      </c>
      <c r="D3" s="10">
        <v>3</v>
      </c>
      <c r="E3" s="10">
        <v>0</v>
      </c>
      <c r="F3" s="10">
        <v>3</v>
      </c>
      <c r="G3" s="10">
        <v>0</v>
      </c>
      <c r="H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</row>
    <row r="4" spans="1:14" x14ac:dyDescent="0.3">
      <c r="B4" s="4">
        <v>1</v>
      </c>
      <c r="C4" s="10">
        <v>3</v>
      </c>
      <c r="D4" s="10">
        <v>2</v>
      </c>
      <c r="E4" s="10">
        <v>2</v>
      </c>
      <c r="F4" s="10">
        <v>1</v>
      </c>
      <c r="G4" s="10">
        <v>0</v>
      </c>
      <c r="H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</row>
    <row r="5" spans="1:14" x14ac:dyDescent="0.3">
      <c r="B5" s="5">
        <v>2</v>
      </c>
      <c r="C5" s="10">
        <v>7</v>
      </c>
      <c r="D5" s="10">
        <v>6</v>
      </c>
      <c r="E5" s="10">
        <v>1</v>
      </c>
      <c r="F5" s="10">
        <v>3</v>
      </c>
      <c r="G5" s="10">
        <v>1</v>
      </c>
      <c r="H5" s="10">
        <v>2</v>
      </c>
      <c r="J5" s="10">
        <v>1</v>
      </c>
      <c r="K5" s="10">
        <v>0</v>
      </c>
      <c r="L5" s="10">
        <v>1</v>
      </c>
      <c r="M5" s="10">
        <v>1</v>
      </c>
      <c r="N5" s="10">
        <v>0</v>
      </c>
    </row>
    <row r="6" spans="1:14" x14ac:dyDescent="0.3">
      <c r="B6" s="6">
        <v>3</v>
      </c>
      <c r="C6" s="10">
        <v>4</v>
      </c>
      <c r="D6" s="10">
        <v>1</v>
      </c>
      <c r="E6" s="10">
        <v>1</v>
      </c>
      <c r="F6" s="10">
        <v>4</v>
      </c>
      <c r="G6" s="10">
        <v>1</v>
      </c>
      <c r="H6" s="10">
        <v>0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</row>
    <row r="7" spans="1:14" x14ac:dyDescent="0.3">
      <c r="B7" s="8">
        <v>4</v>
      </c>
      <c r="C7" s="10">
        <v>5</v>
      </c>
      <c r="D7" s="10">
        <v>5</v>
      </c>
      <c r="E7" s="10">
        <v>0</v>
      </c>
      <c r="F7" s="10">
        <v>4</v>
      </c>
      <c r="G7" s="10">
        <v>2</v>
      </c>
      <c r="H7" s="10">
        <v>1</v>
      </c>
      <c r="J7" s="10">
        <v>2</v>
      </c>
      <c r="K7" s="10">
        <v>0</v>
      </c>
      <c r="L7" s="10">
        <v>0</v>
      </c>
      <c r="M7" s="10">
        <v>0</v>
      </c>
      <c r="N7" s="10">
        <v>1</v>
      </c>
    </row>
    <row r="8" spans="1:14" x14ac:dyDescent="0.3">
      <c r="B8" s="9">
        <v>5</v>
      </c>
      <c r="C8" s="10">
        <v>6</v>
      </c>
      <c r="D8" s="10">
        <v>5</v>
      </c>
      <c r="E8" s="10">
        <v>1</v>
      </c>
      <c r="F8" s="10">
        <v>6</v>
      </c>
      <c r="G8" s="10">
        <v>0</v>
      </c>
      <c r="H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</row>
    <row r="9" spans="1:14" ht="14.4" thickBot="1" x14ac:dyDescent="0.35">
      <c r="B9" s="11">
        <v>6</v>
      </c>
      <c r="C9" s="10">
        <v>2</v>
      </c>
      <c r="D9" s="10">
        <v>1</v>
      </c>
      <c r="E9" s="10">
        <v>0</v>
      </c>
      <c r="F9" s="10">
        <v>1</v>
      </c>
      <c r="G9" s="10">
        <v>0</v>
      </c>
      <c r="H9" s="10">
        <v>1</v>
      </c>
      <c r="J9" s="10">
        <v>0</v>
      </c>
      <c r="K9" s="10">
        <v>0</v>
      </c>
      <c r="L9" s="10">
        <v>0</v>
      </c>
      <c r="M9" s="10">
        <v>1</v>
      </c>
      <c r="N9" s="10">
        <v>0</v>
      </c>
    </row>
    <row r="10" spans="1:14" ht="14.4" thickTop="1" x14ac:dyDescent="0.3">
      <c r="C10" s="10">
        <v>32</v>
      </c>
      <c r="D10" s="10">
        <v>23</v>
      </c>
      <c r="E10" s="10">
        <v>5</v>
      </c>
      <c r="F10" s="10">
        <v>22</v>
      </c>
      <c r="G10" s="10">
        <v>4</v>
      </c>
      <c r="H10" s="10">
        <v>4</v>
      </c>
      <c r="J10" s="10">
        <v>3</v>
      </c>
      <c r="K10" s="10">
        <v>1</v>
      </c>
      <c r="L10" s="10">
        <v>1</v>
      </c>
      <c r="M10" s="10">
        <v>2</v>
      </c>
      <c r="N10" s="10">
        <v>1</v>
      </c>
    </row>
    <row r="11" spans="1:14" ht="15.6" x14ac:dyDescent="0.3">
      <c r="A11" s="20" t="s">
        <v>240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6.2" thickBot="1" x14ac:dyDescent="0.35">
      <c r="A12" s="20"/>
      <c r="B12" s="26" t="s">
        <v>100</v>
      </c>
      <c r="C12" s="26" t="s">
        <v>101</v>
      </c>
      <c r="D12" s="26" t="s">
        <v>220</v>
      </c>
      <c r="E12" s="26" t="s">
        <v>127</v>
      </c>
      <c r="F12" s="26" t="s">
        <v>128</v>
      </c>
      <c r="G12" s="26" t="s">
        <v>212</v>
      </c>
      <c r="H12" s="26" t="s">
        <v>213</v>
      </c>
      <c r="I12" s="26"/>
      <c r="J12" s="26" t="s">
        <v>206</v>
      </c>
      <c r="K12" s="26" t="s">
        <v>205</v>
      </c>
      <c r="L12" s="26" t="s">
        <v>129</v>
      </c>
      <c r="M12" s="26" t="s">
        <v>107</v>
      </c>
      <c r="N12" s="26" t="s">
        <v>130</v>
      </c>
    </row>
    <row r="13" spans="1:14" x14ac:dyDescent="0.3">
      <c r="B13" s="5">
        <v>1</v>
      </c>
      <c r="C13" s="10">
        <v>6</v>
      </c>
      <c r="D13" s="10">
        <v>4</v>
      </c>
      <c r="E13" s="10">
        <v>1</v>
      </c>
      <c r="F13" s="10">
        <v>4</v>
      </c>
      <c r="G13" s="10">
        <v>2</v>
      </c>
      <c r="H13" s="10">
        <v>1</v>
      </c>
      <c r="J13" s="10">
        <v>1</v>
      </c>
      <c r="K13" s="10">
        <v>1</v>
      </c>
      <c r="L13" s="10">
        <v>1</v>
      </c>
      <c r="M13" s="10">
        <v>0</v>
      </c>
      <c r="N13" s="10">
        <v>0</v>
      </c>
    </row>
    <row r="14" spans="1:14" x14ac:dyDescent="0.3">
      <c r="B14" s="2">
        <v>2</v>
      </c>
      <c r="C14" s="10">
        <v>7</v>
      </c>
      <c r="D14" s="10">
        <v>3</v>
      </c>
      <c r="E14" s="10">
        <v>1</v>
      </c>
      <c r="F14" s="10">
        <v>4</v>
      </c>
      <c r="G14" s="10">
        <v>1</v>
      </c>
      <c r="H14" s="10">
        <v>0</v>
      </c>
      <c r="J14" s="10">
        <v>0</v>
      </c>
      <c r="K14" s="10">
        <v>1</v>
      </c>
      <c r="L14" s="10">
        <v>0</v>
      </c>
      <c r="M14" s="10">
        <v>0</v>
      </c>
      <c r="N14" s="10">
        <v>0</v>
      </c>
    </row>
    <row r="15" spans="1:14" x14ac:dyDescent="0.3">
      <c r="B15" s="23">
        <v>3</v>
      </c>
      <c r="C15" s="10">
        <v>5</v>
      </c>
      <c r="D15" s="10">
        <v>1</v>
      </c>
      <c r="E15" s="10">
        <v>0</v>
      </c>
      <c r="F15" s="10">
        <v>3</v>
      </c>
      <c r="G15" s="10">
        <v>0</v>
      </c>
      <c r="H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ht="14.4" thickBot="1" x14ac:dyDescent="0.35">
      <c r="B16" s="11">
        <v>4</v>
      </c>
      <c r="C16" s="10">
        <v>1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ht="14.4" thickTop="1" x14ac:dyDescent="0.3">
      <c r="C17" s="10">
        <v>19</v>
      </c>
      <c r="D17" s="10">
        <v>9</v>
      </c>
      <c r="E17" s="10">
        <v>2</v>
      </c>
      <c r="F17" s="10">
        <v>11</v>
      </c>
      <c r="G17" s="10">
        <v>3</v>
      </c>
      <c r="H17" s="10">
        <v>1</v>
      </c>
      <c r="J17" s="10">
        <v>1</v>
      </c>
      <c r="K17" s="10">
        <v>2</v>
      </c>
      <c r="L17" s="10">
        <v>1</v>
      </c>
      <c r="M17" s="10">
        <v>0</v>
      </c>
      <c r="N17" s="10">
        <v>0</v>
      </c>
    </row>
    <row r="18" spans="1:14" ht="15.6" x14ac:dyDescent="0.3">
      <c r="A18" s="20" t="s">
        <v>241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6.2" thickBot="1" x14ac:dyDescent="0.35">
      <c r="A19" s="20"/>
      <c r="B19" s="3"/>
      <c r="C19" s="26" t="s">
        <v>101</v>
      </c>
      <c r="D19" s="26" t="s">
        <v>220</v>
      </c>
      <c r="E19" s="26" t="s">
        <v>127</v>
      </c>
      <c r="F19" s="26" t="s">
        <v>128</v>
      </c>
      <c r="G19" s="26" t="s">
        <v>212</v>
      </c>
      <c r="H19" s="26" t="s">
        <v>213</v>
      </c>
      <c r="I19" s="26"/>
      <c r="J19" s="26" t="s">
        <v>206</v>
      </c>
      <c r="K19" s="26" t="s">
        <v>205</v>
      </c>
      <c r="L19" s="26" t="s">
        <v>129</v>
      </c>
      <c r="M19" s="26" t="s">
        <v>107</v>
      </c>
      <c r="N19" s="26" t="s">
        <v>130</v>
      </c>
    </row>
    <row r="20" spans="1:14" x14ac:dyDescent="0.3">
      <c r="C20" s="10">
        <v>11</v>
      </c>
      <c r="D20" s="10">
        <v>8</v>
      </c>
      <c r="E20" s="10">
        <v>0</v>
      </c>
      <c r="F20" s="10">
        <v>6</v>
      </c>
      <c r="G20" s="10">
        <v>0</v>
      </c>
      <c r="H20" s="10">
        <v>2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</row>
    <row r="21" spans="1:14" ht="15.6" x14ac:dyDescent="0.3">
      <c r="A21" s="20" t="s">
        <v>242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6.2" thickBot="1" x14ac:dyDescent="0.35">
      <c r="A22" s="20"/>
      <c r="B22" s="3"/>
      <c r="C22" s="26" t="s">
        <v>101</v>
      </c>
      <c r="D22" s="26" t="s">
        <v>220</v>
      </c>
      <c r="E22" s="26" t="s">
        <v>127</v>
      </c>
      <c r="F22" s="26" t="s">
        <v>128</v>
      </c>
      <c r="G22" s="26" t="s">
        <v>212</v>
      </c>
      <c r="H22" s="26" t="s">
        <v>213</v>
      </c>
      <c r="I22" s="26"/>
      <c r="J22" s="26" t="s">
        <v>206</v>
      </c>
      <c r="K22" s="26" t="s">
        <v>205</v>
      </c>
      <c r="L22" s="26" t="s">
        <v>129</v>
      </c>
      <c r="M22" s="26" t="s">
        <v>107</v>
      </c>
      <c r="N22" s="26" t="s">
        <v>130</v>
      </c>
    </row>
    <row r="23" spans="1:14" x14ac:dyDescent="0.3">
      <c r="C23" s="10">
        <v>4</v>
      </c>
      <c r="D23" s="10">
        <v>2</v>
      </c>
      <c r="E23" s="10">
        <v>1</v>
      </c>
      <c r="F23" s="10">
        <v>3</v>
      </c>
      <c r="G23" s="10">
        <v>3</v>
      </c>
      <c r="H23" s="10">
        <v>0</v>
      </c>
      <c r="J23" s="10">
        <v>0</v>
      </c>
      <c r="K23" s="10">
        <v>3</v>
      </c>
      <c r="L23" s="10">
        <v>0</v>
      </c>
      <c r="M23" s="10">
        <v>0</v>
      </c>
      <c r="N23" s="10">
        <v>0</v>
      </c>
    </row>
    <row r="26" spans="1:14" ht="18" thickBot="1" x14ac:dyDescent="0.35">
      <c r="A26" s="28" t="s">
        <v>243</v>
      </c>
      <c r="B26" s="29"/>
      <c r="C26" s="1" t="s">
        <v>101</v>
      </c>
      <c r="D26" s="1" t="s">
        <v>220</v>
      </c>
      <c r="E26" s="1" t="s">
        <v>127</v>
      </c>
      <c r="F26" s="1" t="s">
        <v>128</v>
      </c>
      <c r="G26" s="1" t="s">
        <v>212</v>
      </c>
      <c r="H26" s="1" t="s">
        <v>213</v>
      </c>
      <c r="I26" s="1"/>
      <c r="J26" s="1" t="s">
        <v>206</v>
      </c>
      <c r="K26" s="1" t="s">
        <v>205</v>
      </c>
      <c r="L26" s="1" t="s">
        <v>129</v>
      </c>
      <c r="M26" s="1" t="s">
        <v>107</v>
      </c>
      <c r="N26" s="1" t="s">
        <v>130</v>
      </c>
    </row>
    <row r="27" spans="1:14" ht="17.399999999999999" x14ac:dyDescent="0.3">
      <c r="A27" s="28"/>
      <c r="B27" s="29"/>
      <c r="C27" s="29">
        <f>SUM(C23,C20,C17,C10)</f>
        <v>66</v>
      </c>
      <c r="D27" s="29">
        <f t="shared" ref="D27:N27" si="0">SUM(D23,D20,D17,D10)</f>
        <v>42</v>
      </c>
      <c r="E27" s="29">
        <f t="shared" si="0"/>
        <v>8</v>
      </c>
      <c r="F27" s="29">
        <f>SUM(F23,F20,F17,F10)</f>
        <v>42</v>
      </c>
      <c r="G27" s="29">
        <f t="shared" si="0"/>
        <v>10</v>
      </c>
      <c r="H27" s="29">
        <f t="shared" si="0"/>
        <v>7</v>
      </c>
      <c r="I27" s="29"/>
      <c r="J27" s="29">
        <f t="shared" si="0"/>
        <v>4</v>
      </c>
      <c r="K27" s="29">
        <f t="shared" si="0"/>
        <v>6</v>
      </c>
      <c r="L27" s="29">
        <f t="shared" si="0"/>
        <v>3</v>
      </c>
      <c r="M27" s="29">
        <f t="shared" si="0"/>
        <v>3</v>
      </c>
      <c r="N27" s="29">
        <f t="shared" si="0"/>
        <v>1</v>
      </c>
    </row>
    <row r="28" spans="1:14" ht="15" x14ac:dyDescent="0.3">
      <c r="D28" s="30">
        <f>D27/$C$27</f>
        <v>0.63636363636363635</v>
      </c>
      <c r="E28" s="30">
        <f t="shared" ref="E28:H28" si="1">E27/$C$27</f>
        <v>0.12121212121212122</v>
      </c>
      <c r="F28" s="30">
        <f t="shared" si="1"/>
        <v>0.63636363636363635</v>
      </c>
      <c r="G28" s="30">
        <f t="shared" si="1"/>
        <v>0.15151515151515152</v>
      </c>
      <c r="H28" s="30">
        <f t="shared" si="1"/>
        <v>0.10606060606060606</v>
      </c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7K00_23S</vt:lpstr>
      <vt:lpstr>7K00_16S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Sethucus</dc:creator>
  <cp:lastModifiedBy>Seth Veenbaas</cp:lastModifiedBy>
  <cp:lastPrinted>2022-08-19T17:56:10Z</cp:lastPrinted>
  <dcterms:created xsi:type="dcterms:W3CDTF">2022-07-14T15:28:16Z</dcterms:created>
  <dcterms:modified xsi:type="dcterms:W3CDTF">2022-09-02T15:52:36Z</dcterms:modified>
</cp:coreProperties>
</file>