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2xmarketing-my.sharepoint.com/personal/weizhen_lim_2x_marketing/Documents/Work/019-032 LogicSource/025 LogicSource-160-ZoomInfo Look-alike Account Expansion/04 Backlog Expansion/01 Batch 1/"/>
    </mc:Choice>
  </mc:AlternateContent>
  <xr:revisionPtr revIDLastSave="650" documentId="6_{56894C55-A935-4E87-8328-AB26F92ED5EF}" xr6:coauthVersionLast="47" xr6:coauthVersionMax="47" xr10:uidLastSave="{D6B6EAF0-0E1B-4049-89F1-3E18DFDE1D6E}"/>
  <bookViews>
    <workbookView xWindow="22932" yWindow="-108" windowWidth="23256" windowHeight="12456" firstSheet="1" activeTab="2" xr2:uid="{01794628-4CB7-4110-A72F-822D7D0F41A3}"/>
  </bookViews>
  <sheets>
    <sheet name="All contacts" sheetId="13" state="hidden" r:id="rId1"/>
    <sheet name="Summary" sheetId="1" r:id="rId2"/>
    <sheet name="Applied Filter" sheetId="2" r:id="rId3"/>
    <sheet name="CFO" sheetId="3" r:id="rId4"/>
    <sheet name="CPO" sheetId="4" r:id="rId5"/>
    <sheet name="COO" sheetId="5" r:id="rId6"/>
    <sheet name="CAO" sheetId="6" r:id="rId7"/>
    <sheet name="CEO" sheetId="7" r:id="rId8"/>
    <sheet name="Finance" sheetId="8" r:id="rId9"/>
    <sheet name="Treasurer" sheetId="9" r:id="rId10"/>
    <sheet name="Controller" sheetId="10" r:id="rId11"/>
    <sheet name="Sourcing" sheetId="11" r:id="rId12"/>
    <sheet name="Procurement" sheetId="12" r:id="rId13"/>
  </sheets>
  <definedNames>
    <definedName name="_xlcn.WorksheetConnection_20240215BacklogBatch1Expansion.xlsxSummary1" hidden="1">Summary[]</definedName>
  </definedNames>
  <calcPr calcId="191029"/>
  <pivotCaches>
    <pivotCache cacheId="4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mmary" name="Summary" connection="WorksheetConnection_20240215-Backlog Batch 1 Expansion.xlsx!Summ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5" i="1"/>
  <c r="AD6" i="1"/>
  <c r="AD7" i="1"/>
  <c r="AD8" i="1"/>
  <c r="AD9" i="1"/>
  <c r="AD10" i="1"/>
  <c r="AD11" i="1"/>
  <c r="AD12" i="1"/>
  <c r="AD13" i="1"/>
  <c r="AD14" i="1"/>
  <c r="AD15" i="1"/>
  <c r="AD17" i="1"/>
  <c r="AD18" i="1"/>
  <c r="AD20" i="1"/>
  <c r="AD21" i="1"/>
  <c r="AD23" i="1"/>
  <c r="AD24" i="1"/>
  <c r="AD26" i="1"/>
  <c r="AD27" i="1"/>
  <c r="AD28" i="1"/>
  <c r="AD29" i="1"/>
  <c r="AD30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8" i="1"/>
  <c r="AD89" i="1"/>
  <c r="AD90" i="1"/>
  <c r="AD91" i="1"/>
  <c r="AD93" i="1"/>
  <c r="AD94" i="1"/>
  <c r="AD95" i="1"/>
  <c r="AD96" i="1"/>
  <c r="AD98" i="1"/>
  <c r="AD9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D92" i="1"/>
  <c r="AD46" i="1"/>
  <c r="AD32" i="1"/>
  <c r="AD2" i="1"/>
  <c r="AD4" i="1"/>
  <c r="AD16" i="1"/>
  <c r="S2" i="1"/>
  <c r="AD31" i="1"/>
  <c r="S25" i="1"/>
  <c r="S49" i="1"/>
  <c r="AD22" i="1"/>
  <c r="AD19" i="1"/>
  <c r="AD100" i="1"/>
  <c r="S97" i="1"/>
  <c r="AD8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6" i="1"/>
  <c r="S27" i="1"/>
  <c r="S28" i="1"/>
  <c r="S29" i="1"/>
  <c r="S30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8" i="1"/>
  <c r="S9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N3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4" i="1"/>
  <c r="V3" i="1"/>
  <c r="V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A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O3" i="1"/>
  <c r="O43" i="1"/>
  <c r="O20" i="1"/>
  <c r="O6" i="1"/>
  <c r="O45" i="1"/>
  <c r="O5" i="1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O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M10" i="1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M2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83" i="1"/>
  <c r="L6" i="1"/>
  <c r="L41" i="1"/>
  <c r="L39" i="1"/>
  <c r="L1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L2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AC2" i="4"/>
  <c r="AC3" i="4"/>
  <c r="AC4" i="4"/>
  <c r="AC5" i="4"/>
  <c r="AC6" i="4"/>
  <c r="AC7" i="4"/>
  <c r="AC8" i="4"/>
  <c r="AB2" i="4"/>
  <c r="AB3" i="4"/>
  <c r="AB4" i="4"/>
  <c r="AB5" i="4"/>
  <c r="AB6" i="4"/>
  <c r="AB7" i="4"/>
  <c r="AB8" i="4"/>
  <c r="AA2" i="4"/>
  <c r="AA3" i="4"/>
  <c r="AA4" i="4"/>
  <c r="AA5" i="4"/>
  <c r="AA6" i="4"/>
  <c r="AA7" i="4"/>
  <c r="AA8" i="4"/>
  <c r="V2" i="4"/>
  <c r="V3" i="4"/>
  <c r="V4" i="4"/>
  <c r="V5" i="4"/>
  <c r="V6" i="4"/>
  <c r="V7" i="4"/>
  <c r="V8" i="4"/>
  <c r="U2" i="4"/>
  <c r="U3" i="4"/>
  <c r="U4" i="4"/>
  <c r="U5" i="4"/>
  <c r="U6" i="4"/>
  <c r="U7" i="4"/>
  <c r="U8" i="4"/>
  <c r="AC57" i="3"/>
  <c r="AC2" i="3"/>
  <c r="AC3" i="3"/>
  <c r="AC4" i="3"/>
  <c r="AC5" i="3"/>
  <c r="AC6" i="3"/>
  <c r="AC58" i="3"/>
  <c r="AC59" i="3"/>
  <c r="AC7" i="3"/>
  <c r="AC8" i="3"/>
  <c r="AC60" i="3"/>
  <c r="AC9" i="3"/>
  <c r="AC61" i="3"/>
  <c r="AC10" i="3"/>
  <c r="AC11" i="3"/>
  <c r="AC62" i="3"/>
  <c r="AC63" i="3"/>
  <c r="AC64" i="3"/>
  <c r="AC12" i="3"/>
  <c r="AC65" i="3"/>
  <c r="AC13" i="3"/>
  <c r="AC14" i="3"/>
  <c r="AC43" i="3"/>
  <c r="AC44" i="3"/>
  <c r="AC66" i="3"/>
  <c r="AC15" i="3"/>
  <c r="AC16" i="3"/>
  <c r="AC67" i="3"/>
  <c r="AC68" i="3"/>
  <c r="AC17" i="3"/>
  <c r="AC45" i="3"/>
  <c r="AC46" i="3"/>
  <c r="AC18" i="3"/>
  <c r="AC69" i="3"/>
  <c r="AC70" i="3"/>
  <c r="AC71" i="3"/>
  <c r="AC47" i="3"/>
  <c r="AC19" i="3"/>
  <c r="AC72" i="3"/>
  <c r="AC73" i="3"/>
  <c r="AC20" i="3"/>
  <c r="AC74" i="3"/>
  <c r="AC48" i="3"/>
  <c r="AC21" i="3"/>
  <c r="AC75" i="3"/>
  <c r="AC22" i="3"/>
  <c r="AC49" i="3"/>
  <c r="AC76" i="3"/>
  <c r="AC77" i="3"/>
  <c r="AC78" i="3"/>
  <c r="AC79" i="3"/>
  <c r="AC23" i="3"/>
  <c r="AC80" i="3"/>
  <c r="AC50" i="3"/>
  <c r="AC81" i="3"/>
  <c r="AC82" i="3"/>
  <c r="AC24" i="3"/>
  <c r="AC25" i="3"/>
  <c r="AC51" i="3"/>
  <c r="AC83" i="3"/>
  <c r="AC84" i="3"/>
  <c r="AC52" i="3"/>
  <c r="AC26" i="3"/>
  <c r="AC53" i="3"/>
  <c r="AC85" i="3"/>
  <c r="AC27" i="3"/>
  <c r="AC86" i="3"/>
  <c r="AC28" i="3"/>
  <c r="AC87" i="3"/>
  <c r="AC88" i="3"/>
  <c r="AC29" i="3"/>
  <c r="AC89" i="3"/>
  <c r="AC30" i="3"/>
  <c r="AC54" i="3"/>
  <c r="AC90" i="3"/>
  <c r="AC55" i="3"/>
  <c r="AC91" i="3"/>
  <c r="AC92" i="3"/>
  <c r="AC93" i="3"/>
  <c r="AC94" i="3"/>
  <c r="AC31" i="3"/>
  <c r="AC95" i="3"/>
  <c r="AC96" i="3"/>
  <c r="AC56" i="3"/>
  <c r="AC32" i="3"/>
  <c r="AC97" i="3"/>
  <c r="AC98" i="3"/>
  <c r="AC99" i="3"/>
  <c r="AC100" i="3"/>
  <c r="AC33" i="3"/>
  <c r="AC34" i="3"/>
  <c r="AC35" i="3"/>
  <c r="AC36" i="3"/>
  <c r="AC37" i="3"/>
  <c r="AC38" i="3"/>
  <c r="AC39" i="3"/>
  <c r="AC101" i="3"/>
  <c r="AC102" i="3"/>
  <c r="AC40" i="3"/>
  <c r="AC103" i="3"/>
  <c r="AC104" i="3"/>
  <c r="AC41" i="3"/>
  <c r="AC42" i="3"/>
  <c r="AB57" i="3"/>
  <c r="AB2" i="3"/>
  <c r="AB3" i="3"/>
  <c r="AB4" i="3"/>
  <c r="AB5" i="3"/>
  <c r="AB6" i="3"/>
  <c r="AB58" i="3"/>
  <c r="AB59" i="3"/>
  <c r="AB7" i="3"/>
  <c r="AB8" i="3"/>
  <c r="AB60" i="3"/>
  <c r="AB9" i="3"/>
  <c r="AB61" i="3"/>
  <c r="AB10" i="3"/>
  <c r="AB11" i="3"/>
  <c r="AB62" i="3"/>
  <c r="AB63" i="3"/>
  <c r="AB64" i="3"/>
  <c r="AB12" i="3"/>
  <c r="AB65" i="3"/>
  <c r="AB13" i="3"/>
  <c r="AB14" i="3"/>
  <c r="AB43" i="3"/>
  <c r="AB44" i="3"/>
  <c r="AB66" i="3"/>
  <c r="AB15" i="3"/>
  <c r="AB16" i="3"/>
  <c r="AB67" i="3"/>
  <c r="AB68" i="3"/>
  <c r="AB17" i="3"/>
  <c r="AB45" i="3"/>
  <c r="AB46" i="3"/>
  <c r="AB18" i="3"/>
  <c r="AB69" i="3"/>
  <c r="AB70" i="3"/>
  <c r="AB71" i="3"/>
  <c r="AB47" i="3"/>
  <c r="AB19" i="3"/>
  <c r="AB72" i="3"/>
  <c r="AB73" i="3"/>
  <c r="AB20" i="3"/>
  <c r="AB74" i="3"/>
  <c r="AB48" i="3"/>
  <c r="AB21" i="3"/>
  <c r="AB75" i="3"/>
  <c r="AB22" i="3"/>
  <c r="AB49" i="3"/>
  <c r="AB76" i="3"/>
  <c r="AB77" i="3"/>
  <c r="AB78" i="3"/>
  <c r="AB79" i="3"/>
  <c r="AB23" i="3"/>
  <c r="AB80" i="3"/>
  <c r="AB50" i="3"/>
  <c r="AB81" i="3"/>
  <c r="AB82" i="3"/>
  <c r="AB24" i="3"/>
  <c r="AB25" i="3"/>
  <c r="AB51" i="3"/>
  <c r="AB83" i="3"/>
  <c r="AB84" i="3"/>
  <c r="AB52" i="3"/>
  <c r="AB26" i="3"/>
  <c r="AB53" i="3"/>
  <c r="AB85" i="3"/>
  <c r="AB27" i="3"/>
  <c r="AB86" i="3"/>
  <c r="AB28" i="3"/>
  <c r="AB87" i="3"/>
  <c r="AB88" i="3"/>
  <c r="AB29" i="3"/>
  <c r="AB89" i="3"/>
  <c r="AB30" i="3"/>
  <c r="AB54" i="3"/>
  <c r="AB90" i="3"/>
  <c r="AB55" i="3"/>
  <c r="AB91" i="3"/>
  <c r="AB92" i="3"/>
  <c r="AB93" i="3"/>
  <c r="AB94" i="3"/>
  <c r="AB31" i="3"/>
  <c r="AB95" i="3"/>
  <c r="AB96" i="3"/>
  <c r="AB56" i="3"/>
  <c r="AB32" i="3"/>
  <c r="AB97" i="3"/>
  <c r="AB98" i="3"/>
  <c r="AB99" i="3"/>
  <c r="AB100" i="3"/>
  <c r="AB33" i="3"/>
  <c r="AB34" i="3"/>
  <c r="AB35" i="3"/>
  <c r="AB36" i="3"/>
  <c r="AB37" i="3"/>
  <c r="AB38" i="3"/>
  <c r="AB39" i="3"/>
  <c r="AB101" i="3"/>
  <c r="AB102" i="3"/>
  <c r="AB40" i="3"/>
  <c r="AB103" i="3"/>
  <c r="AB104" i="3"/>
  <c r="AB41" i="3"/>
  <c r="AB42" i="3"/>
  <c r="AA57" i="3"/>
  <c r="AA2" i="3"/>
  <c r="AA3" i="3"/>
  <c r="AA4" i="3"/>
  <c r="AA5" i="3"/>
  <c r="AA6" i="3"/>
  <c r="AA58" i="3"/>
  <c r="AA59" i="3"/>
  <c r="AA7" i="3"/>
  <c r="AA8" i="3"/>
  <c r="AA60" i="3"/>
  <c r="AA9" i="3"/>
  <c r="AA61" i="3"/>
  <c r="AA10" i="3"/>
  <c r="AA11" i="3"/>
  <c r="AA62" i="3"/>
  <c r="AA63" i="3"/>
  <c r="AA64" i="3"/>
  <c r="AA12" i="3"/>
  <c r="AA65" i="3"/>
  <c r="AA13" i="3"/>
  <c r="AA14" i="3"/>
  <c r="AA43" i="3"/>
  <c r="AA44" i="3"/>
  <c r="AA66" i="3"/>
  <c r="AA15" i="3"/>
  <c r="AA16" i="3"/>
  <c r="AA67" i="3"/>
  <c r="AA68" i="3"/>
  <c r="AA17" i="3"/>
  <c r="AA45" i="3"/>
  <c r="AA46" i="3"/>
  <c r="AA18" i="3"/>
  <c r="AA69" i="3"/>
  <c r="AA70" i="3"/>
  <c r="AA71" i="3"/>
  <c r="AA47" i="3"/>
  <c r="AA19" i="3"/>
  <c r="AA72" i="3"/>
  <c r="AA73" i="3"/>
  <c r="AA20" i="3"/>
  <c r="AA74" i="3"/>
  <c r="AA48" i="3"/>
  <c r="AA21" i="3"/>
  <c r="AA75" i="3"/>
  <c r="AA22" i="3"/>
  <c r="AA49" i="3"/>
  <c r="AA76" i="3"/>
  <c r="AA77" i="3"/>
  <c r="AA78" i="3"/>
  <c r="AA79" i="3"/>
  <c r="AA23" i="3"/>
  <c r="AA80" i="3"/>
  <c r="AA50" i="3"/>
  <c r="AA81" i="3"/>
  <c r="AA82" i="3"/>
  <c r="AA24" i="3"/>
  <c r="AA25" i="3"/>
  <c r="AA51" i="3"/>
  <c r="AA83" i="3"/>
  <c r="AA84" i="3"/>
  <c r="AA52" i="3"/>
  <c r="AA26" i="3"/>
  <c r="AA53" i="3"/>
  <c r="AA85" i="3"/>
  <c r="AA27" i="3"/>
  <c r="AA86" i="3"/>
  <c r="AA28" i="3"/>
  <c r="AA87" i="3"/>
  <c r="AA88" i="3"/>
  <c r="AA29" i="3"/>
  <c r="AA89" i="3"/>
  <c r="AA30" i="3"/>
  <c r="AA54" i="3"/>
  <c r="AA90" i="3"/>
  <c r="AA55" i="3"/>
  <c r="AA91" i="3"/>
  <c r="AA92" i="3"/>
  <c r="AA93" i="3"/>
  <c r="AA94" i="3"/>
  <c r="AA31" i="3"/>
  <c r="AA95" i="3"/>
  <c r="AA96" i="3"/>
  <c r="AA56" i="3"/>
  <c r="AA32" i="3"/>
  <c r="AA97" i="3"/>
  <c r="AA98" i="3"/>
  <c r="AA99" i="3"/>
  <c r="AA100" i="3"/>
  <c r="AA33" i="3"/>
  <c r="AA34" i="3"/>
  <c r="AA35" i="3"/>
  <c r="AA36" i="3"/>
  <c r="AA37" i="3"/>
  <c r="AA38" i="3"/>
  <c r="AA39" i="3"/>
  <c r="AA101" i="3"/>
  <c r="AA102" i="3"/>
  <c r="AA40" i="3"/>
  <c r="AA103" i="3"/>
  <c r="AA104" i="3"/>
  <c r="AA41" i="3"/>
  <c r="AA42" i="3"/>
  <c r="V57" i="3"/>
  <c r="V2" i="3"/>
  <c r="V3" i="3"/>
  <c r="V4" i="3"/>
  <c r="V5" i="3"/>
  <c r="V6" i="3"/>
  <c r="V58" i="3"/>
  <c r="V59" i="3"/>
  <c r="V7" i="3"/>
  <c r="V8" i="3"/>
  <c r="V60" i="3"/>
  <c r="V9" i="3"/>
  <c r="V61" i="3"/>
  <c r="V10" i="3"/>
  <c r="V11" i="3"/>
  <c r="V62" i="3"/>
  <c r="V63" i="3"/>
  <c r="V64" i="3"/>
  <c r="V12" i="3"/>
  <c r="V65" i="3"/>
  <c r="V13" i="3"/>
  <c r="V14" i="3"/>
  <c r="V43" i="3"/>
  <c r="V44" i="3"/>
  <c r="V66" i="3"/>
  <c r="V15" i="3"/>
  <c r="V16" i="3"/>
  <c r="V67" i="3"/>
  <c r="V68" i="3"/>
  <c r="V17" i="3"/>
  <c r="V45" i="3"/>
  <c r="V46" i="3"/>
  <c r="V18" i="3"/>
  <c r="V69" i="3"/>
  <c r="V70" i="3"/>
  <c r="V71" i="3"/>
  <c r="V47" i="3"/>
  <c r="V19" i="3"/>
  <c r="V72" i="3"/>
  <c r="V73" i="3"/>
  <c r="V20" i="3"/>
  <c r="V74" i="3"/>
  <c r="V48" i="3"/>
  <c r="V21" i="3"/>
  <c r="V75" i="3"/>
  <c r="V22" i="3"/>
  <c r="V49" i="3"/>
  <c r="V76" i="3"/>
  <c r="V77" i="3"/>
  <c r="V78" i="3"/>
  <c r="V79" i="3"/>
  <c r="V23" i="3"/>
  <c r="V80" i="3"/>
  <c r="V50" i="3"/>
  <c r="V81" i="3"/>
  <c r="V82" i="3"/>
  <c r="V24" i="3"/>
  <c r="V25" i="3"/>
  <c r="V51" i="3"/>
  <c r="V83" i="3"/>
  <c r="V84" i="3"/>
  <c r="V52" i="3"/>
  <c r="V26" i="3"/>
  <c r="V53" i="3"/>
  <c r="V85" i="3"/>
  <c r="V27" i="3"/>
  <c r="V86" i="3"/>
  <c r="V28" i="3"/>
  <c r="V87" i="3"/>
  <c r="V88" i="3"/>
  <c r="V29" i="3"/>
  <c r="V89" i="3"/>
  <c r="V30" i="3"/>
  <c r="V54" i="3"/>
  <c r="V90" i="3"/>
  <c r="V55" i="3"/>
  <c r="V91" i="3"/>
  <c r="V92" i="3"/>
  <c r="V93" i="3"/>
  <c r="V94" i="3"/>
  <c r="V31" i="3"/>
  <c r="V95" i="3"/>
  <c r="V96" i="3"/>
  <c r="V56" i="3"/>
  <c r="V32" i="3"/>
  <c r="V97" i="3"/>
  <c r="V98" i="3"/>
  <c r="V99" i="3"/>
  <c r="V100" i="3"/>
  <c r="V33" i="3"/>
  <c r="V34" i="3"/>
  <c r="V35" i="3"/>
  <c r="V36" i="3"/>
  <c r="V37" i="3"/>
  <c r="V38" i="3"/>
  <c r="V39" i="3"/>
  <c r="V101" i="3"/>
  <c r="V102" i="3"/>
  <c r="V40" i="3"/>
  <c r="V103" i="3"/>
  <c r="V104" i="3"/>
  <c r="V41" i="3"/>
  <c r="V42" i="3"/>
  <c r="U2" i="3"/>
  <c r="U3" i="3"/>
  <c r="U4" i="3"/>
  <c r="U5" i="3"/>
  <c r="U6" i="3"/>
  <c r="U58" i="3"/>
  <c r="U59" i="3"/>
  <c r="U7" i="3"/>
  <c r="U8" i="3"/>
  <c r="U60" i="3"/>
  <c r="U9" i="3"/>
  <c r="U61" i="3"/>
  <c r="U10" i="3"/>
  <c r="U11" i="3"/>
  <c r="U62" i="3"/>
  <c r="U63" i="3"/>
  <c r="U64" i="3"/>
  <c r="U12" i="3"/>
  <c r="U65" i="3"/>
  <c r="U13" i="3"/>
  <c r="U14" i="3"/>
  <c r="U43" i="3"/>
  <c r="U44" i="3"/>
  <c r="U66" i="3"/>
  <c r="U15" i="3"/>
  <c r="U16" i="3"/>
  <c r="U67" i="3"/>
  <c r="U68" i="3"/>
  <c r="U17" i="3"/>
  <c r="U45" i="3"/>
  <c r="U46" i="3"/>
  <c r="U18" i="3"/>
  <c r="U69" i="3"/>
  <c r="U70" i="3"/>
  <c r="U71" i="3"/>
  <c r="U47" i="3"/>
  <c r="U19" i="3"/>
  <c r="U72" i="3"/>
  <c r="U73" i="3"/>
  <c r="U20" i="3"/>
  <c r="U74" i="3"/>
  <c r="U48" i="3"/>
  <c r="U21" i="3"/>
  <c r="U75" i="3"/>
  <c r="U22" i="3"/>
  <c r="U49" i="3"/>
  <c r="U76" i="3"/>
  <c r="U77" i="3"/>
  <c r="U78" i="3"/>
  <c r="U79" i="3"/>
  <c r="U23" i="3"/>
  <c r="U80" i="3"/>
  <c r="U50" i="3"/>
  <c r="U81" i="3"/>
  <c r="U82" i="3"/>
  <c r="U24" i="3"/>
  <c r="U25" i="3"/>
  <c r="U51" i="3"/>
  <c r="U83" i="3"/>
  <c r="U84" i="3"/>
  <c r="U52" i="3"/>
  <c r="U26" i="3"/>
  <c r="U53" i="3"/>
  <c r="U85" i="3"/>
  <c r="U27" i="3"/>
  <c r="U86" i="3"/>
  <c r="U28" i="3"/>
  <c r="U87" i="3"/>
  <c r="U88" i="3"/>
  <c r="U29" i="3"/>
  <c r="U89" i="3"/>
  <c r="U30" i="3"/>
  <c r="U54" i="3"/>
  <c r="U90" i="3"/>
  <c r="U55" i="3"/>
  <c r="U91" i="3"/>
  <c r="U92" i="3"/>
  <c r="U93" i="3"/>
  <c r="U94" i="3"/>
  <c r="U31" i="3"/>
  <c r="U95" i="3"/>
  <c r="U96" i="3"/>
  <c r="U56" i="3"/>
  <c r="U32" i="3"/>
  <c r="U97" i="3"/>
  <c r="U98" i="3"/>
  <c r="U99" i="3"/>
  <c r="U100" i="3"/>
  <c r="U33" i="3"/>
  <c r="U34" i="3"/>
  <c r="U35" i="3"/>
  <c r="U36" i="3"/>
  <c r="U37" i="3"/>
  <c r="U38" i="3"/>
  <c r="U39" i="3"/>
  <c r="U101" i="3"/>
  <c r="U102" i="3"/>
  <c r="U40" i="3"/>
  <c r="U103" i="3"/>
  <c r="U104" i="3"/>
  <c r="U41" i="3"/>
  <c r="U42" i="3"/>
  <c r="U57" i="3"/>
  <c r="AD97" i="1" l="1"/>
  <c r="AD49" i="1"/>
  <c r="S92" i="1"/>
  <c r="S31" i="1"/>
  <c r="AD25" i="1"/>
  <c r="S32" i="1"/>
  <c r="S19" i="1"/>
  <c r="S100" i="1"/>
  <c r="AE14" i="1"/>
  <c r="AE81" i="1"/>
  <c r="AE57" i="1"/>
  <c r="AE33" i="1"/>
  <c r="AE17" i="1"/>
  <c r="AE29" i="1"/>
  <c r="AE5" i="1"/>
  <c r="AE8" i="1"/>
  <c r="AE40" i="1"/>
  <c r="AE43" i="1"/>
  <c r="AE45" i="1"/>
  <c r="AE21" i="1"/>
  <c r="AE41" i="1"/>
  <c r="AE100" i="1"/>
  <c r="AE52" i="1"/>
  <c r="AE28" i="1"/>
  <c r="AE15" i="1"/>
  <c r="AE56" i="1"/>
  <c r="AE44" i="1"/>
  <c r="AE32" i="1"/>
  <c r="AE68" i="1"/>
  <c r="AE20" i="1"/>
  <c r="AE90" i="1"/>
  <c r="AE78" i="1"/>
  <c r="AE66" i="1"/>
  <c r="AE54" i="1"/>
  <c r="AE42" i="1"/>
  <c r="AE30" i="1"/>
  <c r="AE6" i="1"/>
  <c r="AE87" i="1"/>
  <c r="AE63" i="1"/>
  <c r="AE39" i="1"/>
  <c r="AE3" i="1"/>
  <c r="AE98" i="1"/>
  <c r="AE86" i="1"/>
  <c r="AE74" i="1"/>
  <c r="AE62" i="1"/>
  <c r="AE50" i="1"/>
  <c r="AE38" i="1"/>
  <c r="AE26" i="1"/>
  <c r="AE99" i="1"/>
  <c r="AE75" i="1"/>
  <c r="AE51" i="1"/>
  <c r="AE27" i="1"/>
  <c r="AE18" i="1"/>
  <c r="AE80" i="1"/>
  <c r="AE2" i="1"/>
  <c r="AE23" i="1"/>
  <c r="AE89" i="1"/>
  <c r="AE77" i="1"/>
  <c r="AE65" i="1"/>
  <c r="AE58" i="1"/>
  <c r="AE46" i="1"/>
  <c r="AE34" i="1"/>
  <c r="AE22" i="1"/>
  <c r="AE10" i="1"/>
  <c r="AE88" i="1"/>
  <c r="AE76" i="1"/>
  <c r="AE64" i="1"/>
  <c r="AE16" i="1"/>
  <c r="AE96" i="1"/>
  <c r="AE84" i="1"/>
  <c r="AE72" i="1"/>
  <c r="AE60" i="1"/>
  <c r="AE48" i="1"/>
  <c r="AE36" i="1"/>
  <c r="AE24" i="1"/>
  <c r="AE4" i="1"/>
  <c r="AE53" i="1"/>
  <c r="AE9" i="1"/>
  <c r="AE55" i="1"/>
  <c r="AE31" i="1"/>
  <c r="AE19" i="1"/>
  <c r="AE7" i="1"/>
  <c r="AE67" i="1"/>
  <c r="AE12" i="1"/>
  <c r="AE59" i="1"/>
  <c r="AE47" i="1"/>
  <c r="AE35" i="1"/>
  <c r="AE11" i="1"/>
  <c r="AE94" i="1"/>
  <c r="AE82" i="1"/>
  <c r="AE70" i="1"/>
  <c r="AE92" i="1"/>
  <c r="AE93" i="1"/>
  <c r="AE69" i="1"/>
  <c r="AE97" i="1"/>
  <c r="AE85" i="1"/>
  <c r="AE73" i="1"/>
  <c r="AE61" i="1"/>
  <c r="AE49" i="1"/>
  <c r="AE37" i="1"/>
  <c r="AE25" i="1"/>
  <c r="AE13" i="1"/>
  <c r="AE91" i="1"/>
  <c r="AE79" i="1"/>
  <c r="AE95" i="1"/>
  <c r="AE83" i="1"/>
  <c r="AE71" i="1"/>
  <c r="T3" i="1"/>
  <c r="T4" i="1"/>
  <c r="T96" i="1"/>
  <c r="T50" i="1"/>
  <c r="T49" i="1"/>
  <c r="T37" i="1"/>
  <c r="T97" i="1"/>
  <c r="T85" i="1"/>
  <c r="T73" i="1"/>
  <c r="T61" i="1"/>
  <c r="T88" i="1"/>
  <c r="T31" i="1"/>
  <c r="T19" i="1"/>
  <c r="T7" i="1"/>
  <c r="T89" i="1"/>
  <c r="T29" i="1"/>
  <c r="T17" i="1"/>
  <c r="T5" i="1"/>
  <c r="T43" i="1"/>
  <c r="T42" i="1"/>
  <c r="T30" i="1"/>
  <c r="T18" i="1"/>
  <c r="T64" i="1"/>
  <c r="T28" i="1"/>
  <c r="T16" i="1"/>
  <c r="T77" i="1"/>
  <c r="T65" i="1"/>
  <c r="T53" i="1"/>
  <c r="T40" i="1"/>
  <c r="T90" i="1"/>
  <c r="T78" i="1"/>
  <c r="T66" i="1"/>
  <c r="T54" i="1"/>
  <c r="T6" i="1"/>
  <c r="T41" i="1"/>
  <c r="T39" i="1"/>
  <c r="T99" i="1"/>
  <c r="T38" i="1"/>
  <c r="T35" i="1"/>
  <c r="T23" i="1"/>
  <c r="T11" i="1"/>
  <c r="T82" i="1"/>
  <c r="T70" i="1"/>
  <c r="T58" i="1"/>
  <c r="T46" i="1"/>
  <c r="T22" i="1"/>
  <c r="T63" i="1"/>
  <c r="T21" i="1"/>
  <c r="T98" i="1"/>
  <c r="T86" i="1"/>
  <c r="T74" i="1"/>
  <c r="T62" i="1"/>
  <c r="T26" i="1"/>
  <c r="T14" i="1"/>
  <c r="T2" i="1"/>
  <c r="T92" i="1"/>
  <c r="T80" i="1"/>
  <c r="T68" i="1"/>
  <c r="T56" i="1"/>
  <c r="T44" i="1"/>
  <c r="T20" i="1"/>
  <c r="T8" i="1"/>
  <c r="T87" i="1"/>
  <c r="T45" i="1"/>
  <c r="T79" i="1"/>
  <c r="T67" i="1"/>
  <c r="T15" i="1"/>
  <c r="T75" i="1"/>
  <c r="T27" i="1"/>
  <c r="T51" i="1"/>
  <c r="T9" i="1"/>
  <c r="T100" i="1"/>
  <c r="T52" i="1"/>
  <c r="T76" i="1"/>
  <c r="T69" i="1"/>
  <c r="T57" i="1"/>
  <c r="T34" i="1"/>
  <c r="T10" i="1"/>
  <c r="T33" i="1"/>
  <c r="T91" i="1"/>
  <c r="T55" i="1"/>
  <c r="T32" i="1"/>
  <c r="T12" i="1"/>
  <c r="T94" i="1"/>
  <c r="T83" i="1"/>
  <c r="T71" i="1"/>
  <c r="T59" i="1"/>
  <c r="T47" i="1"/>
  <c r="T36" i="1"/>
  <c r="T24" i="1"/>
  <c r="T95" i="1"/>
  <c r="T84" i="1"/>
  <c r="T72" i="1"/>
  <c r="T60" i="1"/>
  <c r="T48" i="1"/>
  <c r="T25" i="1"/>
  <c r="T13" i="1"/>
  <c r="T93" i="1"/>
  <c r="T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9D3A3-5AC9-48FC-8ECB-E13742E0F4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627F31-44A1-4360-AFCC-C90D8A82CEE0}" name="WorksheetConnection_20240215-Backlog Batch 1 Expansion.xlsx!Summary" type="102" refreshedVersion="8" minRefreshableVersion="5">
    <extLst>
      <ext xmlns:x15="http://schemas.microsoft.com/office/spreadsheetml/2010/11/main" uri="{DE250136-89BD-433C-8126-D09CA5730AF9}">
        <x15:connection id="Summary" autoDelete="1">
          <x15:rangePr sourceName="_xlcn.WorksheetConnection_20240215BacklogBatch1Expansion.xlsxSummary1"/>
        </x15:connection>
      </ext>
    </extLst>
  </connection>
</connections>
</file>

<file path=xl/sharedStrings.xml><?xml version="1.0" encoding="utf-8"?>
<sst xmlns="http://schemas.openxmlformats.org/spreadsheetml/2006/main" count="25064" uniqueCount="4946">
  <si>
    <t>Company Name</t>
  </si>
  <si>
    <t>Kaiser Permanente</t>
  </si>
  <si>
    <t>Walmart Inc</t>
  </si>
  <si>
    <t>Us Foods Inc</t>
  </si>
  <si>
    <t>Signet Jewelers Ltd</t>
  </si>
  <si>
    <t>Saks Fifth Avenue</t>
  </si>
  <si>
    <t>Herbalife International of America Inc</t>
  </si>
  <si>
    <t>Neiman Marcus</t>
  </si>
  <si>
    <t>Krispy Kreme Doughnut Corp</t>
  </si>
  <si>
    <t>Red Robin Gourmet Burgers Inc</t>
  </si>
  <si>
    <t>Crocs Retail LLC</t>
  </si>
  <si>
    <t>Boot Barn</t>
  </si>
  <si>
    <t>Lands' End Inc</t>
  </si>
  <si>
    <t>RumbleOn Inc</t>
  </si>
  <si>
    <t>Dave &amp; Buster's</t>
  </si>
  <si>
    <t>Jack in the Box Inc</t>
  </si>
  <si>
    <t>Stitch Fix Inc</t>
  </si>
  <si>
    <t>Oxford Industries Inc</t>
  </si>
  <si>
    <t>The Chefs' Warehouse Inc</t>
  </si>
  <si>
    <t>Wolverine World Wide Inc</t>
  </si>
  <si>
    <t>Five Below Inc</t>
  </si>
  <si>
    <t>Genesco Inc</t>
  </si>
  <si>
    <t>The Container Store Inc</t>
  </si>
  <si>
    <t>Nu Skin Enterprises Inc</t>
  </si>
  <si>
    <t>Abercrombie &amp; Fitch</t>
  </si>
  <si>
    <t>Planet Fitness Franchising LLC</t>
  </si>
  <si>
    <t>TVI Inc</t>
  </si>
  <si>
    <t>American Eagle</t>
  </si>
  <si>
    <t>Helen of Troy Ltd</t>
  </si>
  <si>
    <t>Bob's Discount Furniture LLC</t>
  </si>
  <si>
    <t>Carrols Restaurant Group Inc</t>
  </si>
  <si>
    <t>BODi</t>
  </si>
  <si>
    <t>Torrid Holdings Inc</t>
  </si>
  <si>
    <t>BrightStar Care</t>
  </si>
  <si>
    <t>Optum Inc</t>
  </si>
  <si>
    <t>Centene Corp</t>
  </si>
  <si>
    <t>Cognizant Technology Solutions Corp</t>
  </si>
  <si>
    <t>CommonSpirit Health</t>
  </si>
  <si>
    <t>Trinity Health Co</t>
  </si>
  <si>
    <t>Banner Health</t>
  </si>
  <si>
    <t>Dignity Health</t>
  </si>
  <si>
    <t>Medline Industries LP</t>
  </si>
  <si>
    <t>Providence Health &amp; Services</t>
  </si>
  <si>
    <t>Experian US</t>
  </si>
  <si>
    <t>Intermountain Healthcare</t>
  </si>
  <si>
    <t>First American Financial Corp</t>
  </si>
  <si>
    <t>Adventist Health</t>
  </si>
  <si>
    <t>University of Colorado Health</t>
  </si>
  <si>
    <t>Huntington Bancshares Inc</t>
  </si>
  <si>
    <t>Change Healthcare Inc</t>
  </si>
  <si>
    <t>Scripps Health</t>
  </si>
  <si>
    <t>Omega Healthcare Management Services</t>
  </si>
  <si>
    <t>Houston Methodist</t>
  </si>
  <si>
    <t>OhioHealth</t>
  </si>
  <si>
    <t>Community Health Systems Inc</t>
  </si>
  <si>
    <t>R1 RCM Inc</t>
  </si>
  <si>
    <t>Fifth Third Bank, National Association</t>
  </si>
  <si>
    <t>Stanford Health Care</t>
  </si>
  <si>
    <t>UW Medicine</t>
  </si>
  <si>
    <t>UCI Health</t>
  </si>
  <si>
    <t>Sagility LLC</t>
  </si>
  <si>
    <t>Robert Half International Inc</t>
  </si>
  <si>
    <t>Commerce Bancshares Inc</t>
  </si>
  <si>
    <t>Tower Health</t>
  </si>
  <si>
    <t>MercyOne</t>
  </si>
  <si>
    <t>MultiCare Health System Inc</t>
  </si>
  <si>
    <t>PeaceHealth</t>
  </si>
  <si>
    <t>The University of Kansas Health System</t>
  </si>
  <si>
    <t>UC Health</t>
  </si>
  <si>
    <t>Ardent Health Services</t>
  </si>
  <si>
    <t>Forvis</t>
  </si>
  <si>
    <t>Nebraska Medical Center</t>
  </si>
  <si>
    <t>Community Medical Centers</t>
  </si>
  <si>
    <t>Sharp HealthCare</t>
  </si>
  <si>
    <t>Rsm Us LLP</t>
  </si>
  <si>
    <t>Legacy Health</t>
  </si>
  <si>
    <t>EvergreenHealth</t>
  </si>
  <si>
    <t>Denver Health</t>
  </si>
  <si>
    <t>Coronis Health</t>
  </si>
  <si>
    <t>Renown Regional Medical Center</t>
  </si>
  <si>
    <t>HonorHealth</t>
  </si>
  <si>
    <t>UC San Diego Health System</t>
  </si>
  <si>
    <t>PIH Health</t>
  </si>
  <si>
    <t>St John's Health</t>
  </si>
  <si>
    <t>Hawaii Pacific Health</t>
  </si>
  <si>
    <t>The Queen's Health Systems (QHS)</t>
  </si>
  <si>
    <t>St Luke</t>
  </si>
  <si>
    <t>SelectHealth</t>
  </si>
  <si>
    <t>Presbyterian Healthcare Services</t>
  </si>
  <si>
    <t>Salem Hospital</t>
  </si>
  <si>
    <t>Parkland Health &amp; Hospital System</t>
  </si>
  <si>
    <t>Umpqua Bank</t>
  </si>
  <si>
    <t>United HealthCare Services Inc</t>
  </si>
  <si>
    <t>The University of Texas MD Anderson Cancer Center</t>
  </si>
  <si>
    <t>CorroHealth</t>
  </si>
  <si>
    <t>Parkland</t>
  </si>
  <si>
    <t>Amazon.com Inc</t>
  </si>
  <si>
    <t>Micron Technology Inc</t>
  </si>
  <si>
    <t>NYC Health + Hospitals</t>
  </si>
  <si>
    <t>Kforce Inc</t>
  </si>
  <si>
    <t>Company Domain</t>
  </si>
  <si>
    <t>kaiserpermanente.org</t>
  </si>
  <si>
    <t>walmart.com</t>
  </si>
  <si>
    <t>usfoods.com</t>
  </si>
  <si>
    <t>signetjewelers.com</t>
  </si>
  <si>
    <t>saksfifthavenue.com</t>
  </si>
  <si>
    <t>herbalife.com</t>
  </si>
  <si>
    <t>neimanmarcus.com</t>
  </si>
  <si>
    <t>krispykreme.com</t>
  </si>
  <si>
    <t>redrobin.com</t>
  </si>
  <si>
    <t>crocs.com</t>
  </si>
  <si>
    <t>bootbarn.com</t>
  </si>
  <si>
    <t>landsend.com</t>
  </si>
  <si>
    <t>rumbleon.com</t>
  </si>
  <si>
    <t>daveandbusters.com</t>
  </si>
  <si>
    <t>jackinthebox.com</t>
  </si>
  <si>
    <t>stitchfix.com</t>
  </si>
  <si>
    <t>oxfordinc.com</t>
  </si>
  <si>
    <t>chefswarehouse.com</t>
  </si>
  <si>
    <t>wolverineworldwide.com</t>
  </si>
  <si>
    <t>fivebelow.com</t>
  </si>
  <si>
    <t>genesco.com</t>
  </si>
  <si>
    <t>containerstore.com</t>
  </si>
  <si>
    <t>nse.co</t>
  </si>
  <si>
    <t>abercrombie.com</t>
  </si>
  <si>
    <t>planetfitness.com</t>
  </si>
  <si>
    <t>savers.com</t>
  </si>
  <si>
    <t>ae.com</t>
  </si>
  <si>
    <t>hotus.com</t>
  </si>
  <si>
    <t>mybobs.com</t>
  </si>
  <si>
    <t>carrols.com</t>
  </si>
  <si>
    <t>beachbody.com</t>
  </si>
  <si>
    <t>torrid.com</t>
  </si>
  <si>
    <t>brightstarcare.com</t>
  </si>
  <si>
    <t>optum.com</t>
  </si>
  <si>
    <t>centene.com</t>
  </si>
  <si>
    <t>cognizant.com</t>
  </si>
  <si>
    <t>commonspirit.org</t>
  </si>
  <si>
    <t>trinity-health.org</t>
  </si>
  <si>
    <t>bannerhealth.com</t>
  </si>
  <si>
    <t>dignityhealth.org</t>
  </si>
  <si>
    <t>medline.com</t>
  </si>
  <si>
    <t>providence.org</t>
  </si>
  <si>
    <t>experian.com</t>
  </si>
  <si>
    <t>intermountainhealthcare.org</t>
  </si>
  <si>
    <t>firstam.com</t>
  </si>
  <si>
    <t>adventisthealth.org</t>
  </si>
  <si>
    <t>uchealth.org</t>
  </si>
  <si>
    <t>huntington.com</t>
  </si>
  <si>
    <t>changehealthcare.com</t>
  </si>
  <si>
    <t>scripps.org</t>
  </si>
  <si>
    <t>omegahms.com</t>
  </si>
  <si>
    <t>houstonmethodist.org</t>
  </si>
  <si>
    <t>ohiohealth.com</t>
  </si>
  <si>
    <t>chs.net</t>
  </si>
  <si>
    <t>r1rcm.com</t>
  </si>
  <si>
    <t>53.com</t>
  </si>
  <si>
    <t>stanfordhealthcare.org</t>
  </si>
  <si>
    <t>uwmedicine.org</t>
  </si>
  <si>
    <t>ucihealth.org</t>
  </si>
  <si>
    <t>sagilityhealth.com</t>
  </si>
  <si>
    <t>roberthalf.com</t>
  </si>
  <si>
    <t>commercebank.com</t>
  </si>
  <si>
    <t>towerhealth.org</t>
  </si>
  <si>
    <t>mercyone.org</t>
  </si>
  <si>
    <t>multicare.org</t>
  </si>
  <si>
    <t>peacehealth.org</t>
  </si>
  <si>
    <t>kansashealthsystem.com</t>
  </si>
  <si>
    <t>uchealth.com</t>
  </si>
  <si>
    <t>ardenthealth.com</t>
  </si>
  <si>
    <t>forvis.com</t>
  </si>
  <si>
    <t>nebraskamed.com</t>
  </si>
  <si>
    <t>communitymedical.org</t>
  </si>
  <si>
    <t>sharp.com</t>
  </si>
  <si>
    <t>rsmus.com</t>
  </si>
  <si>
    <t>legacyhealth.org</t>
  </si>
  <si>
    <t>evergreenhealth.com</t>
  </si>
  <si>
    <t>denverhealth.org</t>
  </si>
  <si>
    <t>coronishealth.com</t>
  </si>
  <si>
    <t>renown.org</t>
  </si>
  <si>
    <t>honorhealth.com</t>
  </si>
  <si>
    <t>ucsd.edu</t>
  </si>
  <si>
    <t>pihhealth.org</t>
  </si>
  <si>
    <t>stjohns.health</t>
  </si>
  <si>
    <t>hawaiipacifichealth.org</t>
  </si>
  <si>
    <t>queens.org</t>
  </si>
  <si>
    <t>stlukesonline.org</t>
  </si>
  <si>
    <t>selecthealth.org</t>
  </si>
  <si>
    <t>phs.org</t>
  </si>
  <si>
    <t>salemhealth.org</t>
  </si>
  <si>
    <t>umpquabank.com</t>
  </si>
  <si>
    <t>uhc.com</t>
  </si>
  <si>
    <t>mdanderson.org</t>
  </si>
  <si>
    <t>corrohealth.com</t>
  </si>
  <si>
    <t>parklandhospital.com</t>
  </si>
  <si>
    <t>amazon.com</t>
  </si>
  <si>
    <t>micron.com</t>
  </si>
  <si>
    <t>nychealthandhospitals.org</t>
  </si>
  <si>
    <t>kforce.com</t>
  </si>
  <si>
    <t>Revenue (in 000s USD)</t>
  </si>
  <si>
    <t>Revenue Range (in USD)</t>
  </si>
  <si>
    <t>Over $5 bil.</t>
  </si>
  <si>
    <t>$1 bil. - $5 bil.</t>
  </si>
  <si>
    <t>Industry (Standardized)</t>
  </si>
  <si>
    <t>Lead Segment HS</t>
  </si>
  <si>
    <t>Industry Re-Segmentation</t>
  </si>
  <si>
    <t>Physicians Clinics</t>
  </si>
  <si>
    <t>Healthcare</t>
  </si>
  <si>
    <t>Retail</t>
  </si>
  <si>
    <t>Services</t>
  </si>
  <si>
    <t>Retail + CPG</t>
  </si>
  <si>
    <t>Hospitality</t>
  </si>
  <si>
    <t>Manufacturing</t>
  </si>
  <si>
    <t>Consumer Services</t>
  </si>
  <si>
    <t>Elderly Care Services</t>
  </si>
  <si>
    <t>Insurance</t>
  </si>
  <si>
    <t>Finance &amp; Insurance</t>
  </si>
  <si>
    <t>Media &amp; Internet</t>
  </si>
  <si>
    <t>General</t>
  </si>
  <si>
    <t>Finance</t>
  </si>
  <si>
    <t>Company Country</t>
  </si>
  <si>
    <t>United States</t>
  </si>
  <si>
    <t>No</t>
  </si>
  <si>
    <t>CFO</t>
  </si>
  <si>
    <t>CPO</t>
  </si>
  <si>
    <t>COO</t>
  </si>
  <si>
    <t>Treasurer</t>
  </si>
  <si>
    <t>Controller</t>
  </si>
  <si>
    <t>Sourcing</t>
  </si>
  <si>
    <t>Procurement</t>
  </si>
  <si>
    <t>CAO</t>
  </si>
  <si>
    <t>CEO</t>
  </si>
  <si>
    <t>Preview Count</t>
  </si>
  <si>
    <t>Job Title</t>
  </si>
  <si>
    <t>No of Preview</t>
  </si>
  <si>
    <t>Initial Search Count (No of Companies)</t>
  </si>
  <si>
    <t>First Name</t>
  </si>
  <si>
    <t>Middle Name</t>
  </si>
  <si>
    <t>Last Name</t>
  </si>
  <si>
    <t>Job Role (Standardized)</t>
  </si>
  <si>
    <t>Job Function</t>
  </si>
  <si>
    <t>Management Level</t>
  </si>
  <si>
    <t>Email Address</t>
  </si>
  <si>
    <t>Email Domain</t>
  </si>
  <si>
    <t>Direct Phone Number</t>
  </si>
  <si>
    <t>LinkedIn Contact Profile URL</t>
  </si>
  <si>
    <t>Person Street</t>
  </si>
  <si>
    <t>Person City</t>
  </si>
  <si>
    <t>Person State</t>
  </si>
  <si>
    <t>Person Zip Code</t>
  </si>
  <si>
    <t>Country</t>
  </si>
  <si>
    <t>Website</t>
  </si>
  <si>
    <t>Company HQ Phone</t>
  </si>
  <si>
    <t>Primary Industry</t>
  </si>
  <si>
    <t>Primary Sub-Industry</t>
  </si>
  <si>
    <t>All Industries</t>
  </si>
  <si>
    <t>All Sub-Industries</t>
  </si>
  <si>
    <t>LinkedIn Company Profile URL</t>
  </si>
  <si>
    <t>Facebook Company Profile URL</t>
  </si>
  <si>
    <t>Twitter Company Profile URL</t>
  </si>
  <si>
    <t>Company Street Address</t>
  </si>
  <si>
    <t>Company City</t>
  </si>
  <si>
    <t>Company State</t>
  </si>
  <si>
    <t>Company Zip Code</t>
  </si>
  <si>
    <t>Full Address</t>
  </si>
  <si>
    <t>Membership Note</t>
  </si>
  <si>
    <t>Source (Self-Define)</t>
  </si>
  <si>
    <t>Mark</t>
  </si>
  <si>
    <t>Trammel</t>
  </si>
  <si>
    <t>Chief Financial Officer</t>
  </si>
  <si>
    <t>Finance Executive</t>
  </si>
  <si>
    <t>C-Level</t>
  </si>
  <si>
    <t>mtrammel@mercydesmoines.org</t>
  </si>
  <si>
    <t>mercydesmoines.org</t>
  </si>
  <si>
    <t>(319) 398-6011</t>
  </si>
  <si>
    <t>https://www.linkedin.com/in/mark-trammel-61a3332</t>
  </si>
  <si>
    <t>Mason City</t>
  </si>
  <si>
    <t>Iowa</t>
  </si>
  <si>
    <t>www.mercyone.org</t>
  </si>
  <si>
    <t>(800) 433-3883</t>
  </si>
  <si>
    <t>Hospitals &amp; Physicians Clinics</t>
  </si>
  <si>
    <t>Medical &amp; Surgical Hospitals</t>
  </si>
  <si>
    <t>http://www.linkedin.com/company/mercyone</t>
  </si>
  <si>
    <t>http://www.facebook.com/mercyonedesmoines</t>
  </si>
  <si>
    <t>http://www.twitter.com/mercydesmoines</t>
  </si>
  <si>
    <t>701 10th St SE</t>
  </si>
  <si>
    <t>Cedar Rapids</t>
  </si>
  <si>
    <t>701 10th St SE, Cedar Rapids, Iowa, 52403, United States</t>
  </si>
  <si>
    <t>Brian</t>
  </si>
  <si>
    <t>Scott</t>
  </si>
  <si>
    <t>brian.scott@jackinthebox.com</t>
  </si>
  <si>
    <t>https://www.linkedin.com/in/brian-scott-35181156</t>
  </si>
  <si>
    <t>9357 Spectrum Center Blvd</t>
  </si>
  <si>
    <t>San Diego</t>
  </si>
  <si>
    <t>California</t>
  </si>
  <si>
    <t>Jack in the Box</t>
  </si>
  <si>
    <t>www.jackinthebox.com</t>
  </si>
  <si>
    <t>(858) 571-2121</t>
  </si>
  <si>
    <t>Restaurants</t>
  </si>
  <si>
    <t>http://www.linkedin.com/company/jack-in-the-box</t>
  </si>
  <si>
    <t>http://www.facebook.com/jackinthebox</t>
  </si>
  <si>
    <t>http://www.twitter.com/jackbox</t>
  </si>
  <si>
    <t>9357 Spectrum Center Blvd, San Diego, California, 92123, United States</t>
  </si>
  <si>
    <t>Paula</t>
  </si>
  <si>
    <t>Dempsey</t>
  </si>
  <si>
    <t>pdempsey@torrid.com</t>
  </si>
  <si>
    <t>https://www.linkedin.com/in/paulasdempsey</t>
  </si>
  <si>
    <t>10800 W Pico Blvd</t>
  </si>
  <si>
    <t>Los Angeles</t>
  </si>
  <si>
    <t>Torrid</t>
  </si>
  <si>
    <t>www.torrid.com</t>
  </si>
  <si>
    <t>(626) 667-1002</t>
  </si>
  <si>
    <t>Apparel &amp; Accessories Retail</t>
  </si>
  <si>
    <t>http://www.linkedin.com/company/torrid</t>
  </si>
  <si>
    <t>http://www.facebook.com/10236898932</t>
  </si>
  <si>
    <t>http://www.twitter.com/torridfashion</t>
  </si>
  <si>
    <t>18501 San Jose Ave</t>
  </si>
  <si>
    <t>Rowland Heights</t>
  </si>
  <si>
    <t>18501 San Jose Ave, Rowland Heights, California, 91748, United States</t>
  </si>
  <si>
    <t>James</t>
  </si>
  <si>
    <t>K.</t>
  </si>
  <si>
    <t>Parr</t>
  </si>
  <si>
    <t>Executive VP, Operations &amp; Chief Financial Officer</t>
  </si>
  <si>
    <t>james.parr@salemhealth.org</t>
  </si>
  <si>
    <t>(503) 814-2841</t>
  </si>
  <si>
    <t>https://www.linkedin.com/in/james-parr-a8819b15</t>
  </si>
  <si>
    <t>890 Oak St SE Bldg C Ste 3080</t>
  </si>
  <si>
    <t>Salem</t>
  </si>
  <si>
    <t>Oregon</t>
  </si>
  <si>
    <t>Salem Health</t>
  </si>
  <si>
    <t>www.salemhealth.org</t>
  </si>
  <si>
    <t>(503) 561-5200</t>
  </si>
  <si>
    <t>http://www.linkedin.com/company/salem-health</t>
  </si>
  <si>
    <t>http://www.facebook.com/salemhealth</t>
  </si>
  <si>
    <t>http://www.twitter.com/salemhealth</t>
  </si>
  <si>
    <t>890 Oak St SE</t>
  </si>
  <si>
    <t>890 Oak St SE, Salem, Oregon, 97301, United States</t>
  </si>
  <si>
    <t>Charles</t>
  </si>
  <si>
    <t>G.</t>
  </si>
  <si>
    <t>Kim</t>
  </si>
  <si>
    <t>Executive VP &amp; Chief Financial Officer</t>
  </si>
  <si>
    <t>charles.kim@commercebank.com</t>
  </si>
  <si>
    <t>https://www.linkedin.com/in/charles-g-kim-ba456a11/</t>
  </si>
  <si>
    <t>1000 Walnut St</t>
  </si>
  <si>
    <t>Kansas City</t>
  </si>
  <si>
    <t>Missouri</t>
  </si>
  <si>
    <t>Commerce Bank</t>
  </si>
  <si>
    <t>www.commercebank.com</t>
  </si>
  <si>
    <t>(816) 234-2000</t>
  </si>
  <si>
    <t>Banking</t>
  </si>
  <si>
    <t>http://www.linkedin.com/company/commerce_bank</t>
  </si>
  <si>
    <t>http://www.facebook.com/252927131431833</t>
  </si>
  <si>
    <t>http://www.twitter.com/commercebank</t>
  </si>
  <si>
    <t>1000 Walnut St, Kansas City, Missouri, 64106, United States</t>
  </si>
  <si>
    <t>Grassmyer</t>
  </si>
  <si>
    <t>Executive Vice President &amp; Chief Financial Officer</t>
  </si>
  <si>
    <t>sgrassmyer@oxfordinc.com</t>
  </si>
  <si>
    <t>(404) 653-1511</t>
  </si>
  <si>
    <t>https://www.linkedin.com/in/scott-grassmyer-629a911a6</t>
  </si>
  <si>
    <t>999 Peachtree St NE Ste 688</t>
  </si>
  <si>
    <t>Atlanta</t>
  </si>
  <si>
    <t>Georgia</t>
  </si>
  <si>
    <t>Oxford</t>
  </si>
  <si>
    <t>www.oxfordinc.com</t>
  </si>
  <si>
    <t>(404) 659-2424</t>
  </si>
  <si>
    <t>Retail;Manufacturing</t>
  </si>
  <si>
    <t>Apparel &amp; Accessories Retail;Textiles &amp; Apparel</t>
  </si>
  <si>
    <t>http://www.linkedin.com/company/oxford-industries</t>
  </si>
  <si>
    <t>http://www.facebook.com/industriasoxforddemerida</t>
  </si>
  <si>
    <t>http://www.twitter.com/mistressmousey</t>
  </si>
  <si>
    <t>999 Peachtree St NE Ste 688, Atlanta, Georgia, 30309, United States</t>
  </si>
  <si>
    <t>Brooke</t>
  </si>
  <si>
    <t>Bojanowski</t>
  </si>
  <si>
    <t>Lead Consultant, Chief Financial Officer and Business Advisory</t>
  </si>
  <si>
    <t>brooke.bojanowski@forvis.com</t>
  </si>
  <si>
    <t>(646) 798-3487</t>
  </si>
  <si>
    <t>New York</t>
  </si>
  <si>
    <t>FORVIS</t>
  </si>
  <si>
    <t>www.forvis.com</t>
  </si>
  <si>
    <t>(417) 865-8701</t>
  </si>
  <si>
    <t>Business Services</t>
  </si>
  <si>
    <t>Accounting Services</t>
  </si>
  <si>
    <t>http://www.linkedin.com/company/forvis</t>
  </si>
  <si>
    <t>http://www.facebook.com/forvisllp</t>
  </si>
  <si>
    <t>http://www.twitter.com/forvis</t>
  </si>
  <si>
    <t>910 E Saint Louis St Ste 200</t>
  </si>
  <si>
    <t>Springfield</t>
  </si>
  <si>
    <t>910 E Saint Louis St Ste 200, Springfield, Missouri, 65801, United States</t>
  </si>
  <si>
    <t>Manuel</t>
  </si>
  <si>
    <t>J.</t>
  </si>
  <si>
    <t>Evans</t>
  </si>
  <si>
    <t>manny.evans@cmchealthsys.org</t>
  </si>
  <si>
    <t>cmchealthsys.org</t>
  </si>
  <si>
    <t>(570) 969-8000</t>
  </si>
  <si>
    <t>https://www.linkedin.com/in/manuel-evans-92208a14</t>
  </si>
  <si>
    <t>Scranton</t>
  </si>
  <si>
    <t>Pennsylvania</t>
  </si>
  <si>
    <t>www.communitymedical.org</t>
  </si>
  <si>
    <t>(559) 459-6000</t>
  </si>
  <si>
    <t>Hospitals &amp; Physicians Clinics;Healthcare Services</t>
  </si>
  <si>
    <t>Medical &amp; Surgical Hospitals;Ambulance Services;Medical Specialists;Physicians Clinics</t>
  </si>
  <si>
    <t>http://www.linkedin.com/company/community-medical-centers</t>
  </si>
  <si>
    <t>http://www.facebook.com/140689005979204</t>
  </si>
  <si>
    <t>http://www.twitter.com/communitymed</t>
  </si>
  <si>
    <t>2823 Fresno St</t>
  </si>
  <si>
    <t>Fresno</t>
  </si>
  <si>
    <t>2823 Fresno St, Fresno, California, 93721, United States</t>
  </si>
  <si>
    <t>Brett</t>
  </si>
  <si>
    <t>Tande</t>
  </si>
  <si>
    <t>Chief Financial Officer &amp; Corporate Senior VP</t>
  </si>
  <si>
    <t>tande.brett@scrippshealth.org</t>
  </si>
  <si>
    <t>scrippshealth.org</t>
  </si>
  <si>
    <t>(858) 678-7227</t>
  </si>
  <si>
    <t>https://www.linkedin.com/in/brett-tande-b49abb4b/</t>
  </si>
  <si>
    <t>10140 Campus Point Dr Ste 210</t>
  </si>
  <si>
    <t>www.scripps.org</t>
  </si>
  <si>
    <t>(800) 727-4777</t>
  </si>
  <si>
    <t>http://www.linkedin.com/company/scripps-health</t>
  </si>
  <si>
    <t>http://www.facebook.com/scrippshealth</t>
  </si>
  <si>
    <t>http://www.twitter.com/scrippshealth</t>
  </si>
  <si>
    <t>10140 Campus Point Dr</t>
  </si>
  <si>
    <t>10140 Campus Point Dr, San Diego, California, 92121, United States</t>
  </si>
  <si>
    <t>David</t>
  </si>
  <si>
    <t>Pallaschke</t>
  </si>
  <si>
    <t>david.pallaschke@brightstarcare.com</t>
  </si>
  <si>
    <t>(847) 693-2002</t>
  </si>
  <si>
    <t>https://www.linkedin.com/in/david-pallaschke-0670a27</t>
  </si>
  <si>
    <t>1125 Tri State Pkwy Ste 500</t>
  </si>
  <si>
    <t>Gurnee</t>
  </si>
  <si>
    <t>Illinois</t>
  </si>
  <si>
    <t>www.brightstarcare.com</t>
  </si>
  <si>
    <t>(866) 777-7110</t>
  </si>
  <si>
    <t>Healthcare Services</t>
  </si>
  <si>
    <t>http://www.linkedin.com/company/72717</t>
  </si>
  <si>
    <t>http://www.facebook.com/hncllc</t>
  </si>
  <si>
    <t>http://www.twitter.com/brightstar</t>
  </si>
  <si>
    <t>1125 Tri State Pkwy Ste 700</t>
  </si>
  <si>
    <t>1125 Tri State Pkwy Ste 700, Gurnee, Illinois, 60031, United States</t>
  </si>
  <si>
    <t>Robert</t>
  </si>
  <si>
    <t>C.</t>
  </si>
  <si>
    <t>Knowlton</t>
  </si>
  <si>
    <t>robert.knowlton@experian.com</t>
  </si>
  <si>
    <t>(714) 830-5478</t>
  </si>
  <si>
    <t>475 Anton Blvd</t>
  </si>
  <si>
    <t>Costa Mesa</t>
  </si>
  <si>
    <t>www.experian.com</t>
  </si>
  <si>
    <t>(714) 830-7000</t>
  </si>
  <si>
    <t>http://www.linkedin.com/company/experian</t>
  </si>
  <si>
    <t>http://www.facebook.com/experian</t>
  </si>
  <si>
    <t>http://www.twitter.com/experian_us</t>
  </si>
  <si>
    <t>475 Anton Blvd, Costa Mesa, California, 92626, United States</t>
  </si>
  <si>
    <t>Clay</t>
  </si>
  <si>
    <t>Ashdown</t>
  </si>
  <si>
    <t>clay.ashdown@intermountainhealthcare.org</t>
  </si>
  <si>
    <t>https://www.linkedin.com/in/clay-ashdown-6b80951</t>
  </si>
  <si>
    <t>36 S State St Ste 2200</t>
  </si>
  <si>
    <t>Salt Lake City</t>
  </si>
  <si>
    <t>Utah</t>
  </si>
  <si>
    <t>www.intermountainhealthcare.org</t>
  </si>
  <si>
    <t>(801) 442-2000</t>
  </si>
  <si>
    <t>Hospitals &amp; Physicians Clinics;Organizations</t>
  </si>
  <si>
    <t>Medical &amp; Surgical Hospitals;Non-Profit &amp; Charitable Organizations;Physicians Clinics</t>
  </si>
  <si>
    <t>http://www.linkedin.com/company/intermountain-healthcare</t>
  </si>
  <si>
    <t>http://www.facebook.com/intermountain</t>
  </si>
  <si>
    <t>http://www.twitter.com/intermountain</t>
  </si>
  <si>
    <t>36 S State St</t>
  </si>
  <si>
    <t>36 S State St, Salt Lake City, Utah, 84111, United States</t>
  </si>
  <si>
    <t>Monica</t>
  </si>
  <si>
    <t>Lubeck</t>
  </si>
  <si>
    <t>Division Kc Senior VP &amp; Chief Financial Officer</t>
  </si>
  <si>
    <t>mlubeck@kumc.edu</t>
  </si>
  <si>
    <t>kumc.edu</t>
  </si>
  <si>
    <t>(913) 588-6632</t>
  </si>
  <si>
    <t>https://www.linkedin.com/in/monica-lubeck-b680391a</t>
  </si>
  <si>
    <t>4000 Cambridge St Ste 600</t>
  </si>
  <si>
    <t>Kansas</t>
  </si>
  <si>
    <t>The University of Kansas Health</t>
  </si>
  <si>
    <t>www.kansashealthsystem.com</t>
  </si>
  <si>
    <t>(913) 588-1227</t>
  </si>
  <si>
    <t>Education</t>
  </si>
  <si>
    <t>Colleges &amp; Universities</t>
  </si>
  <si>
    <t>Education;Hospitals &amp; Physicians Clinics</t>
  </si>
  <si>
    <t>Colleges &amp; Universities;Medical &amp; Surgical Hospitals</t>
  </si>
  <si>
    <t>http://www.linkedin.com/company/the-university-of-kansas-hospital</t>
  </si>
  <si>
    <t>http://www.facebook.com/kuschoolofmedicine</t>
  </si>
  <si>
    <t>http://www.twitter.com/kuhospital</t>
  </si>
  <si>
    <t>4000 Cambridge St</t>
  </si>
  <si>
    <t>4000 Cambridge St, Kansas City, Kansas, 66160, United States</t>
  </si>
  <si>
    <t>Michael</t>
  </si>
  <si>
    <t>Drazin</t>
  </si>
  <si>
    <t>mdrazin@medline.com</t>
  </si>
  <si>
    <t>(847) 643-3985</t>
  </si>
  <si>
    <t>https://www.linkedin.com/in/mike-drazin-8b41ba</t>
  </si>
  <si>
    <t>3 Lakes Dr</t>
  </si>
  <si>
    <t>Northfield</t>
  </si>
  <si>
    <t>Medline Industries</t>
  </si>
  <si>
    <t>www.medline.com</t>
  </si>
  <si>
    <t>(800) 633-5463</t>
  </si>
  <si>
    <t>Medical Devices &amp; Equipment</t>
  </si>
  <si>
    <t>Manufacturing;Retail</t>
  </si>
  <si>
    <t>Medical Devices &amp; Equipment;Health &amp; Nutrition Products;Pharmaceuticals;Vitamins, Supplements &amp; Health Stores</t>
  </si>
  <si>
    <t>http://www.linkedin.com/company/medline-industries</t>
  </si>
  <si>
    <t>http://www.facebook.com/medlineindustries</t>
  </si>
  <si>
    <t>http://www.twitter.com/medline</t>
  </si>
  <si>
    <t>3 Lakes Dr, Northfield, Illinois, 60093, United States</t>
  </si>
  <si>
    <t>D.</t>
  </si>
  <si>
    <t>Thomas</t>
  </si>
  <si>
    <t>jdthomas@nuskin.com</t>
  </si>
  <si>
    <t>nuskin.com</t>
  </si>
  <si>
    <t>(801) 345-2615</t>
  </si>
  <si>
    <t>https://www.linkedin.com/in/james-d-thomas/</t>
  </si>
  <si>
    <t>75 W Center St</t>
  </si>
  <si>
    <t>Provo</t>
  </si>
  <si>
    <t>Nu Skin Enterprises</t>
  </si>
  <si>
    <t>www.nse.co</t>
  </si>
  <si>
    <t>(801) 345-1000</t>
  </si>
  <si>
    <t>Flowers, Gifts &amp; Specialty Stores</t>
  </si>
  <si>
    <t>Flowers, Gifts &amp; Specialty Stores;Cosmetics, Beauty Supply &amp; Personal Care Products</t>
  </si>
  <si>
    <t>http://www.linkedin.com/company/www.nuskin.com</t>
  </si>
  <si>
    <t>http://www.facebook.com/nuskinent</t>
  </si>
  <si>
    <t>http://www.twitter.com/nuskinent</t>
  </si>
  <si>
    <t>75 W Center St, Provo, Utah, 84601, United States</t>
  </si>
  <si>
    <t>Gregory</t>
  </si>
  <si>
    <t>Hoffman</t>
  </si>
  <si>
    <t>Chief Financial Officer (Providence)</t>
  </si>
  <si>
    <t>gregory.hoffman@providence.org</t>
  </si>
  <si>
    <t>(425) 525-6452</t>
  </si>
  <si>
    <t>1801 Lind Ave SW</t>
  </si>
  <si>
    <t>Renton</t>
  </si>
  <si>
    <t>Washington</t>
  </si>
  <si>
    <t>www.providence.org</t>
  </si>
  <si>
    <t>(425) 525-3355</t>
  </si>
  <si>
    <t>Medical &amp; Surgical Hospitals;Ambulance Services</t>
  </si>
  <si>
    <t>http://www.linkedin.com/company/providencest.josephhealth</t>
  </si>
  <si>
    <t>http://www.facebook.com/providence</t>
  </si>
  <si>
    <t>http://www.twitter.com/providence</t>
  </si>
  <si>
    <t>1801 Lind Ave SW, Renton, Washington, 98057, United States</t>
  </si>
  <si>
    <t>Sohail</t>
  </si>
  <si>
    <t>Jalil</t>
  </si>
  <si>
    <t>sohail_jalil@chs.net</t>
  </si>
  <si>
    <t>https://www.linkedin.com/in/sohail-jalil</t>
  </si>
  <si>
    <t>Houston</t>
  </si>
  <si>
    <t>Texas</t>
  </si>
  <si>
    <t>Community Health Systems</t>
  </si>
  <si>
    <t>www.chs.net</t>
  </si>
  <si>
    <t>(615) 465-7000</t>
  </si>
  <si>
    <t>http://www.linkedin.com/company/community-health-systems</t>
  </si>
  <si>
    <t>http://www.facebook.com/chsi.clinic</t>
  </si>
  <si>
    <t>http://www.twitter.com/chsi_clinics</t>
  </si>
  <si>
    <t>4000 Meridian Blvd</t>
  </si>
  <si>
    <t>Franklin</t>
  </si>
  <si>
    <t>Tennessee</t>
  </si>
  <si>
    <t>4000 Meridian Blvd, Franklin, Tennessee, 37067, United States</t>
  </si>
  <si>
    <t>Peter</t>
  </si>
  <si>
    <t>Rainey</t>
  </si>
  <si>
    <t>pete_rainey@uhc.com</t>
  </si>
  <si>
    <t>9700 Health Care Ln</t>
  </si>
  <si>
    <t>Minnetonka</t>
  </si>
  <si>
    <t>Minnesota</t>
  </si>
  <si>
    <t>United Healthcare</t>
  </si>
  <si>
    <t>www.uhc.com</t>
  </si>
  <si>
    <t>(952) 936-1300</t>
  </si>
  <si>
    <t>http://www.linkedin.com/company/unitedhealthcare</t>
  </si>
  <si>
    <t>http://www.facebook.com/unitedhealthcare</t>
  </si>
  <si>
    <t>http://www.twitter.com/uhc</t>
  </si>
  <si>
    <t>9700 Health Care Ln, Minnetonka, Minnesota, 55343, United States</t>
  </si>
  <si>
    <t>Douglas</t>
  </si>
  <si>
    <t>M.</t>
  </si>
  <si>
    <t>Gaston</t>
  </si>
  <si>
    <t>Senior Vice President &amp; Chief Financial Officer</t>
  </si>
  <si>
    <t>dgaston3@kumc.edu</t>
  </si>
  <si>
    <t>https://www.linkedin.com/in/doug-gaston-633b0312</t>
  </si>
  <si>
    <t>1450 Jayhawk Blvd Ste 115</t>
  </si>
  <si>
    <t>Lawrence</t>
  </si>
  <si>
    <t>Calvin</t>
  </si>
  <si>
    <t>Horch</t>
  </si>
  <si>
    <t>chorch@sterlingjewelers.com</t>
  </si>
  <si>
    <t>sterlingjewelers.com</t>
  </si>
  <si>
    <t>https://www.linkedin.com/in/calvinhorch</t>
  </si>
  <si>
    <t>200 S Main St Ste H</t>
  </si>
  <si>
    <t>Pocatello</t>
  </si>
  <si>
    <t>Idaho</t>
  </si>
  <si>
    <t>Signet Jewelers</t>
  </si>
  <si>
    <t>www.signetjewelers.com</t>
  </si>
  <si>
    <t>(330) 668-5000</t>
  </si>
  <si>
    <t>Jewelry &amp; Watch Retail</t>
  </si>
  <si>
    <t>http://www.linkedin.com/company/signet-jewelers-limited</t>
  </si>
  <si>
    <t>http://www.facebook.com/signetindustrialdistribution</t>
  </si>
  <si>
    <t>http://www.twitter.com/kayjewelers</t>
  </si>
  <si>
    <t>375 Ghent Rd</t>
  </si>
  <si>
    <t>Akron</t>
  </si>
  <si>
    <t>Ohio</t>
  </si>
  <si>
    <t>375 Ghent Rd, Akron, Ohio, 44333, United States</t>
  </si>
  <si>
    <t>Lorna</t>
  </si>
  <si>
    <t>Bomgaars</t>
  </si>
  <si>
    <t>lorna.bomgaars@optum.com</t>
  </si>
  <si>
    <t>11000 Optum Circle</t>
  </si>
  <si>
    <t>Eden Prairie</t>
  </si>
  <si>
    <t>Optum</t>
  </si>
  <si>
    <t>www.optum.com</t>
  </si>
  <si>
    <t>(888) 445-8745</t>
  </si>
  <si>
    <t>Software</t>
  </si>
  <si>
    <t>Healthcare Software</t>
  </si>
  <si>
    <t>Software;Insurance</t>
  </si>
  <si>
    <t>http://www.linkedin.com/company/optum</t>
  </si>
  <si>
    <t>http://www.facebook.com/myoptum</t>
  </si>
  <si>
    <t>http://www.twitter.com/optum</t>
  </si>
  <si>
    <t>11000 Optum Cir</t>
  </si>
  <si>
    <t>11000 Optum Cir, Eden Prairie, Minnesota, 55344, United States</t>
  </si>
  <si>
    <t>Edward</t>
  </si>
  <si>
    <t>Seaton</t>
  </si>
  <si>
    <t>mseaton@firstam.com</t>
  </si>
  <si>
    <t>(714) 250-4264</t>
  </si>
  <si>
    <t>1 First American Way</t>
  </si>
  <si>
    <t>Santa Ana</t>
  </si>
  <si>
    <t>First American</t>
  </si>
  <si>
    <t>www.firstam.com</t>
  </si>
  <si>
    <t>(714) 250-3000</t>
  </si>
  <si>
    <t>Lending &amp; Brokerage</t>
  </si>
  <si>
    <t>Lending &amp; Brokerage;Banking</t>
  </si>
  <si>
    <t>http://www.linkedin.com/company/first-american</t>
  </si>
  <si>
    <t>http://www.facebook.com/first.american.financial</t>
  </si>
  <si>
    <t>http://www.twitter.com/firstamnews</t>
  </si>
  <si>
    <t>1 First American Way, Santa Ana, California, 92707, United States</t>
  </si>
  <si>
    <t>Smotherman</t>
  </si>
  <si>
    <t>b.smotherman@chsica.org</t>
  </si>
  <si>
    <t>chsica.org</t>
  </si>
  <si>
    <t>https://www.linkedin.com/in/brian-smotherman-6a7684185</t>
  </si>
  <si>
    <t>John</t>
  </si>
  <si>
    <t>Kren</t>
  </si>
  <si>
    <t>Chief Financial Officer &amp; Chief Operating Officer</t>
  </si>
  <si>
    <t>jkren@tetonhospital.org</t>
  </si>
  <si>
    <t>tetonhospital.org</t>
  </si>
  <si>
    <t>(307) 739-7526</t>
  </si>
  <si>
    <t>625 E Broadway Ave Bldg B</t>
  </si>
  <si>
    <t>Jackson</t>
  </si>
  <si>
    <t>Wyoming</t>
  </si>
  <si>
    <t>St. John's Health</t>
  </si>
  <si>
    <t>(307) 733-3636</t>
  </si>
  <si>
    <t>http://www.linkedin.com/company/stjohnshealth</t>
  </si>
  <si>
    <t>http://www.facebook.com/medical-park-center-pharmacy-99323937869</t>
  </si>
  <si>
    <t>http://www.twitter.com/sjmcfoundation</t>
  </si>
  <si>
    <t>625 E Broadway Ave Bldg B, Jackson, Wyoming, 83001, United States</t>
  </si>
  <si>
    <t>Burmeister</t>
  </si>
  <si>
    <t>Chief Financial Officer &amp; Controller</t>
  </si>
  <si>
    <t>robert.burmeister@reliabillsolutions.com</t>
  </si>
  <si>
    <t>reliabillsolutions.com</t>
  </si>
  <si>
    <t>(248) 679-1588</t>
  </si>
  <si>
    <t>https://www.linkedin.com/in/robertburmeistercrt</t>
  </si>
  <si>
    <t>39625 Lewis Dr, Ste 200</t>
  </si>
  <si>
    <t>Novi</t>
  </si>
  <si>
    <t>Michigan</t>
  </si>
  <si>
    <t>www.coronishealth.com</t>
  </si>
  <si>
    <t>(866) 208-7710</t>
  </si>
  <si>
    <t>http://www.linkedin.com/company/coronis-health-llc</t>
  </si>
  <si>
    <t>http://www.facebook.com/coronishealth</t>
  </si>
  <si>
    <t>http://www.twitter.com/coronishealth</t>
  </si>
  <si>
    <t>5963 Exchange Dr Ste 114</t>
  </si>
  <si>
    <t>Sykesville</t>
  </si>
  <si>
    <t>Maryland</t>
  </si>
  <si>
    <t>5963 Exchange Dr Ste 114, Sykesville, Maryland, 21784, United States</t>
  </si>
  <si>
    <t>S.</t>
  </si>
  <si>
    <t>Eesley</t>
  </si>
  <si>
    <t>mike.eesley@towerhealth.org</t>
  </si>
  <si>
    <t>(312) 926-5955</t>
  </si>
  <si>
    <t>https://www.linkedin.com/in/michael-eesley-442b8612</t>
  </si>
  <si>
    <t>Elk Rapids</t>
  </si>
  <si>
    <t>www.towerhealth.org</t>
  </si>
  <si>
    <t>(610) 383-8000</t>
  </si>
  <si>
    <t>http://www.linkedin.com/company/towerhealth</t>
  </si>
  <si>
    <t>http://www.facebook.com/timothyljamesondo</t>
  </si>
  <si>
    <t>http://www.twitter.com/towerhealthnow</t>
  </si>
  <si>
    <t>420 S 5th Ave</t>
  </si>
  <si>
    <t>Reading</t>
  </si>
  <si>
    <t>420 S 5th Ave, Reading, Pennsylvania, 19611, United States</t>
  </si>
  <si>
    <t>Drew</t>
  </si>
  <si>
    <t>Asher</t>
  </si>
  <si>
    <t>dasher@centene.com</t>
  </si>
  <si>
    <t>(314) 519-2109</t>
  </si>
  <si>
    <t>7700 Forsyth Blvd Ste 1210</t>
  </si>
  <si>
    <t>St. Louis</t>
  </si>
  <si>
    <t>Centene</t>
  </si>
  <si>
    <t>www.centene.com</t>
  </si>
  <si>
    <t>(314) 725-4477</t>
  </si>
  <si>
    <t>http://www.linkedin.com/company/centene-corporation</t>
  </si>
  <si>
    <t>http://www.facebook.com/centenecorporation</t>
  </si>
  <si>
    <t>http://www.twitter.com/centene</t>
  </si>
  <si>
    <t>7700 Forsyth Blvd</t>
  </si>
  <si>
    <t>7700 Forsyth Blvd, St. Louis, Missouri, 63105, United States</t>
  </si>
  <si>
    <t>Sarah</t>
  </si>
  <si>
    <t>Jensen</t>
  </si>
  <si>
    <t>Interim Chief Financial Officer</t>
  </si>
  <si>
    <t>sajensen@lhs.org</t>
  </si>
  <si>
    <t>lhs.org</t>
  </si>
  <si>
    <t>https://www.linkedin.com/in/sarahjensencontroller</t>
  </si>
  <si>
    <t>1919 NW Lovejoy St</t>
  </si>
  <si>
    <t>Portland</t>
  </si>
  <si>
    <t>www.legacyhealth.org</t>
  </si>
  <si>
    <t>(503) 415-5600</t>
  </si>
  <si>
    <t>Medical &amp; Surgical Hospitals;Non-Profit &amp; Charitable Organizations</t>
  </si>
  <si>
    <t>http://www.linkedin.com/company/ourlegacyhealth</t>
  </si>
  <si>
    <t>http://www.facebook.com/ourlegacyhealth</t>
  </si>
  <si>
    <t>http://www.twitter.com/ourlegacyhealth</t>
  </si>
  <si>
    <t>1919 NW Lovejoy St, Portland, Oregon, 97209, United States</t>
  </si>
  <si>
    <t>Strickler</t>
  </si>
  <si>
    <t>Chief Operating Officer &amp; Interim Chief Financial Officer</t>
  </si>
  <si>
    <t>dstrickler@r1rcm.com</t>
  </si>
  <si>
    <t>(312) 324-5385</t>
  </si>
  <si>
    <t>401 N Michigan Ave Ste 2600</t>
  </si>
  <si>
    <t>Chicago</t>
  </si>
  <si>
    <t>R1 RCM</t>
  </si>
  <si>
    <t>www.r1rcm.com</t>
  </si>
  <si>
    <t>(312) 324-7820</t>
  </si>
  <si>
    <t>Custom Software &amp; IT Services</t>
  </si>
  <si>
    <t>http://www.linkedin.com/company/r1-rcm</t>
  </si>
  <si>
    <t>http://www.facebook.com/331458937246197</t>
  </si>
  <si>
    <t>http://www.twitter.com/r1rcm</t>
  </si>
  <si>
    <t>434 W Ascension Way Fl 6</t>
  </si>
  <si>
    <t>Murray</t>
  </si>
  <si>
    <t>434 W Ascension Way Fl 6, Murray, Utah, United States</t>
  </si>
  <si>
    <t>Daniel</t>
  </si>
  <si>
    <t>Isacksen</t>
  </si>
  <si>
    <t>isacksend@trinity-health.org</t>
  </si>
  <si>
    <t>https://www.linkedin.com/in/daniel-p-isacksen-jr-401710148</t>
  </si>
  <si>
    <t>2701-17th St</t>
  </si>
  <si>
    <t>Rock Island</t>
  </si>
  <si>
    <t>Trinity Health</t>
  </si>
  <si>
    <t>www.trinity-health.org</t>
  </si>
  <si>
    <t>(734) 343-1000</t>
  </si>
  <si>
    <t>Healthcare Services;Hospitals &amp; Physicians Clinics</t>
  </si>
  <si>
    <t>Elderly Care Services;Medical &amp; Surgical Hospitals;Physicians Clinics</t>
  </si>
  <si>
    <t>http://www.linkedin.com/company/trinityhealth</t>
  </si>
  <si>
    <t>http://www.facebook.com/trinityhealth</t>
  </si>
  <si>
    <t>http://www.twitter.com/trinityhealthmi</t>
  </si>
  <si>
    <t>20555 Victor Pkwy</t>
  </si>
  <si>
    <t>Livonia</t>
  </si>
  <si>
    <t>20555 Victor Pkwy, Livonia, Michigan, 48152, United States</t>
  </si>
  <si>
    <t>Luke</t>
  </si>
  <si>
    <t>Coffey</t>
  </si>
  <si>
    <t>luke_coffey@s5a.com</t>
  </si>
  <si>
    <t>s5a.com</t>
  </si>
  <si>
    <t>https://www.linkedin.com/in/luke-coffey-84065b49</t>
  </si>
  <si>
    <t>611 5th Ave</t>
  </si>
  <si>
    <t>New York City</t>
  </si>
  <si>
    <t>www.saksfifthavenue.com</t>
  </si>
  <si>
    <t>(212) 753-4000</t>
  </si>
  <si>
    <t>Apparel &amp; Accessories Retail;Department Stores, Shopping Centers &amp; Superstores</t>
  </si>
  <si>
    <t>http://www.linkedin.com/company/157315</t>
  </si>
  <si>
    <t>http://www.facebook.com/112579470003</t>
  </si>
  <si>
    <t>http://www.twitter.com/saks</t>
  </si>
  <si>
    <t>611 5th Ave, New York City, New York, 10022, United States</t>
  </si>
  <si>
    <t>Morissette</t>
  </si>
  <si>
    <t>daniel.morissette@commonspirit.org</t>
  </si>
  <si>
    <t>(415) 438-5535</t>
  </si>
  <si>
    <t>https://www.linkedin.com/in/danielmorissette</t>
  </si>
  <si>
    <t>444 W Lake St Ste 2500</t>
  </si>
  <si>
    <t>www.commonspirit.org</t>
  </si>
  <si>
    <t>(312) 741-7000</t>
  </si>
  <si>
    <t>http://www.linkedin.com/company/commonspirithealth</t>
  </si>
  <si>
    <t>http://www.facebook.com/commonspirithealth</t>
  </si>
  <si>
    <t>http://www.twitter.com/commonspirit</t>
  </si>
  <si>
    <t>444 W Lake St Ste 2500, Chicago, Illinois, 60606, United States</t>
  </si>
  <si>
    <t>Beverly</t>
  </si>
  <si>
    <t>B.</t>
  </si>
  <si>
    <t>Ismael</t>
  </si>
  <si>
    <t>beverly.b.ismael@kp.org</t>
  </si>
  <si>
    <t>kp.org</t>
  </si>
  <si>
    <t>(951) 353-4709</t>
  </si>
  <si>
    <t>One Kaiser Plz.</t>
  </si>
  <si>
    <t>Oakland</t>
  </si>
  <si>
    <t>healthy.kaiserpermanente.org</t>
  </si>
  <si>
    <t>(510) 271-5910</t>
  </si>
  <si>
    <t>http://www.linkedin.com/company/kaiser-permanente</t>
  </si>
  <si>
    <t>http://www.facebook.com/kpthrive</t>
  </si>
  <si>
    <t>http://www.twitter.com/kpthrive</t>
  </si>
  <si>
    <t>1 Kaiser Plz Fl 22</t>
  </si>
  <si>
    <t>1 Kaiser Plz Fl 22, Oakland, California, 94612, United States</t>
  </si>
  <si>
    <t>Carey</t>
  </si>
  <si>
    <t>Merzlicker</t>
  </si>
  <si>
    <t>Financial Planning &amp; Analysis</t>
  </si>
  <si>
    <t>carey_merzlicker@uhc.com</t>
  </si>
  <si>
    <t>(314) 592-5937</t>
  </si>
  <si>
    <t>https://www.linkedin.com/in/carey-merzlicker-7995514</t>
  </si>
  <si>
    <t>13655 RIVERPORT Dr</t>
  </si>
  <si>
    <t>Maryland Heights</t>
  </si>
  <si>
    <t>Canesh</t>
  </si>
  <si>
    <t>Acharya</t>
  </si>
  <si>
    <t>canesh@goodsam.org</t>
  </si>
  <si>
    <t>goodsam.org</t>
  </si>
  <si>
    <t>(661) 399-4461</t>
  </si>
  <si>
    <t>901 Olive Dr</t>
  </si>
  <si>
    <t>Bakersfield</t>
  </si>
  <si>
    <t>93308-4144</t>
  </si>
  <si>
    <t>www.pihhealth.org</t>
  </si>
  <si>
    <t>(562) 698-0811</t>
  </si>
  <si>
    <t>http://www.linkedin.com/company/pih-health</t>
  </si>
  <si>
    <t>http://www.facebook.com/pihhealth</t>
  </si>
  <si>
    <t>http://www.twitter.com/pihhealth</t>
  </si>
  <si>
    <t>12401 Washington Blvd</t>
  </si>
  <si>
    <t>Whittier</t>
  </si>
  <si>
    <t>12401 Washington Blvd, Whittier, California, 90602, United States</t>
  </si>
  <si>
    <t>Bleacher</t>
  </si>
  <si>
    <t>Operations Executive</t>
  </si>
  <si>
    <t>ebleacher@stchristophershospital.com</t>
  </si>
  <si>
    <t>stchristophershospital.com</t>
  </si>
  <si>
    <t>(267) 388-1981</t>
  </si>
  <si>
    <t>https://www.linkedin.com/in/edward-bleacher-ii-mba-chfp-crcr-fhfma-b906b03</t>
  </si>
  <si>
    <t>9501 Roosevelt Blvd Ste 305</t>
  </si>
  <si>
    <t>Philadelphia</t>
  </si>
  <si>
    <t>Alecia</t>
  </si>
  <si>
    <t>Rister</t>
  </si>
  <si>
    <t>Vice President, Finance &amp; Chief Financial Officer</t>
  </si>
  <si>
    <t>Financial Reporting</t>
  </si>
  <si>
    <t>arister@houstonmethodist.org</t>
  </si>
  <si>
    <t>(713) 441-5026</t>
  </si>
  <si>
    <t>https://www.linkedin.com/in/alecia-rister-0a6179131</t>
  </si>
  <si>
    <t>6670 Bertner St R12 215 107</t>
  </si>
  <si>
    <t>www.houstonmethodist.org</t>
  </si>
  <si>
    <t>(713) 790-3311</t>
  </si>
  <si>
    <t>Medical &amp; Surgical Hospitals;Physicians Clinics</t>
  </si>
  <si>
    <t>http://www.linkedin.com/company/houston-methodist</t>
  </si>
  <si>
    <t>http://www.facebook.com/45465122741</t>
  </si>
  <si>
    <t>http://www.twitter.com/methodisthosp</t>
  </si>
  <si>
    <t>6565 Fannin St</t>
  </si>
  <si>
    <t>6565 Fannin St, Houston, Texas, 77030, United States</t>
  </si>
  <si>
    <t>Christina</t>
  </si>
  <si>
    <t>Wright</t>
  </si>
  <si>
    <t>christina_wright@chs.net</t>
  </si>
  <si>
    <t>5900 College Rd</t>
  </si>
  <si>
    <t>Key West</t>
  </si>
  <si>
    <t>Florida</t>
  </si>
  <si>
    <t>William</t>
  </si>
  <si>
    <t>Dinsmoor</t>
  </si>
  <si>
    <t>bdinsmoor@nebraskamed.com</t>
  </si>
  <si>
    <t>(402) 559-2000</t>
  </si>
  <si>
    <t>https://www.linkedin.com/in/bill-dinsmoor-4bb92455</t>
  </si>
  <si>
    <t>11336 S 96th St Ste 111</t>
  </si>
  <si>
    <t>Papillion</t>
  </si>
  <si>
    <t>Nebraska</t>
  </si>
  <si>
    <t>Nebraska Medicine</t>
  </si>
  <si>
    <t>www.nebraskamed.com</t>
  </si>
  <si>
    <t>(402) 559-4000</t>
  </si>
  <si>
    <t>Medical &amp; Surgical Hospitals;Medical Specialists;Physicians Clinics</t>
  </si>
  <si>
    <t>http://www.linkedin.com/company/nebraskamed</t>
  </si>
  <si>
    <t>http://www.facebook.com/nebraskamed</t>
  </si>
  <si>
    <t>http://www.twitter.com/unmc</t>
  </si>
  <si>
    <t>987400 Nebraska Medical Ctr</t>
  </si>
  <si>
    <t>Omaha</t>
  </si>
  <si>
    <t>987400 Nebraska Medical Ctr, Omaha, Nebraska, 68198, United States</t>
  </si>
  <si>
    <t>Emma</t>
  </si>
  <si>
    <t>Grossman</t>
  </si>
  <si>
    <t>Vice President, Chief Financial Officer</t>
  </si>
  <si>
    <t>Emma.Grossman@dignityhealth.org</t>
  </si>
  <si>
    <t>https://www.linkedin.com/in/emma-grossman-cpa-9a14a423</t>
  </si>
  <si>
    <t>1700 N Rose Ave Ste 220</t>
  </si>
  <si>
    <t>Oxnard</t>
  </si>
  <si>
    <t>www.dignityhealth.org</t>
  </si>
  <si>
    <t>(415) 438-5500</t>
  </si>
  <si>
    <t>Hospitals &amp; Physicians Clinics;Healthcare Services;Organizations</t>
  </si>
  <si>
    <t>Medical &amp; Surgical Hospitals;Elderly Care Services;Non-Profit &amp; Charitable Organizations</t>
  </si>
  <si>
    <t>http://www.linkedin.com/company/1627</t>
  </si>
  <si>
    <t>http://www.facebook.com/dignityhealth</t>
  </si>
  <si>
    <t>http://www.twitter.com/dignityhealth</t>
  </si>
  <si>
    <t>185 Berry St Ste 300</t>
  </si>
  <si>
    <t>San Francisco</t>
  </si>
  <si>
    <t>185 Berry St Ste 300, San Francisco, California, 94107, United States</t>
  </si>
  <si>
    <t>Anthony</t>
  </si>
  <si>
    <t>E.</t>
  </si>
  <si>
    <t>Hull</t>
  </si>
  <si>
    <t>thull@carrols.com</t>
  </si>
  <si>
    <t>(973) 407-6644</t>
  </si>
  <si>
    <t>https://www.linkedin.com/in/anthony-hull</t>
  </si>
  <si>
    <t>968 James St</t>
  </si>
  <si>
    <t>Syracuse</t>
  </si>
  <si>
    <t>Carrols Corporation</t>
  </si>
  <si>
    <t>www.carrols.com</t>
  </si>
  <si>
    <t>(315) 424-0513</t>
  </si>
  <si>
    <t>Hospitality;Holding Companies &amp; Conglomerates</t>
  </si>
  <si>
    <t>http://www.linkedin.com/company/carrols-corporation</t>
  </si>
  <si>
    <t>http://www.facebook.com/carrollsbarandrestaurant</t>
  </si>
  <si>
    <t>http://www.twitter.com/babernier1</t>
  </si>
  <si>
    <t>968 James St, Syracuse, New York, 13203, United States</t>
  </si>
  <si>
    <t>Maria</t>
  </si>
  <si>
    <t>Arias-Clarke</t>
  </si>
  <si>
    <t>maria.arias-clarke@nychhc.org</t>
  </si>
  <si>
    <t>nychhc.org</t>
  </si>
  <si>
    <t>(718) 883-2631</t>
  </si>
  <si>
    <t>https://www.linkedin.com/in/maria-arias-clarke-b304913/</t>
  </si>
  <si>
    <t>www.nychealthandhospitals.org</t>
  </si>
  <si>
    <t>(212) 442-3853</t>
  </si>
  <si>
    <t>http://www.linkedin.com/company/nyc-health-and-hospitals-corporation</t>
  </si>
  <si>
    <t>http://www.facebook.com/nychealthsystem</t>
  </si>
  <si>
    <t>http://www.twitter.com/nychealthsystem</t>
  </si>
  <si>
    <t>125 Worth St</t>
  </si>
  <si>
    <t>125 Worth St, New York City, New York, 10013, United States</t>
  </si>
  <si>
    <t>Jacqueline</t>
  </si>
  <si>
    <t>L.</t>
  </si>
  <si>
    <t>Cabe</t>
  </si>
  <si>
    <t>Chief Financial Officer &amp; Vice President, Uw Medicine, Medical Affairs, University of (Washington)</t>
  </si>
  <si>
    <t>jlcabe@uw.edu</t>
  </si>
  <si>
    <t>uw.edu</t>
  </si>
  <si>
    <t>(206) 598-3300</t>
  </si>
  <si>
    <t>https://www.linkedin.com/in/jacqueline-cabe-07b6a761</t>
  </si>
  <si>
    <t>1959 NE Pacific St</t>
  </si>
  <si>
    <t>Seattle</t>
  </si>
  <si>
    <t>www.uwmedicine.org</t>
  </si>
  <si>
    <t>(206) 598-6119</t>
  </si>
  <si>
    <t>Hospitals &amp; Physicians Clinics;Education</t>
  </si>
  <si>
    <t>Medical &amp; Surgical Hospitals;Colleges &amp; Universities</t>
  </si>
  <si>
    <t>http://www.linkedin.com/company/harborview-medical-center</t>
  </si>
  <si>
    <t>http://www.facebook.com/alaskaairlinesarena</t>
  </si>
  <si>
    <t>http://www.twitter.com/uwmedicine</t>
  </si>
  <si>
    <t>1959 NE Pacific St, Seattle, Washington, 98195, United States</t>
  </si>
  <si>
    <t>Leonard</t>
  </si>
  <si>
    <t>A.</t>
  </si>
  <si>
    <t>Tapia</t>
  </si>
  <si>
    <t>ltapia@chs.net</t>
  </si>
  <si>
    <t>(505) 426-3941</t>
  </si>
  <si>
    <t>104 Legion Dr. &amp;</t>
  </si>
  <si>
    <t>Las Vegas</t>
  </si>
  <si>
    <t>New Mexico</t>
  </si>
  <si>
    <t>Buckley</t>
  </si>
  <si>
    <t>mike.buckley@roberthalf.com</t>
  </si>
  <si>
    <t>(925) 913-2895</t>
  </si>
  <si>
    <t>2884 Sand Hill Rd</t>
  </si>
  <si>
    <t>Menlo Park</t>
  </si>
  <si>
    <t>Robert Half International</t>
  </si>
  <si>
    <t>www.roberthalf.com</t>
  </si>
  <si>
    <t>(650) 234-6000</t>
  </si>
  <si>
    <t>HR &amp; Staffing</t>
  </si>
  <si>
    <t>http://www.linkedin.com/company/robert-half-international</t>
  </si>
  <si>
    <t>http://www.facebook.com/robert-half-182444181913924</t>
  </si>
  <si>
    <t>http://www.twitter.com/roberthalf</t>
  </si>
  <si>
    <t>2884 Sand Hill Rd Ste 200</t>
  </si>
  <si>
    <t>2884 Sand Hill Rd Ste 200, Menlo Park, California, 94025, United States</t>
  </si>
  <si>
    <t>Y.</t>
  </si>
  <si>
    <t>Okabe</t>
  </si>
  <si>
    <t>Executive Vice President &amp; Chief Financial Officer &amp; Treasurer</t>
  </si>
  <si>
    <t>david.okabe@hawaiipacifichealth.org</t>
  </si>
  <si>
    <t>(808) 535-7202</t>
  </si>
  <si>
    <t>https://www.linkedin.com/in/david-okabe-889927158</t>
  </si>
  <si>
    <t>55 Merchant St</t>
  </si>
  <si>
    <t>Honolulu</t>
  </si>
  <si>
    <t>Hawaii</t>
  </si>
  <si>
    <t>www.hawaiipacifichealth.org</t>
  </si>
  <si>
    <t>(808) 949-9355</t>
  </si>
  <si>
    <t>http://www.linkedin.com/company/hawaii-pacific-health</t>
  </si>
  <si>
    <t>http://www.facebook.com/alohatowermarketplace</t>
  </si>
  <si>
    <t>http://www.twitter.com/hawaiipachealth</t>
  </si>
  <si>
    <t>55 Merchant St, Honolulu, Hawaii, 96813, United States</t>
  </si>
  <si>
    <t>Strasser</t>
  </si>
  <si>
    <t>Vice President Chief Financial Officer</t>
  </si>
  <si>
    <t>michael.strasser@dignityhealth.org</t>
  </si>
  <si>
    <t>(209) 564-4200</t>
  </si>
  <si>
    <t>https://www.linkedin.com/in/michael-strasser-77085783</t>
  </si>
  <si>
    <t>Danette</t>
  </si>
  <si>
    <t>Zook</t>
  </si>
  <si>
    <t>dzook@mercydesmoines.org</t>
  </si>
  <si>
    <t>(641) 428-7989</t>
  </si>
  <si>
    <t>https://www.linkedin.com/in/danette-zook-01661356</t>
  </si>
  <si>
    <t>3421 W 9th St</t>
  </si>
  <si>
    <t>Waterloo</t>
  </si>
  <si>
    <t>Mitch</t>
  </si>
  <si>
    <t>Riccionni</t>
  </si>
  <si>
    <t>mitch.riccionni@providence.org</t>
  </si>
  <si>
    <t>(714) 347-7500</t>
  </si>
  <si>
    <t>Frank</t>
  </si>
  <si>
    <t>Graham</t>
  </si>
  <si>
    <t>frank.graham@forvis.com</t>
  </si>
  <si>
    <t>(704) 367-7076</t>
  </si>
  <si>
    <t>https://www.linkedin.com/in/frankgrahamcpa</t>
  </si>
  <si>
    <t>4350 Congress St Ste 900</t>
  </si>
  <si>
    <t>Charlotte</t>
  </si>
  <si>
    <t>North Carolina</t>
  </si>
  <si>
    <t>Matthew</t>
  </si>
  <si>
    <t>King</t>
  </si>
  <si>
    <t>matthew.king2@bannerhealth.com</t>
  </si>
  <si>
    <t>(928) 471-1272</t>
  </si>
  <si>
    <t>https://www.linkedin.com/in/matthew-king-39911223/?locale=es_ES</t>
  </si>
  <si>
    <t>807 S Ponderosa St</t>
  </si>
  <si>
    <t>Payson</t>
  </si>
  <si>
    <t>Arizona</t>
  </si>
  <si>
    <t>www.bannerhealth.com</t>
  </si>
  <si>
    <t>(602) 747-4000</t>
  </si>
  <si>
    <t>Medical &amp; Surgical Hospitals;Elderly Care Services;Medical Specialists;Non-Profit &amp; Charitable Organizations;Physicians Clinics</t>
  </si>
  <si>
    <t>http://www.linkedin.com/company/banner-health</t>
  </si>
  <si>
    <t>http://www.facebook.com/bannerhealth</t>
  </si>
  <si>
    <t>http://www.twitter.com/bannerhealth</t>
  </si>
  <si>
    <t>2901 N Central Ave Ste 160</t>
  </si>
  <si>
    <t>Phoenix</t>
  </si>
  <si>
    <t>2901 N Central Ave Ste 160, Phoenix, Arizona, 85012, United States</t>
  </si>
  <si>
    <t>Kristy</t>
  </si>
  <si>
    <t>Chipman</t>
  </si>
  <si>
    <t>kristy.chipman@fivebelow.com</t>
  </si>
  <si>
    <t>(407) 829-3484</t>
  </si>
  <si>
    <t>https://www.linkedin.com/in/kristy-chipman-cpa-mba-27bb2841</t>
  </si>
  <si>
    <t>Five Below</t>
  </si>
  <si>
    <t>www.fivebelow.com</t>
  </si>
  <si>
    <t>(215) 546-7909</t>
  </si>
  <si>
    <t>Flowers, Gifts &amp; Specialty Stores;Toys &amp; Games</t>
  </si>
  <si>
    <t>http://www.linkedin.com/company/five-below</t>
  </si>
  <si>
    <t>http://www.facebook.com/47684248629</t>
  </si>
  <si>
    <t>http://www.twitter.com/fivebelow</t>
  </si>
  <si>
    <t>701 Market St Ste 300</t>
  </si>
  <si>
    <t>701 Market St Ste 300, Philadelphia, Pennsylvania, 19106, United States</t>
  </si>
  <si>
    <t>Vranicar</t>
  </si>
  <si>
    <t>Chief Financial Officer &amp; Finance Vice Chancellor</t>
  </si>
  <si>
    <t>david.vranicar@kutopeka.com</t>
  </si>
  <si>
    <t>kutopeka.com</t>
  </si>
  <si>
    <t>Bernard</t>
  </si>
  <si>
    <t>McCracken</t>
  </si>
  <si>
    <t>bernard.mccracken@landsend.com</t>
  </si>
  <si>
    <t>(608) 935-4366</t>
  </si>
  <si>
    <t>https://www.linkedin.com/in/bernie-mccracken-b345984/</t>
  </si>
  <si>
    <t>1 Lands' End Ln</t>
  </si>
  <si>
    <t>Dodgeville</t>
  </si>
  <si>
    <t>Wisconsin</t>
  </si>
  <si>
    <t>Lands' End</t>
  </si>
  <si>
    <t>www.landsend.com</t>
  </si>
  <si>
    <t>(800) 963-4816</t>
  </si>
  <si>
    <t>Apparel &amp; Accessories Retail;Furniture</t>
  </si>
  <si>
    <t>http://www.linkedin.com/company/lands-end-business-outfitters</t>
  </si>
  <si>
    <t>http://www.facebook.com/70267159212</t>
  </si>
  <si>
    <t>http://www.twitter.com/landsend</t>
  </si>
  <si>
    <t>1 Lands End Ln</t>
  </si>
  <si>
    <t>1 Lands End Ln, Dodgeville, Wisconsin, 53595, United States</t>
  </si>
  <si>
    <t>Rick</t>
  </si>
  <si>
    <t>Hinds</t>
  </si>
  <si>
    <t>rick.hinds@uchealth.com</t>
  </si>
  <si>
    <t>(513) 585-8720</t>
  </si>
  <si>
    <t>3199 Highland Ave</t>
  </si>
  <si>
    <t>Cincinnati</t>
  </si>
  <si>
    <t>www.uchealth.com</t>
  </si>
  <si>
    <t>(513) 584-1000</t>
  </si>
  <si>
    <t>http://www.linkedin.com/company/1252954</t>
  </si>
  <si>
    <t>http://www.facebook.com/drkylekaufman</t>
  </si>
  <si>
    <t>http://www.twitter.com/uc_health</t>
  </si>
  <si>
    <t>3199 Highland Ave, Cincinnati, Ohio, 45219, United States</t>
  </si>
  <si>
    <t>Tudor</t>
  </si>
  <si>
    <t>scott.tudor@corrohealth.com</t>
  </si>
  <si>
    <t>https://www.linkedin.com/in/scott-tudor-17a2281b7</t>
  </si>
  <si>
    <t>Victoria</t>
  </si>
  <si>
    <t>www.corrohealth.com</t>
  </si>
  <si>
    <t>(972) 503-8899</t>
  </si>
  <si>
    <t>http://www.linkedin.com/company/corrohealth</t>
  </si>
  <si>
    <t>http://www.facebook.com/corrohealth</t>
  </si>
  <si>
    <t>http://www.twitter.com/corrohealth</t>
  </si>
  <si>
    <t>6509 Windcrest Dr Ste 165</t>
  </si>
  <si>
    <t>Plano</t>
  </si>
  <si>
    <t>6509 Windcrest Dr Ste 165, Plano, Texas, 75024, United States</t>
  </si>
  <si>
    <t>Patrick</t>
  </si>
  <si>
    <t>Kowalski</t>
  </si>
  <si>
    <t>Senior VP, Administration Finance &amp; Chief Financial Officer</t>
  </si>
  <si>
    <t>kowalspk@ucmail.uc.edu</t>
  </si>
  <si>
    <t>ucmail.uc.edu</t>
  </si>
  <si>
    <t>234 Goodman St</t>
  </si>
  <si>
    <t>Aufderhaar</t>
  </si>
  <si>
    <t>david.aufderhaar@stitchfix.com</t>
  </si>
  <si>
    <t>https://www.linkedin.com/in/davidaufderhaar</t>
  </si>
  <si>
    <t>1 Montgomery St Ste 1200</t>
  </si>
  <si>
    <t>Stitch Fix</t>
  </si>
  <si>
    <t>www.stitchfix.com</t>
  </si>
  <si>
    <t>(415) 882-7765</t>
  </si>
  <si>
    <t>http://www.linkedin.com/company/stitch-fix</t>
  </si>
  <si>
    <t>http://www.facebook.com/stitchfix</t>
  </si>
  <si>
    <t>http://www.twitter.com/stitchfix</t>
  </si>
  <si>
    <t>1 Montgomery St Ste 1100</t>
  </si>
  <si>
    <t>1 Montgomery St Ste 1100, San Francisco, California, 94104, United States</t>
  </si>
  <si>
    <t>Tony</t>
  </si>
  <si>
    <t>Guerra</t>
  </si>
  <si>
    <t>tony.guerra@sharp.com</t>
  </si>
  <si>
    <t>(858) 939-4090</t>
  </si>
  <si>
    <t>https://www.linkedin.com/in/tony-guerra-0b217317</t>
  </si>
  <si>
    <t>www.sharp.com</t>
  </si>
  <si>
    <t>(858) 499-4000</t>
  </si>
  <si>
    <t>Hospitals &amp; Physicians Clinics;Insurance</t>
  </si>
  <si>
    <t>http://www.linkedin.com/company/sharp-healthcare</t>
  </si>
  <si>
    <t>http://www.facebook.com/sharphealthcare</t>
  </si>
  <si>
    <t>http://www.twitter.com/sharphealthcare</t>
  </si>
  <si>
    <t>8695 Spectrum Center Blvd</t>
  </si>
  <si>
    <t>8695 Spectrum Center Blvd, San Diego, California, 92123, United States</t>
  </si>
  <si>
    <t>Jeff</t>
  </si>
  <si>
    <t>Johnson</t>
  </si>
  <si>
    <t>jeffrey.johnson@uchealth.org</t>
  </si>
  <si>
    <t>(719) 365-9618</t>
  </si>
  <si>
    <t>https://www.linkedin.com/in/jeff-johnson-a411b12a</t>
  </si>
  <si>
    <t>12401 E 17th Ave Ste A037</t>
  </si>
  <si>
    <t>Aurora</t>
  </si>
  <si>
    <t>Colorado</t>
  </si>
  <si>
    <t>UCHealth</t>
  </si>
  <si>
    <t>www.uchealth.org</t>
  </si>
  <si>
    <t>(720) 848-0000</t>
  </si>
  <si>
    <t>http://www.linkedin.com/company/uchealth</t>
  </si>
  <si>
    <t>http://www.facebook.com/uchealthorg</t>
  </si>
  <si>
    <t>http://www.twitter.com/uchealth</t>
  </si>
  <si>
    <t>12401 E 17th Ave</t>
  </si>
  <si>
    <t>12401 E 17th Ave, Aurora, Colorado, 80045, United States</t>
  </si>
  <si>
    <t>Taylor</t>
  </si>
  <si>
    <t>michael.taylor@chw.edu</t>
  </si>
  <si>
    <t>chw.edu</t>
  </si>
  <si>
    <t>(562) 491-4895</t>
  </si>
  <si>
    <t>18300 Roscoe Blvd</t>
  </si>
  <si>
    <t>Northridge</t>
  </si>
  <si>
    <t>T.</t>
  </si>
  <si>
    <t>Noble</t>
  </si>
  <si>
    <t>Senior VP &amp; Chief Financial Officer</t>
  </si>
  <si>
    <t>jnoble@phs.org</t>
  </si>
  <si>
    <t>https://www.linkedin.com/in/jim-noble-5a812924</t>
  </si>
  <si>
    <t>8300 Constitution Ave NE, Bldg D</t>
  </si>
  <si>
    <t>Albuquerque</t>
  </si>
  <si>
    <t>www.phs.org</t>
  </si>
  <si>
    <t>(505) 923-5256</t>
  </si>
  <si>
    <t>Hospitals &amp; Physicians Clinics;Insurance;Organizations</t>
  </si>
  <si>
    <t>http://www.linkedin.com/company/presbyterian-healthcare-services</t>
  </si>
  <si>
    <t>http://www.facebook.com/preshealth</t>
  </si>
  <si>
    <t>http://www.twitter.com/preshealth</t>
  </si>
  <si>
    <t>8300 Constitution Ave NE Bldg D</t>
  </si>
  <si>
    <t>8300 Constitution Ave NE Bldg D, Albuquerque, New Mexico, 87110, United States</t>
  </si>
  <si>
    <t>Murphy</t>
  </si>
  <si>
    <t>markmurphy@micron.com</t>
  </si>
  <si>
    <t>8000 S Federal Way</t>
  </si>
  <si>
    <t>Boise</t>
  </si>
  <si>
    <t>Micron Technology</t>
  </si>
  <si>
    <t>www.micron.com</t>
  </si>
  <si>
    <t>(208) 368-4000</t>
  </si>
  <si>
    <t>Electronics</t>
  </si>
  <si>
    <t>Electronics;Computer Equipment &amp; Peripherals</t>
  </si>
  <si>
    <t>http://www.linkedin.com/company/micron-technology</t>
  </si>
  <si>
    <t>http://www.facebook.com/microntechusa</t>
  </si>
  <si>
    <t>http://www.twitter.com/microntech</t>
  </si>
  <si>
    <t>8000 S Federal Way, Boise, Idaho, 83707, United States</t>
  </si>
  <si>
    <t>Erica</t>
  </si>
  <si>
    <t>Floyd</t>
  </si>
  <si>
    <t>ericaf23@uw.edu</t>
  </si>
  <si>
    <t>(206) 520-5669</t>
  </si>
  <si>
    <t>https://www.linkedin.com/in/erica-floyd-3486b513</t>
  </si>
  <si>
    <t>Box 359110, 701 5th Ave, Ste 700</t>
  </si>
  <si>
    <t>Ansar</t>
  </si>
  <si>
    <t>Hassan</t>
  </si>
  <si>
    <t>Interim Chief Financial Officer &amp; Senior Director, Finance</t>
  </si>
  <si>
    <t>ansar.hassan@dhha.org</t>
  </si>
  <si>
    <t>dhha.org</t>
  </si>
  <si>
    <t>https://www.linkedin.com/in/ansar-hassan-b037a83</t>
  </si>
  <si>
    <t>777 Bannock St Ste 108</t>
  </si>
  <si>
    <t>Denver</t>
  </si>
  <si>
    <t>www.denverhealth.org</t>
  </si>
  <si>
    <t>(303) 436-6000</t>
  </si>
  <si>
    <t>http://www.linkedin.com/company/denver-health</t>
  </si>
  <si>
    <t>http://www.facebook.com/denverhealthmedical</t>
  </si>
  <si>
    <t>http://www.twitter.com/denverhealthmed</t>
  </si>
  <si>
    <t>777 Bannock St</t>
  </si>
  <si>
    <t>777 Bannock St, Denver, Colorado, 80204, United States</t>
  </si>
  <si>
    <t>Stephanie</t>
  </si>
  <si>
    <t>R.</t>
  </si>
  <si>
    <t>Daubert</t>
  </si>
  <si>
    <t>sdaubert@nebraskamed.com</t>
  </si>
  <si>
    <t>(402) 552-2889</t>
  </si>
  <si>
    <t>https://www.linkedin.com/in/stephanie-daubert-82a8407</t>
  </si>
  <si>
    <t>Jeffrey</t>
  </si>
  <si>
    <t>P.</t>
  </si>
  <si>
    <t>jeffrey.jackson@dignityhealth.org</t>
  </si>
  <si>
    <t>Theresa</t>
  </si>
  <si>
    <t>Hylen</t>
  </si>
  <si>
    <t>theresa.hylen@dignityhealth.org</t>
  </si>
  <si>
    <t>https://www.linkedin.com/in/theresa-hylen-cpa-mba-70b372b6</t>
  </si>
  <si>
    <t>Roger</t>
  </si>
  <si>
    <t>Zhu</t>
  </si>
  <si>
    <t>roger.zhu@nychhc.org</t>
  </si>
  <si>
    <t>(718) 334-3745</t>
  </si>
  <si>
    <t>https://www.linkedin.com/in/roger-zhu-90162b150</t>
  </si>
  <si>
    <t>Elmhurst</t>
  </si>
  <si>
    <t>Darrel</t>
  </si>
  <si>
    <t>Neuenschwander</t>
  </si>
  <si>
    <t>dneuenschwander@goodsam.org</t>
  </si>
  <si>
    <t>(408) 559-2458</t>
  </si>
  <si>
    <t>https://www.linkedin.com/in/darrel-neuenschwander-70a45580</t>
  </si>
  <si>
    <t>1225 Wilshire Blvd</t>
  </si>
  <si>
    <t>Grosklags</t>
  </si>
  <si>
    <t>jeffrey.grosklags@optum.com</t>
  </si>
  <si>
    <t>https://www.linkedin.com/in/jeff-grosklags-5a90018</t>
  </si>
  <si>
    <t>Minneapolis</t>
  </si>
  <si>
    <t>Zachary</t>
  </si>
  <si>
    <t>Wasserman</t>
  </si>
  <si>
    <t>Chief Financial Officer &amp; Senior EVP</t>
  </si>
  <si>
    <t>zachary.wasswerman@huntington.com</t>
  </si>
  <si>
    <t>https://www.linkedin.com/in/zachary-wasserman-cfa-69913711</t>
  </si>
  <si>
    <t>Huntington</t>
  </si>
  <si>
    <t>www.huntington.com</t>
  </si>
  <si>
    <t>(614) 480-2265</t>
  </si>
  <si>
    <t>http://www.linkedin.com/company/huntington-national-bank</t>
  </si>
  <si>
    <t>http://www.facebook.com/huntingtonbank</t>
  </si>
  <si>
    <t>http://www.twitter.com/huntington_bank</t>
  </si>
  <si>
    <t>41 S High St</t>
  </si>
  <si>
    <t>Columbus</t>
  </si>
  <si>
    <t>41 S High St, Columbus, Ohio, 43287, United States</t>
  </si>
  <si>
    <t>Jay</t>
  </si>
  <si>
    <t>Stasz</t>
  </si>
  <si>
    <t>jstasz@savers.com</t>
  </si>
  <si>
    <t>https://www.linkedin.com/in/jaystasz</t>
  </si>
  <si>
    <t>300 York Rd</t>
  </si>
  <si>
    <t>Willow Grove</t>
  </si>
  <si>
    <t>Savers</t>
  </si>
  <si>
    <t>www.savers.com</t>
  </si>
  <si>
    <t>(425) 462-1515</t>
  </si>
  <si>
    <t>Department Stores, Shopping Centers &amp; Superstores</t>
  </si>
  <si>
    <t>Department Stores, Shopping Centers &amp; Superstores;Auctions</t>
  </si>
  <si>
    <t>http://www.linkedin.com/company/savers</t>
  </si>
  <si>
    <t>http://www.facebook.com/137186713772</t>
  </si>
  <si>
    <t>http://www.twitter.com/saversvvillage</t>
  </si>
  <si>
    <t>11400 SE 6th St Ste 220</t>
  </si>
  <si>
    <t>Bellevue</t>
  </si>
  <si>
    <t>11400 SE 6th St Ste 220, Bellevue, Washington, 98004, United States</t>
  </si>
  <si>
    <t>Joey</t>
  </si>
  <si>
    <t>Pruitt</t>
  </si>
  <si>
    <t>Chief Financial Officer (US)</t>
  </si>
  <si>
    <t>jpruitt@krispykreme.com</t>
  </si>
  <si>
    <t>917 N Main St</t>
  </si>
  <si>
    <t>High Point</t>
  </si>
  <si>
    <t>Krispy Kreme</t>
  </si>
  <si>
    <t>www.krispykreme.com</t>
  </si>
  <si>
    <t>(800) 457-4779</t>
  </si>
  <si>
    <t>Hospitality;Retail</t>
  </si>
  <si>
    <t>Restaurants;Grocery Retail</t>
  </si>
  <si>
    <t>http://www.linkedin.com/company/krispy-kreme</t>
  </si>
  <si>
    <t>http://www.facebook.com/130424181000</t>
  </si>
  <si>
    <t>http://www.twitter.com/krispykreme</t>
  </si>
  <si>
    <t>2116 Hawkins St</t>
  </si>
  <si>
    <t>2116 Hawkins St, Charlotte, North Carolina, 28203, United States</t>
  </si>
  <si>
    <t>Jack</t>
  </si>
  <si>
    <t>Miller</t>
  </si>
  <si>
    <t>Deputy Chief Financial Officer</t>
  </si>
  <si>
    <t>jack.miller@providence.org</t>
  </si>
  <si>
    <t>https://www.linkedin.com/in/jack-miller-755076115</t>
  </si>
  <si>
    <t>Mead</t>
  </si>
  <si>
    <t>jamiller@containerstore.com</t>
  </si>
  <si>
    <t>(972) 538-6787</t>
  </si>
  <si>
    <t>500 Freeport Pkwy</t>
  </si>
  <si>
    <t>Coppell</t>
  </si>
  <si>
    <t>The Container Store</t>
  </si>
  <si>
    <t>www.containerstore.com</t>
  </si>
  <si>
    <t>(888) 266-8246</t>
  </si>
  <si>
    <t>Furniture</t>
  </si>
  <si>
    <t>http://www.linkedin.com/company/the-container-store</t>
  </si>
  <si>
    <t>http://www.facebook.com/59375573322</t>
  </si>
  <si>
    <t>http://www.twitter.com/containerstore</t>
  </si>
  <si>
    <t>500 Freeport Pkwy, Coppell, Texas, 75019, United States</t>
  </si>
  <si>
    <t>Faraz</t>
  </si>
  <si>
    <t>Khan</t>
  </si>
  <si>
    <t>faraz.khan@dhha.org</t>
  </si>
  <si>
    <t>(415) 502-3880</t>
  </si>
  <si>
    <t>https://www.linkedin.com/in/faraz-khan-6a374811</t>
  </si>
  <si>
    <t>505 Parnassus Ave</t>
  </si>
  <si>
    <t>Hemeon</t>
  </si>
  <si>
    <t>fhemeon@evergreenhealth.com</t>
  </si>
  <si>
    <t>https://www.linkedin.com/in/frank-hemeon-76188828</t>
  </si>
  <si>
    <t>Langley</t>
  </si>
  <si>
    <t>www.evergreenhealth.com</t>
  </si>
  <si>
    <t>(425) 899-2621</t>
  </si>
  <si>
    <t>http://www.linkedin.com/company/evergreenhealth</t>
  </si>
  <si>
    <t>http://www.facebook.com/evergreenhospital.org</t>
  </si>
  <si>
    <t>http://www.twitter.com/dropsahl</t>
  </si>
  <si>
    <t>12040 NE 128th St Ste Silver</t>
  </si>
  <si>
    <t>Kirkland</t>
  </si>
  <si>
    <t>12040 NE 128th St Ste Silver, Kirkland, Washington, 98034, United States</t>
  </si>
  <si>
    <t>Hackman</t>
  </si>
  <si>
    <t>jhackman@kforce.com</t>
  </si>
  <si>
    <t>(813) 552-2785</t>
  </si>
  <si>
    <t>https://www.linkedin.com/in/jeff-hackman-10a2a028</t>
  </si>
  <si>
    <t>1001 E Palm Ave</t>
  </si>
  <si>
    <t>Tampa</t>
  </si>
  <si>
    <t>Kforce</t>
  </si>
  <si>
    <t>www.kforce.com</t>
  </si>
  <si>
    <t>(813) 552-5000</t>
  </si>
  <si>
    <t>http://www.linkedin.com/company/kforce</t>
  </si>
  <si>
    <t>http://www.facebook.com/186476597388</t>
  </si>
  <si>
    <t>http://www.twitter.com/kforce</t>
  </si>
  <si>
    <t>1150 Assembly Dr Ste 500</t>
  </si>
  <si>
    <t>1150 Assembly Dr Ste 500, Tampa, Florida, 33607, United States</t>
  </si>
  <si>
    <t>Bry</t>
  </si>
  <si>
    <t>jbry@kaiserpermanente.org</t>
  </si>
  <si>
    <t>https://www.linkedin.com/in/johnrbry</t>
  </si>
  <si>
    <t>Timothy</t>
  </si>
  <si>
    <t>Haydock</t>
  </si>
  <si>
    <t>haydoctm@ah.org</t>
  </si>
  <si>
    <t>ah.org</t>
  </si>
  <si>
    <t>(559) 537-0056</t>
  </si>
  <si>
    <t>https://www.linkedin.com/in/timothy-haydock-0b732220</t>
  </si>
  <si>
    <t>1025 N Douty St</t>
  </si>
  <si>
    <t>Hanford</t>
  </si>
  <si>
    <t>www.adventisthealth.org</t>
  </si>
  <si>
    <t>http://www.linkedin.com/company/adventist-health</t>
  </si>
  <si>
    <t>http://www.facebook.com/drrobinmatsukawa</t>
  </si>
  <si>
    <t>http://www.twitter.com/adventisthealth</t>
  </si>
  <si>
    <t>1 Adventist Health Way</t>
  </si>
  <si>
    <t>Roseville</t>
  </si>
  <si>
    <t>1 Adventist Health Way, Roseville, California, 95661, United States</t>
  </si>
  <si>
    <t>Manlin</t>
  </si>
  <si>
    <t>Kitty</t>
  </si>
  <si>
    <t>Huang Lin</t>
  </si>
  <si>
    <t>Director, Finance &amp; Chief Financial Officer</t>
  </si>
  <si>
    <t>mnlin@uci.edu</t>
  </si>
  <si>
    <t>uci.edu</t>
  </si>
  <si>
    <t>https://www.linkedin.com/in/mkhlcpa</t>
  </si>
  <si>
    <t>San Jose</t>
  </si>
  <si>
    <t>95194-0001</t>
  </si>
  <si>
    <t>www.ucihealth.org</t>
  </si>
  <si>
    <t>http://www.linkedin.com/company/uc-irvine-medical-center</t>
  </si>
  <si>
    <t>http://www.facebook.com/ucirvinehealth</t>
  </si>
  <si>
    <t>http://www.twitter.com/ucirvinehealth</t>
  </si>
  <si>
    <t>101 The City Dr S</t>
  </si>
  <si>
    <t>Orange</t>
  </si>
  <si>
    <t>101 The City Dr S, Orange, California, 92868, United States</t>
  </si>
  <si>
    <t>Darryl</t>
  </si>
  <si>
    <t>W.</t>
  </si>
  <si>
    <t>VandenBosch</t>
  </si>
  <si>
    <t>Vice President &amp; Chief Financial Officer</t>
  </si>
  <si>
    <t>darryl.vandenbosch@chw.edu</t>
  </si>
  <si>
    <t>(909) 881-4300</t>
  </si>
  <si>
    <t>https://www.linkedin.com/in/darryl-vandenbosch-36a54249</t>
  </si>
  <si>
    <t>1980 Orange Tree Ln Ste 200</t>
  </si>
  <si>
    <t>Redlands</t>
  </si>
  <si>
    <t>Phoebe</t>
  </si>
  <si>
    <t>phoebe.johnson@saksfifthavenue.com</t>
  </si>
  <si>
    <t>(212) 391-3587</t>
  </si>
  <si>
    <t>https://www.linkedin.com/in/phoebe-johnson-5026b217</t>
  </si>
  <si>
    <t>Dan</t>
  </si>
  <si>
    <t>Rieber</t>
  </si>
  <si>
    <t>dan.rieber@uchealth.org</t>
  </si>
  <si>
    <t>(720) 553-1678</t>
  </si>
  <si>
    <t>https://www.linkedin.com/in/dan-rieber-89332310</t>
  </si>
  <si>
    <t>Kelly</t>
  </si>
  <si>
    <t>dkelly2@kforce.com</t>
  </si>
  <si>
    <t>(813) 552-2936</t>
  </si>
  <si>
    <t>https://www.linkedin.com/in/david-kelly-a0165523</t>
  </si>
  <si>
    <t>Jiten</t>
  </si>
  <si>
    <t>Shah</t>
  </si>
  <si>
    <t>jiten.shah@rsmus.com</t>
  </si>
  <si>
    <t>https://www.linkedin.com/in/jiten-shah-8448513</t>
  </si>
  <si>
    <t>New Jersey</t>
  </si>
  <si>
    <t>RSM US</t>
  </si>
  <si>
    <t>www.rsmus.com</t>
  </si>
  <si>
    <t>(312) 634-3400</t>
  </si>
  <si>
    <t>Accounting Services;Information &amp; Document Management</t>
  </si>
  <si>
    <t>http://www.linkedin.com/company/rsm-us-llp</t>
  </si>
  <si>
    <t>http://www.facebook.com/246358039677</t>
  </si>
  <si>
    <t>http://www.twitter.com/rsmusllp</t>
  </si>
  <si>
    <t>30 S Wacker Dr Ste 3300</t>
  </si>
  <si>
    <t>30 S Wacker Dr Ste 3300, Chicago, Illinois, 60606, United States</t>
  </si>
  <si>
    <t>Kate</t>
  </si>
  <si>
    <t>Fowler</t>
  </si>
  <si>
    <t>Senior Vice President, Chief Financial Officer</t>
  </si>
  <si>
    <t>fowlerka@slhs.org</t>
  </si>
  <si>
    <t>slhs.org</t>
  </si>
  <si>
    <t>(208) 381-8717</t>
  </si>
  <si>
    <t>St. Luke's</t>
  </si>
  <si>
    <t>www.stlukesonline.org</t>
  </si>
  <si>
    <t>(208) 381-2222</t>
  </si>
  <si>
    <t>http://www.linkedin.com/company/stlukeshealthsystem</t>
  </si>
  <si>
    <t>http://www.facebook.com/stlukesidaho</t>
  </si>
  <si>
    <t>http://www.twitter.com/stlukeshealth</t>
  </si>
  <si>
    <t>190 E Bannock St</t>
  </si>
  <si>
    <t>190 E Bannock St, Boise, Idaho, 83712, United States</t>
  </si>
  <si>
    <t>Doug</t>
  </si>
  <si>
    <t>Heimburger</t>
  </si>
  <si>
    <t>Chief Financial Officer &amp; Vice President, Finance &amp; Worldwide Operations</t>
  </si>
  <si>
    <t>heimburger@amazon.com</t>
  </si>
  <si>
    <t>https://www.linkedin.com/in/dough</t>
  </si>
  <si>
    <t>410 Terry Ave N</t>
  </si>
  <si>
    <t>Amazon</t>
  </si>
  <si>
    <t>www.amazon.com</t>
  </si>
  <si>
    <t>(206) 266-1000</t>
  </si>
  <si>
    <t>Department Stores, Shopping Centers &amp; Superstores;Apparel &amp; Accessories Retail;Automobile Parts Stores;Flowers, Gifts &amp; Specialty Stores;Furniture;Grocery Retail;Home Improvement &amp; Hardware Retail;Jewelry &amp; Watch Retail;Office Products Retail &amp; Distribution;Other Rental Stores (Furniture, A/V, Construction &amp; Industrial Equipment);Pet Products;Record, Video &amp; Book Stores;Sporting &amp; Recreational Equipment Retail;Toys &amp; Games;Vitamins, Supplements &amp; Health Stores</t>
  </si>
  <si>
    <t>http://www.linkedin.com/company/amazon</t>
  </si>
  <si>
    <t>http://www.facebook.com/amazon</t>
  </si>
  <si>
    <t>http://www.twitter.com/amazonnews</t>
  </si>
  <si>
    <t>410 Terry Ave N, Seattle, Washington, 98109, United States</t>
  </si>
  <si>
    <t>Fahd</t>
  </si>
  <si>
    <t>Benjalil</t>
  </si>
  <si>
    <t>Financial Chief &amp; Operating Officer</t>
  </si>
  <si>
    <t>fahd.benjalil@sharp.com</t>
  </si>
  <si>
    <t>(619) 522-3857</t>
  </si>
  <si>
    <t>250 Prospect Pl</t>
  </si>
  <si>
    <t>Coronado</t>
  </si>
  <si>
    <t>Paul</t>
  </si>
  <si>
    <t>Vachek</t>
  </si>
  <si>
    <t>paul.vachek@bannerhealth.com</t>
  </si>
  <si>
    <t>(623) 327-5026</t>
  </si>
  <si>
    <t>https://www.linkedin.com/in/paul-vachek-mba-fache-b561991b</t>
  </si>
  <si>
    <t>5310 W Thunderbird Rd Ste 100</t>
  </si>
  <si>
    <t>Glendale</t>
  </si>
  <si>
    <t>Leddy</t>
  </si>
  <si>
    <t>jleddy@chefswarehouse.com</t>
  </si>
  <si>
    <t>100 E Ridge Rd</t>
  </si>
  <si>
    <t>Ridgefield</t>
  </si>
  <si>
    <t>Connecticut</t>
  </si>
  <si>
    <t>Chefs' Warehouse</t>
  </si>
  <si>
    <t>www.chefswarehouse.com</t>
  </si>
  <si>
    <t>(203) 894-1345</t>
  </si>
  <si>
    <t>Grocery Retail</t>
  </si>
  <si>
    <t>http://www.linkedin.com/company/the-chefs-warehouse</t>
  </si>
  <si>
    <t>http://www.facebook.com/wherechefsshop</t>
  </si>
  <si>
    <t>http://www.twitter.com/chefswarehouse</t>
  </si>
  <si>
    <t>100 E Ridge Rd, Ridgefield, Connecticut, 06877, United States</t>
  </si>
  <si>
    <t>Quartieri</t>
  </si>
  <si>
    <t>michael.quartieri@daveandbusters.com</t>
  </si>
  <si>
    <t>https://www.linkedin.com/in/michael-quartieri-1464aa9</t>
  </si>
  <si>
    <t>2130 Park Centre Dr Ste 100</t>
  </si>
  <si>
    <t>Nevada</t>
  </si>
  <si>
    <t>www.daveandbusters.com</t>
  </si>
  <si>
    <t>(214) 357-9588</t>
  </si>
  <si>
    <t>Restaurants;Amusement Parks, Arcades &amp; Attractions</t>
  </si>
  <si>
    <t>http://www.linkedin.com/company/daveandbusters</t>
  </si>
  <si>
    <t>http://www.facebook.com/jaystvideogames</t>
  </si>
  <si>
    <t>http://www.twitter.com/daveandbusters</t>
  </si>
  <si>
    <t>1221 S Belt Line Rd Ste 500</t>
  </si>
  <si>
    <t>1221 S Belt Line Rd Ste 500, Coppell, Texas, 75019, United States</t>
  </si>
  <si>
    <t>Jodie</t>
  </si>
  <si>
    <t>Roettger</t>
  </si>
  <si>
    <t>Interim Chief Financial Officer &amp; Division Vice President, Finance</t>
  </si>
  <si>
    <t>jroettger@mercydesmoines.org</t>
  </si>
  <si>
    <t>(515) 358-9267</t>
  </si>
  <si>
    <t>https://www.linkedin.com/in/jodie-roettger</t>
  </si>
  <si>
    <t>3421 West Ninth St</t>
  </si>
  <si>
    <t>Tracy</t>
  </si>
  <si>
    <t>Kiritani</t>
  </si>
  <si>
    <t>tkiritani@communitymedical.org</t>
  </si>
  <si>
    <t>(559) 324-4844</t>
  </si>
  <si>
    <t>https://www.linkedin.com/in/tracy-kiritani-b90475125</t>
  </si>
  <si>
    <t>Alfred</t>
  </si>
  <si>
    <t>Lumsdaine</t>
  </si>
  <si>
    <t>alfred.lumsdaine@ardenthealth.com</t>
  </si>
  <si>
    <t>(615) 296-3351</t>
  </si>
  <si>
    <t>https://www.linkedin.com/in/alfred-lumsdaine-9169a1154</t>
  </si>
  <si>
    <t>1 Burton Hills Blvd Ste 350</t>
  </si>
  <si>
    <t>Nashville</t>
  </si>
  <si>
    <t>www.ardenthealth.com</t>
  </si>
  <si>
    <t>(615) 296-3000</t>
  </si>
  <si>
    <t>http://www.linkedin.com/company/ardent-health-services</t>
  </si>
  <si>
    <t>http://www.facebook.com/ardent-health-services-160354037318166</t>
  </si>
  <si>
    <t>http://www.twitter.com/myardentstory</t>
  </si>
  <si>
    <t>1 Burton Hills Blvd Ste 250</t>
  </si>
  <si>
    <t>1 Burton Hills Blvd Ste 250, Nashville, Tennessee, 37215, United States</t>
  </si>
  <si>
    <t>Bryan</t>
  </si>
  <si>
    <t>Preston</t>
  </si>
  <si>
    <t>bryan.preston@53.com</t>
  </si>
  <si>
    <t>Fifth Third Bank</t>
  </si>
  <si>
    <t>www.53.com</t>
  </si>
  <si>
    <t>(866) 671-5353</t>
  </si>
  <si>
    <t>http://www.linkedin.com/company/fifth-third-bank</t>
  </si>
  <si>
    <t>http://www.facebook.com/fifththirdbank</t>
  </si>
  <si>
    <t>http://www.twitter.com/fifththird</t>
  </si>
  <si>
    <t>38 Fountain Square Plz</t>
  </si>
  <si>
    <t>38 Fountain Square Plz, Cincinnati, Ohio, 45263, United States</t>
  </si>
  <si>
    <t>Anna</t>
  </si>
  <si>
    <t>Loomis</t>
  </si>
  <si>
    <t>Chief Financial Officer &amp; Senior VP</t>
  </si>
  <si>
    <t>aloomis@lhs.org</t>
  </si>
  <si>
    <t>(503) 415-5730</t>
  </si>
  <si>
    <t>https://www.linkedin.com/in/anna-loomis-9435054b/</t>
  </si>
  <si>
    <t>Tacoma</t>
  </si>
  <si>
    <t>Waziri</t>
  </si>
  <si>
    <t>peter.waziri@phhs.org</t>
  </si>
  <si>
    <t>phhs.org</t>
  </si>
  <si>
    <t>(214) 266-2020</t>
  </si>
  <si>
    <t>https://www.linkedin.com/in/peter-waziri-b49a9b</t>
  </si>
  <si>
    <t>www.parklandhealth.org</t>
  </si>
  <si>
    <t>parklandhealth.org</t>
  </si>
  <si>
    <t>(214) 590-8000</t>
  </si>
  <si>
    <t>http://www.linkedin.com/company/parkland-hospital</t>
  </si>
  <si>
    <t>http://www.facebook.com/parkland</t>
  </si>
  <si>
    <t>http://www.twitter.com/parklandhealth</t>
  </si>
  <si>
    <t>5200 Harry Hines Blvd</t>
  </si>
  <si>
    <t>Dallas</t>
  </si>
  <si>
    <t>5200 Harry Hines Blvd, Dallas, Texas, 75235, United States</t>
  </si>
  <si>
    <t>Bauer</t>
  </si>
  <si>
    <t>john.bauer@dignityhealth.org</t>
  </si>
  <si>
    <t>https://www.linkedin.com/in/john-bauer-a031aa10</t>
  </si>
  <si>
    <t>7171 S 51st Ave</t>
  </si>
  <si>
    <t>Kanoe</t>
  </si>
  <si>
    <t>Margol</t>
  </si>
  <si>
    <t>kmargol@queens.org</t>
  </si>
  <si>
    <t>(808) 535-8718</t>
  </si>
  <si>
    <t>1099 Alakea St Ste 1100</t>
  </si>
  <si>
    <t>The Queen's Health Systems</t>
  </si>
  <si>
    <t>www.queens.org</t>
  </si>
  <si>
    <t>(808) 691-3115</t>
  </si>
  <si>
    <t>http://www.linkedin.com/company/the-queen's-health-system</t>
  </si>
  <si>
    <t>http://www.facebook.com/islandorthopaedicswest</t>
  </si>
  <si>
    <t>http://www.twitter.com/usnews</t>
  </si>
  <si>
    <t>1301 Punchbowl St</t>
  </si>
  <si>
    <t>Ewa Beach</t>
  </si>
  <si>
    <t>1301 Punchbowl St, Ewa Beach, Hawaii, 96706, United States</t>
  </si>
  <si>
    <t>Randolph</t>
  </si>
  <si>
    <t>Siwabessy</t>
  </si>
  <si>
    <t>rsiwabes@hs.uci.edu</t>
  </si>
  <si>
    <t>hs.uci.edu</t>
  </si>
  <si>
    <t>(714) 456-5180</t>
  </si>
  <si>
    <t>https://www.linkedin.com/in/randolph-siwabessy-4591401</t>
  </si>
  <si>
    <t>101 The City Dr S Ste 2</t>
  </si>
  <si>
    <t>Raksha</t>
  </si>
  <si>
    <t>Tripathi</t>
  </si>
  <si>
    <t>tripathr@nychhc.org</t>
  </si>
  <si>
    <t>https://www.linkedin.com/in/raksha-tripathi-90401b11</t>
  </si>
  <si>
    <t>Enrich/Expand by 2X on 20240215</t>
  </si>
  <si>
    <t>Enrich/Expand By 2X (YYYYMMDD)</t>
  </si>
  <si>
    <t>IPQS Check</t>
  </si>
  <si>
    <t>Les</t>
  </si>
  <si>
    <t>Lehner</t>
  </si>
  <si>
    <t>Senior Vice President. Chief Development Officer (M. E.). Chief Procurement Officer</t>
  </si>
  <si>
    <t>les.lehner@daveandbusters.com</t>
  </si>
  <si>
    <t>https://www.linkedin.com/in/les-l-lehner-a5478b10</t>
  </si>
  <si>
    <t>Redmond</t>
  </si>
  <si>
    <t>Senior Vice President, Chief Procurement Officer</t>
  </si>
  <si>
    <t>bryanredmond@umpquabank.com</t>
  </si>
  <si>
    <t>(503) 327-2781</t>
  </si>
  <si>
    <t>https://www.linkedin.com/in/bryan-redmond-a57975</t>
  </si>
  <si>
    <t>www.umpquabank.com</t>
  </si>
  <si>
    <t>(503) 727-4100</t>
  </si>
  <si>
    <t>http://www.linkedin.com/company/umpqua-bank</t>
  </si>
  <si>
    <t>http://www.facebook.com/136874746358544</t>
  </si>
  <si>
    <t>http://www.twitter.com/umpquabank</t>
  </si>
  <si>
    <t>5885 Meadows Rd Ste 400</t>
  </si>
  <si>
    <t>Lake Oswego</t>
  </si>
  <si>
    <t>5885 Meadows Rd Ste 400, Lake Oswego, Oregon, 97035, United States</t>
  </si>
  <si>
    <t>V.</t>
  </si>
  <si>
    <t>Kindl</t>
  </si>
  <si>
    <t>Senior Vice President, Deputy Chief Procurement Officer</t>
  </si>
  <si>
    <t>david.v.kindl@huntington.com</t>
  </si>
  <si>
    <t>(614) 480-5423</t>
  </si>
  <si>
    <t>https://www.linkedin.com/in/davidkindl</t>
  </si>
  <si>
    <t>Steven</t>
  </si>
  <si>
    <t>Chyung</t>
  </si>
  <si>
    <t>Senior Vice President, Chief Supply Chain and Procurement Executive</t>
  </si>
  <si>
    <t>Supply Chain</t>
  </si>
  <si>
    <t>steven.x.chyung@kp.org</t>
  </si>
  <si>
    <t>(303) 813-5177</t>
  </si>
  <si>
    <t>https://www.linkedin.com/in/ACoAAACjrgMB_9c4MSC3zte91k1Y46ASUl9mOgk</t>
  </si>
  <si>
    <t>Ben</t>
  </si>
  <si>
    <t>Lizak</t>
  </si>
  <si>
    <t>Associate Chief Procurement Officer</t>
  </si>
  <si>
    <t>ben.lizak@ku.edu</t>
  </si>
  <si>
    <t>ku.edu</t>
  </si>
  <si>
    <t>https://www.linkedin.com/in/ben-lizak-j-d-a15b438</t>
  </si>
  <si>
    <t>Macho</t>
  </si>
  <si>
    <t>Chief Procurement Officer</t>
  </si>
  <si>
    <t>Sourcing / Procurement</t>
  </si>
  <si>
    <t>jeff.macho@walmart.com</t>
  </si>
  <si>
    <t>10759 Kinloch Rd</t>
  </si>
  <si>
    <t>Silver Spring</t>
  </si>
  <si>
    <t>Walmart</t>
  </si>
  <si>
    <t>corporate.walmart.com</t>
  </si>
  <si>
    <t>(479) 273-4000</t>
  </si>
  <si>
    <t>Retail;Holding Companies &amp; Conglomerates</t>
  </si>
  <si>
    <t>Department Stores, Shopping Centers &amp; Superstores;Apparel &amp; Accessories Retail;Consumer Electronics &amp; Computers Retail;Convenience Stores, Gas Stations &amp; Liquor Stores;Drug Stores &amp; Pharmacies;Furniture;Grocery Retail;Home Improvement &amp; Hardware Retail;Record, Video &amp; Book Stores;Sporting &amp; Recreational Equipment Retail</t>
  </si>
  <si>
    <t>http://www.linkedin.com/company/walmart</t>
  </si>
  <si>
    <t>http://www.facebook.com/walmart</t>
  </si>
  <si>
    <t>http://www.twitter.com/walmart</t>
  </si>
  <si>
    <t>702 SW 8th St</t>
  </si>
  <si>
    <t>Bentonville</t>
  </si>
  <si>
    <t>Arkansas</t>
  </si>
  <si>
    <t>702 SW 8th St, Bentonville, Arkansas, 72716, United States</t>
  </si>
  <si>
    <t>Heather</t>
  </si>
  <si>
    <t>Blanck</t>
  </si>
  <si>
    <t>heather.blanck@ku.edu</t>
  </si>
  <si>
    <t>(785) 864-0466</t>
  </si>
  <si>
    <t>https://www.linkedin.com/in/heather-blanck</t>
  </si>
  <si>
    <t>1450 Jayhawk Blvd</t>
  </si>
  <si>
    <t>Applied Filter (Location + Title + Business Email)</t>
  </si>
  <si>
    <t>Dorward</t>
  </si>
  <si>
    <t>Chief Operating Officer</t>
  </si>
  <si>
    <t>Operations</t>
  </si>
  <si>
    <t>erica.dorward@bannerhealth.com</t>
  </si>
  <si>
    <t>(623) 524-4007</t>
  </si>
  <si>
    <t>https://www.linkedin.com/in/erica-dorward-0042191b5</t>
  </si>
  <si>
    <t>14502 W Meeker Blvd Fl 4</t>
  </si>
  <si>
    <t>Sun City West</t>
  </si>
  <si>
    <t>DiBella</t>
  </si>
  <si>
    <t>anthony.dibella@bannerhealth.com</t>
  </si>
  <si>
    <t>(602) 865-5058</t>
  </si>
  <si>
    <t>https://www.linkedin.com/in/anthony-dibella-472324115</t>
  </si>
  <si>
    <t>2901 N Central Ave Ste 160 Ste 160</t>
  </si>
  <si>
    <t>Bill</t>
  </si>
  <si>
    <t>Gorman</t>
  </si>
  <si>
    <t>bill.gorman@rsmus.com</t>
  </si>
  <si>
    <t>(410) 246-9117</t>
  </si>
  <si>
    <t>100 International Dr</t>
  </si>
  <si>
    <t>Baltimore</t>
  </si>
  <si>
    <t>Richard</t>
  </si>
  <si>
    <t>Decarlo</t>
  </si>
  <si>
    <t>Executive VP &amp; Chief Operating Officer</t>
  </si>
  <si>
    <t>rdecarlo@peacehealth.org</t>
  </si>
  <si>
    <t>(360) 729-1104</t>
  </si>
  <si>
    <t>https://www.linkedin.com/in/richard-decarlo-4a296311</t>
  </si>
  <si>
    <t>1115 SE 164th Ave</t>
  </si>
  <si>
    <t>Vancouver</t>
  </si>
  <si>
    <t>www.peacehealth.org</t>
  </si>
  <si>
    <t>(360) 729-1000</t>
  </si>
  <si>
    <t>Medical &amp; Surgical Hospitals;Medical Specialists;Non-Profit &amp; Charitable Organizations;Physicians Clinics</t>
  </si>
  <si>
    <t>http://www.linkedin.com/company/peacehealth</t>
  </si>
  <si>
    <t>http://www.facebook.com/peacehealth</t>
  </si>
  <si>
    <t>http://www.twitter.com/peacehealth</t>
  </si>
  <si>
    <t>1115 SE 164th Ave, Vancouver, Washington, 98683, United States</t>
  </si>
  <si>
    <t>Terri</t>
  </si>
  <si>
    <t>Church</t>
  </si>
  <si>
    <t>CA-Bakersfield</t>
  </si>
  <si>
    <t>Vice President. Chief Operating Officer</t>
  </si>
  <si>
    <t>terri.church@dignityhealth.org</t>
  </si>
  <si>
    <t>(661) 541-0005</t>
  </si>
  <si>
    <t>https://www.linkedin.com/in/terri-church-422b381b8</t>
  </si>
  <si>
    <t>Mindy</t>
  </si>
  <si>
    <t>Fortson</t>
  </si>
  <si>
    <t>Chief Operations Officer</t>
  </si>
  <si>
    <t>mindy.fortson@experian.com</t>
  </si>
  <si>
    <t>(770) 984-2288</t>
  </si>
  <si>
    <t>https://www.linkedin.com/in/mindy-fortson-9108795/</t>
  </si>
  <si>
    <t>1117 Perimeter Ctr Ste E501</t>
  </si>
  <si>
    <t>Sandy Springs</t>
  </si>
  <si>
    <t>Cynthia</t>
  </si>
  <si>
    <t>Dold</t>
  </si>
  <si>
    <t>Chief Operating Officer &amp; Associate VP, Medical Affairs</t>
  </si>
  <si>
    <t>cdold@uw.edu</t>
  </si>
  <si>
    <t>(206) 616-8277</t>
  </si>
  <si>
    <t>https://www.linkedin.com/in/cynthia-dold</t>
  </si>
  <si>
    <t>Jason</t>
  </si>
  <si>
    <t>Drefahl</t>
  </si>
  <si>
    <t>jason.drefahl@optum.com</t>
  </si>
  <si>
    <t>(952) 205-7021</t>
  </si>
  <si>
    <t>https://www.linkedin.com/in/jasondrefahl</t>
  </si>
  <si>
    <t>Brienne</t>
  </si>
  <si>
    <t>Sandow</t>
  </si>
  <si>
    <t>Chief Operating Officer &amp; Chief Nursing Officer</t>
  </si>
  <si>
    <t>Medical Administration</t>
  </si>
  <si>
    <t>sandob@slhs.org</t>
  </si>
  <si>
    <t>https://www.linkedin.com/in/brienne-sandow-msn-rn-nea-bc</t>
  </si>
  <si>
    <t>Alan</t>
  </si>
  <si>
    <t>Christianson</t>
  </si>
  <si>
    <t>achristianson@excelahealth.org</t>
  </si>
  <si>
    <t>excelahealth.org</t>
  </si>
  <si>
    <t>(559) 433-8046</t>
  </si>
  <si>
    <t>https://www.linkedin.com/in/alan-christianson-2888ab62</t>
  </si>
  <si>
    <t>7210 Murray Dr</t>
  </si>
  <si>
    <t>Stockton</t>
  </si>
  <si>
    <t>Erik</t>
  </si>
  <si>
    <t>Wexler</t>
  </si>
  <si>
    <t>erik.wexler@providence.org</t>
  </si>
  <si>
    <t>(508) 363-9990</t>
  </si>
  <si>
    <t>https://www.linkedin.com/in/erik-wexler-7a5bb8249/</t>
  </si>
  <si>
    <t>Reanna</t>
  </si>
  <si>
    <t>Thompson</t>
  </si>
  <si>
    <t>rthompson@pih.net</t>
  </si>
  <si>
    <t>pih.net</t>
  </si>
  <si>
    <t>https://www.linkedin.com/in/reanna-thompson-b0155a69</t>
  </si>
  <si>
    <t>11411 Brookshire Ave Ste 111</t>
  </si>
  <si>
    <t>Downey</t>
  </si>
  <si>
    <t>Ardel</t>
  </si>
  <si>
    <t>Guillamas</t>
  </si>
  <si>
    <t>Avelino</t>
  </si>
  <si>
    <t>Interim Vice President &amp; Chief Operating Officer</t>
  </si>
  <si>
    <t>ardel.avelino@commonspirit.org</t>
  </si>
  <si>
    <t>https://www.linkedin.com/in/ardel-guillamas-avelino-3ab40911</t>
  </si>
  <si>
    <t>Marco</t>
  </si>
  <si>
    <t>Lozano</t>
  </si>
  <si>
    <t>marco_lozano@chs.net</t>
  </si>
  <si>
    <t>(956) 796-3176</t>
  </si>
  <si>
    <t>https://www.linkedin.com/in/marco-a-lozano-fache-73874ab6</t>
  </si>
  <si>
    <t>Amber</t>
  </si>
  <si>
    <t>Green</t>
  </si>
  <si>
    <t>greena@slhs.org</t>
  </si>
  <si>
    <t>https://www.linkedin.com/in/amber-green-b73a00235</t>
  </si>
  <si>
    <t>McCall</t>
  </si>
  <si>
    <t>Misty</t>
  </si>
  <si>
    <t>Robertson</t>
  </si>
  <si>
    <t>mrobertson@saint-lukes.org</t>
  </si>
  <si>
    <t>saint-lukes.org</t>
  </si>
  <si>
    <t>Wookeun</t>
  </si>
  <si>
    <t>Lee</t>
  </si>
  <si>
    <t>mlee@evergreenhs.org</t>
  </si>
  <si>
    <t>evergreenhs.org</t>
  </si>
  <si>
    <t>(716) 847-2441</t>
  </si>
  <si>
    <t>https://www.linkedin.com/in/michael-lee-456847100</t>
  </si>
  <si>
    <t>206S . Elmwood Ave</t>
  </si>
  <si>
    <t>Buffalo</t>
  </si>
  <si>
    <t>Susan</t>
  </si>
  <si>
    <t>Smith</t>
  </si>
  <si>
    <t>susan.smith@centene.com</t>
  </si>
  <si>
    <t>https://www.linkedin.com/in/susan-r-smith</t>
  </si>
  <si>
    <t>7700 Forsyth Blvd Ste 700</t>
  </si>
  <si>
    <t>Katherine</t>
  </si>
  <si>
    <t>Tarcon</t>
  </si>
  <si>
    <t>kathy.tarcon@providence.org</t>
  </si>
  <si>
    <t>(509) 474-6648</t>
  </si>
  <si>
    <t>https://www.linkedin.com/in/kathy-tarcon-7b9b9663</t>
  </si>
  <si>
    <t>1801 Lind Ave Sw</t>
  </si>
  <si>
    <t>Spokane</t>
  </si>
  <si>
    <t>Tammy</t>
  </si>
  <si>
    <t>Peterman</t>
  </si>
  <si>
    <t>President, Kansas City Division &amp; Executive VP, Chief Operating Officer &amp; Chief Nursing Officer</t>
  </si>
  <si>
    <t>tpeterma@kumc.edu</t>
  </si>
  <si>
    <t>(913) 588-7823</t>
  </si>
  <si>
    <t>https://www.linkedin.com/in/tammypeterman</t>
  </si>
  <si>
    <t>Kleinschmidt</t>
  </si>
  <si>
    <t>michael_kleinschmidt@chs.net</t>
  </si>
  <si>
    <t>Donna</t>
  </si>
  <si>
    <t>donnasmith@coronishealth.com</t>
  </si>
  <si>
    <t>(603) 766-8205</t>
  </si>
  <si>
    <t>https://www.linkedin.com/in/donna-smith-6b0701170</t>
  </si>
  <si>
    <t>1350 Main St Ste 1310</t>
  </si>
  <si>
    <t>Massachusetts</t>
  </si>
  <si>
    <t>calvin.thomas@nychhc.org</t>
  </si>
  <si>
    <t>(718) 963-8532</t>
  </si>
  <si>
    <t>https://www.linkedin.com/in/calvinthomasiv</t>
  </si>
  <si>
    <t>760 Broadway</t>
  </si>
  <si>
    <t>Brooklyn</t>
  </si>
  <si>
    <t>Shivi</t>
  </si>
  <si>
    <t>Shankaran</t>
  </si>
  <si>
    <t>shivishankaran@saksoff5th.com</t>
  </si>
  <si>
    <t>saksoff5th.com</t>
  </si>
  <si>
    <t>(212) 634-0730</t>
  </si>
  <si>
    <t>https://www.linkedin.com/in/shivi-shankaran-23b4781</t>
  </si>
  <si>
    <t>3504 Fremont Pl N</t>
  </si>
  <si>
    <t>Belew</t>
  </si>
  <si>
    <t>johnb@kapiolani.org</t>
  </si>
  <si>
    <t>kapiolani.org</t>
  </si>
  <si>
    <t>https://www.linkedin.com/in/johnbelew1</t>
  </si>
  <si>
    <t>Cheryl</t>
  </si>
  <si>
    <t>Nester</t>
  </si>
  <si>
    <t>Wolfe</t>
  </si>
  <si>
    <t>cheryl.wolfe@salemhospital.org</t>
  </si>
  <si>
    <t>salemhospital.org</t>
  </si>
  <si>
    <t>(503) 814-2843</t>
  </si>
  <si>
    <t>https://www.linkedin.com/in/cheryl-wolfe-33063322</t>
  </si>
  <si>
    <t>Yoshioka</t>
  </si>
  <si>
    <t>Executive Vice President &amp; Chief Operating Officer</t>
  </si>
  <si>
    <t>pyoshioka@queens.org</t>
  </si>
  <si>
    <t>(808) 691-7996</t>
  </si>
  <si>
    <t>https://www.linkedin.com/in/paula-yoshioka-aa535021</t>
  </si>
  <si>
    <t>1301 Punchbowl St Ste 261</t>
  </si>
  <si>
    <t>Vicky</t>
  </si>
  <si>
    <t>Doi</t>
  </si>
  <si>
    <t>v.doi@hawaiipacifichealth.org</t>
  </si>
  <si>
    <t>Kristine</t>
  </si>
  <si>
    <t>Gaw</t>
  </si>
  <si>
    <t>kristine.gaw@dhha.org</t>
  </si>
  <si>
    <t>(303) 602-4985</t>
  </si>
  <si>
    <t>https://www.linkedin.com/in/kris-gaw-mba-fache-98264849</t>
  </si>
  <si>
    <t>Zietlow</t>
  </si>
  <si>
    <t>paul.zietlow@commercebank.com</t>
  </si>
  <si>
    <t>(816) 234-2441</t>
  </si>
  <si>
    <t>https://www.linkedin.com/in/paulzietlow</t>
  </si>
  <si>
    <t>922 Walnut St Ste 200</t>
  </si>
  <si>
    <t>Dennison</t>
  </si>
  <si>
    <t>jason.dennison@dignityhealth.org</t>
  </si>
  <si>
    <t>(415) 438-5623</t>
  </si>
  <si>
    <t>https://www.linkedin.com/in/jason-l-dennison-sphr-293a491</t>
  </si>
  <si>
    <t>1401 S Grand Ave</t>
  </si>
  <si>
    <t>Jubran</t>
  </si>
  <si>
    <t>N.</t>
  </si>
  <si>
    <t>Tanious</t>
  </si>
  <si>
    <t>jtanious@savers.com</t>
  </si>
  <si>
    <t>https://www.linkedin.com/in/jubran-tanious-6524666</t>
  </si>
  <si>
    <t>Quinn</t>
  </si>
  <si>
    <t>McKenna</t>
  </si>
  <si>
    <t>qmckenna@stanfordhealthcare.org</t>
  </si>
  <si>
    <t>300 Pasteur Dr</t>
  </si>
  <si>
    <t>Palo Alto</t>
  </si>
  <si>
    <t>www.stanfordhealthcare.org</t>
  </si>
  <si>
    <t>(650) 498-3333</t>
  </si>
  <si>
    <t>Hospitals &amp; Physicians Clinics;Business Services</t>
  </si>
  <si>
    <t>Physicians Clinics;Medical &amp; Surgical Hospitals;Research &amp; Development</t>
  </si>
  <si>
    <t>http://www.linkedin.com/company/stanford-health-care</t>
  </si>
  <si>
    <t>http://www.facebook.com/stanfordhealthcare</t>
  </si>
  <si>
    <t>http://www.twitter.com/stanfordhealth</t>
  </si>
  <si>
    <t>300 Pasteur Dr, Palo Alto, California, 94304, United States</t>
  </si>
  <si>
    <t>Jim</t>
  </si>
  <si>
    <t>james.murray@centene.com</t>
  </si>
  <si>
    <t>Darlena</t>
  </si>
  <si>
    <t>Chadwick</t>
  </si>
  <si>
    <t>dchadwick@queens.org</t>
  </si>
  <si>
    <t>(808) 691-3607</t>
  </si>
  <si>
    <t>https://www.linkedin.com/in/darlena-chadwick-268ba359</t>
  </si>
  <si>
    <t>91-2141 Fort Weaver Rd Ste 101</t>
  </si>
  <si>
    <t>'Ewa Beach</t>
  </si>
  <si>
    <t>Dale</t>
  </si>
  <si>
    <t>H.</t>
  </si>
  <si>
    <t>Steakley</t>
  </si>
  <si>
    <t>Vice President, Chief Operating Officer and Chief Nursing Executive Officer</t>
  </si>
  <si>
    <t>dale.steakley@dignityhealth.org</t>
  </si>
  <si>
    <t>https://www.linkedin.com/in/dalehsteakley</t>
  </si>
  <si>
    <t>Sacramento</t>
  </si>
  <si>
    <t>Weldon</t>
  </si>
  <si>
    <t>john.weldon@mybobs.com</t>
  </si>
  <si>
    <t>(860) 474-1300</t>
  </si>
  <si>
    <t>https://www.linkedin.com/in/john-weldon-645617222/</t>
  </si>
  <si>
    <t>428 Tolland Tpke</t>
  </si>
  <si>
    <t>Manchester</t>
  </si>
  <si>
    <t>Bob's Discount Furniture</t>
  </si>
  <si>
    <t>www.mybobs.com</t>
  </si>
  <si>
    <t>(860) 645-3208</t>
  </si>
  <si>
    <t>http://www.linkedin.com/company/bobs-discount-furniture</t>
  </si>
  <si>
    <t>http://www.facebook.com/mybobs</t>
  </si>
  <si>
    <t>http://www.twitter.com/mybobs</t>
  </si>
  <si>
    <t>428 Tolland Tpke, Manchester, Connecticut, 06042, United States</t>
  </si>
  <si>
    <t>Jon</t>
  </si>
  <si>
    <t>Griffith</t>
  </si>
  <si>
    <t>Vice President &amp; Chief Operating Officer</t>
  </si>
  <si>
    <t>jon.griffith@selecthealth.org</t>
  </si>
  <si>
    <t>(801) 442-7566</t>
  </si>
  <si>
    <t>Tooele</t>
  </si>
  <si>
    <t>www.selecthealth.org</t>
  </si>
  <si>
    <t>(800) 538-5038</t>
  </si>
  <si>
    <t>http://www.linkedin.com/company/selecthealth</t>
  </si>
  <si>
    <t>http://www.facebook.com/selecthealth</t>
  </si>
  <si>
    <t>http://www.twitter.com/selecthealth</t>
  </si>
  <si>
    <t>5381 S Green St</t>
  </si>
  <si>
    <t>5381 S Green St, Murray, Utah, United States</t>
  </si>
  <si>
    <t>Andy</t>
  </si>
  <si>
    <t>Ray</t>
  </si>
  <si>
    <t>andy.ray@brightstarcare.com</t>
  </si>
  <si>
    <t>(480) 898-0990</t>
  </si>
  <si>
    <t>1223 S Clearview Ave Ste 110</t>
  </si>
  <si>
    <t>Mesa</t>
  </si>
  <si>
    <t>Kurt</t>
  </si>
  <si>
    <t>Weinmeister</t>
  </si>
  <si>
    <t>kurt.weinmeister@dignityhealth.org</t>
  </si>
  <si>
    <t>https://www.linkedin.com/in/kurt-weinmeister-07104ab</t>
  </si>
  <si>
    <t>Upland</t>
  </si>
  <si>
    <t>Edmundo</t>
  </si>
  <si>
    <t>Castaneda</t>
  </si>
  <si>
    <t>edmundo.castaneda@phhs.org</t>
  </si>
  <si>
    <t>(916) 453-4545</t>
  </si>
  <si>
    <t>https://www.linkedin.com/in/edmundo-castaneda-664b5719</t>
  </si>
  <si>
    <t>Balthazor</t>
  </si>
  <si>
    <t>Real Estate</t>
  </si>
  <si>
    <t>paul.balthazor@optum.com</t>
  </si>
  <si>
    <t>https://www.linkedin.com/in/paul-balthazor-82281924</t>
  </si>
  <si>
    <t>Russell</t>
  </si>
  <si>
    <t>Igoe</t>
  </si>
  <si>
    <t>russell.igoe@providence.org</t>
  </si>
  <si>
    <t>(360) 486-6474</t>
  </si>
  <si>
    <t>https://www.linkedin.com/in/russelligoe</t>
  </si>
  <si>
    <t>1018 Capitol Way 301</t>
  </si>
  <si>
    <t>Olympia</t>
  </si>
  <si>
    <t>Jenn</t>
  </si>
  <si>
    <t>Fleiner</t>
  </si>
  <si>
    <t>Chief Nursing Officer &amp; Chief Operating Officer</t>
  </si>
  <si>
    <t>Nursing</t>
  </si>
  <si>
    <t>jennifer.fleiner@renown.org</t>
  </si>
  <si>
    <t>(775) 982-7167</t>
  </si>
  <si>
    <t>https://www.linkedin.com/in/jenn-fleiner-rn-msn-cenp-433497a3/</t>
  </si>
  <si>
    <t>1155 Mill St Ste B26</t>
  </si>
  <si>
    <t>Reno</t>
  </si>
  <si>
    <t>Renown Health</t>
  </si>
  <si>
    <t>www.renown.org</t>
  </si>
  <si>
    <t>(775) 982-4100</t>
  </si>
  <si>
    <t>Medical &amp; Surgical Hospitals;Medical Laboratories &amp; Imaging Centers;Medical Specialists;Physicians Clinics</t>
  </si>
  <si>
    <t>http://www.linkedin.com/company/25889</t>
  </si>
  <si>
    <t>http://www.facebook.com/120645467951748</t>
  </si>
  <si>
    <t>http://www.twitter.com/renownhealth</t>
  </si>
  <si>
    <t>1155 Mill St N 14</t>
  </si>
  <si>
    <t>1155 Mill St N 14, Reno, Nevada, 89502, United States</t>
  </si>
  <si>
    <t>Lisa</t>
  </si>
  <si>
    <t>Halvorsen</t>
  </si>
  <si>
    <t>Cne and Chief Operating Officer</t>
  </si>
  <si>
    <t>lisa.halvorsen@providence.org</t>
  </si>
  <si>
    <t>(503) 557-2108</t>
  </si>
  <si>
    <t>https://www.linkedin.com/in/lisa-halvorsen-6a783310</t>
  </si>
  <si>
    <t>Oregon City</t>
  </si>
  <si>
    <t>Rj</t>
  </si>
  <si>
    <t>Cilley</t>
  </si>
  <si>
    <t>rj.cilley@saks.com</t>
  </si>
  <si>
    <t>saks.com</t>
  </si>
  <si>
    <t>https://www.linkedin.com/in/rjcilley</t>
  </si>
  <si>
    <t>Carrie</t>
  </si>
  <si>
    <t>Maloney</t>
  </si>
  <si>
    <t>Robertshaw</t>
  </si>
  <si>
    <t>carrie.robertshaw@kp.org</t>
  </si>
  <si>
    <t>(707) 651-2012</t>
  </si>
  <si>
    <t>https://www.linkedin.com/in/carrie-maloney-robertshaw-dnp-msn-rn-nea-bc-803734189</t>
  </si>
  <si>
    <t>975 Sereno Dr Fl 1</t>
  </si>
  <si>
    <t>Vallejo</t>
  </si>
  <si>
    <t>Darden</t>
  </si>
  <si>
    <t>Senior Vice President &amp; Chief Operating Officer</t>
  </si>
  <si>
    <t>tony.darden@jackinthebox.com</t>
  </si>
  <si>
    <t>https://www.linkedin.com/in/tony-darden-8a348116</t>
  </si>
  <si>
    <t>Marvin</t>
  </si>
  <si>
    <t>O'Quinn</t>
  </si>
  <si>
    <t>President &amp; Chief Operating Officer</t>
  </si>
  <si>
    <t>moquinn@ahcreit.com</t>
  </si>
  <si>
    <t>ahcreit.com</t>
  </si>
  <si>
    <t>https://www.linkedin.com/in/marvin-o-quinn-15751b47</t>
  </si>
  <si>
    <t>Blaylock</t>
  </si>
  <si>
    <t>Chief Operating Officer and Cno</t>
  </si>
  <si>
    <t>blaylocr@slhs.org</t>
  </si>
  <si>
    <t>(208) 814-0006</t>
  </si>
  <si>
    <t>https://www.linkedin.com/in/robert-blaylock-52b097117</t>
  </si>
  <si>
    <t>McBee</t>
  </si>
  <si>
    <t>jeff.mcbee@dignityhealth.org</t>
  </si>
  <si>
    <t>(480) 728-3808</t>
  </si>
  <si>
    <t>https://www.linkedin.com/in/jeff-mcbee-6702b547</t>
  </si>
  <si>
    <t>1955 W Frye Rd</t>
  </si>
  <si>
    <t>Chandler</t>
  </si>
  <si>
    <t>85224-6282</t>
  </si>
  <si>
    <t>Melchiorre</t>
  </si>
  <si>
    <t>melchiol@slhs.org</t>
  </si>
  <si>
    <t>(208) 587-0592</t>
  </si>
  <si>
    <t>https://www.linkedin.com/in/lisa-melchiorre-rn-ms-nea-bc-cnor-2b13387b</t>
  </si>
  <si>
    <t>Anson</t>
  </si>
  <si>
    <t>Owner &amp; Chief Operating Officer</t>
  </si>
  <si>
    <t>dan.anson@planetfitness.com</t>
  </si>
  <si>
    <t>(352) 505-6685</t>
  </si>
  <si>
    <t>https://www.linkedin.com/in/dan-anson-aa279527</t>
  </si>
  <si>
    <t>2210 NW 13th St.</t>
  </si>
  <si>
    <t>Gainesville</t>
  </si>
  <si>
    <t>Planet Fitness</t>
  </si>
  <si>
    <t>www.planetfitness.com</t>
  </si>
  <si>
    <t>(603) 750-0001</t>
  </si>
  <si>
    <t>Fitness &amp; Dance Facilities</t>
  </si>
  <si>
    <t>http://www.linkedin.com/company/planet-fitness</t>
  </si>
  <si>
    <t>http://www.facebook.com/planetfitness</t>
  </si>
  <si>
    <t>http://www.twitter.com/planetfitness</t>
  </si>
  <si>
    <t>4 Liberty Ln W</t>
  </si>
  <si>
    <t>Hampton</t>
  </si>
  <si>
    <t>New Hampshire</t>
  </si>
  <si>
    <t>4 Liberty Ln W, Hampton, New Hampshire, 03842, United States</t>
  </si>
  <si>
    <t>Bethlyn</t>
  </si>
  <si>
    <t>Nunn</t>
  </si>
  <si>
    <t>bethlyn.nunn@providence.org</t>
  </si>
  <si>
    <t>(714) 449-4937</t>
  </si>
  <si>
    <t>200 W Center St Promenade Ste 200C</t>
  </si>
  <si>
    <t>Anaheim</t>
  </si>
  <si>
    <t>Aida</t>
  </si>
  <si>
    <t>Somun</t>
  </si>
  <si>
    <t>aida.somun@pccinnovation.org</t>
  </si>
  <si>
    <t>pccinnovation.org</t>
  </si>
  <si>
    <t>8435 Stemmons Fwy, Ste 1150</t>
  </si>
  <si>
    <t>Senior VP &amp; Chief Operating Officer</t>
  </si>
  <si>
    <t>ljohnson@coronishealth.com</t>
  </si>
  <si>
    <t>(314) 849-3535</t>
  </si>
  <si>
    <t>1314 Bedford Ave Ste 201</t>
  </si>
  <si>
    <t>Pikesville</t>
  </si>
  <si>
    <t>Scott-McKenzie</t>
  </si>
  <si>
    <t>Dha</t>
  </si>
  <si>
    <t>lisa@nychhc.org</t>
  </si>
  <si>
    <t>https://www.linkedin.com/in/lisa-scott-mckenzie-dha-cem-fabc-fache-671049110</t>
  </si>
  <si>
    <t>Parnika</t>
  </si>
  <si>
    <t>Kodali</t>
  </si>
  <si>
    <t>parnika.kodali@kp.org</t>
  </si>
  <si>
    <t>https://www.linkedin.com/in/parnikakodali</t>
  </si>
  <si>
    <t>Wendy</t>
  </si>
  <si>
    <t>Watson</t>
  </si>
  <si>
    <t>wendy.watson@kp.org</t>
  </si>
  <si>
    <t>(503) 813-4462</t>
  </si>
  <si>
    <t>https://www.linkedin.com/in/wendylynwatson</t>
  </si>
  <si>
    <t>500 NE Multnomah St</t>
  </si>
  <si>
    <t>Garett</t>
  </si>
  <si>
    <t>May</t>
  </si>
  <si>
    <t>garett_may@chs.net</t>
  </si>
  <si>
    <t>(601) 936-1077</t>
  </si>
  <si>
    <t>https://www.linkedin.com/in/garett-c-may-21124b42</t>
  </si>
  <si>
    <t>54 Sgt Prentiss Dr</t>
  </si>
  <si>
    <t>Natchez</t>
  </si>
  <si>
    <t>Mississippi</t>
  </si>
  <si>
    <t>Eric</t>
  </si>
  <si>
    <t>Hansen</t>
  </si>
  <si>
    <t>Partner, Chief Operating Officer</t>
  </si>
  <si>
    <t>ehansen@bkd.com</t>
  </si>
  <si>
    <t>bkd.com</t>
  </si>
  <si>
    <t>(417) 831-7283 ext. 10005</t>
  </si>
  <si>
    <t>https://www.linkedin.com/in/erichansenbkd</t>
  </si>
  <si>
    <t>Ryan</t>
  </si>
  <si>
    <t>Meyer</t>
  </si>
  <si>
    <t>ryan.meyer@mercyhealth.com</t>
  </si>
  <si>
    <t>mercyhealth.com</t>
  </si>
  <si>
    <t>(319) 268-3011</t>
  </si>
  <si>
    <t>https://www.linkedin.com/in/ryan-meyer-b6838417</t>
  </si>
  <si>
    <t>Nannette</t>
  </si>
  <si>
    <t>Berensen</t>
  </si>
  <si>
    <t>nannette.berensen@intermountainhealthcare.org</t>
  </si>
  <si>
    <t>(801) 507-8002</t>
  </si>
  <si>
    <t>https://www.linkedin.com/in/nannette-berensen-9b120852</t>
  </si>
  <si>
    <t>Nathan</t>
  </si>
  <si>
    <t>I.</t>
  </si>
  <si>
    <t>Shinagawa</t>
  </si>
  <si>
    <t>Chief Operating Officer &amp; Senior VP</t>
  </si>
  <si>
    <t>nshinagawa@hs.uci.edu</t>
  </si>
  <si>
    <t>(714) 456-8953</t>
  </si>
  <si>
    <t>https://www.linkedin.com/in/nateshinagawa</t>
  </si>
  <si>
    <t>J</t>
  </si>
  <si>
    <t>Brinkley</t>
  </si>
  <si>
    <t>Chief Administrative Officer &amp; Chief Operating Officer</t>
  </si>
  <si>
    <t>cybrinkley@centene.com</t>
  </si>
  <si>
    <t>(314) 236-8309</t>
  </si>
  <si>
    <t>https://www.linkedin.com/in/cjbrinkley</t>
  </si>
  <si>
    <t>7700 Forsyth Blvd Ste 400</t>
  </si>
  <si>
    <t>Rayshawn</t>
  </si>
  <si>
    <t>rayshawn.clay@centene.com</t>
  </si>
  <si>
    <t>https://www.linkedin.com/in/rayshawn-clay-4b99234/</t>
  </si>
  <si>
    <t>Syreeta</t>
  </si>
  <si>
    <t>Kinnard</t>
  </si>
  <si>
    <t>syreeta.kinnard@optum.com</t>
  </si>
  <si>
    <t>https://www.linkedin.com/in/syreeta-kinnard</t>
  </si>
  <si>
    <t>Locey</t>
  </si>
  <si>
    <t>Chief Operating and Chief Nursing Officer</t>
  </si>
  <si>
    <t>vicky.locey@kp.org</t>
  </si>
  <si>
    <t>(707) 571-3147</t>
  </si>
  <si>
    <t>https://www.linkedin.com/in/vicky-locey-98344a16</t>
  </si>
  <si>
    <t>710 LAWRENCE Expy</t>
  </si>
  <si>
    <t>Santa Clara</t>
  </si>
  <si>
    <t>Mentgen</t>
  </si>
  <si>
    <t>jmentgen@tetonhospital.org</t>
  </si>
  <si>
    <t>https://www.linkedin.com/in/john-mentgen-39b355b</t>
  </si>
  <si>
    <t>Joplin</t>
  </si>
  <si>
    <t>Chad</t>
  </si>
  <si>
    <t>Adams</t>
  </si>
  <si>
    <t>Assistant Vice President &amp; Chief Operational Officer</t>
  </si>
  <si>
    <t>chadadams@honorhealth.com</t>
  </si>
  <si>
    <t>(480) 323-3251</t>
  </si>
  <si>
    <t>https://www.linkedin.com/in/chad-adams-m-p-h-482a5a5</t>
  </si>
  <si>
    <t>8125 N Hayden Rd</t>
  </si>
  <si>
    <t>Scottsdale</t>
  </si>
  <si>
    <t>www.honorhealth.com</t>
  </si>
  <si>
    <t>(623) 580-5800</t>
  </si>
  <si>
    <t>Physicians Clinics;Medical &amp; Surgical Hospitals;Non-Profit &amp; Charitable Organizations</t>
  </si>
  <si>
    <t>http://www.linkedin.com/company/honorhealth</t>
  </si>
  <si>
    <t>http://www.facebook.com/honorhealthcares</t>
  </si>
  <si>
    <t>http://www.twitter.com/honorhealth</t>
  </si>
  <si>
    <t>8125 N Hayden Rd, Scottsdale, Arizona, 85257, United States</t>
  </si>
  <si>
    <t>Benjamin</t>
  </si>
  <si>
    <t>Carter</t>
  </si>
  <si>
    <t>carterbe@trinity-health.org</t>
  </si>
  <si>
    <t>(734) 343-0817</t>
  </si>
  <si>
    <t>Terika</t>
  </si>
  <si>
    <t>Richardson</t>
  </si>
  <si>
    <t>Chief Operating Officer &amp; Senior EVP</t>
  </si>
  <si>
    <t>terika.richardson@commonspirit.org</t>
  </si>
  <si>
    <t>https://www.linkedin.com/in/terika-richardson-fache-7489893b/</t>
  </si>
  <si>
    <t>Alex</t>
  </si>
  <si>
    <t>Mortensen</t>
  </si>
  <si>
    <t>alex@pfbaseline.com</t>
  </si>
  <si>
    <t>pfbaseline.com</t>
  </si>
  <si>
    <t>203 Willow Bnd</t>
  </si>
  <si>
    <t>Crystal</t>
  </si>
  <si>
    <t>Post</t>
  </si>
  <si>
    <t>Executive VP &amp; Chief Operations Officer</t>
  </si>
  <si>
    <t>Clinical Operations</t>
  </si>
  <si>
    <t>kpost@honorhealth.com</t>
  </si>
  <si>
    <t>(480) 882-5425</t>
  </si>
  <si>
    <t>7400 E Thompson Peak Pkwy</t>
  </si>
  <si>
    <t>Gloria</t>
  </si>
  <si>
    <t>Brooks</t>
  </si>
  <si>
    <t>gloria.brooks@hawaiipacifichealth.org</t>
  </si>
  <si>
    <t>(808) 485-4544</t>
  </si>
  <si>
    <t>https://www.linkedin.com/in/gloria-brooks-25a28024</t>
  </si>
  <si>
    <t>91-1121 Keaunui Dr Ste 216</t>
  </si>
  <si>
    <t>Jonathan</t>
  </si>
  <si>
    <t>Avery</t>
  </si>
  <si>
    <t>javery@lhs.org</t>
  </si>
  <si>
    <t>(503) 413-6762</t>
  </si>
  <si>
    <t>https://www.linkedin.com/in/jonathan-avery-9a2518a9/</t>
  </si>
  <si>
    <t>Joe</t>
  </si>
  <si>
    <t>joe.randolph@providence.org</t>
  </si>
  <si>
    <t>31872 Coast Hwy Fl 2</t>
  </si>
  <si>
    <t>Laguna Beach</t>
  </si>
  <si>
    <t>Gulian</t>
  </si>
  <si>
    <t>guliang@nychhc.org</t>
  </si>
  <si>
    <t>(212) 323-2467</t>
  </si>
  <si>
    <t>https://www.linkedin.com/in/grahamgulian</t>
  </si>
  <si>
    <t>451 Clarkson Ave</t>
  </si>
  <si>
    <t>Karrie</t>
  </si>
  <si>
    <t>Brazaski</t>
  </si>
  <si>
    <t>karrbr@portmed.org</t>
  </si>
  <si>
    <t>portmed.org</t>
  </si>
  <si>
    <t>https://www.linkedin.com/in/karrie-brazaski-171022a</t>
  </si>
  <si>
    <t>maxa</t>
  </si>
  <si>
    <t>trifiro</t>
  </si>
  <si>
    <t>maxa_trifiro@flashcnc.com</t>
  </si>
  <si>
    <t>(360) 949-1414</t>
  </si>
  <si>
    <t>Raymond</t>
  </si>
  <si>
    <t>Chief Nursing Executive and Chief Operating Officer</t>
  </si>
  <si>
    <t>katherine.raymond@dignityhealth.org</t>
  </si>
  <si>
    <t>(702) 492-8507</t>
  </si>
  <si>
    <t>https://www.linkedin.com/in/katherine-raymond-rn-msn-cphq-nea-bc-38a9502</t>
  </si>
  <si>
    <t>8280 W Warm Springs Rd</t>
  </si>
  <si>
    <t>Kye</t>
  </si>
  <si>
    <t>Mitchell</t>
  </si>
  <si>
    <t>kmitchell@kforce.com</t>
  </si>
  <si>
    <t>(813) 552-2780</t>
  </si>
  <si>
    <t>Christopher</t>
  </si>
  <si>
    <t>Bredeson</t>
  </si>
  <si>
    <t>cbredeson@evergreenhealthcare.org</t>
  </si>
  <si>
    <t>evergreenhealthcare.org</t>
  </si>
  <si>
    <t>(425) 899-2491</t>
  </si>
  <si>
    <t>https://www.linkedin.com/in/chris-bredeson-mba-fache-4928a558</t>
  </si>
  <si>
    <t>Amy</t>
  </si>
  <si>
    <t>McCombs</t>
  </si>
  <si>
    <t>amccombs@renown.org</t>
  </si>
  <si>
    <t>(775) 982-8157</t>
  </si>
  <si>
    <t>Stern</t>
  </si>
  <si>
    <t>michael.stern@towerhealth.org</t>
  </si>
  <si>
    <t>(484) 628-8624</t>
  </si>
  <si>
    <t>https://www.linkedin.com/in/michael-stern-3292461a</t>
  </si>
  <si>
    <t>Alexander</t>
  </si>
  <si>
    <t>Lowery</t>
  </si>
  <si>
    <t>alexander.lowery@dignityhealth.org</t>
  </si>
  <si>
    <t>https://www.linkedin.com/in/alex-lowery-3652504</t>
  </si>
  <si>
    <t>Kass</t>
  </si>
  <si>
    <t>johnkass@communitymedical.org</t>
  </si>
  <si>
    <t>(559) 324-4762</t>
  </si>
  <si>
    <t>https://www.linkedin.com/in/john-kass-87408a2b</t>
  </si>
  <si>
    <t>Tawnya</t>
  </si>
  <si>
    <t>Tretschok</t>
  </si>
  <si>
    <t>Chief Operating Officer &amp; General Manager</t>
  </si>
  <si>
    <t>tawnya.tretschok@bannerhealth.com</t>
  </si>
  <si>
    <t>(520) 694-4748</t>
  </si>
  <si>
    <t>DeAngelo</t>
  </si>
  <si>
    <t>pat.deangelo@corrohealth.com</t>
  </si>
  <si>
    <t>https://www.linkedin.com/in/patrick-deangelo</t>
  </si>
  <si>
    <t>Melody</t>
  </si>
  <si>
    <t>Stewart</t>
  </si>
  <si>
    <t>Vice President and Chief Operating Executive</t>
  </si>
  <si>
    <t>stewart.melody@scrippshealth.org</t>
  </si>
  <si>
    <t>(858) 554-9969</t>
  </si>
  <si>
    <t>https://www.linkedin.com/in/melody-stewart-36770b11</t>
  </si>
  <si>
    <t>10550 N Torrey Pines Rd</t>
  </si>
  <si>
    <t>La Jolla</t>
  </si>
  <si>
    <t>Abe</t>
  </si>
  <si>
    <t>Cole</t>
  </si>
  <si>
    <t>acole@bkd.com</t>
  </si>
  <si>
    <t>(816) 221-6300 ext. 21306</t>
  </si>
  <si>
    <t>https://www.linkedin.com/in/abe-cole-4443148</t>
  </si>
  <si>
    <t>1201 Walnut St Ste 1700</t>
  </si>
  <si>
    <t>64106-2246</t>
  </si>
  <si>
    <t>Nat'e</t>
  </si>
  <si>
    <t>Guyton</t>
  </si>
  <si>
    <t>nate.guyton@diginityhealth.org</t>
  </si>
  <si>
    <t>diginityhealth.org</t>
  </si>
  <si>
    <t>(213) 742-5945</t>
  </si>
  <si>
    <t>https://www.linkedin.com/in/dr-nat-e-guyton-dm-rn-msn-ne-bc-cphims-ab155351/</t>
  </si>
  <si>
    <t>780 Township Line Rd</t>
  </si>
  <si>
    <t>Morrisville</t>
  </si>
  <si>
    <t>Valid</t>
  </si>
  <si>
    <t>Invalid</t>
  </si>
  <si>
    <t>Row Labels</t>
  </si>
  <si>
    <t>Grand Total</t>
  </si>
  <si>
    <t>Giorgi</t>
  </si>
  <si>
    <t>Chachkhiani</t>
  </si>
  <si>
    <t>Chief Accountant</t>
  </si>
  <si>
    <t>Accounting</t>
  </si>
  <si>
    <t>gchachkhiani@amazon.com</t>
  </si>
  <si>
    <t>https://www.linkedin.com/in/giorgi-chachkhiani-2353b321b</t>
  </si>
  <si>
    <t>Vincent</t>
  </si>
  <si>
    <t>Ciccolini</t>
  </si>
  <si>
    <t>Senior Vice President, Chief Accounting Officer</t>
  </si>
  <si>
    <t>vincent.ciccolini@signetjewelers.com</t>
  </si>
  <si>
    <t>(330) 668-5740</t>
  </si>
  <si>
    <t>https://www.linkedin.com/in/acoaaae9ksub5ftbtpawsg5i8nkzt11thu-q0fu</t>
  </si>
  <si>
    <t>Rowena</t>
  </si>
  <si>
    <t>Buffett</t>
  </si>
  <si>
    <t>Timms</t>
  </si>
  <si>
    <t>Executive Vice President and Cao</t>
  </si>
  <si>
    <t>rtimms@queens.org</t>
  </si>
  <si>
    <t>(808) 691-7503</t>
  </si>
  <si>
    <t>https://www.linkedin.com/pub/rowena-buffett-timms/36/610/85a</t>
  </si>
  <si>
    <t>Barkema</t>
  </si>
  <si>
    <t>Chief Accounting Officer</t>
  </si>
  <si>
    <t>sarah.barkema@stitchfix.com</t>
  </si>
  <si>
    <t>https://www.linkedin.com/in/sarah-barkema-a555755</t>
  </si>
  <si>
    <t>Bierman</t>
  </si>
  <si>
    <t>Chief Administrative Officer (CAO)</t>
  </si>
  <si>
    <t>hbierman@uci.edu</t>
  </si>
  <si>
    <t>https://www.linkedin.com/in/heather-bierman-57a160178</t>
  </si>
  <si>
    <t>(714) 880-7812</t>
  </si>
  <si>
    <t>Buford</t>
  </si>
  <si>
    <t>mark_buford@chs.net</t>
  </si>
  <si>
    <t>(615) 377-4586</t>
  </si>
  <si>
    <t>https://www.linkedin.com/in/mark-buford-921b1213</t>
  </si>
  <si>
    <t>7100 Commerce Way Ste 100</t>
  </si>
  <si>
    <t>Brentwood</t>
  </si>
  <si>
    <t>37027-0217</t>
  </si>
  <si>
    <t>Tom</t>
  </si>
  <si>
    <t>tom.johnson@corrohealth.com</t>
  </si>
  <si>
    <t>https://www.linkedin.com/in/tomdjohnsoncpa</t>
  </si>
  <si>
    <t>Keneker</t>
  </si>
  <si>
    <t>Vice President, Finance &amp; Chief Accounting Officer</t>
  </si>
  <si>
    <t>mkeneker@mdanderson.org</t>
  </si>
  <si>
    <t>(713) 745-9590</t>
  </si>
  <si>
    <t>https://www.linkedin.com/in/ACoAAAe3e7sBLCpffsHBHlsuccGGAiMVcAGafWo</t>
  </si>
  <si>
    <t>1515 Holcombe Blvd Unit 1354</t>
  </si>
  <si>
    <t>www.mdanderson.org</t>
  </si>
  <si>
    <t>(713) 792-2121</t>
  </si>
  <si>
    <t>Medical Specialists</t>
  </si>
  <si>
    <t>Medical Specialists;Medical &amp; Surgical Hospitals</t>
  </si>
  <si>
    <t>http://www.linkedin.com/company/mdandersoncancercenter</t>
  </si>
  <si>
    <t>http://www.facebook.com/mdanderson</t>
  </si>
  <si>
    <t>http://www.twitter.com/mdandersonnews</t>
  </si>
  <si>
    <t>1515 Holcombe Blvd</t>
  </si>
  <si>
    <t>1515 Holcombe Blvd, Houston, Texas, 77030, United States</t>
  </si>
  <si>
    <t>Telesmanic</t>
  </si>
  <si>
    <t>Chief Accounting Officer, Controller</t>
  </si>
  <si>
    <t>robert.telesmanic@cognizant.com</t>
  </si>
  <si>
    <t>(201) 678-7121</t>
  </si>
  <si>
    <t>300 Frank W Burr Blvd Ste 36</t>
  </si>
  <si>
    <t>Teaneck</t>
  </si>
  <si>
    <t>Cognizant</t>
  </si>
  <si>
    <t>www.cognizant.com</t>
  </si>
  <si>
    <t>(201) 801-0233</t>
  </si>
  <si>
    <t>http://www.linkedin.com/company/cognizant</t>
  </si>
  <si>
    <t>http://www.facebook.com/cognizant</t>
  </si>
  <si>
    <t>http://www.twitter.com/cognizant</t>
  </si>
  <si>
    <t>300 Frank W Burr Blvd</t>
  </si>
  <si>
    <t>300 Frank W Burr Blvd, Teaneck, New Jersey, 07666, United States</t>
  </si>
  <si>
    <t>Steve</t>
  </si>
  <si>
    <t>adams@firstam.com</t>
  </si>
  <si>
    <t>Pamela</t>
  </si>
  <si>
    <t>Spikner</t>
  </si>
  <si>
    <t>Chief Accounting Officer (CAO)</t>
  </si>
  <si>
    <t>pspikner@r1rcm.com</t>
  </si>
  <si>
    <t>https://www.linkedin.com/in/pamela-spikner-0243ab13</t>
  </si>
  <si>
    <t>401 N Michigan Ave, Ste 2700</t>
  </si>
  <si>
    <t>Cheri</t>
  </si>
  <si>
    <t>Kinder</t>
  </si>
  <si>
    <t>Vice President, Chief Accounting Officer</t>
  </si>
  <si>
    <t>ckinder@redrobin.com</t>
  </si>
  <si>
    <t>https://www.linkedin.com/in/cheri-kinder-66098a9</t>
  </si>
  <si>
    <t>6312 S Fiddlers Green Cir Ste 200</t>
  </si>
  <si>
    <t>Greenwood Village</t>
  </si>
  <si>
    <t>Red Robin</t>
  </si>
  <si>
    <t>www.redrobin.com</t>
  </si>
  <si>
    <t>(303) 846-6000</t>
  </si>
  <si>
    <t>http://www.linkedin.com/company/redrobinburgers</t>
  </si>
  <si>
    <t>http://www.facebook.com/7854678793</t>
  </si>
  <si>
    <t>http://www.twitter.com/redrobinburgers</t>
  </si>
  <si>
    <t>6312 S Fiddlers Green Cir Ste 200, Greenwood Village, Colorado, 80111, United States</t>
  </si>
  <si>
    <t>Chojnowski</t>
  </si>
  <si>
    <t>Senior Vice President, Corporate Controller and Chief Accounting Officer</t>
  </si>
  <si>
    <t>david.chojnowski@wal-mart.com</t>
  </si>
  <si>
    <t>wal-mart.com</t>
  </si>
  <si>
    <t>(479) 277-9060</t>
  </si>
  <si>
    <t>https://www.linkedin.com/in/david-m-chojnowski-885748118</t>
  </si>
  <si>
    <t>Kristin</t>
  </si>
  <si>
    <t>Schwertner</t>
  </si>
  <si>
    <t>Vice President&amp; Chief Accounting Officer</t>
  </si>
  <si>
    <t>klschwertner@containerstore.com</t>
  </si>
  <si>
    <t>(972) 538-6856</t>
  </si>
  <si>
    <t>https://www.linkedin.com/in/kristin-schwertner-55477756</t>
  </si>
  <si>
    <t>McCarthy</t>
  </si>
  <si>
    <t>Vice President, Financial Rept'g and Chief Accounting Officer</t>
  </si>
  <si>
    <t>mccarthk@trinity-health.org</t>
  </si>
  <si>
    <t>(734) 343-0830</t>
  </si>
  <si>
    <t>https://www.linkedin.com/in/kim-mccarthy-a9b1ba6</t>
  </si>
  <si>
    <t>5555 Conner St,Ste 2691</t>
  </si>
  <si>
    <t>Detroit</t>
  </si>
  <si>
    <t>48213-3812</t>
  </si>
  <si>
    <t>Santa</t>
  </si>
  <si>
    <t>Perna</t>
  </si>
  <si>
    <t>sperna@mkmg.com</t>
  </si>
  <si>
    <t>mkmg.com</t>
  </si>
  <si>
    <t>(914) 242-5640</t>
  </si>
  <si>
    <t>https://www.linkedin.com/in/santa-perna-65212527</t>
  </si>
  <si>
    <t>480 Bedford Rd</t>
  </si>
  <si>
    <t>Chappaqua</t>
  </si>
  <si>
    <t>jason_johnson@chs.net</t>
  </si>
  <si>
    <t>(615) 465-3329</t>
  </si>
  <si>
    <t>https://www.linkedin.com/in/jason-johnson-22327aa</t>
  </si>
  <si>
    <t>Robyn</t>
  </si>
  <si>
    <t>Arnell</t>
  </si>
  <si>
    <t>Brenden</t>
  </si>
  <si>
    <t>rbrenden@lesl.com</t>
  </si>
  <si>
    <t>lesl.com</t>
  </si>
  <si>
    <t>(602) 366-3981</t>
  </si>
  <si>
    <t>https://www.linkedin.com/in/robynarnell</t>
  </si>
  <si>
    <t>Kenneth</t>
  </si>
  <si>
    <t>D</t>
  </si>
  <si>
    <t>DeGiorgio</t>
  </si>
  <si>
    <t>Chief Executive Officer</t>
  </si>
  <si>
    <t>Executive</t>
  </si>
  <si>
    <t>kdegiorgio@firstam.com</t>
  </si>
  <si>
    <t>(714) 250-3398</t>
  </si>
  <si>
    <t>1 First American Way 1</t>
  </si>
  <si>
    <t>Ramsey</t>
  </si>
  <si>
    <t>Medicine</t>
  </si>
  <si>
    <t>pramsey@uw.edu</t>
  </si>
  <si>
    <t>https://www.linkedin.com/in/paul-ramsey-7a6949aa</t>
  </si>
  <si>
    <t>Cory</t>
  </si>
  <si>
    <t>Shaw</t>
  </si>
  <si>
    <t>President &amp; Chief Executive Officer</t>
  </si>
  <si>
    <t>cory.shaw@uchealth.com</t>
  </si>
  <si>
    <t>https://www.linkedin.com/in/cory-shaw-36770310</t>
  </si>
  <si>
    <t>Mira</t>
  </si>
  <si>
    <t>Interim Chief Executive Officer</t>
  </si>
  <si>
    <t>tony.mira@coronishealth.com</t>
  </si>
  <si>
    <t>https://www.linkedin.com/in/tonymira/</t>
  </si>
  <si>
    <t>F.</t>
  </si>
  <si>
    <t>Barbera</t>
  </si>
  <si>
    <t>charles.barbera@towerhealth.org</t>
  </si>
  <si>
    <t>(484) 628-8908</t>
  </si>
  <si>
    <t>https://www.linkedin.com/in/charles-f-barbera</t>
  </si>
  <si>
    <t>Micheels</t>
  </si>
  <si>
    <t>Manager, Operations &amp; Chief Executive Officer</t>
  </si>
  <si>
    <t>john.micheels@dignityhealth.org</t>
  </si>
  <si>
    <t>(916) 536-3606</t>
  </si>
  <si>
    <t>https://www.linkedin.com/in/john-micheels-3938a066</t>
  </si>
  <si>
    <t>185 Berry St Ste 200</t>
  </si>
  <si>
    <t>Lage</t>
  </si>
  <si>
    <t>susan.sales@nychhc.org</t>
  </si>
  <si>
    <t>(212) 441-5017</t>
  </si>
  <si>
    <t>227 Madison St</t>
  </si>
  <si>
    <t>Patty</t>
  </si>
  <si>
    <t>Maysent</t>
  </si>
  <si>
    <t>pmaysent@ucsd.edu</t>
  </si>
  <si>
    <t>(858) 249-5534</t>
  </si>
  <si>
    <t>https://www.linkedin.com/pub/patty-maysent/46/6b5/660</t>
  </si>
  <si>
    <t>802 Park Ave</t>
  </si>
  <si>
    <t>Perris</t>
  </si>
  <si>
    <t>92570-2340</t>
  </si>
  <si>
    <t>University of California - San Diego</t>
  </si>
  <si>
    <t>www.ucsd.edu</t>
  </si>
  <si>
    <t>(858) 534-2230</t>
  </si>
  <si>
    <t>http://www.linkedin.com/company/sally-ride-science</t>
  </si>
  <si>
    <t>http://www.facebook.com/serveucsd</t>
  </si>
  <si>
    <t>http://www.twitter.com/sallyridesci</t>
  </si>
  <si>
    <t>9500 Gilman Dr</t>
  </si>
  <si>
    <t>9500 Gilman Dr, La Jolla, California, 92093, United States</t>
  </si>
  <si>
    <t>Majid</t>
  </si>
  <si>
    <t>Qassab</t>
  </si>
  <si>
    <t>Deputy Chief Executive Officer</t>
  </si>
  <si>
    <t>qassabm@ae.com</t>
  </si>
  <si>
    <t>https://www.linkedin.com/in/majid-qassab-8272863b</t>
  </si>
  <si>
    <t>Washington, D.C.</t>
  </si>
  <si>
    <t>District of Columbia</t>
  </si>
  <si>
    <t>www.ae.com</t>
  </si>
  <si>
    <t>(412) 432-3300</t>
  </si>
  <si>
    <t>http://www.linkedin.com/company/american-eagle-custom-audio</t>
  </si>
  <si>
    <t>http://www.facebook.com/americaneagleaeriene46thstreetseattlewa</t>
  </si>
  <si>
    <t>http://www.twitter.com/aeo</t>
  </si>
  <si>
    <t>77 Hot Metal St</t>
  </si>
  <si>
    <t>Pittsburgh</t>
  </si>
  <si>
    <t>77 Hot Metal St, Pittsburgh, Pennsylvania, 15203, United States</t>
  </si>
  <si>
    <t>Kathryn</t>
  </si>
  <si>
    <t>Correia</t>
  </si>
  <si>
    <t>Customer Experience</t>
  </si>
  <si>
    <t>kcorreia@lhs.org</t>
  </si>
  <si>
    <t>(503) 415-5606</t>
  </si>
  <si>
    <t>https://www.linkedin.com/in/kgcorreia</t>
  </si>
  <si>
    <t>Linder</t>
  </si>
  <si>
    <t>jlinder@nebraskamed.com</t>
  </si>
  <si>
    <t>(402) 552-2040</t>
  </si>
  <si>
    <t>https://www.linkedin.com/in/james-linder-md-69b7534</t>
  </si>
  <si>
    <t>West</t>
  </si>
  <si>
    <t>jim.west@pihhealth.org</t>
  </si>
  <si>
    <t>(562) 698-0811 ext. 12413</t>
  </si>
  <si>
    <t>https://www.linkedin.com/in/jim-west-009292b</t>
  </si>
  <si>
    <t>Andrew</t>
  </si>
  <si>
    <t>Rees</t>
  </si>
  <si>
    <t>Chief Executive Officer &amp; Director</t>
  </si>
  <si>
    <t>arees@crocs.com</t>
  </si>
  <si>
    <t>(303) 848-7327</t>
  </si>
  <si>
    <t>https://www.linkedin.com/in/andrewreeslek</t>
  </si>
  <si>
    <t>Crocs</t>
  </si>
  <si>
    <t>www.crocs.com</t>
  </si>
  <si>
    <t>(303) 848-7000</t>
  </si>
  <si>
    <t>Textiles &amp; Apparel</t>
  </si>
  <si>
    <t>Textiles &amp; Apparel;Apparel &amp; Accessories Retail</t>
  </si>
  <si>
    <t>http://www.linkedin.com/company/crocs-inc</t>
  </si>
  <si>
    <t>http://www.facebook.com/crocs</t>
  </si>
  <si>
    <t>http://www.twitter.com/crocs</t>
  </si>
  <si>
    <t>13601 Via Varra</t>
  </si>
  <si>
    <t>Broomfield</t>
  </si>
  <si>
    <t>13601 Via Varra, Broomfield, Colorado, 80020, United States</t>
  </si>
  <si>
    <t>Acord</t>
  </si>
  <si>
    <t>Chairman &amp; Chief Executive Officer</t>
  </si>
  <si>
    <t>anna.acord@abercrombie.com</t>
  </si>
  <si>
    <t>(916) 570-0287</t>
  </si>
  <si>
    <t>https://www.linkedin.com/in/anna-acord-42075072</t>
  </si>
  <si>
    <t>Marysville</t>
  </si>
  <si>
    <t>www.abercrombie.com</t>
  </si>
  <si>
    <t>(614) 283-6500</t>
  </si>
  <si>
    <t>http://www.linkedin.com/company/abercrombie-&amp;-fitch</t>
  </si>
  <si>
    <t>http://www.facebook.com/1152140431499664</t>
  </si>
  <si>
    <t>http://www.twitter.com/abercrombie</t>
  </si>
  <si>
    <t>6301 Fitch Path</t>
  </si>
  <si>
    <t>Albany</t>
  </si>
  <si>
    <t>6301 Fitch Path, Albany, Ohio, 45710, United States</t>
  </si>
  <si>
    <t>Walsh</t>
  </si>
  <si>
    <t>mwalsh@savers.com</t>
  </si>
  <si>
    <t>https://www.linkedin.com/in/mark-a-walsh-21aaa115</t>
  </si>
  <si>
    <t>11400 SE 6th St Ste 200</t>
  </si>
  <si>
    <t>Joseph</t>
  </si>
  <si>
    <t>Hathcock</t>
  </si>
  <si>
    <t>Chief Executive Officer &amp; Medical Director</t>
  </si>
  <si>
    <t>alan.hathcock@northerncoloradohospitalists.com</t>
  </si>
  <si>
    <t>northerncoloradohospitalists.com</t>
  </si>
  <si>
    <t>(970) 624-2500</t>
  </si>
  <si>
    <t>https://www.linkedin.com/in/scotthathcock</t>
  </si>
  <si>
    <t>Trisha</t>
  </si>
  <si>
    <t>Khaleghi</t>
  </si>
  <si>
    <t>Senior Vice President and Chief Executive Officer</t>
  </si>
  <si>
    <t>trisha.khaleghi@sharp.com</t>
  </si>
  <si>
    <t>(858) 939-4149</t>
  </si>
  <si>
    <t>https://www.linkedin.com/in/trisha-khaleghi-25a3bb93</t>
  </si>
  <si>
    <t>2999 Health Center Dr</t>
  </si>
  <si>
    <t>Craig</t>
  </si>
  <si>
    <t>Castro</t>
  </si>
  <si>
    <t>ccastro@communitymedical.org</t>
  </si>
  <si>
    <t>(559) 324-4888</t>
  </si>
  <si>
    <t>https://www.linkedin.com/in/craig-castro-3ba9a411</t>
  </si>
  <si>
    <t>Hicks</t>
  </si>
  <si>
    <t>william.hicks@nychhc.org</t>
  </si>
  <si>
    <t>(212) 562-4132</t>
  </si>
  <si>
    <t>chad.miller@ohiohealth.com</t>
  </si>
  <si>
    <t>6519 US Hwy 42</t>
  </si>
  <si>
    <t>Mount Gilead</t>
  </si>
  <si>
    <t>www.ohiohealth.com</t>
  </si>
  <si>
    <t>(614) 788-8860</t>
  </si>
  <si>
    <t>http://www.linkedin.com/company/ohiohealth</t>
  </si>
  <si>
    <t>http://www.facebook.com/ohiohealth</t>
  </si>
  <si>
    <t>http://www.twitter.com/ohiohealth</t>
  </si>
  <si>
    <t>3430 Ohio Health Pkwy</t>
  </si>
  <si>
    <t>3430 Ohio Health Pkwy, Columbus, Ohio, 43202, United States</t>
  </si>
  <si>
    <t>Boyle</t>
  </si>
  <si>
    <t>jboyle@medline.com</t>
  </si>
  <si>
    <t>(847) 643-4577</t>
  </si>
  <si>
    <t>https://www.linkedin.com/in/jim-boyle-a0ab1688</t>
  </si>
  <si>
    <t>Cassie</t>
  </si>
  <si>
    <t>Mogg</t>
  </si>
  <si>
    <t>cassie.mogg@covplv.org</t>
  </si>
  <si>
    <t>covplv.org</t>
  </si>
  <si>
    <t>(806) 296-4265</t>
  </si>
  <si>
    <t>https://www.linkedin.com/in/cassie-mogg-fache-92474a11a</t>
  </si>
  <si>
    <t>2601 Dimmit Rd</t>
  </si>
  <si>
    <t>Plainview</t>
  </si>
  <si>
    <t>Cherie</t>
  </si>
  <si>
    <t>Martin</t>
  </si>
  <si>
    <t>cmartin3@peacehealth.org</t>
  </si>
  <si>
    <t>(360) 729-2187</t>
  </si>
  <si>
    <t>https://www.linkedin.com/in/cherie-martin-a2871618</t>
  </si>
  <si>
    <t>809 E Chestnut St</t>
  </si>
  <si>
    <t>Bellingham</t>
  </si>
  <si>
    <t>P</t>
  </si>
  <si>
    <t>Vara</t>
  </si>
  <si>
    <t>ray.vara@hawaiipacifichealth.org</t>
  </si>
  <si>
    <t>(808) 535-7750</t>
  </si>
  <si>
    <t>https://www.linkedin.com/in/raymond-vara-51b771160</t>
  </si>
  <si>
    <t>Elizabeth</t>
  </si>
  <si>
    <t>Concordia</t>
  </si>
  <si>
    <t>elizabeth.concordia@uchealth.org</t>
  </si>
  <si>
    <t>(720) 848-4024</t>
  </si>
  <si>
    <t>https://www.linkedin.com/in/elizabeth-b-concordia-65a948b</t>
  </si>
  <si>
    <t>1435 Wazee St,Ste 101</t>
  </si>
  <si>
    <t>80202-1491</t>
  </si>
  <si>
    <t>TIna</t>
  </si>
  <si>
    <t>Hospital President and Chief Executive Officer</t>
  </si>
  <si>
    <t>tinajohnson@dignityhealth.org</t>
  </si>
  <si>
    <t>https://www.linkedin.com/in/tinajohnsonmd</t>
  </si>
  <si>
    <t>3000 Q St Fl 1</t>
  </si>
  <si>
    <t>Calliste</t>
  </si>
  <si>
    <t>gregory.calliste@nychhc.org</t>
  </si>
  <si>
    <t>(718) 963-8101</t>
  </si>
  <si>
    <t>https://www.linkedin.com/in/gregory-calliste-b4132313</t>
  </si>
  <si>
    <t>234 E 149th St</t>
  </si>
  <si>
    <t>The Bronx</t>
  </si>
  <si>
    <t>Randle</t>
  </si>
  <si>
    <t>michaelrandle@uchealth.org</t>
  </si>
  <si>
    <t>https://www.linkedin.com/in/michael-randle-md-facp-77363380</t>
  </si>
  <si>
    <t>George</t>
  </si>
  <si>
    <t>Jenckes</t>
  </si>
  <si>
    <t>george.jenckes@towerhealth.org</t>
  </si>
  <si>
    <t>(484) 628-0330</t>
  </si>
  <si>
    <t>https://www.linkedin.com/in/george-a-jenckes-iii-md-ms-facp-11b0b011</t>
  </si>
  <si>
    <t>301 S. Seventh Ave Ste 245</t>
  </si>
  <si>
    <t>Olson</t>
  </si>
  <si>
    <t>Interim Chief Executive</t>
  </si>
  <si>
    <t>william.olson@providence.org</t>
  </si>
  <si>
    <t>(503) 893-6446</t>
  </si>
  <si>
    <t>https://www.linkedin.com/in/william-olsen-6b850299</t>
  </si>
  <si>
    <t>6410 NE Halsey St, Ste 500</t>
  </si>
  <si>
    <t>Holmes</t>
  </si>
  <si>
    <t>robert.holmes@commercebank.com</t>
  </si>
  <si>
    <t>(314) 746-3097</t>
  </si>
  <si>
    <t>8000 Forsyth Blvd</t>
  </si>
  <si>
    <t>robert.quinn@dignityhealth.org</t>
  </si>
  <si>
    <t>https://www.linkedin.com/in/robertquinnmd</t>
  </si>
  <si>
    <t>Mills</t>
  </si>
  <si>
    <t>cmills@medline.com</t>
  </si>
  <si>
    <t>(847) 949-3036</t>
  </si>
  <si>
    <t>https://www.linkedin.com/in/charlie-mills-9b600aa2/</t>
  </si>
  <si>
    <t>Winnetka</t>
  </si>
  <si>
    <t>Stille</t>
  </si>
  <si>
    <t>peter.stille@forvis.com</t>
  </si>
  <si>
    <t>(312) 288-4653</t>
  </si>
  <si>
    <t>https://www.linkedin.com/in/peter-stille-5771a82</t>
  </si>
  <si>
    <t>130 E. Randolph St, Ste 1900</t>
  </si>
  <si>
    <t>60601-6223</t>
  </si>
  <si>
    <t>Ettore</t>
  </si>
  <si>
    <t>Palazzo</t>
  </si>
  <si>
    <t>egpalazzo@evergreenhealthcare.org</t>
  </si>
  <si>
    <t>(425) 899-2610</t>
  </si>
  <si>
    <t>https://www.linkedin.com/in/ettore-palazzo-md-facp-a10868132</t>
  </si>
  <si>
    <t>12040 NE 128th St Ste 200</t>
  </si>
  <si>
    <t>Chris</t>
  </si>
  <si>
    <t>Van Gorder</t>
  </si>
  <si>
    <t>vangorder.chris@scrippshealth.org</t>
  </si>
  <si>
    <t>https://www.linkedin.com/in/chris-van-gorder-emt-mpa-fache-11313bb</t>
  </si>
  <si>
    <t>10140 Campus Point Dr Ste 140</t>
  </si>
  <si>
    <t>Rob</t>
  </si>
  <si>
    <t>Hitchcock</t>
  </si>
  <si>
    <t>rob.hitchcock@selecthealth.org</t>
  </si>
  <si>
    <t>https://www.linkedin.com/in/robertthitchcock</t>
  </si>
  <si>
    <t>Draper</t>
  </si>
  <si>
    <t>Silverman</t>
  </si>
  <si>
    <t>Executive VP, Walmart Ai Solutions Cloud Merchandising Supply Chain Ex &amp; Chief Executive Officer</t>
  </si>
  <si>
    <t>Product Marketing</t>
  </si>
  <si>
    <t>craig.silverman@walmart.com</t>
  </si>
  <si>
    <t>https://www.linkedin.com/in/thecraigsilverman</t>
  </si>
  <si>
    <t>Sollis</t>
  </si>
  <si>
    <t>jsollis@stjohns.health</t>
  </si>
  <si>
    <t>https://www.linkedin.com/in/jeff-sollis-9858742</t>
  </si>
  <si>
    <t>Leblanc</t>
  </si>
  <si>
    <t>benjamin.leblanc@providence.org</t>
  </si>
  <si>
    <t>(503) 403-6288</t>
  </si>
  <si>
    <t>https://www.linkedin.com/in/benjamin-leblanc-b28597a3</t>
  </si>
  <si>
    <t>4400 NE Halsey St Bldg 1</t>
  </si>
  <si>
    <t>Joshua</t>
  </si>
  <si>
    <t>Charlesworth</t>
  </si>
  <si>
    <t>jcharlesworth@krispykreme.com</t>
  </si>
  <si>
    <t>https://www.linkedin.com/in/josh-charlesworth-6151645/</t>
  </si>
  <si>
    <t>370 Knollwood St Ste 500</t>
  </si>
  <si>
    <t>Winston-Salem</t>
  </si>
  <si>
    <t>W</t>
  </si>
  <si>
    <t>Kemper</t>
  </si>
  <si>
    <t>Chief Executive Officer &amp; President</t>
  </si>
  <si>
    <t>john.kemper@commercebank.com</t>
  </si>
  <si>
    <t>https://www.linkedin.com/in/john-kemper-a21a7531</t>
  </si>
  <si>
    <t>Marcia</t>
  </si>
  <si>
    <t>Hendricks</t>
  </si>
  <si>
    <t>Vice President &amp; Chief Executive Officer</t>
  </si>
  <si>
    <t>mhendricks@mercydesmoines.org</t>
  </si>
  <si>
    <t>(515) 462-2373</t>
  </si>
  <si>
    <t>https://www.linkedin.com/in/marcia-hendricks-495052138</t>
  </si>
  <si>
    <t>801 5th St</t>
  </si>
  <si>
    <t>Sioux City</t>
  </si>
  <si>
    <t>Michelle</t>
  </si>
  <si>
    <t>Fuentes</t>
  </si>
  <si>
    <t>fuentemg@ah.org</t>
  </si>
  <si>
    <t>(209) 536-5012</t>
  </si>
  <si>
    <t>https://www.linkedin.com/in/michelle-fuentes-1a53894a/</t>
  </si>
  <si>
    <t>601 E Rollins St</t>
  </si>
  <si>
    <t>Orlando</t>
  </si>
  <si>
    <t>Tomlin</t>
  </si>
  <si>
    <t>jjtomlin@evergreenhealth.com</t>
  </si>
  <si>
    <t>https://www.linkedin.com/in/jeff-tomlin-18646a15</t>
  </si>
  <si>
    <t>Mastromano</t>
  </si>
  <si>
    <t>christopher.mastromano@nychhc.org</t>
  </si>
  <si>
    <t>(718) 918-8141</t>
  </si>
  <si>
    <t>https://www.linkedin.com/in/christopher-mastromano-29264912</t>
  </si>
  <si>
    <t>Lindenhurst</t>
  </si>
  <si>
    <t>Rosemary</t>
  </si>
  <si>
    <t>Butler</t>
  </si>
  <si>
    <t>Chief Nurse Executive</t>
  </si>
  <si>
    <t>rosemary.butler@healthy.kaiserpermanente.org</t>
  </si>
  <si>
    <t>(951) 243-0811</t>
  </si>
  <si>
    <t>https://www.linkedin.com/in/rosemary-butler-408b7535</t>
  </si>
  <si>
    <t>Chief Executive Officer &amp; Owner</t>
  </si>
  <si>
    <t>anthony.olson@brightstarcare.com</t>
  </si>
  <si>
    <t>https://www.linkedin.com/in/anthony-olson-b35109b</t>
  </si>
  <si>
    <t>324 N. Dale Mabry Hwy #302</t>
  </si>
  <si>
    <t>Bonick</t>
  </si>
  <si>
    <t>marty.bonick@ardenthealth.com</t>
  </si>
  <si>
    <t>(615) 296-3405</t>
  </si>
  <si>
    <t>https://www.linkedin.com/in/marty-bonick-752ba76</t>
  </si>
  <si>
    <t>Fran</t>
  </si>
  <si>
    <t>Horowitz</t>
  </si>
  <si>
    <t>fran_horowitz@abercrombie.com</t>
  </si>
  <si>
    <t>(614) 765-4343</t>
  </si>
  <si>
    <t>https://www.linkedin.com/in/fran-horowitz-9aa99620/</t>
  </si>
  <si>
    <t>New Albany</t>
  </si>
  <si>
    <t>Beaupre</t>
  </si>
  <si>
    <t>pbeaupre@tetonhospital.org</t>
  </si>
  <si>
    <t>(307) 739-7525</t>
  </si>
  <si>
    <t>https://www.linkedin.com/in/paul-beaupre-0047b2253</t>
  </si>
  <si>
    <t>Morris</t>
  </si>
  <si>
    <t>chris.morris@daveandbusters.com</t>
  </si>
  <si>
    <t>https://www.linkedin.com/in/chris-morris-a222537/</t>
  </si>
  <si>
    <t>1221 S Beltline Rd Ste 500</t>
  </si>
  <si>
    <t>Mike</t>
  </si>
  <si>
    <t>Archdeacon</t>
  </si>
  <si>
    <t>michael.archdeacon@uc.edu</t>
  </si>
  <si>
    <t>uc.edu</t>
  </si>
  <si>
    <t>(513) 558-2978</t>
  </si>
  <si>
    <t>3230 Eden Ave, CARE 870</t>
  </si>
  <si>
    <t>Norman</t>
  </si>
  <si>
    <t>Gruber</t>
  </si>
  <si>
    <t>norman.gruber@salemhospital.org</t>
  </si>
  <si>
    <t>(503) 561-5560</t>
  </si>
  <si>
    <t>https://www.linkedin.com/in/norman-gruber-4a655b5a</t>
  </si>
  <si>
    <t>Virginia</t>
  </si>
  <si>
    <t>Drosos</t>
  </si>
  <si>
    <t>gina.drosos@signetjewelers.com</t>
  </si>
  <si>
    <t>(330) 668-5994</t>
  </si>
  <si>
    <t>https://www.linkedin.com/in/ginadrosos</t>
  </si>
  <si>
    <t>william.robertson@multicare.org</t>
  </si>
  <si>
    <t>(253) 403-1272</t>
  </si>
  <si>
    <t>315 Martin Luther King Jr Way</t>
  </si>
  <si>
    <t>MultiCare</t>
  </si>
  <si>
    <t>www.multicare.org</t>
  </si>
  <si>
    <t>(253) 403-1000</t>
  </si>
  <si>
    <t>http://www.linkedin.com/company/multicare-health-system</t>
  </si>
  <si>
    <t>http://www.facebook.com/multicarehealthsystem</t>
  </si>
  <si>
    <t>http://www.twitter.com/multicarehealth</t>
  </si>
  <si>
    <t>315 Martin Luther King Jr Way, Tacoma, Washington, 98405, United States</t>
  </si>
  <si>
    <t>Art</t>
  </si>
  <si>
    <t>Gladstone</t>
  </si>
  <si>
    <t>art.gladstone@straub.net</t>
  </si>
  <si>
    <t>straub.net</t>
  </si>
  <si>
    <t>(808) 522-3793</t>
  </si>
  <si>
    <t>https://www.linkedin.com/in/art-gladstone-87381310a</t>
  </si>
  <si>
    <t>602 Kailua Rd Ste 200</t>
  </si>
  <si>
    <t>Kailua</t>
  </si>
  <si>
    <t>Stephen</t>
  </si>
  <si>
    <t>Grubbs</t>
  </si>
  <si>
    <t>sgrubbs@coronishealth.com</t>
  </si>
  <si>
    <t>(571) 483-1750</t>
  </si>
  <si>
    <t>https://www.linkedin.com/in/stephen-grubbs-4054bba</t>
  </si>
  <si>
    <t>2318 Mill Rd Ste 800</t>
  </si>
  <si>
    <t>Alexandria</t>
  </si>
  <si>
    <t>Maxwell</t>
  </si>
  <si>
    <t>dmaxwell@phs.org</t>
  </si>
  <si>
    <t>(505) 923-5353</t>
  </si>
  <si>
    <t>https://www.linkedin.com/in/dale-maxwell-41205346</t>
  </si>
  <si>
    <t>9521 San Mateo Blvd NE</t>
  </si>
  <si>
    <t>Conroy</t>
  </si>
  <si>
    <t>jconroy@bootbarn.com</t>
  </si>
  <si>
    <t>(949) 453-8488</t>
  </si>
  <si>
    <t>https://www.linkedin.com/in/jim-conroy-27331b2</t>
  </si>
  <si>
    <t>15345 Barranca Pkwy</t>
  </si>
  <si>
    <t>Irvine</t>
  </si>
  <si>
    <t>www.bootbarn.com</t>
  </si>
  <si>
    <t>(949) 453-4400</t>
  </si>
  <si>
    <t>http://www.linkedin.com/company/boot-barn</t>
  </si>
  <si>
    <t>http://www.facebook.com/shabby-rose-booth-j1-j2-169778986440637</t>
  </si>
  <si>
    <t>http://www.twitter.com/bootbarn</t>
  </si>
  <si>
    <t>15345 Barranca Pkwy, Irvine, California, 92618, United States</t>
  </si>
  <si>
    <t>Lewis</t>
  </si>
  <si>
    <t>lewism9@nychhc.org</t>
  </si>
  <si>
    <t>(212) 788-3487</t>
  </si>
  <si>
    <t>https://www.linkedin.com/in/michelle-lewis-nyc</t>
  </si>
  <si>
    <t>Pappas</t>
  </si>
  <si>
    <t>Founder &amp; Chairman, President &amp; Chief Executive Officer</t>
  </si>
  <si>
    <t>cpappas@chefswarehouse.com</t>
  </si>
  <si>
    <t>(203) 894-1345 ext. 10120</t>
  </si>
  <si>
    <t>https://www.linkedin.com/in/christopher-pappas-29885111</t>
  </si>
  <si>
    <t>Kennedy</t>
  </si>
  <si>
    <t>michael@rumbleon.com</t>
  </si>
  <si>
    <t>(414) 343-4441</t>
  </si>
  <si>
    <t>https://www.linkedin.com/in/m-kennedy</t>
  </si>
  <si>
    <t>901 W Walnut Hill Ln</t>
  </si>
  <si>
    <t>Irving</t>
  </si>
  <si>
    <t>RumbleOn</t>
  </si>
  <si>
    <t>www.rumbleon.com</t>
  </si>
  <si>
    <t>(214) 771-9952</t>
  </si>
  <si>
    <t>Automotive Service &amp; Collision Repair</t>
  </si>
  <si>
    <t>http://www.linkedin.com/company/rumbleon</t>
  </si>
  <si>
    <t>http://www.facebook.com/ready2rumbleon</t>
  </si>
  <si>
    <t>http://www.twitter.com/on_rumble</t>
  </si>
  <si>
    <t>901 W Walnut Hill Ln, Irving, Texas, 75038, United States</t>
  </si>
  <si>
    <t>Lefteris</t>
  </si>
  <si>
    <t>clefteri@uci.edu</t>
  </si>
  <si>
    <t>(714) 456-3329</t>
  </si>
  <si>
    <t>https://www.linkedin.com/in/chad-lefteris-843b2252</t>
  </si>
  <si>
    <t>Glenn</t>
  </si>
  <si>
    <t>Fosdick</t>
  </si>
  <si>
    <t>glennfosdick@nebraskamed.com</t>
  </si>
  <si>
    <t>(402) 552-3452</t>
  </si>
  <si>
    <t>https://www.linkedin.com/in/glenn-fosdick-b52bb517</t>
  </si>
  <si>
    <t>Burman</t>
  </si>
  <si>
    <t>william.burman@dhha.org</t>
  </si>
  <si>
    <t>https://www.linkedin.com/in/william-burman-146b76133</t>
  </si>
  <si>
    <t>pat.leonard@corrohealth.com</t>
  </si>
  <si>
    <t>https://www.linkedin.com/in/patrickjleonard</t>
  </si>
  <si>
    <t>Richmond</t>
  </si>
  <si>
    <t>Pierog</t>
  </si>
  <si>
    <t>james.pierog@providence.org</t>
  </si>
  <si>
    <t>(714) 771-8950</t>
  </si>
  <si>
    <t>92868-3849</t>
  </si>
  <si>
    <t>Joel</t>
  </si>
  <si>
    <t>Anderson</t>
  </si>
  <si>
    <t>joel.anderson@fivebelow.com</t>
  </si>
  <si>
    <t>(215) 558-6456</t>
  </si>
  <si>
    <t>https://www.linkedin.com/in/joel-anderson-2a92731/</t>
  </si>
  <si>
    <t>701 Market St Ste 100</t>
  </si>
  <si>
    <t>Levy</t>
  </si>
  <si>
    <t>Matthew.Levy@nychhc.org</t>
  </si>
  <si>
    <t>(718) 317-3000 ext. 3221</t>
  </si>
  <si>
    <t>https://www.linkedin.com/in/matthew-d-levy-01502717</t>
  </si>
  <si>
    <t>Ned</t>
  </si>
  <si>
    <t>Resch</t>
  </si>
  <si>
    <t>ned.resch@bannerhealth.com</t>
  </si>
  <si>
    <t>102 Hays Ave</t>
  </si>
  <si>
    <t>Sterling</t>
  </si>
  <si>
    <t>Erling</t>
  </si>
  <si>
    <t>berling@renown.org</t>
  </si>
  <si>
    <t>(775) 982-5523</t>
  </si>
  <si>
    <t>https://www.linkedin.com/in/brian-erling-md-mba-28b61242</t>
  </si>
  <si>
    <t>Cain</t>
  </si>
  <si>
    <t>steve.cain@uhc.com</t>
  </si>
  <si>
    <t>https://www.linkedin.com/in/steve-cain-07a0b7b/</t>
  </si>
  <si>
    <t>2100 Webster St</t>
  </si>
  <si>
    <t>Ari</t>
  </si>
  <si>
    <t>Saks</t>
  </si>
  <si>
    <t>ari_saks@s5a.com</t>
  </si>
  <si>
    <t>https://www.linkedin.com/in/ari-saks-5283384</t>
  </si>
  <si>
    <t>12 E 49th St Ste 2</t>
  </si>
  <si>
    <t>Lintner</t>
  </si>
  <si>
    <t>alex.lintner@experian.com</t>
  </si>
  <si>
    <t>https://www.linkedin.com/in/alexlintner</t>
  </si>
  <si>
    <t>Keith</t>
  </si>
  <si>
    <t>Waddell</t>
  </si>
  <si>
    <t>Vice Chairman, President &amp; Chief Executive Officer</t>
  </si>
  <si>
    <t>keith.waddell@roberthalf.com</t>
  </si>
  <si>
    <t>(650) 234-6221</t>
  </si>
  <si>
    <t>https://www.linkedin.com/in/mkeithwaddell</t>
  </si>
  <si>
    <t>865 S Figueroa St Ste 2600</t>
  </si>
  <si>
    <t>Marc</t>
  </si>
  <si>
    <t>Boom</t>
  </si>
  <si>
    <t>mboom@houstonmethodist.org</t>
  </si>
  <si>
    <t>(713) 441-2221</t>
  </si>
  <si>
    <t>https://www.linkedin.com/in/marc-boom-50790b239</t>
  </si>
  <si>
    <t>Janzen</t>
  </si>
  <si>
    <t>Chief Executive Officer &amp; Communications Executive</t>
  </si>
  <si>
    <t>Strategic Communications</t>
  </si>
  <si>
    <t>sjanzen@micron.com</t>
  </si>
  <si>
    <t>(208) 368-5490</t>
  </si>
  <si>
    <t>https://www.linkedin.com/in/steve-janzen</t>
  </si>
  <si>
    <t>Donald</t>
  </si>
  <si>
    <t>Mueller</t>
  </si>
  <si>
    <t>don.mueller@towerhealth.org</t>
  </si>
  <si>
    <t>(215) 427-5534</t>
  </si>
  <si>
    <t>https://www.linkedin.com/in/don-mueller-80071b106</t>
  </si>
  <si>
    <t>Metrick</t>
  </si>
  <si>
    <t>marc@saks.com</t>
  </si>
  <si>
    <t>(646) 802-2645</t>
  </si>
  <si>
    <t>https://www.linkedin.com/in/marc-metrick</t>
  </si>
  <si>
    <t>brian_r_thompson@uhc.com</t>
  </si>
  <si>
    <t>https://www.linkedin.com/in/brian-thompson-98065165/</t>
  </si>
  <si>
    <t>9900 Bren Rd E</t>
  </si>
  <si>
    <t>Tim</t>
  </si>
  <si>
    <t>Hingtgen</t>
  </si>
  <si>
    <t>tim_hingtgen@chs.net</t>
  </si>
  <si>
    <t>(615) 465-7032</t>
  </si>
  <si>
    <t>https://www.linkedin.com/in/tim-hingtgen-5498036</t>
  </si>
  <si>
    <t>Bowes</t>
  </si>
  <si>
    <t>douglas_k_bowes@uhc.com</t>
  </si>
  <si>
    <t>(206) 926-0248</t>
  </si>
  <si>
    <t>1111 3rd Ave., Ste. 1100</t>
  </si>
  <si>
    <t>Allen</t>
  </si>
  <si>
    <t>Owner &amp; Chief Executive Officer</t>
  </si>
  <si>
    <t>bill.allen@brightstarcare.com</t>
  </si>
  <si>
    <t>https://www.linkedin.com/in/william-allen-139820110</t>
  </si>
  <si>
    <t>Katrina</t>
  </si>
  <si>
    <t>Lake</t>
  </si>
  <si>
    <t>Chairman &amp; Interim Chief Executive Officer</t>
  </si>
  <si>
    <t>klake@stitchfix.com</t>
  </si>
  <si>
    <t>(415) 786-1856</t>
  </si>
  <si>
    <t>https://www.linkedin.com/in/kmlake</t>
  </si>
  <si>
    <t>simmons</t>
  </si>
  <si>
    <t>aarestrup</t>
  </si>
  <si>
    <t>simmons_aarestrup@zoomhubs.com</t>
  </si>
  <si>
    <t>Rodney</t>
  </si>
  <si>
    <t>Hochman</t>
  </si>
  <si>
    <t>rod.hochman@providence.org</t>
  </si>
  <si>
    <t>https://www.linkedin.com/in/rodhochman</t>
  </si>
  <si>
    <t>Chuck</t>
  </si>
  <si>
    <t>Sted</t>
  </si>
  <si>
    <t>chuck.sted@hawaiipacifichealth.org</t>
  </si>
  <si>
    <t>(808) 535-7414</t>
  </si>
  <si>
    <t>https://www.linkedin.com/in/chuck-sted-1476626a</t>
  </si>
  <si>
    <t>Woodsum</t>
  </si>
  <si>
    <t>mark.woodsum@brightstarcare.com</t>
  </si>
  <si>
    <t>(949) 837-7000</t>
  </si>
  <si>
    <t>steven.anderson@kutopeka.com</t>
  </si>
  <si>
    <t>(785) 295-8985</t>
  </si>
  <si>
    <t>1700 SW 7th St</t>
  </si>
  <si>
    <t>Topeka</t>
  </si>
  <si>
    <t>Linda</t>
  </si>
  <si>
    <t>DeHart</t>
  </si>
  <si>
    <t>Vice President, Finance</t>
  </si>
  <si>
    <t>VP-Level</t>
  </si>
  <si>
    <t>linda.dehart@nychhc.org</t>
  </si>
  <si>
    <t>(646) 458-7727</t>
  </si>
  <si>
    <t>https://www.linkedin.com/in/linda-dehart-7106a6</t>
  </si>
  <si>
    <t>160 Water St, Room 1012</t>
  </si>
  <si>
    <t>Enrich/Expand by 2X on 20240216</t>
  </si>
  <si>
    <t>Levin</t>
  </si>
  <si>
    <t>alan.levin@trizetto.com</t>
  </si>
  <si>
    <t>trizetto.com</t>
  </si>
  <si>
    <t>(908) 994-3353</t>
  </si>
  <si>
    <t>https://www.linkedin.com/in/alan-levin-96ba73202</t>
  </si>
  <si>
    <t>Stowers</t>
  </si>
  <si>
    <t>ryan.stowers@changehealthcare.com</t>
  </si>
  <si>
    <t>(617) 273-3119</t>
  </si>
  <si>
    <t>https://www.linkedin.com/in/ryan-stowers-83b6a06</t>
  </si>
  <si>
    <t>275 Grove St, Ste 1-310</t>
  </si>
  <si>
    <t>Newton</t>
  </si>
  <si>
    <t>Change Healthcare</t>
  </si>
  <si>
    <t>www.changehealthcare.com</t>
  </si>
  <si>
    <t>http://www.linkedin.com/company/change-healthcare</t>
  </si>
  <si>
    <t>http://www.facebook.com/86561387631</t>
  </si>
  <si>
    <t>http://www.twitter.com/change_hc</t>
  </si>
  <si>
    <t>424 Church St Ste 1400</t>
  </si>
  <si>
    <t>424 Church St Ste 1400, Nashville, Tennessee, 37219, United States</t>
  </si>
  <si>
    <t>Nelson</t>
  </si>
  <si>
    <t>April</t>
  </si>
  <si>
    <t>Audain</t>
  </si>
  <si>
    <t>april.audain@phhs.org</t>
  </si>
  <si>
    <t>(214) 590-4134</t>
  </si>
  <si>
    <t>Anne</t>
  </si>
  <si>
    <t>Gehring</t>
  </si>
  <si>
    <t>Senior VP, Finance</t>
  </si>
  <si>
    <t>anne.gehring@53.com</t>
  </si>
  <si>
    <t>(513) 534-3963</t>
  </si>
  <si>
    <t>https://www.linkedin.com/in/anne-gehring-37885</t>
  </si>
  <si>
    <t>Cleveland</t>
  </si>
  <si>
    <t>jasonmitchell@multicare.org</t>
  </si>
  <si>
    <t>(253) 459-8331</t>
  </si>
  <si>
    <t>4 CFO</t>
  </si>
  <si>
    <t>Jennifer</t>
  </si>
  <si>
    <t>jennifer.fowler@salemhealth.org</t>
  </si>
  <si>
    <t>https://www.linkedin.com/in/jennifer-fowler-75239341</t>
  </si>
  <si>
    <t>Shelley</t>
  </si>
  <si>
    <t>Greer</t>
  </si>
  <si>
    <t>Vice President, Financial Planning &amp; Analysis</t>
  </si>
  <si>
    <t>shelley.greer@corrohealth.com</t>
  </si>
  <si>
    <t>(214) 536-1994</t>
  </si>
  <si>
    <t>https://www.linkedin.com/in/shelley-greer-26a60a46</t>
  </si>
  <si>
    <t>4020 McEwen Rd</t>
  </si>
  <si>
    <t>Jessica</t>
  </si>
  <si>
    <t>jessica.jackson2@towerhealth.org</t>
  </si>
  <si>
    <t>(610) 561-6304</t>
  </si>
  <si>
    <t>https://www.linkedin.com/in/jessica-jackson-899681258</t>
  </si>
  <si>
    <t>Turnbull</t>
  </si>
  <si>
    <t>Senior VP, Finance &amp; Accounting</t>
  </si>
  <si>
    <t>ben.turnbull@roberthalf.com</t>
  </si>
  <si>
    <t>(646) 494-1484</t>
  </si>
  <si>
    <t>https://www.linkedin.com/in/benjamin-turnbull-ben-turnbull-rhi-com-60842678</t>
  </si>
  <si>
    <t>584 Broadway, Ste 1009</t>
  </si>
  <si>
    <t>Catlin</t>
  </si>
  <si>
    <t>heather_catlin@uhc.com</t>
  </si>
  <si>
    <t>(704) 942-2010</t>
  </si>
  <si>
    <t>3803 N Elm St</t>
  </si>
  <si>
    <t>Greensboro</t>
  </si>
  <si>
    <t>Antoinette</t>
  </si>
  <si>
    <t>Triumbari</t>
  </si>
  <si>
    <t>atriumbari@medline.com</t>
  </si>
  <si>
    <t>https://www.linkedin.com/in/antoinette-triumbari-8389933b</t>
  </si>
  <si>
    <t>5150 Spectrum Way, Ste 300</t>
  </si>
  <si>
    <t>Mississauga</t>
  </si>
  <si>
    <t>Ontario</t>
  </si>
  <si>
    <t>L4W 5G2</t>
  </si>
  <si>
    <t>Canada</t>
  </si>
  <si>
    <t>Kevin</t>
  </si>
  <si>
    <t>Essex</t>
  </si>
  <si>
    <t>kevin.essex@optum.com</t>
  </si>
  <si>
    <t>(727) 828-2319</t>
  </si>
  <si>
    <t>https://www.linkedin.com/in/kevin-essex-04b33110</t>
  </si>
  <si>
    <t>10051 5th St N, Ste 200</t>
  </si>
  <si>
    <t>St. Petersburg</t>
  </si>
  <si>
    <t>Perry</t>
  </si>
  <si>
    <t>perrym@ah.org</t>
  </si>
  <si>
    <t>(503) 251-6150</t>
  </si>
  <si>
    <t>https://www.linkedin.com/in/mark-perry-293423aa</t>
  </si>
  <si>
    <t>Bryce</t>
  </si>
  <si>
    <t>Brackle</t>
  </si>
  <si>
    <t>bbrackle@nebraskamed.com</t>
  </si>
  <si>
    <t>(402) 559-5848</t>
  </si>
  <si>
    <t>https://www.linkedin.com/in/bryce-brackle-a4873b9</t>
  </si>
  <si>
    <t>987400 Nebraska Medical Center</t>
  </si>
  <si>
    <t>Sean</t>
  </si>
  <si>
    <t>Hawthorne</t>
  </si>
  <si>
    <t>sean.hawthorne@renown.org</t>
  </si>
  <si>
    <t>(775) 851-3493</t>
  </si>
  <si>
    <t>https://www.linkedin.com/in/sean-hawthorne-cpa-cgma-7aa81756</t>
  </si>
  <si>
    <t>Ruffin</t>
  </si>
  <si>
    <t>cruffin@cpc-inc.com</t>
  </si>
  <si>
    <t>cpc-inc.com</t>
  </si>
  <si>
    <t>(601) 649-0715</t>
  </si>
  <si>
    <t>US Foods</t>
  </si>
  <si>
    <t>www.usfoods.com</t>
  </si>
  <si>
    <t>(847) 720-8000</t>
  </si>
  <si>
    <t>Retail;Business Services</t>
  </si>
  <si>
    <t>Grocery Retail;Food Service</t>
  </si>
  <si>
    <t>http://www.linkedin.com/company/usfoods</t>
  </si>
  <si>
    <t>http://www.facebook.com/usfoods</t>
  </si>
  <si>
    <t>http://www.twitter.com/usfoods</t>
  </si>
  <si>
    <t>9399 W Higgins Rd Bldg 100</t>
  </si>
  <si>
    <t>Rosemont</t>
  </si>
  <si>
    <t>9399 W Higgins Rd Bldg 100, Rosemont, Illinois, 60018, United States</t>
  </si>
  <si>
    <t>david.strickler@commonspirit.org</t>
  </si>
  <si>
    <t>Charity</t>
  </si>
  <si>
    <t>Fannin</t>
  </si>
  <si>
    <t>charity.fannin@uchealth.org</t>
  </si>
  <si>
    <t>Jenifer</t>
  </si>
  <si>
    <t>Webb</t>
  </si>
  <si>
    <t>jenifer.webb@walmart.com</t>
  </si>
  <si>
    <t>https://www.linkedin.com/in/jenifer-webb-7b1190a7</t>
  </si>
  <si>
    <t>4208 S Pleasant Xing Blvd</t>
  </si>
  <si>
    <t>Rogers</t>
  </si>
  <si>
    <t>72758-1345</t>
  </si>
  <si>
    <t>Derek</t>
  </si>
  <si>
    <t>Hampshire</t>
  </si>
  <si>
    <t>derek.hampshire@honorhealth.com</t>
  </si>
  <si>
    <t>(480) 607-0261</t>
  </si>
  <si>
    <t>https://www.linkedin.com/in/derekhampshire</t>
  </si>
  <si>
    <t>Lamont</t>
  </si>
  <si>
    <t>jennifer.lamont@trinity-health.org</t>
  </si>
  <si>
    <t>(708) 216-2447</t>
  </si>
  <si>
    <t>2160 S 1st Ave Bldg 110</t>
  </si>
  <si>
    <t>Maywood</t>
  </si>
  <si>
    <t>Vernita</t>
  </si>
  <si>
    <t>Leslie</t>
  </si>
  <si>
    <t>Vice President, Finance &amp; Director, Finance &amp; Manager, Finance &amp; Consultant</t>
  </si>
  <si>
    <t>vernita.leslie@roberthalf.com.au</t>
  </si>
  <si>
    <t>roberthalf.com.au</t>
  </si>
  <si>
    <t>https://www.linkedin.com/in/vernita-leslie-34162950</t>
  </si>
  <si>
    <t>Westminster</t>
  </si>
  <si>
    <t>LaCalamita</t>
  </si>
  <si>
    <t>kate@centene.com</t>
  </si>
  <si>
    <t>(818) 676-8372</t>
  </si>
  <si>
    <t>https://www.linkedin.com/in/kate-foucault-lacalamita-3199709</t>
  </si>
  <si>
    <t>21271 Burbank Blvd, 2nd Fl</t>
  </si>
  <si>
    <t>Woodland Hills</t>
  </si>
  <si>
    <t>Creeley</t>
  </si>
  <si>
    <t>coryc@comcast.net</t>
  </si>
  <si>
    <t>comcast.net</t>
  </si>
  <si>
    <t>https://www.linkedin.com/in/brian-creeley-50b8075</t>
  </si>
  <si>
    <t>Lori</t>
  </si>
  <si>
    <t>Snowden</t>
  </si>
  <si>
    <t>lsnowden@chefswarehouse.com</t>
  </si>
  <si>
    <t>(614) 527-4900 ext. 30218</t>
  </si>
  <si>
    <t>https://www.linkedin.com/in/lorisnowden</t>
  </si>
  <si>
    <t>3775 Zane Trace Dr</t>
  </si>
  <si>
    <t>Warn</t>
  </si>
  <si>
    <t>robert.warn@optum.com</t>
  </si>
  <si>
    <t>(952) 205-6024</t>
  </si>
  <si>
    <t>https://www.linkedin.com/in/robertewarn</t>
  </si>
  <si>
    <t>13625 Technology Dr</t>
  </si>
  <si>
    <t>Bradshaw</t>
  </si>
  <si>
    <t>jbradshaw@honorhealth.com</t>
  </si>
  <si>
    <t>(480) 587-5007</t>
  </si>
  <si>
    <t>https://www.linkedin.com/in/jennifer-bradshaw-7a1430a3</t>
  </si>
  <si>
    <t>Fred</t>
  </si>
  <si>
    <t>Seibold</t>
  </si>
  <si>
    <t>fnseibold@micron.com</t>
  </si>
  <si>
    <t>https://www.linkedin.com/in/fred-seibold-123938126</t>
  </si>
  <si>
    <t>Stafford</t>
  </si>
  <si>
    <t>amy@houfit.com</t>
  </si>
  <si>
    <t>houfit.com</t>
  </si>
  <si>
    <t>(713) 521-1818</t>
  </si>
  <si>
    <t>https://www.linkedin.com/in/amy-stafford-886a75190</t>
  </si>
  <si>
    <t>brian.creeley@pfhq.com</t>
  </si>
  <si>
    <t>pfhq.com</t>
  </si>
  <si>
    <t>(781) 272-1365</t>
  </si>
  <si>
    <t>Golan</t>
  </si>
  <si>
    <t>golan@stjoe.org</t>
  </si>
  <si>
    <t>stjoe.org</t>
  </si>
  <si>
    <t>(714) 771-8035</t>
  </si>
  <si>
    <t>https://www.linkedin.com/in/j-marc-golan-77449a14</t>
  </si>
  <si>
    <t>2700 Dolbeer St</t>
  </si>
  <si>
    <t>Eureka</t>
  </si>
  <si>
    <t>95501-4736</t>
  </si>
  <si>
    <t>Splinter</t>
  </si>
  <si>
    <t>matthew.j.splinter@kp.org</t>
  </si>
  <si>
    <t>10350 E Dakota Ave Ste 125</t>
  </si>
  <si>
    <t>Matt</t>
  </si>
  <si>
    <t>Bergmann</t>
  </si>
  <si>
    <t>matt_bergmann@optum.com</t>
  </si>
  <si>
    <t>(763) 744-1696</t>
  </si>
  <si>
    <t>https://www.linkedin.com/in/matt-bergmann-a3a775169</t>
  </si>
  <si>
    <t>Lora</t>
  </si>
  <si>
    <t>Burger</t>
  </si>
  <si>
    <t>Vice President, Finance &amp; Business Analytics</t>
  </si>
  <si>
    <t>lburger@houstonmethodist.org</t>
  </si>
  <si>
    <t>(346) 356-1663</t>
  </si>
  <si>
    <t>https://www.linkedin.com/in/lora-burger-4193a747</t>
  </si>
  <si>
    <t>Morrison</t>
  </si>
  <si>
    <t>kevin_morrison@chs.net</t>
  </si>
  <si>
    <t>(865) 218-7011 ext. 7095</t>
  </si>
  <si>
    <t>https://www.linkedin.com/in/kevin-morrison-4a5ba0121</t>
  </si>
  <si>
    <t>Lambeth</t>
  </si>
  <si>
    <t>Vice President, Finance &amp; Treasurer &amp; Secretary</t>
  </si>
  <si>
    <t>Treasury</t>
  </si>
  <si>
    <t>mlambeth@containerstore.com</t>
  </si>
  <si>
    <t>(972) 538-6858</t>
  </si>
  <si>
    <t>https://www.linkedin.com/in/michael-lambeth-140a587</t>
  </si>
  <si>
    <t>7700 W Northwest Hwy,Ste 500</t>
  </si>
  <si>
    <t>75225-2483</t>
  </si>
  <si>
    <t>Juan</t>
  </si>
  <si>
    <t>jcastro@mdanderson.org</t>
  </si>
  <si>
    <t>(713) 563-2242</t>
  </si>
  <si>
    <t>Nicholas</t>
  </si>
  <si>
    <t>Kwock</t>
  </si>
  <si>
    <t>nicholas.kwock@healthcarepartners.com</t>
  </si>
  <si>
    <t>healthcarepartners.com</t>
  </si>
  <si>
    <t>https://www.linkedin.com/in/nkwock</t>
  </si>
  <si>
    <t>El Segundo</t>
  </si>
  <si>
    <t>Corinne</t>
  </si>
  <si>
    <t>Lin</t>
  </si>
  <si>
    <t>Vice President, Corporate Finance</t>
  </si>
  <si>
    <t>clin@crocs.com</t>
  </si>
  <si>
    <t>(303) 848-5053</t>
  </si>
  <si>
    <t>https://www.linkedin.com/in/corinnelin</t>
  </si>
  <si>
    <t>Frederick</t>
  </si>
  <si>
    <t>Covino</t>
  </si>
  <si>
    <t>frederick.covino@nychhc.org</t>
  </si>
  <si>
    <t>(646) 458-7772</t>
  </si>
  <si>
    <t>https://www.linkedin.com/in/frederick-covino-b1b393228</t>
  </si>
  <si>
    <t>Red Bank</t>
  </si>
  <si>
    <t>Christian</t>
  </si>
  <si>
    <t>Ives</t>
  </si>
  <si>
    <t>christian_ives@abercrombie.com</t>
  </si>
  <si>
    <t>Brown</t>
  </si>
  <si>
    <t>patrick.brown@trinityhealthofne.org</t>
  </si>
  <si>
    <t>trinityhealthofne.org</t>
  </si>
  <si>
    <t>(734) 343-6411</t>
  </si>
  <si>
    <t>https://www.linkedin.com/in/patrick-brown-48306514</t>
  </si>
  <si>
    <t>Espinosa</t>
  </si>
  <si>
    <t>joe.espinosa@jackinthebox.com</t>
  </si>
  <si>
    <t>(480) 443-8005</t>
  </si>
  <si>
    <t>Cyrus</t>
  </si>
  <si>
    <t>Kelley</t>
  </si>
  <si>
    <t>Vice President, Finance &amp; Strategy</t>
  </si>
  <si>
    <t>ckelley@redrobin.com</t>
  </si>
  <si>
    <t>(303) 846-5081</t>
  </si>
  <si>
    <t>https://www.linkedin.com/in/cyrus-kelley-346b505</t>
  </si>
  <si>
    <t>46 E Allen St</t>
  </si>
  <si>
    <t>Castle Rock</t>
  </si>
  <si>
    <t>Lombardi</t>
  </si>
  <si>
    <t>frankla@herbalife.com</t>
  </si>
  <si>
    <t>(310) 216-6074</t>
  </si>
  <si>
    <t>1800 Century Park E Fl 14</t>
  </si>
  <si>
    <t>Herbalife Nutrition</t>
  </si>
  <si>
    <t>www.herbalife.com</t>
  </si>
  <si>
    <t>(310) 410-9600</t>
  </si>
  <si>
    <t>Vitamins, Supplements &amp; Health Stores</t>
  </si>
  <si>
    <t>Vitamins, Supplements &amp; Health Stores;Food &amp; Beverage;Health &amp; Nutrition Products</t>
  </si>
  <si>
    <t>http://www.linkedin.com/company/herbalife</t>
  </si>
  <si>
    <t>http://www.facebook.com/herbalife</t>
  </si>
  <si>
    <t>http://www.twitter.com/herbalife</t>
  </si>
  <si>
    <t>800 W Olympic Blvd Ste 406</t>
  </si>
  <si>
    <t>800 W Olympic Blvd Ste 406, Los Angeles, California, 90015, United States</t>
  </si>
  <si>
    <t>Wilson</t>
  </si>
  <si>
    <t>james.wilson@uchealth.org</t>
  </si>
  <si>
    <t>(720) 553-1695</t>
  </si>
  <si>
    <t>7901 E Lowry Blvd Ste 120</t>
  </si>
  <si>
    <t>Debbie</t>
  </si>
  <si>
    <t>Moffett</t>
  </si>
  <si>
    <t>dmoffett@communitymedical.org</t>
  </si>
  <si>
    <t>(559) 724-4124</t>
  </si>
  <si>
    <t>PO Box 1232</t>
  </si>
  <si>
    <t>Rebecca</t>
  </si>
  <si>
    <t>Cooper</t>
  </si>
  <si>
    <t>Vice President, Strategic Finance</t>
  </si>
  <si>
    <t>rebecca.cooper@cognizant.com</t>
  </si>
  <si>
    <t>https://www.linkedin.com/in/rebecca-cooper-b35a586</t>
  </si>
  <si>
    <t>Melancon</t>
  </si>
  <si>
    <t>paul.melancon@jackinthebox.com</t>
  </si>
  <si>
    <t>(858) 571-2248</t>
  </si>
  <si>
    <t>https://www.linkedin.com/in/paul-melancon-b29685166</t>
  </si>
  <si>
    <t>9330 Balboa Ave</t>
  </si>
  <si>
    <t>Katie</t>
  </si>
  <si>
    <t>Vitters</t>
  </si>
  <si>
    <t>katie.vitters@optum.com</t>
  </si>
  <si>
    <t>(952) 205-0796</t>
  </si>
  <si>
    <t>https://www.linkedin.com/in/katievitters</t>
  </si>
  <si>
    <t>Savage</t>
  </si>
  <si>
    <t>Doucette</t>
  </si>
  <si>
    <t>VP-Finance&amp;Treasurer</t>
  </si>
  <si>
    <t>james.doucette@chs.net</t>
  </si>
  <si>
    <t>(615) 465-7189</t>
  </si>
  <si>
    <t>https://www.linkedin.com/in/james-doucette-84329637</t>
  </si>
  <si>
    <t>Aberle</t>
  </si>
  <si>
    <t>nicholas.aberle@experian.com</t>
  </si>
  <si>
    <t>kiyata</t>
  </si>
  <si>
    <t>kao</t>
  </si>
  <si>
    <t>kiyata_kao@flashcnc.com</t>
  </si>
  <si>
    <t>Remo</t>
  </si>
  <si>
    <t>Vice President, Finance &amp; Manager, Consumer Finance</t>
  </si>
  <si>
    <t>stephanie.remo@53.com</t>
  </si>
  <si>
    <t>https://www.linkedin.com/in/stephanie-remo-288238249</t>
  </si>
  <si>
    <t>38 Fountain Sq Plz</t>
  </si>
  <si>
    <t>Brandon</t>
  </si>
  <si>
    <t>heather.brandon@ohiohealth.com</t>
  </si>
  <si>
    <t>(614) 544-4350</t>
  </si>
  <si>
    <t>https://www.linkedin.com/in/heather-brandon99</t>
  </si>
  <si>
    <t>Gardyne</t>
  </si>
  <si>
    <t>jennifer.gardyne@sharp.com</t>
  </si>
  <si>
    <t>(858) 499-5152</t>
  </si>
  <si>
    <t>https://www.linkedin.com/in/jennifer-gardyne-0263a54</t>
  </si>
  <si>
    <t>Hugh</t>
  </si>
  <si>
    <t>Pace</t>
  </si>
  <si>
    <t>Vice President, Budgeting &amp; Financial Analysis</t>
  </si>
  <si>
    <t>hugh_pace@chs.net</t>
  </si>
  <si>
    <t>(615) 465-7102</t>
  </si>
  <si>
    <t>https://www.linkedin.com/in/hugh-pace-cpa-33010b164</t>
  </si>
  <si>
    <t>Goodman</t>
  </si>
  <si>
    <t>Vice President, Financial</t>
  </si>
  <si>
    <t>ben.goodman@changehealthcare.com</t>
  </si>
  <si>
    <t>https://www.linkedin.com/in/ben-goodman-a830702</t>
  </si>
  <si>
    <t>Barry</t>
  </si>
  <si>
    <t>barry.kelly@stitchfix.com</t>
  </si>
  <si>
    <t>https://www.linkedin.com/in/barry-kelly-cpa-2a8a0838</t>
  </si>
  <si>
    <t>Howe</t>
  </si>
  <si>
    <t>Vice President, Financial Planning Analysis, Sales &amp; Operations Finance</t>
  </si>
  <si>
    <t>Sales Operations</t>
  </si>
  <si>
    <t>rhowe@medline.com</t>
  </si>
  <si>
    <t>(847) 643-4460</t>
  </si>
  <si>
    <t>https://www.linkedin.com/in/ryan-howe-34bb3a75</t>
  </si>
  <si>
    <t>Kobren</t>
  </si>
  <si>
    <t>brett.kobren@optum.com</t>
  </si>
  <si>
    <t>(973) 348-1215</t>
  </si>
  <si>
    <t>https://www.linkedin.com/in/brett-kobren-8722855</t>
  </si>
  <si>
    <t>131 Morristown Rd</t>
  </si>
  <si>
    <t>Basking Ridge</t>
  </si>
  <si>
    <t>Hilton</t>
  </si>
  <si>
    <t>Senior Vice President, Finance and Treasurer</t>
  </si>
  <si>
    <t>stephen.hilton@roberthalf.com</t>
  </si>
  <si>
    <t>(925) 913-2638</t>
  </si>
  <si>
    <t>Ashley</t>
  </si>
  <si>
    <t>Denton</t>
  </si>
  <si>
    <t>ashley.denton@sclhealth.org</t>
  </si>
  <si>
    <t>sclhealth.org</t>
  </si>
  <si>
    <t>https://www.linkedin.com/in/ashleykdenton</t>
  </si>
  <si>
    <t>Littleton</t>
  </si>
  <si>
    <t>Leif</t>
  </si>
  <si>
    <t>Pedersen</t>
  </si>
  <si>
    <t>leifpedersen@optum.com</t>
  </si>
  <si>
    <t>(303) 927-4602</t>
  </si>
  <si>
    <t>https://www.linkedin.com/in/leif-pedersen-280789ab</t>
  </si>
  <si>
    <t>717 17th St Fl 26</t>
  </si>
  <si>
    <t>Vickie</t>
  </si>
  <si>
    <t>Carpenter</t>
  </si>
  <si>
    <t>vickie_carpenter@fsafood.com</t>
  </si>
  <si>
    <t>fsafood.com</t>
  </si>
  <si>
    <t>(509) 483-7688</t>
  </si>
  <si>
    <t>https://www.linkedin.com/in/vickie-carpenter-cpa-39bb872a</t>
  </si>
  <si>
    <t>PO Box 6248</t>
  </si>
  <si>
    <t>Carlton</t>
  </si>
  <si>
    <t>Jacobson</t>
  </si>
  <si>
    <t>carlton.jacobson@ah.org</t>
  </si>
  <si>
    <t>(707) 995-5824</t>
  </si>
  <si>
    <t>https://www.linkedin.com/in/carlton-jacobson-465ba81b</t>
  </si>
  <si>
    <t>Miranda</t>
  </si>
  <si>
    <t>Count</t>
  </si>
  <si>
    <t>countmi@wwwinc.com</t>
  </si>
  <si>
    <t>wwwinc.com</t>
  </si>
  <si>
    <t>(616) 863-4604</t>
  </si>
  <si>
    <t>https://www.linkedin.com/in/ACoAAABrYJkBoIfGpYu6LhtZB0bWiXQJhytpP9M</t>
  </si>
  <si>
    <t>9341 Courtland Dr NE</t>
  </si>
  <si>
    <t>Rockford</t>
  </si>
  <si>
    <t>Wolverine Worldwide</t>
  </si>
  <si>
    <t>www.wolverineworldwide.com</t>
  </si>
  <si>
    <t>(616) 866-5500</t>
  </si>
  <si>
    <t>http://www.linkedin.com/company/wolverineworldwide</t>
  </si>
  <si>
    <t>http://www.facebook.com/wolverineworldwide</t>
  </si>
  <si>
    <t>http://www.twitter.com/wolverineww</t>
  </si>
  <si>
    <t>9341 Courtland Dr NE, Rockford, Michigan, 49351, United States</t>
  </si>
  <si>
    <t>Micah</t>
  </si>
  <si>
    <t>Reinhold</t>
  </si>
  <si>
    <t>micah.reinhold@roberthalf.com</t>
  </si>
  <si>
    <t>(925) 913-1421</t>
  </si>
  <si>
    <t>https://www.linkedin.com/in/micah-reinhold</t>
  </si>
  <si>
    <t>Olivo</t>
  </si>
  <si>
    <t>james.olivo@coronishealth.com</t>
  </si>
  <si>
    <t>(517) 787-7432 ext. 4260</t>
  </si>
  <si>
    <t>https://www.linkedin.com/in/jamesolivo</t>
  </si>
  <si>
    <t>Kelli</t>
  </si>
  <si>
    <t>Farmer</t>
  </si>
  <si>
    <t>kfarmer@centene.com</t>
  </si>
  <si>
    <t>(314) 505-6353</t>
  </si>
  <si>
    <t>La Vecchia</t>
  </si>
  <si>
    <t>Vice President, Finance &amp; Accounting</t>
  </si>
  <si>
    <t>dan.lavecchia@roberthalf.com</t>
  </si>
  <si>
    <t>(202) 626-0280</t>
  </si>
  <si>
    <t>https://www.linkedin.com/in/dan-la-vecchia-mba-429a8ab</t>
  </si>
  <si>
    <t>1401 I St NW, Ste 400</t>
  </si>
  <si>
    <t>Ted</t>
  </si>
  <si>
    <t>Ross</t>
  </si>
  <si>
    <t>tross@stanfordhealthcare.org</t>
  </si>
  <si>
    <t>(650) 725-8899</t>
  </si>
  <si>
    <t>https://www.linkedin.com/in/tewkr</t>
  </si>
  <si>
    <t>333 Ravenswood Ave</t>
  </si>
  <si>
    <t>Danielle</t>
  </si>
  <si>
    <t>Kraatz</t>
  </si>
  <si>
    <t>danielle.kraatz@uchealth.com</t>
  </si>
  <si>
    <t>(513) 585-8071</t>
  </si>
  <si>
    <t>https://www.linkedin.com/in/danielle-kraatz-8a4919b</t>
  </si>
  <si>
    <t>3200 Burnet Ave Ste 1100</t>
  </si>
  <si>
    <t>Bradley</t>
  </si>
  <si>
    <t>charles.bradley@53.com</t>
  </si>
  <si>
    <t>(513) 534-7125</t>
  </si>
  <si>
    <t>https://www.linkedin.com/in/charles-bradley-826b33b</t>
  </si>
  <si>
    <t>Raina</t>
  </si>
  <si>
    <t>Perriera</t>
  </si>
  <si>
    <t>raina@walmart.com</t>
  </si>
  <si>
    <t>(972) 235-9391</t>
  </si>
  <si>
    <t>1501 Buckingham Rd</t>
  </si>
  <si>
    <t>Braun</t>
  </si>
  <si>
    <t>anthony_braun@anfcorp.com</t>
  </si>
  <si>
    <t>anfcorp.com</t>
  </si>
  <si>
    <t>(614) 765-6135</t>
  </si>
  <si>
    <t>https://www.linkedin.com/in/anthony-braun-9136206</t>
  </si>
  <si>
    <t>Flakne</t>
  </si>
  <si>
    <t>mark.flakne@comms.optum.com</t>
  </si>
  <si>
    <t>comms.optum.com</t>
  </si>
  <si>
    <t>(952) 205-7879</t>
  </si>
  <si>
    <t>https://www.linkedin.com/in/flakne</t>
  </si>
  <si>
    <t>Malnar</t>
  </si>
  <si>
    <t>jmalnar@usfoodservice.com</t>
  </si>
  <si>
    <t>usfoodservice.com</t>
  </si>
  <si>
    <t>(410) 312-7100</t>
  </si>
  <si>
    <t>9755 Patuxent Woods Dr</t>
  </si>
  <si>
    <t>Columbia</t>
  </si>
  <si>
    <t>21046-2286</t>
  </si>
  <si>
    <t>Senior VP, Finance Operations Financial Planning &amp; Analysis</t>
  </si>
  <si>
    <t>jonathan.levy@saks.com</t>
  </si>
  <si>
    <t>https://www.linkedin.com/in/jonathan-levy-928aa213</t>
  </si>
  <si>
    <t>Lynne</t>
  </si>
  <si>
    <t>Gwinn</t>
  </si>
  <si>
    <t>lynne.gwinn@daveandbusters.com</t>
  </si>
  <si>
    <t>https://www.linkedin.com/in/lynne-m-gwinn</t>
  </si>
  <si>
    <t>Wen</t>
  </si>
  <si>
    <t>Vice President, Finance &amp; Controller</t>
  </si>
  <si>
    <t>mwen@nuskin.com</t>
  </si>
  <si>
    <t>https://www.linkedin.com/in/michelle-wen-99b83029</t>
  </si>
  <si>
    <t>Kirsten</t>
  </si>
  <si>
    <t>Hess</t>
  </si>
  <si>
    <t>kirsten.hess@usfood.com</t>
  </si>
  <si>
    <t>usfood.com</t>
  </si>
  <si>
    <t>(317) 585-6727</t>
  </si>
  <si>
    <t>https://www.linkedin.com/in/kirsten-hess-32715b14</t>
  </si>
  <si>
    <t>Martinsville</t>
  </si>
  <si>
    <t>Indiana</t>
  </si>
  <si>
    <t>Dydo</t>
  </si>
  <si>
    <t>jdydo@r1rcm.com</t>
  </si>
  <si>
    <t>(312) 324-5460</t>
  </si>
  <si>
    <t>https://www.linkedin.com/in/john-paul-dydo-1a17421</t>
  </si>
  <si>
    <t>Troy</t>
  </si>
  <si>
    <t>Stoehr</t>
  </si>
  <si>
    <t>troy.stoehr@sclhealth.org</t>
  </si>
  <si>
    <t>(303) 420-5746</t>
  </si>
  <si>
    <t>https://www.linkedin.com/in/troystoehr</t>
  </si>
  <si>
    <t>500 Eldorado Blvd Ste 4300</t>
  </si>
  <si>
    <t>Todd</t>
  </si>
  <si>
    <t>Eldredge</t>
  </si>
  <si>
    <t>todd.eldredge@53.com</t>
  </si>
  <si>
    <t>https://www.linkedin.com/in/todd-eldredge</t>
  </si>
  <si>
    <t>rmichael@phs.org</t>
  </si>
  <si>
    <t>https://www.linkedin.com/in/rod-michael-2755b92b</t>
  </si>
  <si>
    <t>Homan</t>
  </si>
  <si>
    <t>jeff_homan@fsafood.com</t>
  </si>
  <si>
    <t>(970) 419-4312</t>
  </si>
  <si>
    <t>https://www.linkedin.com/in/jeff-homan-cpa-az-7bba419</t>
  </si>
  <si>
    <t>11955E . Peakview Ave</t>
  </si>
  <si>
    <t>Centennial</t>
  </si>
  <si>
    <t>Jeremy</t>
  </si>
  <si>
    <t>Korzen</t>
  </si>
  <si>
    <t>jeremy.korzen@jackinthebox.com</t>
  </si>
  <si>
    <t>Jerene</t>
  </si>
  <si>
    <t>Makia</t>
  </si>
  <si>
    <t>jerene@rumbleon.com</t>
  </si>
  <si>
    <t>https://www.linkedin.com/in/jerene-makia-620ba535</t>
  </si>
  <si>
    <t>Andres</t>
  </si>
  <si>
    <t>Gavilanez</t>
  </si>
  <si>
    <t>andres.gavilanez@brightstarcare.com</t>
  </si>
  <si>
    <t>(847) 693-2020</t>
  </si>
  <si>
    <t>https://www.linkedin.com/in/andres-gavilanez-mba-21021528</t>
  </si>
  <si>
    <t>McDaniel</t>
  </si>
  <si>
    <t>Vice President, Finance Operations</t>
  </si>
  <si>
    <t>jon.mcdaniel@sclhealth.org</t>
  </si>
  <si>
    <t>(303) 272-0231</t>
  </si>
  <si>
    <t>https://www.linkedin.com/in/ACoAAAhVZbsBXhYukaDtVnWGnaJAKGPUIw2zJvw</t>
  </si>
  <si>
    <t>194 W Kingston Rd</t>
  </si>
  <si>
    <t>Inlet Beach</t>
  </si>
  <si>
    <t>Diego</t>
  </si>
  <si>
    <t>Viturro</t>
  </si>
  <si>
    <t>diego_viturro@uhc.com</t>
  </si>
  <si>
    <t>(952) 979-6337</t>
  </si>
  <si>
    <t>https://www.linkedin.com/in/diego-viturro-16845323</t>
  </si>
  <si>
    <t>Dufour</t>
  </si>
  <si>
    <t>matthew.dufour@optum.com</t>
  </si>
  <si>
    <t>https://www.linkedin.com/in/matthewdufour</t>
  </si>
  <si>
    <t>Stoneham</t>
  </si>
  <si>
    <t>Sophia</t>
  </si>
  <si>
    <t>Zhang</t>
  </si>
  <si>
    <t>zsophia@amazon.com</t>
  </si>
  <si>
    <t>https://www.linkedin.com/in/sophia-zhang-0b82a677</t>
  </si>
  <si>
    <t>DeFrain</t>
  </si>
  <si>
    <t>defraind@trinity-health.org</t>
  </si>
  <si>
    <t>(734) 343-1312</t>
  </si>
  <si>
    <t>https://www.linkedin.com/in/david-defrain-cpa</t>
  </si>
  <si>
    <t>4 Mile Rd NW</t>
  </si>
  <si>
    <t>Grand Rapids</t>
  </si>
  <si>
    <t>49544-1505</t>
  </si>
  <si>
    <t>Dava</t>
  </si>
  <si>
    <t>dava.smith@chs.net</t>
  </si>
  <si>
    <t>https://www.linkedin.com/in/dava-smith-cpa-a57ba570</t>
  </si>
  <si>
    <t>Delaney</t>
  </si>
  <si>
    <t>Vice President, Finance &amp; CFO/COO West Region, UnitedHealthcare Employer</t>
  </si>
  <si>
    <t>kevin.delaney@uhc.com</t>
  </si>
  <si>
    <t>(303) 267-3412</t>
  </si>
  <si>
    <t>https://www.linkedin.com/in/kdelaney79</t>
  </si>
  <si>
    <t>Clinton</t>
  </si>
  <si>
    <t>Nichols</t>
  </si>
  <si>
    <t>cnichols@houstonmethodist.org</t>
  </si>
  <si>
    <t>(936) 270-2589</t>
  </si>
  <si>
    <t>https://www.linkedin.com/in/clint-nichols-9404bb8</t>
  </si>
  <si>
    <t>6565 Fannin St Ste 196</t>
  </si>
  <si>
    <t>Shawn</t>
  </si>
  <si>
    <t>Manumission</t>
  </si>
  <si>
    <t>shawn.manumission@walmart.com</t>
  </si>
  <si>
    <t>https://www.linkedin.com/in/shawn-manumission-0141871ba</t>
  </si>
  <si>
    <t>Fayetteville</t>
  </si>
  <si>
    <t>Grahame</t>
  </si>
  <si>
    <t>james.grahame@huntington.com</t>
  </si>
  <si>
    <t>https://www.linkedin.com/in/james-grahame-3008a6a4</t>
  </si>
  <si>
    <t>Ashland</t>
  </si>
  <si>
    <t>Kentucky</t>
  </si>
  <si>
    <t>Carolyn</t>
  </si>
  <si>
    <t>Coggins</t>
  </si>
  <si>
    <t>Vice President, Finance Strategy Planning &amp; Analytics</t>
  </si>
  <si>
    <t>ccoggins@lhs.org</t>
  </si>
  <si>
    <t>(503) 415-5977</t>
  </si>
  <si>
    <t>https://www.linkedin.com/in/carolyn-coggins-5aa21478</t>
  </si>
  <si>
    <t>Barnes</t>
  </si>
  <si>
    <t>steve.barnes@ah.org</t>
  </si>
  <si>
    <t>(559) 537-0088</t>
  </si>
  <si>
    <t>https://www.linkedin.com/in/steven-barnes-23926655</t>
  </si>
  <si>
    <t>115 Mall Dr</t>
  </si>
  <si>
    <t>93230-5786</t>
  </si>
  <si>
    <t>Dylan</t>
  </si>
  <si>
    <t>dylan.cooper@optum.com</t>
  </si>
  <si>
    <t>(952) 205-6446</t>
  </si>
  <si>
    <t>https://www.linkedin.com/in/dylan-cooper-8144b78</t>
  </si>
  <si>
    <t>Montgomery</t>
  </si>
  <si>
    <t>GVP Financial Planning and Analytics</t>
  </si>
  <si>
    <t>paul.montgomery@providence.org</t>
  </si>
  <si>
    <t>Hilsdorf</t>
  </si>
  <si>
    <t>Vice President, Financial Planning Analysis</t>
  </si>
  <si>
    <t>jason.hilsdorf@fivebelow.com</t>
  </si>
  <si>
    <t>(215) 540-7909 ext. 4661</t>
  </si>
  <si>
    <t>https://www.linkedin.com/in/jason-hilsdorf-54493b13</t>
  </si>
  <si>
    <t>701 Market St Ste 200</t>
  </si>
  <si>
    <t>Lorin</t>
  </si>
  <si>
    <t>Mathews</t>
  </si>
  <si>
    <t>lmathews@usfoodservice.com</t>
  </si>
  <si>
    <t>Nicole</t>
  </si>
  <si>
    <t>Slaughter</t>
  </si>
  <si>
    <t>nicole_slaughter@chs.net</t>
  </si>
  <si>
    <t>(615) 465-7450</t>
  </si>
  <si>
    <t>https://www.linkedin.com/in/nicole-slaughter-3b302725</t>
  </si>
  <si>
    <t>Kawauchi</t>
  </si>
  <si>
    <t>mark.kawauchi@pihhealth.org</t>
  </si>
  <si>
    <t>(562) 698-0811 ext. 81427</t>
  </si>
  <si>
    <t>https://www.linkedin.com/in/mark-kawauchi-48a4b12b</t>
  </si>
  <si>
    <t>Collins</t>
  </si>
  <si>
    <t>shawn.manns@53.com</t>
  </si>
  <si>
    <t>Terry</t>
  </si>
  <si>
    <t>Vice President, Finance, Operations</t>
  </si>
  <si>
    <t>terry_fowler@chs.net</t>
  </si>
  <si>
    <t>(615) 465-7055</t>
  </si>
  <si>
    <t>https://www.linkedin.com/in/terry-fowler-89b4131</t>
  </si>
  <si>
    <t>Tronnes</t>
  </si>
  <si>
    <t>michael.j.tronnes@kp.org</t>
  </si>
  <si>
    <t>(916) 474-2054</t>
  </si>
  <si>
    <t>https://www.linkedin.com/in/michael-tronnes-1aa4348</t>
  </si>
  <si>
    <t>1600 Eureka Rd</t>
  </si>
  <si>
    <t>Schirmers</t>
  </si>
  <si>
    <t>michael.schirmers@optum.com</t>
  </si>
  <si>
    <t>(952) 205-3315</t>
  </si>
  <si>
    <t>https://www.linkedin.com/in/mike-schirmers-687a75b</t>
  </si>
  <si>
    <t>Prior Lake</t>
  </si>
  <si>
    <t>Rix</t>
  </si>
  <si>
    <t>Maurer</t>
  </si>
  <si>
    <t>rix.maurer@queens.org</t>
  </si>
  <si>
    <t>(808) 547-4329</t>
  </si>
  <si>
    <t>https://www.linkedin.com/in/rix-maurer-5ab275b</t>
  </si>
  <si>
    <t>Runchey</t>
  </si>
  <si>
    <t>jennifer_runchey@optum.com</t>
  </si>
  <si>
    <t>(952) 205-6602</t>
  </si>
  <si>
    <t>https://www.linkedin.com/in/jenniferrunchey</t>
  </si>
  <si>
    <t>Speake</t>
  </si>
  <si>
    <t>Senior VP, Financial Planning &amp; Analysis</t>
  </si>
  <si>
    <t>jackson.speake@signetjewelers.com</t>
  </si>
  <si>
    <t>(404) 877-5402</t>
  </si>
  <si>
    <t>https://www.linkedin.com/in/jackson-speake-91b9523a</t>
  </si>
  <si>
    <t>1075 Peachtree St, N.E. Ste 3800</t>
  </si>
  <si>
    <t>Vice President, Operations &amp; Finance</t>
  </si>
  <si>
    <t>jstewart@uhc.com</t>
  </si>
  <si>
    <t>(248) 331-4265</t>
  </si>
  <si>
    <t>Dedovesh</t>
  </si>
  <si>
    <t>Vice President, Financial Planning</t>
  </si>
  <si>
    <t>mdedovesh@bootbarn.com</t>
  </si>
  <si>
    <t>(949) 453-4489</t>
  </si>
  <si>
    <t>https://www.linkedin.com/in/mdedovesh</t>
  </si>
  <si>
    <t>Schroller</t>
  </si>
  <si>
    <t>linda.schroller@optum.com</t>
  </si>
  <si>
    <t>17900 Von Karman Ave</t>
  </si>
  <si>
    <t>Jan</t>
  </si>
  <si>
    <t>Botterman</t>
  </si>
  <si>
    <t>jan.botterman@experian.com</t>
  </si>
  <si>
    <t>Roxanne</t>
  </si>
  <si>
    <t>Vice President, Finance &amp; Treasury</t>
  </si>
  <si>
    <t>roxanne.meyer@saks.com</t>
  </si>
  <si>
    <t>(617) 262-8500</t>
  </si>
  <si>
    <t>https://www.linkedin.com/in/roxanne-meyer-b79352</t>
  </si>
  <si>
    <t>Ricci</t>
  </si>
  <si>
    <t>mricci@firstam.com</t>
  </si>
  <si>
    <t>(714) 250-3981</t>
  </si>
  <si>
    <t>https://www.linkedin.com/in/michael-ricci-3a69194</t>
  </si>
  <si>
    <t>Lopes</t>
  </si>
  <si>
    <t>nlopes@chefswarehouse.com</t>
  </si>
  <si>
    <t>(203) 894-1345 ext. 10166</t>
  </si>
  <si>
    <t>https://www.linkedin.com/in/nelson-lopes-99556565</t>
  </si>
  <si>
    <t>Pomar</t>
  </si>
  <si>
    <t>dpomar@peacehealth.org</t>
  </si>
  <si>
    <t>(360) 729-1133</t>
  </si>
  <si>
    <t>https://www.linkedin.com/in/davidpomar</t>
  </si>
  <si>
    <t>Wooten</t>
  </si>
  <si>
    <t>Vice President, Financial Operations</t>
  </si>
  <si>
    <t>lori.wooten@ardenthealth.com</t>
  </si>
  <si>
    <t>https://www.linkedin.com/in/loriwooten</t>
  </si>
  <si>
    <t>Duncan</t>
  </si>
  <si>
    <t>bill.duncan@walmart.com</t>
  </si>
  <si>
    <t>https://www.linkedin.com/in/bill-duncan-949a08b0</t>
  </si>
  <si>
    <t>750 Middle Country Rd</t>
  </si>
  <si>
    <t>Middle Island</t>
  </si>
  <si>
    <t>Status In HubSpot</t>
  </si>
  <si>
    <t>Email</t>
  </si>
  <si>
    <t>Marketing contact status</t>
  </si>
  <si>
    <t/>
  </si>
  <si>
    <t>Marketing contact</t>
  </si>
  <si>
    <t>Non-marketing contact</t>
  </si>
  <si>
    <t>Non ICP</t>
  </si>
  <si>
    <t>Exist Segment</t>
  </si>
  <si>
    <t>Enrich/Expand by 2X on 20240219</t>
  </si>
  <si>
    <t>Director</t>
  </si>
  <si>
    <t>Manager</t>
  </si>
  <si>
    <t>Non-Manager</t>
  </si>
  <si>
    <t>Kardokus</t>
  </si>
  <si>
    <t>Assistant Treasurer</t>
  </si>
  <si>
    <t>craigkardokus@umpquabank.com</t>
  </si>
  <si>
    <t>https://www.linkedin.com/in/craig-kardokus-12793547</t>
  </si>
  <si>
    <t>Veradale</t>
  </si>
  <si>
    <t>Neal</t>
  </si>
  <si>
    <t>McLaughlin</t>
  </si>
  <si>
    <t>Executive Vice President &amp; Treasurer</t>
  </si>
  <si>
    <t>nealmclaughlin@umpquabank.com</t>
  </si>
  <si>
    <t>(503) 727-4224</t>
  </si>
  <si>
    <t>https://www.linkedin.com/in/neal-mclaughlin-84bb0880</t>
  </si>
  <si>
    <t>1 SW Columbia St Ste 1200</t>
  </si>
  <si>
    <t>Tirpack</t>
  </si>
  <si>
    <t>Director, Treasury</t>
  </si>
  <si>
    <t>kenneth_tirpack@abercrombie.com</t>
  </si>
  <si>
    <t>(614) 283-7877</t>
  </si>
  <si>
    <t>https://www.linkedin.com/in/kentirpack</t>
  </si>
  <si>
    <t>Youngstown</t>
  </si>
  <si>
    <t>Meier</t>
  </si>
  <si>
    <t>Senior Vice President and Corporate Treasurer</t>
  </si>
  <si>
    <t>thomas.meier@kaiserpermanente.org</t>
  </si>
  <si>
    <t>(510) 271-2616</t>
  </si>
  <si>
    <t>https://www.linkedin.com/in/thomas-meier-9bb06551</t>
  </si>
  <si>
    <t>Alamo</t>
  </si>
  <si>
    <t>Maass</t>
  </si>
  <si>
    <t>Executive Vice President &amp; Treasurer &amp; Chief Investment Officer</t>
  </si>
  <si>
    <t>bmaass@tcfbank.com</t>
  </si>
  <si>
    <t>tcfbank.com</t>
  </si>
  <si>
    <t>(952) 249-7130</t>
  </si>
  <si>
    <t>https://www.linkedin.com/in/maasscfo</t>
  </si>
  <si>
    <t>333 West Fort St</t>
  </si>
  <si>
    <t>Wayzata</t>
  </si>
  <si>
    <t>Cook</t>
  </si>
  <si>
    <t>Vice President &amp; Assistant Treasurer</t>
  </si>
  <si>
    <t>michael.cook0@walmart.com</t>
  </si>
  <si>
    <t>(479) 204-8459</t>
  </si>
  <si>
    <t>https://www.linkedin.com/in/michael-cook-974219208</t>
  </si>
  <si>
    <t>Sarabia</t>
  </si>
  <si>
    <t>Strategic Finance Manager, Treasury</t>
  </si>
  <si>
    <t>michelle.m.sarabia@kp.org</t>
  </si>
  <si>
    <t>(510) 433-6747</t>
  </si>
  <si>
    <t>https://www.linkedin.com/in/michelle-sarabia-8542665b</t>
  </si>
  <si>
    <t>1635 Divisadero St</t>
  </si>
  <si>
    <t>Wesley</t>
  </si>
  <si>
    <t>Gale</t>
  </si>
  <si>
    <t>Senior Director, Treasury</t>
  </si>
  <si>
    <t>wgale@centene.com</t>
  </si>
  <si>
    <t>https://www.linkedin.com/in/wesley-gale-2434a5a</t>
  </si>
  <si>
    <t>Jayneel</t>
  </si>
  <si>
    <t>Jadeja</t>
  </si>
  <si>
    <t>Manager, Treasury</t>
  </si>
  <si>
    <t>jnjadeja@amazon.com</t>
  </si>
  <si>
    <t>(332) 699-3032</t>
  </si>
  <si>
    <t>https://www.linkedin.com/in/jay-jadeja</t>
  </si>
  <si>
    <t>424 5th Ave</t>
  </si>
  <si>
    <t>Brandy</t>
  </si>
  <si>
    <t>Newhof</t>
  </si>
  <si>
    <t>Senior Director, Global Treasury</t>
  </si>
  <si>
    <t>brandy.newhof@wal-mart.com</t>
  </si>
  <si>
    <t>(479) 258-2085</t>
  </si>
  <si>
    <t>https://www.linkedin.com/in/brandy-newhof-bb9a6714</t>
  </si>
  <si>
    <t>Tonya</t>
  </si>
  <si>
    <t>Williams</t>
  </si>
  <si>
    <t>Senior Vice President, Treasurer</t>
  </si>
  <si>
    <t>tonya.williams@cognizant.com</t>
  </si>
  <si>
    <t>New Haven</t>
  </si>
  <si>
    <t>06510-2026</t>
  </si>
  <si>
    <t>chris.johnson@mybobs.com</t>
  </si>
  <si>
    <t>385 Washington St</t>
  </si>
  <si>
    <t>Saint Paul</t>
  </si>
  <si>
    <t>55102-1396</t>
  </si>
  <si>
    <t>Mary</t>
  </si>
  <si>
    <t>Pugeh</t>
  </si>
  <si>
    <t>maryp@uw.edu</t>
  </si>
  <si>
    <t>(206) 329-8976</t>
  </si>
  <si>
    <t>1910 Fairview Ave E Ste 302</t>
  </si>
  <si>
    <t>Judy</t>
  </si>
  <si>
    <t>Swain</t>
  </si>
  <si>
    <t>judy.swain@multicare.org</t>
  </si>
  <si>
    <t>(253) 459-8003</t>
  </si>
  <si>
    <t>https://www.linkedin.com/in/judy-swain-a886b1aa</t>
  </si>
  <si>
    <t>5 TSR</t>
  </si>
  <si>
    <t>Marie</t>
  </si>
  <si>
    <t>Salvaleon</t>
  </si>
  <si>
    <t>mariechris.salvaleon@sharp.com</t>
  </si>
  <si>
    <t>(858) 499-5718</t>
  </si>
  <si>
    <t>https://www.linkedin.com/in/mariechrisfernandez/</t>
  </si>
  <si>
    <t>Greg</t>
  </si>
  <si>
    <t>Medley</t>
  </si>
  <si>
    <t>greg_medley@chs.net</t>
  </si>
  <si>
    <t>https://www.linkedin.com/in/greg-medley-b5a51342</t>
  </si>
  <si>
    <t>Tushar</t>
  </si>
  <si>
    <t>Bharatia</t>
  </si>
  <si>
    <t>bharatia@amazon.com</t>
  </si>
  <si>
    <t>(206) 266-4351</t>
  </si>
  <si>
    <t>https://www.linkedin.com/in/tushar-bharatia-b6a4b612</t>
  </si>
  <si>
    <t>Siebert</t>
  </si>
  <si>
    <t>katherine.siebert@centene.com</t>
  </si>
  <si>
    <t>https://www.linkedin.com/in/katie-siebert-decarli-498b29b1</t>
  </si>
  <si>
    <t>7700 Forsyth Blvd Ste 600</t>
  </si>
  <si>
    <t>Routin</t>
  </si>
  <si>
    <t>groutin@micron.com</t>
  </si>
  <si>
    <t>(208) 363-2017</t>
  </si>
  <si>
    <t>https://www.linkedin.com/in/gregorylroutin</t>
  </si>
  <si>
    <t>Sue</t>
  </si>
  <si>
    <t>Jennings</t>
  </si>
  <si>
    <t>sjennings@ucsd.edu</t>
  </si>
  <si>
    <t>keith.wilson@nuskin.com</t>
  </si>
  <si>
    <t>(801) 345-6028</t>
  </si>
  <si>
    <t>https://www.linkedin.com/in/keith-wilson-685b3198</t>
  </si>
  <si>
    <t>Trevor</t>
  </si>
  <si>
    <t>Bateman</t>
  </si>
  <si>
    <t>Global Director, Treasury</t>
  </si>
  <si>
    <t>trevor.bateman@wal-mart.com</t>
  </si>
  <si>
    <t>(479) 204-0608</t>
  </si>
  <si>
    <t>https://www.linkedin.com/in/trevor-bateman-b2b98838</t>
  </si>
  <si>
    <t>Wayne</t>
  </si>
  <si>
    <t>Townsend</t>
  </si>
  <si>
    <t>wayne.townsend@jackinthebox.com</t>
  </si>
  <si>
    <t>(619) 444-1086</t>
  </si>
  <si>
    <t>Sayen</t>
  </si>
  <si>
    <t>Pather</t>
  </si>
  <si>
    <t>Associate Vice President &amp; Assistant Treasurer</t>
  </si>
  <si>
    <t>sayen.pather@saksfifthavenue.com</t>
  </si>
  <si>
    <t>https://www.linkedin.com/in/sayen-pather-551b3a14a</t>
  </si>
  <si>
    <t>Catherine</t>
  </si>
  <si>
    <t>Easterling</t>
  </si>
  <si>
    <t>catherine.easterling@wal-mart.com</t>
  </si>
  <si>
    <t>(479) 204-1801</t>
  </si>
  <si>
    <t>https://www.linkedin.com/in/catherine-easterling-34b0752</t>
  </si>
  <si>
    <t>Centerton</t>
  </si>
  <si>
    <t>Oscar</t>
  </si>
  <si>
    <t>Martinez</t>
  </si>
  <si>
    <t>Echevers</t>
  </si>
  <si>
    <t>oechevers@amazon.com</t>
  </si>
  <si>
    <t>https://www.linkedin.com/in/oscar-martinez-echevers</t>
  </si>
  <si>
    <t>Boehmer</t>
  </si>
  <si>
    <t>john.boehmer@usfoods.com</t>
  </si>
  <si>
    <t>(847) 720-2584</t>
  </si>
  <si>
    <t>https://www.linkedin.com/in/johnboehmer</t>
  </si>
  <si>
    <t>Jared</t>
  </si>
  <si>
    <t>Grant</t>
  </si>
  <si>
    <t>System Controller &amp; Treasurer</t>
  </si>
  <si>
    <t>jared.grant@stlukesonline.org</t>
  </si>
  <si>
    <t>https://www.linkedin.com/in/jaredgrant</t>
  </si>
  <si>
    <t>Lou</t>
  </si>
  <si>
    <t>Henderson</t>
  </si>
  <si>
    <t>Vice President, Assistant Treasurer</t>
  </si>
  <si>
    <t>louis.h.henderson@centene.com</t>
  </si>
  <si>
    <t>(314) 320-2885</t>
  </si>
  <si>
    <t>https://www.linkedin.com/in/louhenderson</t>
  </si>
  <si>
    <t>Nguyen</t>
  </si>
  <si>
    <t>phoebehn@amazon.com</t>
  </si>
  <si>
    <t>https://www.linkedin.com/in/phoebe-h-nguyen</t>
  </si>
  <si>
    <t>Binder</t>
  </si>
  <si>
    <t>Senior Vice President and Treasurer, Global Treasury, Tax, and Risk</t>
  </si>
  <si>
    <t>daniel.binder@walmart.com</t>
  </si>
  <si>
    <t>(479) 258-7172</t>
  </si>
  <si>
    <t>https://www.linkedin.com/in/daniel-binder-cfa-18074112</t>
  </si>
  <si>
    <t>benjamin.r.williams@huntington.com</t>
  </si>
  <si>
    <t>(614) 899-8540</t>
  </si>
  <si>
    <t>https://www.linkedin.com/in/benjamin-williams-7208588</t>
  </si>
  <si>
    <t>Connie</t>
  </si>
  <si>
    <t>Tong-Morrison</t>
  </si>
  <si>
    <t>ctong-morrison@medline.com</t>
  </si>
  <si>
    <t>(847) 949-3154</t>
  </si>
  <si>
    <t>https://www.linkedin.com/in/connie-tong-morrison-72137334</t>
  </si>
  <si>
    <t>Buffalo Grove</t>
  </si>
  <si>
    <t>Bude</t>
  </si>
  <si>
    <t>michael.bude@commercebank.com</t>
  </si>
  <si>
    <t>(314) 746-3854</t>
  </si>
  <si>
    <t>https://www.linkedin.com/in/michael-bude-abb42b11</t>
  </si>
  <si>
    <t>Annette</t>
  </si>
  <si>
    <t>Tavares</t>
  </si>
  <si>
    <t>annette.tavares@jackinthebox.com</t>
  </si>
  <si>
    <t>(858) 571-2431</t>
  </si>
  <si>
    <t>Stratman</t>
  </si>
  <si>
    <t>mstratman@nebraskamed.com</t>
  </si>
  <si>
    <t>https://www.linkedin.com/in/matt-stratman-cfa-38aa0425</t>
  </si>
  <si>
    <t>Josef</t>
  </si>
  <si>
    <t>Fonseca</t>
  </si>
  <si>
    <t>Vice President, Global Treasurer</t>
  </si>
  <si>
    <t>jofonseca@crocs.com</t>
  </si>
  <si>
    <t>(281) 436-7899</t>
  </si>
  <si>
    <t>https://www.linkedin.com/in/josef-fonseca-6672265</t>
  </si>
  <si>
    <t>Jinyuan</t>
  </si>
  <si>
    <t>Xu</t>
  </si>
  <si>
    <t>Assistant VP, Treasury</t>
  </si>
  <si>
    <t>jinyuan_xu@uhc.com</t>
  </si>
  <si>
    <t>(203) 447-4735</t>
  </si>
  <si>
    <t>Willey</t>
  </si>
  <si>
    <t>Vice President, Treasury</t>
  </si>
  <si>
    <t>jonathan.willey@optum.com</t>
  </si>
  <si>
    <t>(801) 963-6085</t>
  </si>
  <si>
    <t>https://www.linkedin.com/in/jonathan-willey-0565507</t>
  </si>
  <si>
    <t>Ford</t>
  </si>
  <si>
    <t>Corporate Vice President, Treasurer</t>
  </si>
  <si>
    <t>ford.kenneth@scrippshealth.org</t>
  </si>
  <si>
    <t>(858) 678-6319</t>
  </si>
  <si>
    <t>Knybel</t>
  </si>
  <si>
    <t>Vice President Treasurer and Financial Planning Analysis</t>
  </si>
  <si>
    <t>kelly.knybel@jackinthebox.com</t>
  </si>
  <si>
    <t>https://www.linkedin.com/in/kelly-knybel-bbb9845</t>
  </si>
  <si>
    <t>Whitacre</t>
  </si>
  <si>
    <t>jessica.whitacre@huntington.com</t>
  </si>
  <si>
    <t>(330) 841-0202</t>
  </si>
  <si>
    <t>https://www.linkedin.com/in/jessica-whitacre-a271848</t>
  </si>
  <si>
    <t>Price</t>
  </si>
  <si>
    <t>dprice@kumc.edu</t>
  </si>
  <si>
    <t>https://www.linkedin.com/in/david-price-373a5511b</t>
  </si>
  <si>
    <t>Senem</t>
  </si>
  <si>
    <t>Dikici</t>
  </si>
  <si>
    <t>sdikici@crocs.com</t>
  </si>
  <si>
    <t>(303) 848-7280</t>
  </si>
  <si>
    <t>https://www.linkedin.com/in/senem-dikici-14323823</t>
  </si>
  <si>
    <t>Christi</t>
  </si>
  <si>
    <t>christi.paul@phhs.org</t>
  </si>
  <si>
    <t>(214) 590-4163</t>
  </si>
  <si>
    <t>https://www.linkedin.com/in/christi-paul-521ab920</t>
  </si>
  <si>
    <t>2777 N Stemmons Fwy,Ste 1750</t>
  </si>
  <si>
    <t>75207-2272</t>
  </si>
  <si>
    <t>Rondeau</t>
  </si>
  <si>
    <t>stephen.rondeau@planetfitness.com</t>
  </si>
  <si>
    <t>(413) 731-7555</t>
  </si>
  <si>
    <t>Mayer</t>
  </si>
  <si>
    <t>joe.mayer@phhs.org</t>
  </si>
  <si>
    <t>(214) 590-4123</t>
  </si>
  <si>
    <t>1341 W Mockingbird Ln Ste 400E</t>
  </si>
  <si>
    <t>Rainwater</t>
  </si>
  <si>
    <t>Senior Manager, Treasury</t>
  </si>
  <si>
    <t>douglasr@amazon.com</t>
  </si>
  <si>
    <t>(206) 266-1533</t>
  </si>
  <si>
    <t>https://www.linkedin.com/in/douglasrainwater</t>
  </si>
  <si>
    <t>1200 12th Ave S Ste 1200</t>
  </si>
  <si>
    <t>Garcia</t>
  </si>
  <si>
    <t>jennifer.garcia@roberthalf.net</t>
  </si>
  <si>
    <t>roberthalf.net</t>
  </si>
  <si>
    <t>https://www.linkedin.com/in/jennifer-garcia-ba689baa</t>
  </si>
  <si>
    <t>Hialeah</t>
  </si>
  <si>
    <t>Riley</t>
  </si>
  <si>
    <t>Saunders</t>
  </si>
  <si>
    <t>Vice President and Senior Treasury Manager</t>
  </si>
  <si>
    <t>riley.saunders@53.com</t>
  </si>
  <si>
    <t>(513) 534-4867</t>
  </si>
  <si>
    <t>https://www.linkedin.com/in/riley-saunders-11675b51</t>
  </si>
  <si>
    <t>Brenda</t>
  </si>
  <si>
    <t>Chapman</t>
  </si>
  <si>
    <t>bchapman@carrols.com</t>
  </si>
  <si>
    <t>(315) 424-0513 ext. 2292</t>
  </si>
  <si>
    <t>https://www.linkedin.com/in/brenda-chapman-8670b114</t>
  </si>
  <si>
    <t>B.G.</t>
  </si>
  <si>
    <t>Hunt</t>
  </si>
  <si>
    <t>Vice President Treasurer</t>
  </si>
  <si>
    <t>bghunt@nuskin.com</t>
  </si>
  <si>
    <t>(801) 345-6032</t>
  </si>
  <si>
    <t>https://www.linkedin.com/in/b-g-hunt-aa8761a</t>
  </si>
  <si>
    <t>Nazworth</t>
  </si>
  <si>
    <t>knazworth@micron.com</t>
  </si>
  <si>
    <t>Anita</t>
  </si>
  <si>
    <t>Passarella</t>
  </si>
  <si>
    <t>anita_passarella@chs.net</t>
  </si>
  <si>
    <t>(615) 465-7191</t>
  </si>
  <si>
    <t>https://www.linkedin.com/in/anita-passarella-7bbb46145</t>
  </si>
  <si>
    <t>Whyte</t>
  </si>
  <si>
    <t>mark.a.whyte@centene.com</t>
  </si>
  <si>
    <t>(314) 735-0071</t>
  </si>
  <si>
    <t>https://www.linkedin.com/in/mark-whyte-ctp-1743934</t>
  </si>
  <si>
    <t>4019 Blaine Ave</t>
  </si>
  <si>
    <t>kimsy</t>
  </si>
  <si>
    <t>leskinen</t>
  </si>
  <si>
    <t>kimsy.leskinen@bluerdot.com</t>
  </si>
  <si>
    <t>Vice President, Treasury Department</t>
  </si>
  <si>
    <t>joseph.chapman@commercebank.com</t>
  </si>
  <si>
    <t>(314) 746-3812</t>
  </si>
  <si>
    <t>8000 Forsyth Blvd Ste 510</t>
  </si>
  <si>
    <t>Krikorian</t>
  </si>
  <si>
    <t>Vice President &amp; Treasurer</t>
  </si>
  <si>
    <t>jkrikorian@krispykreme.com</t>
  </si>
  <si>
    <t>(336) 726-8847</t>
  </si>
  <si>
    <t>https://www.linkedin.com/in/james-krikorian-0708493</t>
  </si>
  <si>
    <t>5594 Sunset Blvd Ste A</t>
  </si>
  <si>
    <t>Lexington</t>
  </si>
  <si>
    <t>South Carolina</t>
  </si>
  <si>
    <t>Pierce</t>
  </si>
  <si>
    <t>shawn_pierce@neimanmarcus.com</t>
  </si>
  <si>
    <t>(214) 757-2955</t>
  </si>
  <si>
    <t>1201 Elm St Ste 2000</t>
  </si>
  <si>
    <t>www.neimanmarcus.com</t>
  </si>
  <si>
    <t>(214) 743-7600</t>
  </si>
  <si>
    <t>http://www.linkedin.com/company/neimanmarcusgroup</t>
  </si>
  <si>
    <t>http://www.facebook.com/neimanmarcus</t>
  </si>
  <si>
    <t>http://www.twitter.com/neimanmarcus</t>
  </si>
  <si>
    <t>1618 Main St</t>
  </si>
  <si>
    <t>1618 Main St, Dallas, Texas, 75201, United States</t>
  </si>
  <si>
    <t>Hatton</t>
  </si>
  <si>
    <t>Vice President, Investor Relations &amp; Treasurer</t>
  </si>
  <si>
    <t>cory.hatton@daveandbusters.com</t>
  </si>
  <si>
    <t>https://www.linkedin.com/in/cory-hatton-cfa-2b572039</t>
  </si>
  <si>
    <t>Newbold</t>
  </si>
  <si>
    <t>jennifer.newbold@optum.com</t>
  </si>
  <si>
    <t>(801) 982-3775</t>
  </si>
  <si>
    <t>Wiste</t>
  </si>
  <si>
    <t>jwiste@phs.org</t>
  </si>
  <si>
    <t>(505) 841-1125</t>
  </si>
  <si>
    <t>Masone</t>
  </si>
  <si>
    <t>Vice President Treasurer and Enterprise Risk Management</t>
  </si>
  <si>
    <t>tmasone@amazon.com</t>
  </si>
  <si>
    <t>(206) 788-1299</t>
  </si>
  <si>
    <t>Nancy</t>
  </si>
  <si>
    <t>Tran</t>
  </si>
  <si>
    <t>nancy.t.tran@kp.org</t>
  </si>
  <si>
    <t>(510) 271-2685</t>
  </si>
  <si>
    <t>https://www.linkedin.com/in/nancyttran</t>
  </si>
  <si>
    <t>12254 Bellflower</t>
  </si>
  <si>
    <t>Laura</t>
  </si>
  <si>
    <t>Rehfeld</t>
  </si>
  <si>
    <t>lrehfeld@kaiserpermanente.org</t>
  </si>
  <si>
    <t>(510) 267-7719</t>
  </si>
  <si>
    <t>https://www.linkedin.com/in/laura-rehfeld</t>
  </si>
  <si>
    <t>Nisa</t>
  </si>
  <si>
    <t>Kibona</t>
  </si>
  <si>
    <t>nisakib@amazon.com</t>
  </si>
  <si>
    <t>(206) 435-0785</t>
  </si>
  <si>
    <t>https://www.linkedin.com/in/nisa-s-a-kibona-mba</t>
  </si>
  <si>
    <t>Remco</t>
  </si>
  <si>
    <t>Vries</t>
  </si>
  <si>
    <t>Group Treasurer</t>
  </si>
  <si>
    <t>remco.vries@experian.com</t>
  </si>
  <si>
    <t>https://www.linkedin.com/in/remcodevries</t>
  </si>
  <si>
    <t>Tademaru</t>
  </si>
  <si>
    <t>davet@herbalife.com</t>
  </si>
  <si>
    <t>990 W 190th St Ste 100</t>
  </si>
  <si>
    <t>Torrance</t>
  </si>
  <si>
    <t>Lex</t>
  </si>
  <si>
    <t>lcarter@chefswarehouse.com</t>
  </si>
  <si>
    <t>https://www.linkedin.com/in/lex-carter-mba-23a89819</t>
  </si>
  <si>
    <t>655 W 34th St</t>
  </si>
  <si>
    <t>Schaefer</t>
  </si>
  <si>
    <t>Vice President, Treasurer</t>
  </si>
  <si>
    <t>brenda.schaefer@bannerhealth.com</t>
  </si>
  <si>
    <t>(602) 747-2274</t>
  </si>
  <si>
    <t>https://www.linkedin.com/in/brenda-schaefer-6ab67631</t>
  </si>
  <si>
    <t>Shinkle</t>
  </si>
  <si>
    <t>linda.shinkle@forvis.com</t>
  </si>
  <si>
    <t>(865) 345-2991</t>
  </si>
  <si>
    <t>https://www.linkedin.com/in/linda-shinkle-53990458</t>
  </si>
  <si>
    <t>Hitesh</t>
  </si>
  <si>
    <t>Mehta</t>
  </si>
  <si>
    <t>Executive Vice President &amp; Corporate Treasurer</t>
  </si>
  <si>
    <t>hitesh.mehta@huntington.com</t>
  </si>
  <si>
    <t>(614) 480-3050</t>
  </si>
  <si>
    <t>https://www.linkedin.com/in/hitesh-mehta-b741637</t>
  </si>
  <si>
    <t>Cameron</t>
  </si>
  <si>
    <t>Matosich</t>
  </si>
  <si>
    <t>cameronmatos@micron.com</t>
  </si>
  <si>
    <t>(208) 363-2056</t>
  </si>
  <si>
    <t>https://www.linkedin.com/in/cameron-matosich-ctp-84b1a179</t>
  </si>
  <si>
    <t>LeKites</t>
  </si>
  <si>
    <t>david.lekites@towerhealth.org</t>
  </si>
  <si>
    <t>(484) 628-9197</t>
  </si>
  <si>
    <t>https://www.linkedin.com/in/david-lekites-cfa-5310b4a</t>
  </si>
  <si>
    <t>739 Reading Ave</t>
  </si>
  <si>
    <t>Jean</t>
  </si>
  <si>
    <t>Ham</t>
  </si>
  <si>
    <t>jean.ham@dignityhealth.org</t>
  </si>
  <si>
    <t>(415) 438-5602</t>
  </si>
  <si>
    <t>https://www.linkedin.com/in/jean-ham-2807418</t>
  </si>
  <si>
    <t>Claude</t>
  </si>
  <si>
    <t>Bacila</t>
  </si>
  <si>
    <t>claude.bacila@walmart.com</t>
  </si>
  <si>
    <t>(479) 204-8228</t>
  </si>
  <si>
    <t>https://www.linkedin.com/in/claude-bacila-4512962a</t>
  </si>
  <si>
    <t>702 SW 8th St Ste 930</t>
  </si>
  <si>
    <t>Suzuki</t>
  </si>
  <si>
    <t>rysuzuki@queens.org</t>
  </si>
  <si>
    <t>(808) 691-4580</t>
  </si>
  <si>
    <t>1301 Punchbowl St Ste 1</t>
  </si>
  <si>
    <t>Xiao</t>
  </si>
  <si>
    <t>Fan</t>
  </si>
  <si>
    <t>Senior Treasury Manager</t>
  </si>
  <si>
    <t>xiaofan@micron.com</t>
  </si>
  <si>
    <t>https://www.linkedin.com/in/xiao-dawn-fan-cfa-ctp-7020065a</t>
  </si>
  <si>
    <t>Senior Vice President and Treasurer</t>
  </si>
  <si>
    <t>brandon.seibold@ah.org</t>
  </si>
  <si>
    <t>(916) 406-1066</t>
  </si>
  <si>
    <t>https://www.linkedin.com/in/brandon-seibold-8398b113</t>
  </si>
  <si>
    <t>(916) 406-0000</t>
  </si>
  <si>
    <t>Margie</t>
  </si>
  <si>
    <t>Casey</t>
  </si>
  <si>
    <t>margie.casey@roberthalf.com</t>
  </si>
  <si>
    <t>(925) 598-8823</t>
  </si>
  <si>
    <t>Bosscher</t>
  </si>
  <si>
    <t>Treasurer &amp; Senior VP</t>
  </si>
  <si>
    <t>bosscherj@trinity-health.org</t>
  </si>
  <si>
    <t>(734) 343-0916</t>
  </si>
  <si>
    <t>https://www.linkedin.com/in/jim-bosscher-9b828a268</t>
  </si>
  <si>
    <t>French</t>
  </si>
  <si>
    <t>linda.french@roberthalf.com</t>
  </si>
  <si>
    <t>https://www.linkedin.com/in/linda-french-8a8a011b</t>
  </si>
  <si>
    <t>Mitter</t>
  </si>
  <si>
    <t>lisa.mitter@signetjewelers.com</t>
  </si>
  <si>
    <t>(330) 668-5058</t>
  </si>
  <si>
    <t>https://www.linkedin.com/in/lisa-mitter-26709321</t>
  </si>
  <si>
    <t>McCreadie</t>
  </si>
  <si>
    <t>mmccreadie@firstam.com</t>
  </si>
  <si>
    <t>(714) 250-7892</t>
  </si>
  <si>
    <t>https://www.linkedin.com/in/matt-mccreadie-53401b1</t>
  </si>
  <si>
    <t>Boxdell</t>
  </si>
  <si>
    <t>Vice President- Assistant Treasurer</t>
  </si>
  <si>
    <t>jboxdell@firstam.com</t>
  </si>
  <si>
    <t>(714) 250-3109</t>
  </si>
  <si>
    <t>https://www.linkedin.com/in/james-boxdell-58454922</t>
  </si>
  <si>
    <t>Arena</t>
  </si>
  <si>
    <t>Executive Director, Treasury Controller</t>
  </si>
  <si>
    <t>dan.e.arena@kp.org</t>
  </si>
  <si>
    <t>https://www.linkedin.com/in/daniel-arena-3822645</t>
  </si>
  <si>
    <t>4131 Geary Blvd Ste B10</t>
  </si>
  <si>
    <t>Crabtree</t>
  </si>
  <si>
    <t>ashley.crabtree@ardenthealth.com</t>
  </si>
  <si>
    <t>(615) 296-3202</t>
  </si>
  <si>
    <t>https://www.linkedin.com/in/ashley-crabtree-7a469217b</t>
  </si>
  <si>
    <t>Fuqua</t>
  </si>
  <si>
    <t>heather.fuqua@centene.com</t>
  </si>
  <si>
    <t>(314) 519-1654</t>
  </si>
  <si>
    <t>Jarryd</t>
  </si>
  <si>
    <t>Briggs</t>
  </si>
  <si>
    <t>jarrydbriggs@umpquabank.com</t>
  </si>
  <si>
    <t>(503) 727-4239</t>
  </si>
  <si>
    <t>https://www.linkedin.com/in/jarrydbriggs</t>
  </si>
  <si>
    <t>Pongpunya</t>
  </si>
  <si>
    <t>Korpob</t>
  </si>
  <si>
    <t>pjkorpob@health.ucsd.edu</t>
  </si>
  <si>
    <t>health.ucsd.edu</t>
  </si>
  <si>
    <t>(619) 888-8921</t>
  </si>
  <si>
    <t>Brigette</t>
  </si>
  <si>
    <t>Hobbs</t>
  </si>
  <si>
    <t>bhobbs@ucsd.edu</t>
  </si>
  <si>
    <t>https://www.linkedin.com/in/brigette-hobbs-419ba9209</t>
  </si>
  <si>
    <t>Watford</t>
  </si>
  <si>
    <t>matt.watford@dhha.org</t>
  </si>
  <si>
    <t>(303) 602-7069</t>
  </si>
  <si>
    <t>https://www.linkedin.com/in/matt-watford-b1720</t>
  </si>
  <si>
    <t>Unit 17, Office, 601 Broadway</t>
  </si>
  <si>
    <t>Patricia</t>
  </si>
  <si>
    <t>Neary</t>
  </si>
  <si>
    <t>pneary@r1rcm.com</t>
  </si>
  <si>
    <t>https://www.linkedin.com/in/patricia-neary-4a171560</t>
  </si>
  <si>
    <t>Olicia</t>
  </si>
  <si>
    <t>olicia.taylor@huntington.com</t>
  </si>
  <si>
    <t>https://www.linkedin.com/in/olicia-taylor-492001229</t>
  </si>
  <si>
    <t>Beth</t>
  </si>
  <si>
    <t>Krotiak</t>
  </si>
  <si>
    <t>beth.krotiak@usfoods.com</t>
  </si>
  <si>
    <t>(847) 720-2571</t>
  </si>
  <si>
    <t>https://www.linkedin.com/in/bethkrotiak</t>
  </si>
  <si>
    <t>ryan.lee@landsend.com</t>
  </si>
  <si>
    <t>(608) 935-4749</t>
  </si>
  <si>
    <t>https://www.linkedin.com/in/ryan-lee-9422b429</t>
  </si>
  <si>
    <t>411 State St</t>
  </si>
  <si>
    <t>Madison</t>
  </si>
  <si>
    <t>53703-2022</t>
  </si>
  <si>
    <t>Dustin</t>
  </si>
  <si>
    <t>Clark</t>
  </si>
  <si>
    <t>dustin.w.clark@optum.com</t>
  </si>
  <si>
    <t>(801) 982-3593</t>
  </si>
  <si>
    <t>Clint</t>
  </si>
  <si>
    <t>Smyth</t>
  </si>
  <si>
    <t>Head of Treasury</t>
  </si>
  <si>
    <t>csmyth@savers.com</t>
  </si>
  <si>
    <t>(425) 450-2356</t>
  </si>
  <si>
    <t>https://www.linkedin.com/in/clintsmyth</t>
  </si>
  <si>
    <t>12548 Lake City Way NE</t>
  </si>
  <si>
    <t>98125-4425</t>
  </si>
  <si>
    <t>Dennis</t>
  </si>
  <si>
    <t>Cartier</t>
  </si>
  <si>
    <t>Director, Finance &amp; Treasury</t>
  </si>
  <si>
    <t>dennis_cartier@uhc.com</t>
  </si>
  <si>
    <t>(860) 702-5818</t>
  </si>
  <si>
    <t>https://www.linkedin.com/in/dennis-cartier-986179238</t>
  </si>
  <si>
    <t>185 Asylum St City Pl Fl 4</t>
  </si>
  <si>
    <t>Hartford</t>
  </si>
  <si>
    <t>bradley.hansen@providence.org</t>
  </si>
  <si>
    <t>(425) 616-3775</t>
  </si>
  <si>
    <t>Gabe</t>
  </si>
  <si>
    <t>Ottinger</t>
  </si>
  <si>
    <t>gabe_ottinger@chs.net</t>
  </si>
  <si>
    <t>(615) 925-4508</t>
  </si>
  <si>
    <t>https://www.linkedin.com/in/gabe-ottinger-50956614</t>
  </si>
  <si>
    <t>1414 W Baddour Pkwy</t>
  </si>
  <si>
    <t>Lebanon</t>
  </si>
  <si>
    <t>Kimberly</t>
  </si>
  <si>
    <t>Nunes</t>
  </si>
  <si>
    <t>knunes@amazon.com</t>
  </si>
  <si>
    <t>https://www.linkedin.com/in/kimberly-nunes-5a0494220</t>
  </si>
  <si>
    <t>New Bedford</t>
  </si>
  <si>
    <t>CFO-Total</t>
  </si>
  <si>
    <t>CPO-Total</t>
  </si>
  <si>
    <t>COO-Total</t>
  </si>
  <si>
    <t>CAO-Total</t>
  </si>
  <si>
    <t>CEO-Total</t>
  </si>
  <si>
    <t>Finance-Total</t>
  </si>
  <si>
    <t>Treasurer-Total</t>
  </si>
  <si>
    <t>Controller-Total</t>
  </si>
  <si>
    <t>Sourcing-Total</t>
  </si>
  <si>
    <t>Procurement-Total</t>
  </si>
  <si>
    <t>Office of CFOs-Total</t>
  </si>
  <si>
    <t>Sum of CFO-Total</t>
  </si>
  <si>
    <t>Sum of CPO-Total</t>
  </si>
  <si>
    <t>Sum of COO-Total</t>
  </si>
  <si>
    <t>Sum of CAO-Total</t>
  </si>
  <si>
    <t>Sum of CEO-Total</t>
  </si>
  <si>
    <t>Sum of Finance-Total</t>
  </si>
  <si>
    <t>Sum of Treasurer-Total</t>
  </si>
  <si>
    <t>CFO-New</t>
  </si>
  <si>
    <t>CPO-New</t>
  </si>
  <si>
    <t>COO-New</t>
  </si>
  <si>
    <t>CAO-New</t>
  </si>
  <si>
    <t>CEO-New</t>
  </si>
  <si>
    <t>Finance-New</t>
  </si>
  <si>
    <t>Treasurer-New</t>
  </si>
  <si>
    <t>Controller-New</t>
  </si>
  <si>
    <t>Sourcing-New</t>
  </si>
  <si>
    <t>Procurement-New</t>
  </si>
  <si>
    <t>Office of CFOs-New</t>
  </si>
  <si>
    <t>Sum of CFO-New</t>
  </si>
  <si>
    <t>Sum of CPO-New</t>
  </si>
  <si>
    <t>Sum of COO-New</t>
  </si>
  <si>
    <t>Sum of CAO-New</t>
  </si>
  <si>
    <t>Sum of CEO-New</t>
  </si>
  <si>
    <t>New Contact</t>
  </si>
  <si>
    <t>Exist segment</t>
  </si>
  <si>
    <t>New contact</t>
  </si>
  <si>
    <t>Total Preview</t>
  </si>
  <si>
    <t>Ljubica</t>
  </si>
  <si>
    <t>Petrich</t>
  </si>
  <si>
    <t>Vice President Controller</t>
  </si>
  <si>
    <t>lubi.petrich@usfoods.com</t>
  </si>
  <si>
    <t>(847) 268-5181</t>
  </si>
  <si>
    <t>https://www.linkedin.com/in/lubi-petrich-7a7397</t>
  </si>
  <si>
    <t>9399 W Higgins Rd Ste 400</t>
  </si>
  <si>
    <t>Enrich/Expand by 2X on 20240222</t>
  </si>
  <si>
    <t>Mandy</t>
  </si>
  <si>
    <t>McKnight</t>
  </si>
  <si>
    <t>m.mcknight@walmart.com</t>
  </si>
  <si>
    <t>(908) 474-9056</t>
  </si>
  <si>
    <t>1601 W Edgar Rd Ste 19</t>
  </si>
  <si>
    <t>Linden</t>
  </si>
  <si>
    <t>Glinda</t>
  </si>
  <si>
    <t>glindak@amazon.com</t>
  </si>
  <si>
    <t>https://www.linkedin.com/in/glinda-f-king-208521264</t>
  </si>
  <si>
    <t>1675 Lakeland Dr Ste 502</t>
  </si>
  <si>
    <t>Booher</t>
  </si>
  <si>
    <t>Vice President, Controller</t>
  </si>
  <si>
    <t>pamela.s.booher@kp.org</t>
  </si>
  <si>
    <t>(510) 987-2936</t>
  </si>
  <si>
    <t>https://www.linkedin.com/in/pamela-booher-0b9bb8b1</t>
  </si>
  <si>
    <t>1950 Franklin St</t>
  </si>
  <si>
    <t>Ellen</t>
  </si>
  <si>
    <t>Chiang</t>
  </si>
  <si>
    <t>Controller &amp; Partner</t>
  </si>
  <si>
    <t>echiang@oxford-properties.com</t>
  </si>
  <si>
    <t>oxford-properties.com</t>
  </si>
  <si>
    <t>(770) 998-1335</t>
  </si>
  <si>
    <t>https://www.linkedin.com/in/ellen-chiang-25bba124</t>
  </si>
  <si>
    <t>3284 Northside Pkwy, Ste 150</t>
  </si>
  <si>
    <t>McCallister</t>
  </si>
  <si>
    <t>Controller &amp; Director, Finance Doctors</t>
  </si>
  <si>
    <t>brian.mccallister@ohiohealth.com</t>
  </si>
  <si>
    <t>(614) 544-4154</t>
  </si>
  <si>
    <t>https://www.linkedin.com/in/mccallister</t>
  </si>
  <si>
    <t>180 E Broad St Fl 30</t>
  </si>
  <si>
    <t>Assistant Vice President &amp; Finance Controller</t>
  </si>
  <si>
    <t>daniel.ryan@providence.org</t>
  </si>
  <si>
    <t>(503) 574-6575</t>
  </si>
  <si>
    <t>5933 NE Win Sivers Dr Ste 109</t>
  </si>
  <si>
    <t>Alabama</t>
  </si>
  <si>
    <t>Celsa</t>
  </si>
  <si>
    <t>Gambini</t>
  </si>
  <si>
    <t>celsa.gambini@omegahms.com</t>
  </si>
  <si>
    <t>(561) 419-0502</t>
  </si>
  <si>
    <t>2424 N Federal Hwy Ste 205</t>
  </si>
  <si>
    <t>Boca Raton</t>
  </si>
  <si>
    <t>Omega Healthcare</t>
  </si>
  <si>
    <t>www.omegahms.com</t>
  </si>
  <si>
    <t>(866) 230-7865</t>
  </si>
  <si>
    <t>Software;Business Services</t>
  </si>
  <si>
    <t>Healthcare Software;Custom Software &amp; IT Services;Information &amp; Document Management</t>
  </si>
  <si>
    <t>http://www.linkedin.com/company/omega-healthcare-management-services</t>
  </si>
  <si>
    <t>http://www.facebook.com/omegahmsofficial</t>
  </si>
  <si>
    <t>http://www.twitter.com/omega_hms</t>
  </si>
  <si>
    <t>2424 N Federal Hwy Ste 205, Boca Raton, Florida, 33431, United States</t>
  </si>
  <si>
    <t>Sushma</t>
  </si>
  <si>
    <t>Shankar</t>
  </si>
  <si>
    <t>Medical Office Associate &amp; Controller</t>
  </si>
  <si>
    <t>sushma.shankar@kp.org</t>
  </si>
  <si>
    <t>https://www.linkedin.com/in/sushma-shankar-600163180</t>
  </si>
  <si>
    <t>401 Bicentennial Way</t>
  </si>
  <si>
    <t>Santa Rosa</t>
  </si>
  <si>
    <t>95403-2149</t>
  </si>
  <si>
    <t>Stone</t>
  </si>
  <si>
    <t>john.stone@usfoods.com</t>
  </si>
  <si>
    <t>(406) 238-7800</t>
  </si>
  <si>
    <t>https://www.linkedin.com/in/john-stone-44414739</t>
  </si>
  <si>
    <t>802 Pkwy Ln</t>
  </si>
  <si>
    <t>Billings</t>
  </si>
  <si>
    <t>Montana</t>
  </si>
  <si>
    <t>Lara</t>
  </si>
  <si>
    <t>Hardin</t>
  </si>
  <si>
    <t>Financial Controller</t>
  </si>
  <si>
    <t>lhardin@chs.net</t>
  </si>
  <si>
    <t>https://www.linkedin.com/in/lara-hardin-649aa49</t>
  </si>
  <si>
    <t>Knoxville</t>
  </si>
  <si>
    <t>Cilia</t>
  </si>
  <si>
    <t>stephen.cilia@roberthalf.com</t>
  </si>
  <si>
    <t>https://www.linkedin.com/in/stephen-cilia-26837049</t>
  </si>
  <si>
    <t>Binbrook</t>
  </si>
  <si>
    <t>L0R1C0</t>
  </si>
  <si>
    <t>Johnathan</t>
  </si>
  <si>
    <t>Lowry</t>
  </si>
  <si>
    <t>johnathan.lowry@roberthalf.com</t>
  </si>
  <si>
    <t>https://www.linkedin.com/in/johnathan-lowry-42a38764</t>
  </si>
  <si>
    <t>Austin</t>
  </si>
  <si>
    <t>Lau</t>
  </si>
  <si>
    <t>alau@firstam.com</t>
  </si>
  <si>
    <t>(808) 536-3866</t>
  </si>
  <si>
    <t>Bradt</t>
  </si>
  <si>
    <t>bradtr@amazon.com</t>
  </si>
  <si>
    <t>https://www.linkedin.com/in/rebecca-bradt-040223123</t>
  </si>
  <si>
    <t>Potwin</t>
  </si>
  <si>
    <t>Sharon</t>
  </si>
  <si>
    <t>Perez</t>
  </si>
  <si>
    <t>sperez@tvi-mp3.com</t>
  </si>
  <si>
    <t>tvi-mp3.com</t>
  </si>
  <si>
    <t>9827 Whithorn Dr</t>
  </si>
  <si>
    <t>Don</t>
  </si>
  <si>
    <t>Stricker</t>
  </si>
  <si>
    <t>Accounting Controller</t>
  </si>
  <si>
    <t>donald.stricker@roberthalf.com</t>
  </si>
  <si>
    <t>(216) 529-3777</t>
  </si>
  <si>
    <t>https://www.linkedin.com/in/don-stricker-75074213</t>
  </si>
  <si>
    <t>Strongsville</t>
  </si>
  <si>
    <t>Youngblood</t>
  </si>
  <si>
    <t>christina.youngblood@optum.com</t>
  </si>
  <si>
    <t>https://www.linkedin.com/in/christina-youngblood-21012112</t>
  </si>
  <si>
    <t>Carla</t>
  </si>
  <si>
    <t>Reilly</t>
  </si>
  <si>
    <t>carla.reilly@salemhealth.org</t>
  </si>
  <si>
    <t>(503) 814-1941</t>
  </si>
  <si>
    <t>890 Oak St SE Bldg A</t>
  </si>
  <si>
    <t>Justin</t>
  </si>
  <si>
    <t>Vickers</t>
  </si>
  <si>
    <t>brian.vickers@rsmus.com</t>
  </si>
  <si>
    <t>(563) 333-2412</t>
  </si>
  <si>
    <t>https://www.linkedin.com/in/brian-vickers-6748854</t>
  </si>
  <si>
    <t>125 S Dubuque St,Ste 400</t>
  </si>
  <si>
    <t>Iowa City</t>
  </si>
  <si>
    <t>52240-4003</t>
  </si>
  <si>
    <t>http://www.facebook.com/rsmusllp</t>
  </si>
  <si>
    <t>Jordan</t>
  </si>
  <si>
    <t>jordan.anderson@landsend.com</t>
  </si>
  <si>
    <t>(608) 935-9341</t>
  </si>
  <si>
    <t>Maryam</t>
  </si>
  <si>
    <t>Damavandi</t>
  </si>
  <si>
    <t>Senior Vice President Controller</t>
  </si>
  <si>
    <t>maryam.damavandi@experian.com</t>
  </si>
  <si>
    <t>(714) 830-3267</t>
  </si>
  <si>
    <t>https://www.linkedin.com/in/maryam-damavandi-0166ba4</t>
  </si>
  <si>
    <t>Ladera Ranch</t>
  </si>
  <si>
    <t>Experian</t>
  </si>
  <si>
    <t>Information &amp; Document Management</t>
  </si>
  <si>
    <t>Business Services;Finance;Software</t>
  </si>
  <si>
    <t>Information &amp; Document Management;Banking;Database &amp; File Management Software</t>
  </si>
  <si>
    <t>Alia</t>
  </si>
  <si>
    <t>Ali</t>
  </si>
  <si>
    <t>Senior Finance Consultant and Controller</t>
  </si>
  <si>
    <t>alia.ali@roberthalf.com</t>
  </si>
  <si>
    <t>https://www.linkedin.com/in/alia-ali-5179408</t>
  </si>
  <si>
    <t>6900 Dallas Pkwy,Ste 150</t>
  </si>
  <si>
    <t>75024-7127</t>
  </si>
  <si>
    <t>Darrick</t>
  </si>
  <si>
    <t>Swartout</t>
  </si>
  <si>
    <t>darrick.m.swartout@kp.org</t>
  </si>
  <si>
    <t>https://www.linkedin.com/in/darrick-swartout-cpa-b1aa4316</t>
  </si>
  <si>
    <t>McCraney</t>
  </si>
  <si>
    <t>george.mccraney@usfoods.com</t>
  </si>
  <si>
    <t>1608 10th Ave N</t>
  </si>
  <si>
    <t>Birmingham</t>
  </si>
  <si>
    <t>Mento</t>
  </si>
  <si>
    <t>jeffmento@coronishealth.com</t>
  </si>
  <si>
    <t>Lu</t>
  </si>
  <si>
    <t>Senior Manager Financial Controller</t>
  </si>
  <si>
    <t>vickylu@micron.com</t>
  </si>
  <si>
    <t>https://www.linkedin.com/in/vicky-lu-249902aa</t>
  </si>
  <si>
    <t>kelly.george@kutopeka.com</t>
  </si>
  <si>
    <t>https://www.linkedin.com/in/kelly-george-15093381</t>
  </si>
  <si>
    <t>Habash</t>
  </si>
  <si>
    <t>chabash@torrid.com</t>
  </si>
  <si>
    <t>(626) 322-1369</t>
  </si>
  <si>
    <t>https://www.linkedin.com/in/chris-habash-57462a3</t>
  </si>
  <si>
    <t>Rosewell</t>
  </si>
  <si>
    <t>mrosewell@bootbarn.com</t>
  </si>
  <si>
    <t>(949) 453-4400 ext. 497</t>
  </si>
  <si>
    <t>https://www.linkedin.com/in/mark-rosewell-3a63621</t>
  </si>
  <si>
    <t>15776 Laguna Canyon Rd</t>
  </si>
  <si>
    <t>Davis</t>
  </si>
  <si>
    <t>Vice President Global Controller</t>
  </si>
  <si>
    <t>jdavis@crocs.com</t>
  </si>
  <si>
    <t>https://www.linkedin.com/in/joe-davis-1b44149</t>
  </si>
  <si>
    <t>8900 Pena Blvd</t>
  </si>
  <si>
    <t>Holly</t>
  </si>
  <si>
    <t>Robertsson</t>
  </si>
  <si>
    <t>holly.robertsson@walmart.com</t>
  </si>
  <si>
    <t>https://www.linkedin.com/in/holly-robertsson-14051640</t>
  </si>
  <si>
    <t>Beverly Hills</t>
  </si>
  <si>
    <t>Whailey</t>
  </si>
  <si>
    <t>Vice President &amp; Controller</t>
  </si>
  <si>
    <t>steve.whailey@wal-mart.com</t>
  </si>
  <si>
    <t>(479) 204-8263</t>
  </si>
  <si>
    <t>1355 E Lehman St</t>
  </si>
  <si>
    <t>Nicholson</t>
  </si>
  <si>
    <t>Accountant and Controller</t>
  </si>
  <si>
    <t>knicholson@catholichealthinitiatives.org</t>
  </si>
  <si>
    <t>catholichealthinitiatives.org</t>
  </si>
  <si>
    <t>https://www.linkedin.com/in/kristin-nicholson-948a153b</t>
  </si>
  <si>
    <t>198 Inverness Dr W</t>
  </si>
  <si>
    <t>Englewood</t>
  </si>
  <si>
    <t>Julie</t>
  </si>
  <si>
    <t>Tubbs</t>
  </si>
  <si>
    <t>jtubbs@centene.com</t>
  </si>
  <si>
    <t>(314) 725-4706 ext. 25526</t>
  </si>
  <si>
    <t>https://www.linkedin.com/in/julie-tubbs-3834a56</t>
  </si>
  <si>
    <t>Stidham</t>
  </si>
  <si>
    <t>anthony.stidham@uc.edu</t>
  </si>
  <si>
    <t>(513) 556-3175</t>
  </si>
  <si>
    <t>Ya-Ling</t>
  </si>
  <si>
    <t>ya-ling.lee@roberthalflegal.com</t>
  </si>
  <si>
    <t>roberthalflegal.com</t>
  </si>
  <si>
    <t>(650) 944-0237</t>
  </si>
  <si>
    <t>Ed</t>
  </si>
  <si>
    <t>Baxley</t>
  </si>
  <si>
    <t>Associate Director, Accounting &amp; Controller</t>
  </si>
  <si>
    <t>ed.baxley@optum.com</t>
  </si>
  <si>
    <t>(407) 778-4712</t>
  </si>
  <si>
    <t>https://www.linkedin.com/in/ed-baxley-47887b7</t>
  </si>
  <si>
    <t>Song</t>
  </si>
  <si>
    <t>christina.song@wwwinc.com</t>
  </si>
  <si>
    <t>(905) 285-9588</t>
  </si>
  <si>
    <t>https://www.linkedin.com/in/christina-song-68002061</t>
  </si>
  <si>
    <t>6225 Millcreek Dr</t>
  </si>
  <si>
    <t>L5N 0G2</t>
  </si>
  <si>
    <t>Wiedeman</t>
  </si>
  <si>
    <t>VP- Controller</t>
  </si>
  <si>
    <t>michael.wiedeman@uchealth.com</t>
  </si>
  <si>
    <t>(513) 585-9855</t>
  </si>
  <si>
    <t>Averett</t>
  </si>
  <si>
    <t>james@planetfitness.com.au</t>
  </si>
  <si>
    <t>planetfitness.com.au</t>
  </si>
  <si>
    <t>https://www.linkedin.com/in/james-averett-4a167994</t>
  </si>
  <si>
    <t>McDermott</t>
  </si>
  <si>
    <t>daniel.e.mcdermott@kp.org</t>
  </si>
  <si>
    <t>(510) 268-5456</t>
  </si>
  <si>
    <t>Dawn</t>
  </si>
  <si>
    <t>Hooper</t>
  </si>
  <si>
    <t>Senior Vice President, Controller</t>
  </si>
  <si>
    <t>dawn.hooper@jackinthebox.com</t>
  </si>
  <si>
    <t>https://www.linkedin.com/in/dawn-hooper-3b5717b5</t>
  </si>
  <si>
    <t>Maureen</t>
  </si>
  <si>
    <t>Doolan</t>
  </si>
  <si>
    <t>maureen.doolan@optum.com</t>
  </si>
  <si>
    <t>(952) 205-7858</t>
  </si>
  <si>
    <t>https://www.linkedin.com/in/maureen-doolan-053a2513</t>
  </si>
  <si>
    <t>Randall</t>
  </si>
  <si>
    <t>Jones</t>
  </si>
  <si>
    <t>Vice President, Accounting &amp; Controller</t>
  </si>
  <si>
    <t>randy.jones@daveandbusters.com</t>
  </si>
  <si>
    <t>https://www.linkedin.com/in/randall-jones-28613012</t>
  </si>
  <si>
    <t>2601 Preston Rd Ste 1200</t>
  </si>
  <si>
    <t>Frisco</t>
  </si>
  <si>
    <t>Bales</t>
  </si>
  <si>
    <t>susan.bales@dignityhealth.org</t>
  </si>
  <si>
    <t>(818) 885-8500</t>
  </si>
  <si>
    <t>https://www.linkedin.com/in/susan-bales-57732028</t>
  </si>
  <si>
    <t>jennifer.montgomery@bannerhealth.com</t>
  </si>
  <si>
    <t>(307) 347-6940</t>
  </si>
  <si>
    <t>https://www.linkedin.com/in/jennifer-montgomery-aa28737</t>
  </si>
  <si>
    <t>400 S. 15th St</t>
  </si>
  <si>
    <t>Worland</t>
  </si>
  <si>
    <t>Turner</t>
  </si>
  <si>
    <t>kathryn.d.turner@kp.org</t>
  </si>
  <si>
    <t>(404) 467-2732</t>
  </si>
  <si>
    <t>https://www.linkedin.com/in/kathryn-smith-turner-cpa-mba-8b579723</t>
  </si>
  <si>
    <t>3495 Piedmont Rd NE</t>
  </si>
  <si>
    <t>Kern</t>
  </si>
  <si>
    <t>kernti@amazon.com</t>
  </si>
  <si>
    <t>(708) 885-2011</t>
  </si>
  <si>
    <t>https://www.linkedin.com/in/tim-kern-27092335</t>
  </si>
  <si>
    <t>Independence</t>
  </si>
  <si>
    <t>Louise</t>
  </si>
  <si>
    <t>Solomine</t>
  </si>
  <si>
    <t>louises@comcast.net</t>
  </si>
  <si>
    <t>https://www.linkedin.com/in/louise-solomine-2b477a73</t>
  </si>
  <si>
    <t>99 Farmington Ave</t>
  </si>
  <si>
    <t>Bristol</t>
  </si>
  <si>
    <t>Lang</t>
  </si>
  <si>
    <t>Vice President, Corporate Controller</t>
  </si>
  <si>
    <t>klang@bootbarn.com</t>
  </si>
  <si>
    <t>(949) 453-4400 ext. 693</t>
  </si>
  <si>
    <t>https://www.linkedin.com/in/kevin-lang-b08161b4</t>
  </si>
  <si>
    <t>Rita</t>
  </si>
  <si>
    <t>rita.thomas@providence.org</t>
  </si>
  <si>
    <t>(541) 732-5151</t>
  </si>
  <si>
    <t>https://www.linkedin.com/in/rita-thomas-43576a7</t>
  </si>
  <si>
    <t>1111 Crater Lake Ave</t>
  </si>
  <si>
    <t>Medford</t>
  </si>
  <si>
    <t>Lenny</t>
  </si>
  <si>
    <t>De Guzman</t>
  </si>
  <si>
    <t>Controller Stanford-ValleyCare Hospitals and Director of Finance</t>
  </si>
  <si>
    <t>ldeguzman@stanfordhealthcare.org</t>
  </si>
  <si>
    <t>(925) 263-0306</t>
  </si>
  <si>
    <t>https://www.linkedin.com/in/lennydeguzman</t>
  </si>
  <si>
    <t>4120 Dublin Blvd Ste 100</t>
  </si>
  <si>
    <t>Dublin</t>
  </si>
  <si>
    <t>Donovan</t>
  </si>
  <si>
    <t>patrick.donovan@brightstarcare.com</t>
  </si>
  <si>
    <t>(847) 693-2016</t>
  </si>
  <si>
    <t>Fabula</t>
  </si>
  <si>
    <t>ajfabula@optumhealth.com</t>
  </si>
  <si>
    <t>optumhealth.com</t>
  </si>
  <si>
    <t>https://www.linkedin.com/in/andrew-fabula-319922a</t>
  </si>
  <si>
    <t>Seirer</t>
  </si>
  <si>
    <t>Vice President, System Financial Integrity &amp; Controller</t>
  </si>
  <si>
    <t>jseirer@peacehealth.org</t>
  </si>
  <si>
    <t>(360) 729-1132</t>
  </si>
  <si>
    <t>https://www.linkedin.com/in/jeff-seirer-24970072</t>
  </si>
  <si>
    <t>Aundrea</t>
  </si>
  <si>
    <t>aundrea.morrison@multicare.org</t>
  </si>
  <si>
    <t>(360) 754-5858</t>
  </si>
  <si>
    <t>https://www.linkedin.com/in/aundrea-morrison-9b500aba</t>
  </si>
  <si>
    <t>Kyle</t>
  </si>
  <si>
    <t>Rafferty</t>
  </si>
  <si>
    <t>kyle.rafferty@huntington.com</t>
  </si>
  <si>
    <t>(614) 480-4823</t>
  </si>
  <si>
    <t>https://www.linkedin.com/in/kyle-rafferty-9199a88</t>
  </si>
  <si>
    <t>Powell</t>
  </si>
  <si>
    <t>loriscott@rumbleon.com</t>
  </si>
  <si>
    <t>(702) 620-9730</t>
  </si>
  <si>
    <t>https://www.linkedin.com/in/lori-scott-353b9b47</t>
  </si>
  <si>
    <t>6350 Boulder Hwy</t>
  </si>
  <si>
    <t>Poland</t>
  </si>
  <si>
    <t>jenn_poland@chs.net</t>
  </si>
  <si>
    <t>https://www.linkedin.com/in/jenn-poland-8888b01a4</t>
  </si>
  <si>
    <t>Ami</t>
  </si>
  <si>
    <t>ami.nelson@roberthalflegal.com</t>
  </si>
  <si>
    <t>https://www.linkedin.com/in/ami-nelson-47aa571b5</t>
  </si>
  <si>
    <t>Chaska</t>
  </si>
  <si>
    <t>Pikos</t>
  </si>
  <si>
    <t>matt@pfgrwth.com</t>
  </si>
  <si>
    <t>pfgrwth.com</t>
  </si>
  <si>
    <t>https://www.linkedin.com/in/matt-pikos-11652576</t>
  </si>
  <si>
    <t>Neil</t>
  </si>
  <si>
    <t>Myers</t>
  </si>
  <si>
    <t>nmyers@uci.edu</t>
  </si>
  <si>
    <t>(714) 456-6829</t>
  </si>
  <si>
    <t>https://www.linkedin.com/in/neil-myers-19988137</t>
  </si>
  <si>
    <t>Karen</t>
  </si>
  <si>
    <t>Taaka</t>
  </si>
  <si>
    <t>ktaaka@chs.net</t>
  </si>
  <si>
    <t>(618) 201-5659 ext. 0</t>
  </si>
  <si>
    <t>https://www.linkedin.com/in/karen-taaka-a84703102</t>
  </si>
  <si>
    <t>Mount Vernon</t>
  </si>
  <si>
    <t>Pennington</t>
  </si>
  <si>
    <t>timothy.pennington@roberthalf.com</t>
  </si>
  <si>
    <t>https://www.linkedin.com/in/tim-pennington-48a63053</t>
  </si>
  <si>
    <t>Colin</t>
  </si>
  <si>
    <t>Quincy</t>
  </si>
  <si>
    <t>Assistant Vice President &amp; Controller</t>
  </si>
  <si>
    <t>colin.quincy@intermountainhealthcare.org</t>
  </si>
  <si>
    <t>(801) 442-3507</t>
  </si>
  <si>
    <t>https://www.linkedin.com/in/colin-quincy-13a58a10</t>
  </si>
  <si>
    <t>36 S State St Ste 1800</t>
  </si>
  <si>
    <t>White</t>
  </si>
  <si>
    <t>greg.white@roberthalf.com</t>
  </si>
  <si>
    <t>https://www.linkedin.com/in/greg-white-64780824a</t>
  </si>
  <si>
    <t>Janel</t>
  </si>
  <si>
    <t>Voss</t>
  </si>
  <si>
    <t>janel_voss@chs.net</t>
  </si>
  <si>
    <t>https://www.linkedin.com/in/janel-voss-8075a145</t>
  </si>
  <si>
    <t>Red Bud</t>
  </si>
  <si>
    <t>Morretta</t>
  </si>
  <si>
    <t>richard@planetfitness.com.au</t>
  </si>
  <si>
    <t>(914) 620-9907</t>
  </si>
  <si>
    <t>https://www.linkedin.com/in/richard-morretta-cpa-109b3710</t>
  </si>
  <si>
    <t>Teresa</t>
  </si>
  <si>
    <t>terri_bryan@chs.net</t>
  </si>
  <si>
    <t>(850) 683-1555</t>
  </si>
  <si>
    <t>https://www.linkedin.com/in/terri-bryan-61530249</t>
  </si>
  <si>
    <t>Traci</t>
  </si>
  <si>
    <t>Russ</t>
  </si>
  <si>
    <t>traci_russ@chs.net</t>
  </si>
  <si>
    <t>https://www.linkedin.com/in/traci-russ-24128046</t>
  </si>
  <si>
    <t>Carlos</t>
  </si>
  <si>
    <t>Lopez</t>
  </si>
  <si>
    <t>clopez@walmart.com</t>
  </si>
  <si>
    <t>https://www.linkedin.com/in/carlos-lopez-72748734</t>
  </si>
  <si>
    <t>Chelsea</t>
  </si>
  <si>
    <t>Lantz</t>
  </si>
  <si>
    <t>clantz@nuskin.com</t>
  </si>
  <si>
    <t>(801) 345-2658</t>
  </si>
  <si>
    <t>https://www.linkedin.com/in/chelsea-lantz-7033211b4</t>
  </si>
  <si>
    <t>Blaine</t>
  </si>
  <si>
    <t>Bitton</t>
  </si>
  <si>
    <t>blaine.bitton@optum.com</t>
  </si>
  <si>
    <t>(801) 963-7176</t>
  </si>
  <si>
    <t>Fleming</t>
  </si>
  <si>
    <t>flemingn1@nychhc.org</t>
  </si>
  <si>
    <t>(646) 458-9603</t>
  </si>
  <si>
    <t>165 Vanderbilt Ave</t>
  </si>
  <si>
    <t>Staten Island</t>
  </si>
  <si>
    <t>lent</t>
  </si>
  <si>
    <t>natesa</t>
  </si>
  <si>
    <t>lent.natesa@apachehub.com</t>
  </si>
  <si>
    <t>Jerry</t>
  </si>
  <si>
    <t>Schwartz</t>
  </si>
  <si>
    <t>Senior Vice President and Corporate Controller</t>
  </si>
  <si>
    <t>jschwartz@walmart.com</t>
  </si>
  <si>
    <t>(815) 399-7143</t>
  </si>
  <si>
    <t>Brenna</t>
  </si>
  <si>
    <t>Albert</t>
  </si>
  <si>
    <t>balbert@medline.com</t>
  </si>
  <si>
    <t>(847) 643-4143</t>
  </si>
  <si>
    <t>100 S Wacker Dr Ste 1550</t>
  </si>
  <si>
    <t>Gates</t>
  </si>
  <si>
    <t>Director, Finance &amp; Controller</t>
  </si>
  <si>
    <t>jason.gates@ohiohealth.com</t>
  </si>
  <si>
    <t>(614) 544-4162</t>
  </si>
  <si>
    <t>https://www.linkedin.com/in/jason-gates-a06b29100</t>
  </si>
  <si>
    <t>Lena</t>
  </si>
  <si>
    <t>Yu</t>
  </si>
  <si>
    <t>lena.yu@kp.org</t>
  </si>
  <si>
    <t>(650) 742-5928</t>
  </si>
  <si>
    <t>https://www.linkedin.com/in/lena-yu-6666643b</t>
  </si>
  <si>
    <t>Stackhouse</t>
  </si>
  <si>
    <t>jstackhouse@honorhealth.com</t>
  </si>
  <si>
    <t>(480) 882-4327</t>
  </si>
  <si>
    <t>https://www.linkedin.com/in/jennifer-stackhouse-a3667991</t>
  </si>
  <si>
    <t>Auch</t>
  </si>
  <si>
    <t>ashley.auch@renown.org</t>
  </si>
  <si>
    <t>(775) 982-5260</t>
  </si>
  <si>
    <t>https://www.linkedin.com/in/ashley-auch-32168a5b</t>
  </si>
  <si>
    <t>Urban</t>
  </si>
  <si>
    <t>lisa.urban@towerhealth.org</t>
  </si>
  <si>
    <t>(484) 628-7866</t>
  </si>
  <si>
    <t>McCauley</t>
  </si>
  <si>
    <t>tmccauley@chefswarehouse.com</t>
  </si>
  <si>
    <t>(203) 894-1345 ext. 10222</t>
  </si>
  <si>
    <t>Robin</t>
  </si>
  <si>
    <t>Burgher</t>
  </si>
  <si>
    <t>robin.burgher@saksfifthavenue.com</t>
  </si>
  <si>
    <t>https://www.linkedin.com/in/robin-burgher</t>
  </si>
  <si>
    <t>Rhoda</t>
  </si>
  <si>
    <t>Quickel</t>
  </si>
  <si>
    <t>rhoda.quickel@towerhealth.org</t>
  </si>
  <si>
    <t>(484) 628-3733</t>
  </si>
  <si>
    <t>https://www.linkedin.com/in/rhoda-quickel-51a533a3</t>
  </si>
  <si>
    <t>West Grove</t>
  </si>
  <si>
    <t>Mastrangelo</t>
  </si>
  <si>
    <t>christopher.j@roberthalf.net</t>
  </si>
  <si>
    <t>(216) 765-8367</t>
  </si>
  <si>
    <t>https://www.linkedin.com/in/cjwiththeglobaladvisors07</t>
  </si>
  <si>
    <t>Christy</t>
  </si>
  <si>
    <t>Harrison</t>
  </si>
  <si>
    <t>Associate Vice President &amp; Controller</t>
  </si>
  <si>
    <t>charrison@mdanderson.org</t>
  </si>
  <si>
    <t>(713) 745-6716</t>
  </si>
  <si>
    <t>https://www.linkedin.com/in/christydharrison</t>
  </si>
  <si>
    <t>Crosby</t>
  </si>
  <si>
    <t>Nikki</t>
  </si>
  <si>
    <t>Ochoa</t>
  </si>
  <si>
    <t>Finance Controller</t>
  </si>
  <si>
    <t>nochoa@dignityhealth.org</t>
  </si>
  <si>
    <t>(209) 467-6442</t>
  </si>
  <si>
    <t>1800 N California St</t>
  </si>
  <si>
    <t>roger.ray@sjmc.org</t>
  </si>
  <si>
    <t>sjmc.org</t>
  </si>
  <si>
    <t>(918) 744-3627</t>
  </si>
  <si>
    <t>https://www.linkedin.com/in/roger-ray-1a935644</t>
  </si>
  <si>
    <t>Oklahoma</t>
  </si>
  <si>
    <t>Brice</t>
  </si>
  <si>
    <t>Kengni Tiomo</t>
  </si>
  <si>
    <t>jean.kengnitiomo@walmart.com</t>
  </si>
  <si>
    <t>https://www.linkedin.com/in/jean-brice-kengni-tiomo-02842639</t>
  </si>
  <si>
    <t>Marjorie</t>
  </si>
  <si>
    <t>Sarmiento</t>
  </si>
  <si>
    <t>marjorie.sarmiento@roberthalf.com</t>
  </si>
  <si>
    <t>https://www.linkedin.com/in/marjorie-sarmiento-970489277</t>
  </si>
  <si>
    <t>Fuquay-Varina</t>
  </si>
  <si>
    <t>McKenzie</t>
  </si>
  <si>
    <t>steve.mckenzie@usfoods.com</t>
  </si>
  <si>
    <t>(602) 352-3306</t>
  </si>
  <si>
    <t>https://www.linkedin.com/in/steve-mckenzie-2291865</t>
  </si>
  <si>
    <t>10410 S 50th Pl</t>
  </si>
  <si>
    <t>85044-5213</t>
  </si>
  <si>
    <t>Helsper</t>
  </si>
  <si>
    <t>justin.helsper@dhha.org</t>
  </si>
  <si>
    <t>https://www.linkedin.com/in/justin-helsper-mba-cpa-01359418</t>
  </si>
  <si>
    <t>Allison</t>
  </si>
  <si>
    <t>Harris</t>
  </si>
  <si>
    <t>allison_harris@chs.net</t>
  </si>
  <si>
    <t>(615) 465-7348</t>
  </si>
  <si>
    <t>https://www.linkedin.com/in/allison-harris-cpa-57934198</t>
  </si>
  <si>
    <t>Cantu</t>
  </si>
  <si>
    <t>ca@dignityhealth.org</t>
  </si>
  <si>
    <t>(661) 327-3371</t>
  </si>
  <si>
    <t>https://www.linkedin.com/in/andy-cantu-19a9589</t>
  </si>
  <si>
    <t>Frericks</t>
  </si>
  <si>
    <t>Group Vice President &amp; Finance Corporate Controller</t>
  </si>
  <si>
    <t>joseph_frericks@abercrombie.com</t>
  </si>
  <si>
    <t>(614) 283-6851</t>
  </si>
  <si>
    <t>https://www.linkedin.com/in/frericks</t>
  </si>
  <si>
    <t>Sheila</t>
  </si>
  <si>
    <t>sheila.essex@roberthalf.com</t>
  </si>
  <si>
    <t>https://www.linkedin.com/in/sheila-essex-cpa-96273311</t>
  </si>
  <si>
    <t>Berkompas</t>
  </si>
  <si>
    <t>jberkompas@changehealthcare.com</t>
  </si>
  <si>
    <t>(813) 288-2777</t>
  </si>
  <si>
    <t>https://www.linkedin.com/in/jeanberkompas</t>
  </si>
  <si>
    <t>1901 Ulmerton Rd Ste 450</t>
  </si>
  <si>
    <t>Clearwater</t>
  </si>
  <si>
    <t>Walter</t>
  </si>
  <si>
    <t>Hefner</t>
  </si>
  <si>
    <t>walter.hefner@multicare.org</t>
  </si>
  <si>
    <t>(509) 249-5067</t>
  </si>
  <si>
    <t>paul.johnson@roberthalflegal.com</t>
  </si>
  <si>
    <t>(407) 599-1122</t>
  </si>
  <si>
    <t>8500 Normandale Lake Blvd Ste 1010</t>
  </si>
  <si>
    <t>Bloomington</t>
  </si>
  <si>
    <t>Mario</t>
  </si>
  <si>
    <t>Lucca</t>
  </si>
  <si>
    <t>mario.lucca@rsmus.com</t>
  </si>
  <si>
    <t>(617) 241-1122</t>
  </si>
  <si>
    <t>https://www.linkedin.com/in/mario-lucca-740b396</t>
  </si>
  <si>
    <t>80 City Sq</t>
  </si>
  <si>
    <t>Boston</t>
  </si>
  <si>
    <t>Satterlee</t>
  </si>
  <si>
    <t>mark.satterlee@tcbwa.com</t>
  </si>
  <si>
    <t>tcbwa.com</t>
  </si>
  <si>
    <t>(206) 292-3900</t>
  </si>
  <si>
    <t>https://www.linkedin.com/in/mark-satterlee-4a809215</t>
  </si>
  <si>
    <t>13215 SE Mill Plain Blvd</t>
  </si>
  <si>
    <t>98684-6991</t>
  </si>
  <si>
    <t>Amodeo</t>
  </si>
  <si>
    <t>amodeo@amazon.com</t>
  </si>
  <si>
    <t>https://www.linkedin.com/in/tony-amodeo-0a9a7032</t>
  </si>
  <si>
    <t>Cale</t>
  </si>
  <si>
    <t>Middleton</t>
  </si>
  <si>
    <t>cnmiddleton@multicare.org</t>
  </si>
  <si>
    <t>(253) 459-8190</t>
  </si>
  <si>
    <t>https://www.linkedin.com/in/cale-middleton-cpa-99949338</t>
  </si>
  <si>
    <t>Denise</t>
  </si>
  <si>
    <t>Masters</t>
  </si>
  <si>
    <t>dmasters@savers.com</t>
  </si>
  <si>
    <t>(425) 456-1750</t>
  </si>
  <si>
    <t>Harward</t>
  </si>
  <si>
    <t>Assistant Auditor, Controller &amp; Treasurer Tax Collector</t>
  </si>
  <si>
    <t>ryan.harward@walmart.com</t>
  </si>
  <si>
    <t>https://www.linkedin.com/in/ryanharward</t>
  </si>
  <si>
    <t>Anderson - DH</t>
  </si>
  <si>
    <t>david.anderson3@dignityhealth.org</t>
  </si>
  <si>
    <t>(661) 377-0704</t>
  </si>
  <si>
    <t>MÃ¡rcio</t>
  </si>
  <si>
    <t>Alcantara</t>
  </si>
  <si>
    <t>de Oliveira</t>
  </si>
  <si>
    <t>marcio.deoliveira@walmart.com</t>
  </si>
  <si>
    <t>https://www.linkedin.com/in/m%c3%a1rcio-alcantara-de-oliveira-706a4b24</t>
  </si>
  <si>
    <t>Treichler</t>
  </si>
  <si>
    <t>jennifer.treichler@roberthalf.com</t>
  </si>
  <si>
    <t>(925) 913-1294</t>
  </si>
  <si>
    <t>https://www.linkedin.com/in/jennifer-treichler-ba996a10</t>
  </si>
  <si>
    <t>Sipes</t>
  </si>
  <si>
    <t>paul_sipes@chs.net</t>
  </si>
  <si>
    <t>https://www.linkedin.com/in/paul-sipes-79941a35</t>
  </si>
  <si>
    <t>Mansfield</t>
  </si>
  <si>
    <t>Elisa</t>
  </si>
  <si>
    <t>Ortega</t>
  </si>
  <si>
    <t>elisa.ortega@omegahms.com</t>
  </si>
  <si>
    <t>(431) 402-8102</t>
  </si>
  <si>
    <t>Cashmere</t>
  </si>
  <si>
    <t>Bob</t>
  </si>
  <si>
    <t>Newberry</t>
  </si>
  <si>
    <t>Controller &amp; Business Consultant</t>
  </si>
  <si>
    <t>bob.newberry@roberthalf.com</t>
  </si>
  <si>
    <t>https://www.linkedin.com/in/bob-newberry-6bb03577</t>
  </si>
  <si>
    <t>Nacogdoches</t>
  </si>
  <si>
    <t>Hammons</t>
  </si>
  <si>
    <t>shammons@stanfordhealthcare.org</t>
  </si>
  <si>
    <t>(650) 736-7541</t>
  </si>
  <si>
    <t>https://www.linkedin.com/in/sue-hammons-a16202108</t>
  </si>
  <si>
    <t>Stanford</t>
  </si>
  <si>
    <t>94305-2200</t>
  </si>
  <si>
    <t>Rhea</t>
  </si>
  <si>
    <t>james_rhea@chs.net</t>
  </si>
  <si>
    <t>(318) 497-3870 ext. 0</t>
  </si>
  <si>
    <t>401 E Vaughn Ave</t>
  </si>
  <si>
    <t>Ruston</t>
  </si>
  <si>
    <t>Louisiana</t>
  </si>
  <si>
    <t>Hahn</t>
  </si>
  <si>
    <t>john.e.hahn@kp.org</t>
  </si>
  <si>
    <t>(916) 474-2051</t>
  </si>
  <si>
    <t>https://www.linkedin.com/in/john-hahn-ab134b5</t>
  </si>
  <si>
    <t>Sheppard</t>
  </si>
  <si>
    <t>ellen_sheppard@chs.net</t>
  </si>
  <si>
    <t>(304) 469-8648</t>
  </si>
  <si>
    <t>430 Main St W</t>
  </si>
  <si>
    <t>Oak Hill</t>
  </si>
  <si>
    <t>West Virginia</t>
  </si>
  <si>
    <t>Robledo</t>
  </si>
  <si>
    <t>Controller &amp; Director</t>
  </si>
  <si>
    <t>benjaminr@herbalife.com</t>
  </si>
  <si>
    <t>(310) 952-0100</t>
  </si>
  <si>
    <t>https://www.linkedin.com/in/benjam%c3%adn-robledo-9188437</t>
  </si>
  <si>
    <t>Juergen</t>
  </si>
  <si>
    <t>jdavis@owenequipment.com</t>
  </si>
  <si>
    <t>owenequipment.com</t>
  </si>
  <si>
    <t>https://www.linkedin.com/in/juergendavis</t>
  </si>
  <si>
    <t>Karin</t>
  </si>
  <si>
    <t>Girard</t>
  </si>
  <si>
    <t>kgirard@firstamericanrealtyinc.com</t>
  </si>
  <si>
    <t>firstamericanrealtyinc.com</t>
  </si>
  <si>
    <t>(508) 798-8844</t>
  </si>
  <si>
    <t>https://www.linkedin.com/in/karin-girard-5a877b15</t>
  </si>
  <si>
    <t>PO Box 646</t>
  </si>
  <si>
    <t>Worcester</t>
  </si>
  <si>
    <t>Peterson</t>
  </si>
  <si>
    <t>Controller &amp; Assistant Vice President</t>
  </si>
  <si>
    <t>nicole.peterson@selecthealth.org</t>
  </si>
  <si>
    <t>(801) 442-7989</t>
  </si>
  <si>
    <t>https://www.linkedin.com/in/nicolepeterson1</t>
  </si>
  <si>
    <t>36 S State St,Fl 8</t>
  </si>
  <si>
    <t>84111-1759</t>
  </si>
  <si>
    <t>tscooper@containerstore.com</t>
  </si>
  <si>
    <t>https://www.linkedin.com/in/terri-s-cooper</t>
  </si>
  <si>
    <t>Jevy</t>
  </si>
  <si>
    <t>Luo</t>
  </si>
  <si>
    <t>jevyl@herbalife.com</t>
  </si>
  <si>
    <t>https://www.linkedin.com/in/jevy-yi-luo-3b38157</t>
  </si>
  <si>
    <t>Valerie</t>
  </si>
  <si>
    <t>valerieleefl@micron.com</t>
  </si>
  <si>
    <t>(206) 294-7015</t>
  </si>
  <si>
    <t>https://www.linkedin.com/in/valerie-lee-746a65111</t>
  </si>
  <si>
    <t>506 2Nd Ave Ste 1300</t>
  </si>
  <si>
    <t>Bobby</t>
  </si>
  <si>
    <t>Castillo</t>
  </si>
  <si>
    <t>bobby.castillo@pihhealth.org</t>
  </si>
  <si>
    <t>520 S 7th St</t>
  </si>
  <si>
    <t>Vincennes</t>
  </si>
  <si>
    <t>Dougherty</t>
  </si>
  <si>
    <t>Senior Director, Finance &amp; Controller</t>
  </si>
  <si>
    <t>todd.dougherty@ohiohealth.com</t>
  </si>
  <si>
    <t>(614) 544-4133</t>
  </si>
  <si>
    <t>https://www.linkedin.com/in/todd-dougherty-cpa-mba-chfp-21050b20</t>
  </si>
  <si>
    <t>Josec</t>
  </si>
  <si>
    <t>Alvarez</t>
  </si>
  <si>
    <t>josec.alvarez@usfood.com</t>
  </si>
  <si>
    <t>1201 Park Center Dr</t>
  </si>
  <si>
    <t>Vista</t>
  </si>
  <si>
    <t>Shirley</t>
  </si>
  <si>
    <t>Liz</t>
  </si>
  <si>
    <t>beshirley@evergreenhealthcare.org</t>
  </si>
  <si>
    <t>(425) 899-1673</t>
  </si>
  <si>
    <t>Marisol</t>
  </si>
  <si>
    <t>Ayala</t>
  </si>
  <si>
    <t>Vice President Corporate Controller</t>
  </si>
  <si>
    <t>mayala@hotus.com</t>
  </si>
  <si>
    <t>(915) 225-6864</t>
  </si>
  <si>
    <t>https://www.linkedin.com/in/marisol-ayala-97a6038a</t>
  </si>
  <si>
    <t>1 Helen of Troy Plz</t>
  </si>
  <si>
    <t>El Paso</t>
  </si>
  <si>
    <t>Helen of Troy</t>
  </si>
  <si>
    <t>www.helenoftroy.com</t>
  </si>
  <si>
    <t>helenoftroy.com</t>
  </si>
  <si>
    <t>(915) 225-8000</t>
  </si>
  <si>
    <t>Holding Companies &amp; Conglomerates</t>
  </si>
  <si>
    <t>Holding Companies &amp; Conglomerates;Retail</t>
  </si>
  <si>
    <t>Flowers, Gifts &amp; Specialty Stores;Furniture</t>
  </si>
  <si>
    <t>http://www.linkedin.com/company/helen-of-troy</t>
  </si>
  <si>
    <t>http://www.facebook.com/helenoftroylife</t>
  </si>
  <si>
    <t>http://www.twitter.com/helenoftroylife</t>
  </si>
  <si>
    <t>1 Helen of Troy Plz, El Paso, Texas, 79912, United States</t>
  </si>
  <si>
    <t>Controller &amp; Associate &amp; Business &amp; Financial Services Vice Chancellor</t>
  </si>
  <si>
    <t>caross@ucsd.edu</t>
  </si>
  <si>
    <t>(858) 534-0386</t>
  </si>
  <si>
    <t>https://www.linkedin.com/in/cheryl-ross-0b95248</t>
  </si>
  <si>
    <t>Gary</t>
  </si>
  <si>
    <t>Wood</t>
  </si>
  <si>
    <t>Financial Controller &amp; Financial Systems Consultant</t>
  </si>
  <si>
    <t>Financial Systems</t>
  </si>
  <si>
    <t>gary.wood@rhi.com</t>
  </si>
  <si>
    <t>rhi.com</t>
  </si>
  <si>
    <t>https://www.linkedin.com/in/gary-wood-44493623</t>
  </si>
  <si>
    <t>Karla</t>
  </si>
  <si>
    <t>Helke</t>
  </si>
  <si>
    <t>karla_helke@communications.optum.com</t>
  </si>
  <si>
    <t>communications.optum.com</t>
  </si>
  <si>
    <t>https://www.linkedin.com/in/karla-helke-100571a2</t>
  </si>
  <si>
    <t>La Crosse</t>
  </si>
  <si>
    <t>Troglia</t>
  </si>
  <si>
    <t>jason_troglia@fsafood.com</t>
  </si>
  <si>
    <t>(425) 251-3850</t>
  </si>
  <si>
    <t>https://www.linkedin.com/in/jason-troglia-a10bbb19</t>
  </si>
  <si>
    <t>4022 SW Walker St</t>
  </si>
  <si>
    <t>Feuerlicht</t>
  </si>
  <si>
    <t>dan.feuerlicht@pihhealth.org</t>
  </si>
  <si>
    <t>(562) 789-5401 ext. 81481</t>
  </si>
  <si>
    <t>https://www.linkedin.com/in/daniel-feuerlicht-chfp-27a9262a</t>
  </si>
  <si>
    <t>Optum Insight At Optum Vice President &amp; Controller</t>
  </si>
  <si>
    <t>danielle.chapman@optum.com</t>
  </si>
  <si>
    <t>(952) 205-7814</t>
  </si>
  <si>
    <t>https://www.linkedin.com/in/danielle-chapman-mba-cpa-inactive-9826225</t>
  </si>
  <si>
    <t>Johnston</t>
  </si>
  <si>
    <t>Financial Controller &amp; Anz Director, Procurement</t>
  </si>
  <si>
    <t>edward.johnston@experian.com</t>
  </si>
  <si>
    <t>Nottingham</t>
  </si>
  <si>
    <t>Jamie</t>
  </si>
  <si>
    <t>Prokopova</t>
  </si>
  <si>
    <t>Assistant Vice President &amp; Controller &amp; Operations Physician</t>
  </si>
  <si>
    <t>jamie.prokopova@ardenthealth.com</t>
  </si>
  <si>
    <t>https://www.linkedin.com/in/jamie-prokopova-mba-5b0a185b</t>
  </si>
  <si>
    <t>Tulsa</t>
  </si>
  <si>
    <t>Cloy</t>
  </si>
  <si>
    <t>shelley.cloy@multicare.org</t>
  </si>
  <si>
    <t>(509) 473-4744</t>
  </si>
  <si>
    <t>https://www.linkedin.com/in/shelley-cloy-a0292a109</t>
  </si>
  <si>
    <t>910 W 5th Ave</t>
  </si>
  <si>
    <t>Darren</t>
  </si>
  <si>
    <t>Broom</t>
  </si>
  <si>
    <t>Executive Director, Finance &amp; Controller</t>
  </si>
  <si>
    <t>darren.broom@optum.com</t>
  </si>
  <si>
    <t>(813) 318-6794</t>
  </si>
  <si>
    <t>175 Kelsey Ln</t>
  </si>
  <si>
    <t>Gager</t>
  </si>
  <si>
    <t>sgager@kforce.com</t>
  </si>
  <si>
    <t>(813) 552-2753</t>
  </si>
  <si>
    <t>https://www.linkedin.com/in/susan-gager-6651474</t>
  </si>
  <si>
    <t>33605-3551</t>
  </si>
  <si>
    <t>Damico</t>
  </si>
  <si>
    <t>Group Controller</t>
  </si>
  <si>
    <t>mjdamico@micron.com</t>
  </si>
  <si>
    <t>(916) 458-3229</t>
  </si>
  <si>
    <t>2235 Iron Point Rd</t>
  </si>
  <si>
    <t>Folsom</t>
  </si>
  <si>
    <t>Zoya</t>
  </si>
  <si>
    <t>Shapiro</t>
  </si>
  <si>
    <t>zoya.shapiro@nychhc.org</t>
  </si>
  <si>
    <t>(646) 458-6196</t>
  </si>
  <si>
    <t>https://www.linkedin.com/in/zoya-shapiro-8029b78</t>
  </si>
  <si>
    <t>Giblin</t>
  </si>
  <si>
    <t>mgiblin@houstonmethodist.org</t>
  </si>
  <si>
    <t>6565 Fannin St Ste B250</t>
  </si>
  <si>
    <t>Bignell</t>
  </si>
  <si>
    <t>Financial Analyst III &amp; Controller</t>
  </si>
  <si>
    <t>jbignell@tcfbank.com</t>
  </si>
  <si>
    <t>https://www.linkedin.com/in/jeff-bignell-5417354</t>
  </si>
  <si>
    <t>901 Marquette Ave Ste 1500</t>
  </si>
  <si>
    <t>Fleeher</t>
  </si>
  <si>
    <t>Perfecto Lopez</t>
  </si>
  <si>
    <t>Vice President, International &amp; Controller</t>
  </si>
  <si>
    <t>perfectol@herbalife.com</t>
  </si>
  <si>
    <t>https://www.linkedin.com/in/perfecto-lopez-cpa-mba-323b381</t>
  </si>
  <si>
    <t>800 W Olympic Blvd Ste 428</t>
  </si>
  <si>
    <t>Rivero</t>
  </si>
  <si>
    <t>Senior Controller</t>
  </si>
  <si>
    <t>rivero.diego@huntington.com</t>
  </si>
  <si>
    <t>https://www.linkedin.com/in/rivero-diego-8420a562</t>
  </si>
  <si>
    <t>annette.thomas@uchealth.org</t>
  </si>
  <si>
    <t>https://www.linkedin.com/in/annette-thomas-38a9302</t>
  </si>
  <si>
    <t>Raimondo</t>
  </si>
  <si>
    <t>Group Financial Controller</t>
  </si>
  <si>
    <t>raimondo@planetfitness.com</t>
  </si>
  <si>
    <t>https://www.linkedin.com/in/matt-raimondo-68a98594</t>
  </si>
  <si>
    <t>Roupe</t>
  </si>
  <si>
    <t>croupe@firstam.com</t>
  </si>
  <si>
    <t>(818) 374-7416</t>
  </si>
  <si>
    <t>PO Box 8030</t>
  </si>
  <si>
    <t>West Hills</t>
  </si>
  <si>
    <t>Hart</t>
  </si>
  <si>
    <t>brian.hart@chemicalbank.com</t>
  </si>
  <si>
    <t>chemicalbank.com</t>
  </si>
  <si>
    <t>(763) 355-3355</t>
  </si>
  <si>
    <t>https://www.linkedin.com/in/brian-hart-b6b36469</t>
  </si>
  <si>
    <t>459 Lexington Pkwy N</t>
  </si>
  <si>
    <t>55104-4607</t>
  </si>
  <si>
    <t>Cindi</t>
  </si>
  <si>
    <t>Marsiglio</t>
  </si>
  <si>
    <t>Vice President, Sourcing &amp; Manufacturing (US)</t>
  </si>
  <si>
    <t>cindi.marsiglio@walmart.com</t>
  </si>
  <si>
    <t>(850) 671-2709</t>
  </si>
  <si>
    <t>https://www.linkedin.com/in/cindimarsiglio</t>
  </si>
  <si>
    <t>Heath</t>
  </si>
  <si>
    <t>Senior VP, Strategic Sourcing</t>
  </si>
  <si>
    <t>sheath@tcfbank.com</t>
  </si>
  <si>
    <t>(763) 337-7034</t>
  </si>
  <si>
    <t>https://www.linkedin.com/in/stevencheath</t>
  </si>
  <si>
    <t>1405 Xenium Ln N.</t>
  </si>
  <si>
    <t>Plymouth</t>
  </si>
  <si>
    <t>Nahlik</t>
  </si>
  <si>
    <t>Vice President, Sourcing Operations (Americas)</t>
  </si>
  <si>
    <t>mnahlik@helenoftroy.com</t>
  </si>
  <si>
    <t>(541) 797-5603 ext. 5603</t>
  </si>
  <si>
    <t>https://www.linkedin.com/in/matthew-nahlik-91120428</t>
  </si>
  <si>
    <t>525 NW York Dr</t>
  </si>
  <si>
    <t>Bend</t>
  </si>
  <si>
    <t>Lainchbury</t>
  </si>
  <si>
    <t>Global Executive Vice President, Supply Chain and Sourcing</t>
  </si>
  <si>
    <t>dlainchbury@beachbody.com</t>
  </si>
  <si>
    <t>(310) 883-9484</t>
  </si>
  <si>
    <t>400 Continental Blvd Ste 400</t>
  </si>
  <si>
    <t>www.beachbody.com</t>
  </si>
  <si>
    <t>(310) 883-9000</t>
  </si>
  <si>
    <t>http://www.linkedin.com/company/beach-bodies</t>
  </si>
  <si>
    <t>http://www.facebook.com/angie.farchiwarrington</t>
  </si>
  <si>
    <t>http://www.twitter.com/blakewarrington</t>
  </si>
  <si>
    <t>400 Continental Blvd Ste 400, El Segundo, California, 90245, United States</t>
  </si>
  <si>
    <t>MacArthur</t>
  </si>
  <si>
    <t>Vice President, Strategic Sourcing &amp; Procurement</t>
  </si>
  <si>
    <t>bmacarthur@firstam.com</t>
  </si>
  <si>
    <t>(714) 250-8593</t>
  </si>
  <si>
    <t>https://www.linkedin.com/in/brianmacarthur</t>
  </si>
  <si>
    <t>Bisdorf</t>
  </si>
  <si>
    <t>Group Vice President, Sourcing Operations</t>
  </si>
  <si>
    <t>jeffrey_bisdorf@anfcorp.com</t>
  </si>
  <si>
    <t>(614) 765-7014</t>
  </si>
  <si>
    <t>https://www.linkedin.com/in/jeffrey-bisdorf-b549a184</t>
  </si>
  <si>
    <t>Farione</t>
  </si>
  <si>
    <t>Vice President, Senior Sourcing Manager</t>
  </si>
  <si>
    <t>justin.p.farione@huntington.com</t>
  </si>
  <si>
    <t>(614) 480-8300</t>
  </si>
  <si>
    <t>https://www.linkedin.com/in/justin-farione-a318023b</t>
  </si>
  <si>
    <t>2361 Morse Rd</t>
  </si>
  <si>
    <t>Palermo</t>
  </si>
  <si>
    <t>Vice President, Sourcing</t>
  </si>
  <si>
    <t>tom.palermo@53.com</t>
  </si>
  <si>
    <t>(513) 534-8258</t>
  </si>
  <si>
    <t>https://www.linkedin.com/in/thomasmpalermo</t>
  </si>
  <si>
    <t>530 Walnut St Training, Rm B</t>
  </si>
  <si>
    <t>Blankinship</t>
  </si>
  <si>
    <t>Senior VP, Product Development, Design &amp; Sourcing</t>
  </si>
  <si>
    <t>Product Development</t>
  </si>
  <si>
    <t>mblankinship@genesco.com</t>
  </si>
  <si>
    <t>(615) 367-7015</t>
  </si>
  <si>
    <t>https://www.linkedin.com/in/michaelblankinship</t>
  </si>
  <si>
    <t>Genesco Park 1415 Murfreesboro Rd</t>
  </si>
  <si>
    <t>Genesco</t>
  </si>
  <si>
    <t>www.genesco.com</t>
  </si>
  <si>
    <t>(615) 367-7000</t>
  </si>
  <si>
    <t>http://www.linkedin.com/company/genesco</t>
  </si>
  <si>
    <t>http://www.facebook.com/658516554218635</t>
  </si>
  <si>
    <t>http://www.twitter.com/genescoinc</t>
  </si>
  <si>
    <t>Genesco Park 1415 Murfreesboro Rd, Nashville, Tennessee, 37217, United States</t>
  </si>
  <si>
    <t>Suzanne</t>
  </si>
  <si>
    <t>suharris@firstam.com</t>
  </si>
  <si>
    <t>(714) 250-3346</t>
  </si>
  <si>
    <t>https://www.linkedin.com/in/suzanneha</t>
  </si>
  <si>
    <t>114 East 5th St</t>
  </si>
  <si>
    <t>Senior VP, Product Development &amp; Sourcing</t>
  </si>
  <si>
    <t>eolson@crocs.com</t>
  </si>
  <si>
    <t>(303) 848-7263</t>
  </si>
  <si>
    <t>https://www.linkedin.com/in/erik-r-olson</t>
  </si>
  <si>
    <t>3000 E 1st Ave</t>
  </si>
  <si>
    <t>80206-5638</t>
  </si>
  <si>
    <t>Gerardo</t>
  </si>
  <si>
    <t>Decaro</t>
  </si>
  <si>
    <t>Assistant VP, Strategic Sourcing</t>
  </si>
  <si>
    <t>decarog2@nychhc.org</t>
  </si>
  <si>
    <t>(646) 815-4624</t>
  </si>
  <si>
    <t>160 Water St Fl 13</t>
  </si>
  <si>
    <t>Moore</t>
  </si>
  <si>
    <t>kelley.moore@dignityhealth.org</t>
  </si>
  <si>
    <t>(602) 307-2547</t>
  </si>
  <si>
    <t>https://www.linkedin.com/in/kelley-moore-723b878</t>
  </si>
  <si>
    <t>3033 N 3rd Ave</t>
  </si>
  <si>
    <t>Kylayna</t>
  </si>
  <si>
    <t>Pickles</t>
  </si>
  <si>
    <t>Assistant Vice President &amp; Manager, Sourcing</t>
  </si>
  <si>
    <t>kylayna.pickles@huntington.com</t>
  </si>
  <si>
    <t>(614) 480-3788</t>
  </si>
  <si>
    <t>Martina</t>
  </si>
  <si>
    <t>Serad</t>
  </si>
  <si>
    <t>Global Vice President, Sourcing</t>
  </si>
  <si>
    <t>martina.serad@landsend.com</t>
  </si>
  <si>
    <t>(608) 935-4757</t>
  </si>
  <si>
    <t>Jovelyn</t>
  </si>
  <si>
    <t>Larson</t>
  </si>
  <si>
    <t>Vice President, Procurement &amp; Sourcing</t>
  </si>
  <si>
    <t>jovelyn.larson@huntington.com</t>
  </si>
  <si>
    <t>(763) 337-7159</t>
  </si>
  <si>
    <t>https://www.linkedin.com/in/jovelyn-larson-jd-mba-llm-342001180</t>
  </si>
  <si>
    <t>Dena</t>
  </si>
  <si>
    <t>Vice President, Strategic Sourcing</t>
  </si>
  <si>
    <t>dena.c.jackson@kp.org</t>
  </si>
  <si>
    <t>(626) 405-6914</t>
  </si>
  <si>
    <t>https://www.linkedin.com/in/dena-jackson-711772227</t>
  </si>
  <si>
    <t>Christine</t>
  </si>
  <si>
    <t>Kobervig</t>
  </si>
  <si>
    <t>Munger</t>
  </si>
  <si>
    <t>christine.kobervigmunger@mybobs.com</t>
  </si>
  <si>
    <t>https://www.linkedin.com/in/christine-kobervig</t>
  </si>
  <si>
    <t>Fremstad</t>
  </si>
  <si>
    <t>Senior VP, Supplier Development, Sourcing</t>
  </si>
  <si>
    <t>jason.fremstad@walmart.com</t>
  </si>
  <si>
    <t>(479) 258-6861</t>
  </si>
  <si>
    <t>https://www.linkedin.com/in/jason-fremstad-14919011</t>
  </si>
  <si>
    <t>Kunselman</t>
  </si>
  <si>
    <t>Global Senior VP, Product Development &amp; Sourcing</t>
  </si>
  <si>
    <t>andy.kunselman@dickssportinggoods.com</t>
  </si>
  <si>
    <t>dickssportinggoods.com</t>
  </si>
  <si>
    <t>https://www.linkedin.com/in/andrew-kunselman</t>
  </si>
  <si>
    <t>1483 N Hwy 17 Ste M</t>
  </si>
  <si>
    <t>Mount Pleasant</t>
  </si>
  <si>
    <t>Bailey</t>
  </si>
  <si>
    <t>Senior Vice President, Procurement Officer</t>
  </si>
  <si>
    <t>tonybailey@umpquabank.com</t>
  </si>
  <si>
    <t>(503) 327-2751</t>
  </si>
  <si>
    <t>https://www.linkedin.com/in/tony-bailey-b4a6171/</t>
  </si>
  <si>
    <t>Dollard</t>
  </si>
  <si>
    <t>Vice President, Direct Procurement</t>
  </si>
  <si>
    <t>tdollard@beachbody.com</t>
  </si>
  <si>
    <t>(310) 295-5128</t>
  </si>
  <si>
    <t>Buhler</t>
  </si>
  <si>
    <t>Vice President, Pharmacy Strategic Sourcing &amp; Procurement</t>
  </si>
  <si>
    <t>sean.c.buhler@kp.org</t>
  </si>
  <si>
    <t>(925) 960-6922</t>
  </si>
  <si>
    <t>https://www.linkedin.com/in/seanbuhler</t>
  </si>
  <si>
    <t>Anders</t>
  </si>
  <si>
    <t>Vice President, Procurement</t>
  </si>
  <si>
    <t>charles.anders@usfoods.com</t>
  </si>
  <si>
    <t>(402) 455-7229</t>
  </si>
  <si>
    <t>6315 John J Pershing Dr</t>
  </si>
  <si>
    <t>ULonda</t>
  </si>
  <si>
    <t>Sainz</t>
  </si>
  <si>
    <t>Vice President, Procurement &amp; Analysis</t>
  </si>
  <si>
    <t>ulonda.sainz@jackinthebox.com</t>
  </si>
  <si>
    <t>(760) 480-8606</t>
  </si>
  <si>
    <t>https://www.linkedin.com/in/ulonda-sainz-b714a239</t>
  </si>
  <si>
    <t>Skip</t>
  </si>
  <si>
    <t>Skivington</t>
  </si>
  <si>
    <t>Interim Vice President, Supply Chain &amp; Director, Operations, Procurement &amp; Supply</t>
  </si>
  <si>
    <t>skip.i.skivington@kp.org</t>
  </si>
  <si>
    <t>(510) 625-4801</t>
  </si>
  <si>
    <t>1800 Harrison St Ste 410</t>
  </si>
  <si>
    <t>McQuillan</t>
  </si>
  <si>
    <t>Vice President, Strategic Procurement &amp; Operations Support</t>
  </si>
  <si>
    <t>gmcquillan@carrols.com</t>
  </si>
  <si>
    <t>https://www.linkedin.com/in/gary-mcquillan</t>
  </si>
  <si>
    <t>Larry</t>
  </si>
  <si>
    <t>Grischow</t>
  </si>
  <si>
    <t>Executive VP, Supply Chain &amp; Procurement</t>
  </si>
  <si>
    <t>larry_grischow@anfcorp.com</t>
  </si>
  <si>
    <t>(614) 283-6090</t>
  </si>
  <si>
    <t>https://www.linkedin.com/in/larrygrischow</t>
  </si>
  <si>
    <t>Gwydir</t>
  </si>
  <si>
    <t>Vice President, Corporate Procurement</t>
  </si>
  <si>
    <t>dgwydir@genesco.com</t>
  </si>
  <si>
    <t>(615) 367-7927</t>
  </si>
  <si>
    <t>https://www.linkedin.com/in/dan-gwydir-81a55810</t>
  </si>
  <si>
    <t>535 Marriott Dr Fl 12</t>
  </si>
  <si>
    <t>Humes</t>
  </si>
  <si>
    <t>Vice President, Sales &amp; Procurement</t>
  </si>
  <si>
    <t>Sales</t>
  </si>
  <si>
    <t>jhumes@cambridgepacking.com</t>
  </si>
  <si>
    <t>cambridgepacking.com</t>
  </si>
  <si>
    <t>https://www.linkedin.com/in/jon-humes-717a8914</t>
  </si>
  <si>
    <t>Keating</t>
  </si>
  <si>
    <t>dkeating@kforce.com</t>
  </si>
  <si>
    <t>(813) 552-2735</t>
  </si>
  <si>
    <t>https://www.linkedin.com/in/daniel-keating-4a125616</t>
  </si>
  <si>
    <t>Jens</t>
  </si>
  <si>
    <t>Gruenkemeier</t>
  </si>
  <si>
    <t>jens.n.gruenkemeier@amazon.com</t>
  </si>
  <si>
    <t>https://www.linkedin.com/in/jens-gruenkemeier-308722a</t>
  </si>
  <si>
    <t>Oates</t>
  </si>
  <si>
    <t>Vice President, Global Procurement</t>
  </si>
  <si>
    <t>koates@amazon.com</t>
  </si>
  <si>
    <t>https://www.linkedin.com/in/kennedy-oates-20ab572b</t>
  </si>
  <si>
    <t>Adrian</t>
  </si>
  <si>
    <t>Wengert</t>
  </si>
  <si>
    <t>Vice President, Supply Chain &amp; Procurement</t>
  </si>
  <si>
    <t>wengera@slhs.org</t>
  </si>
  <si>
    <t>(208) 367-6537</t>
  </si>
  <si>
    <t>https://www.linkedin.com/in/adrianwengert</t>
  </si>
  <si>
    <t>3330 E Louise Dr Ste 400</t>
  </si>
  <si>
    <t>Meridian</t>
  </si>
  <si>
    <t>Sum of Controller-Total</t>
  </si>
  <si>
    <t>Sum of Sourcing-Total</t>
  </si>
  <si>
    <t>Sum of Procurement-Total</t>
  </si>
  <si>
    <t>Sum of Office of CFOs-Total</t>
  </si>
  <si>
    <t>Sum of Finance-New</t>
  </si>
  <si>
    <t>Sum of Treasurer-New</t>
  </si>
  <si>
    <t>Total No of Contacts Enriched (IPQS = "Valid")</t>
  </si>
  <si>
    <t>Total No of Contacts Enriched (IPQS = "Valid"; Status In HubSpot = " " or "New Contact"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</si>
</sst>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5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0" xfId="0" applyFont="1" applyFill="1"/>
    <xf numFmtId="0" fontId="4" fillId="0" borderId="0" xfId="0" applyFont="1"/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NumberFormat="1"/>
    <xf numFmtId="164" fontId="0" fillId="2" borderId="0" xfId="2" applyNumberFormat="1" applyFont="1" applyFill="1"/>
  </cellXfs>
  <cellStyles count="3">
    <cellStyle name="Comma" xfId="2" builtinId="3"/>
    <cellStyle name="Normal" xfId="0" builtinId="0"/>
    <cellStyle name="Normal 2" xfId="1" xr:uid="{6EB1BBAD-2C12-457D-A035-10EB92F656A6}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478155</xdr:colOff>
      <xdr:row>18</xdr:row>
      <xdr:rowOff>149737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29706-DA52-45AD-6C94-25C51535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3420"/>
          <a:ext cx="4754880" cy="28929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478155</xdr:colOff>
      <xdr:row>42</xdr:row>
      <xdr:rowOff>49697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ED54B-E529-00ED-F377-B9A89065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5260"/>
          <a:ext cx="4754880" cy="38825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</xdr:rowOff>
    </xdr:from>
    <xdr:to>
      <xdr:col>7</xdr:col>
      <xdr:colOff>478155</xdr:colOff>
      <xdr:row>65</xdr:row>
      <xdr:rowOff>152120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A1B530-69FB-E575-E495-FAC0D499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1"/>
          <a:ext cx="4754880" cy="39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7</xdr:col>
      <xdr:colOff>478155</xdr:colOff>
      <xdr:row>86</xdr:row>
      <xdr:rowOff>92312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A73EB6-06E0-E30C-2232-7092B642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504420"/>
          <a:ext cx="4754880" cy="33917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481965</xdr:colOff>
      <xdr:row>106</xdr:row>
      <xdr:rowOff>175037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133323-B221-150D-586F-0E5985538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173450"/>
          <a:ext cx="4754880" cy="3255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7</xdr:col>
      <xdr:colOff>487680</xdr:colOff>
      <xdr:row>124</xdr:row>
      <xdr:rowOff>165904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C007FD-3751-18AF-0257-07EF9384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754880" cy="2909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</xdr:rowOff>
    </xdr:from>
    <xdr:to>
      <xdr:col>7</xdr:col>
      <xdr:colOff>487680</xdr:colOff>
      <xdr:row>141</xdr:row>
      <xdr:rowOff>106938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CD63DE-A4F0-8BB6-391F-27FD72EF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3294341"/>
          <a:ext cx="4754880" cy="2667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7</xdr:col>
      <xdr:colOff>487680</xdr:colOff>
      <xdr:row>162</xdr:row>
      <xdr:rowOff>135779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28F1C3-1DB5-463C-97F9-9003FAAA5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6403300"/>
          <a:ext cx="4754880" cy="342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7</xdr:col>
      <xdr:colOff>487680</xdr:colOff>
      <xdr:row>179</xdr:row>
      <xdr:rowOff>20315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2B22F02-B1EF-1C3E-9A3E-7B7BEF282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0052108"/>
          <a:ext cx="4754880" cy="2564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7</xdr:col>
      <xdr:colOff>487680</xdr:colOff>
      <xdr:row>196</xdr:row>
      <xdr:rowOff>75478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16AA83C-C8B2-934C-8594-DD2EBBEB8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2959431"/>
          <a:ext cx="4754880" cy="28010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1</xdr:rowOff>
    </xdr:from>
    <xdr:to>
      <xdr:col>7</xdr:col>
      <xdr:colOff>487680</xdr:colOff>
      <xdr:row>213</xdr:row>
      <xdr:rowOff>118270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125E026-1DAB-50F5-DC47-F78D71041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6230170"/>
          <a:ext cx="4754880" cy="266217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i Zhen Lim" refreshedDate="45345.408496412034" backgroundQuery="1" createdVersion="8" refreshedVersion="8" minRefreshableVersion="3" recordCount="0" supportSubquery="1" supportAdvancedDrill="1" xr:uid="{2BBC1C4D-589B-4B92-AB7A-5CF2A4FD8356}">
  <cacheSource type="external" connectionId="1"/>
  <cacheFields count="8">
    <cacheField name="[Summary].[Industry Re-Segmentation].[Industry Re-Segmentation]" caption="Industry Re-Segmentation" numFmtId="0" hierarchy="7" level="1">
      <sharedItems count="6">
        <s v="Finance &amp; Insurance"/>
        <s v="General"/>
        <s v="Healthcare"/>
        <s v="Hospitality"/>
        <s v="Manufacturing"/>
        <s v="Retail + CPG"/>
      </sharedItems>
    </cacheField>
    <cacheField name="[Measures].[Sum of CFO-New]" caption="Sum of CFO-New" numFmtId="0" hierarchy="40" level="32767"/>
    <cacheField name="[Measures].[Sum of CPO-New]" caption="Sum of CPO-New" numFmtId="0" hierarchy="41" level="32767"/>
    <cacheField name="[Measures].[Sum of COO-New]" caption="Sum of COO-New" numFmtId="0" hierarchy="42" level="32767"/>
    <cacheField name="[Measures].[Sum of CAO-New]" caption="Sum of CAO-New" numFmtId="0" hierarchy="43" level="32767"/>
    <cacheField name="[Measures].[Sum of CEO-New]" caption="Sum of CEO-New" numFmtId="0" hierarchy="44" level="32767"/>
    <cacheField name="[Measures].[Sum of Finance-New]" caption="Sum of Finance-New" numFmtId="0" hierarchy="50" level="32767"/>
    <cacheField name="[Measures].[Sum of Treasurer-New]" caption="Sum of Treasurer-New" numFmtId="0" hierarchy="51" level="32767"/>
  </cacheFields>
  <cacheHierarchies count="52">
    <cacheHierarchy uniqueName="[Summary].[No]" caption="No" attribute="1" defaultMemberUniqueName="[Summary].[No].[All]" allUniqueName="[Summary].[No].[All]" dimensionUniqueName="[Summary]" displayFolder="" count="0" memberValueDatatype="20" unbalanced="0"/>
    <cacheHierarchy uniqueName="[Summary].[Company Name]" caption="Company Name" attribute="1" defaultMemberUniqueName="[Summary].[Company Name].[All]" allUniqueName="[Summary].[Company Name].[All]" dimensionUniqueName="[Summary]" displayFolder="" count="0" memberValueDatatype="130" unbalanced="0"/>
    <cacheHierarchy uniqueName="[Summary].[Company Domain]" caption="Company Domain" attribute="1" defaultMemberUniqueName="[Summary].[Company Domain].[All]" allUniqueName="[Summary].[Company Domain].[All]" dimensionUniqueName="[Summary]" displayFolder="" count="0" memberValueDatatype="130" unbalanced="0"/>
    <cacheHierarchy uniqueName="[Summary].[Revenue (in 000s USD)]" caption="Revenue (in 000s USD)" attribute="1" defaultMemberUniqueName="[Summary].[Revenue (in 000s USD)].[All]" allUniqueName="[Summary].[Revenue (in 000s USD)].[All]" dimensionUniqueName="[Summary]" displayFolder="" count="0" memberValueDatatype="20" unbalanced="0"/>
    <cacheHierarchy uniqueName="[Summary].[Revenue Range (in USD)]" caption="Revenue Range (in USD)" attribute="1" defaultMemberUniqueName="[Summary].[Revenue Range (in USD)].[All]" allUniqueName="[Summary].[Revenue Range (in USD)].[All]" dimensionUniqueName="[Summary]" displayFolder="" count="0" memberValueDatatype="130" unbalanced="0"/>
    <cacheHierarchy uniqueName="[Summary].[Industry (Standardized)]" caption="Industry (Standardized)" attribute="1" defaultMemberUniqueName="[Summary].[Industry (Standardized)].[All]" allUniqueName="[Summary].[Industry (Standardized)].[All]" dimensionUniqueName="[Summary]" displayFolder="" count="0" memberValueDatatype="130" unbalanced="0"/>
    <cacheHierarchy uniqueName="[Summary].[Lead Segment HS]" caption="Lead Segment HS" attribute="1" defaultMemberUniqueName="[Summary].[Lead Segment HS].[All]" allUniqueName="[Summary].[Lead Segment HS].[All]" dimensionUniqueName="[Summary]" displayFolder="" count="0" memberValueDatatype="130" unbalanced="0"/>
    <cacheHierarchy uniqueName="[Summary].[Industry Re-Segmentation]" caption="Industry Re-Segmentation" attribute="1" defaultMemberUniqueName="[Summary].[Industry Re-Segmentation].[All]" allUniqueName="[Summary].[Industry Re-Segmentation].[All]" dimensionUniqueName="[Summary]" displayFolder="" count="2" memberValueDatatype="130" unbalanced="0">
      <fieldsUsage count="2">
        <fieldUsage x="-1"/>
        <fieldUsage x="0"/>
      </fieldsUsage>
    </cacheHierarchy>
    <cacheHierarchy uniqueName="[Summary].[Company Country]" caption="Company Country" attribute="1" defaultMemberUniqueName="[Summary].[Company Country].[All]" allUniqueName="[Summary].[Company Country].[All]" dimensionUniqueName="[Summary]" displayFolder="" count="0" memberValueDatatype="130" unbalanced="0"/>
    <cacheHierarchy uniqueName="[Summary].[CFO-Total]" caption="CFO-Total" attribute="1" defaultMemberUniqueName="[Summary].[CFO-Total].[All]" allUniqueName="[Summary].[CFO-Total].[All]" dimensionUniqueName="[Summary]" displayFolder="" count="0" memberValueDatatype="20" unbalanced="0"/>
    <cacheHierarchy uniqueName="[Summary].[CPO-Total]" caption="CPO-Total" attribute="1" defaultMemberUniqueName="[Summary].[CPO-Total].[All]" allUniqueName="[Summary].[CPO-Total].[All]" dimensionUniqueName="[Summary]" displayFolder="" count="0" memberValueDatatype="20" unbalanced="0"/>
    <cacheHierarchy uniqueName="[Summary].[COO-Total]" caption="COO-Total" attribute="1" defaultMemberUniqueName="[Summary].[COO-Total].[All]" allUniqueName="[Summary].[COO-Total].[All]" dimensionUniqueName="[Summary]" displayFolder="" count="0" memberValueDatatype="20" unbalanced="0"/>
    <cacheHierarchy uniqueName="[Summary].[CAO-Total]" caption="CAO-Total" attribute="1" defaultMemberUniqueName="[Summary].[CAO-Total].[All]" allUniqueName="[Summary].[CAO-Total].[All]" dimensionUniqueName="[Summary]" displayFolder="" count="0" memberValueDatatype="20" unbalanced="0"/>
    <cacheHierarchy uniqueName="[Summary].[CEO-Total]" caption="CEO-Total" attribute="1" defaultMemberUniqueName="[Summary].[CEO-Total].[All]" allUniqueName="[Summary].[CEO-Total].[All]" dimensionUniqueName="[Summary]" displayFolder="" count="0" memberValueDatatype="20" unbalanced="0"/>
    <cacheHierarchy uniqueName="[Summary].[Finance-Total]" caption="Finance-Total" attribute="1" defaultMemberUniqueName="[Summary].[Finance-Total].[All]" allUniqueName="[Summary].[Finance-Total].[All]" dimensionUniqueName="[Summary]" displayFolder="" count="0" memberValueDatatype="20" unbalanced="0"/>
    <cacheHierarchy uniqueName="[Summary].[Treasurer-Total]" caption="Treasurer-Total" attribute="1" defaultMemberUniqueName="[Summary].[Treasurer-Total].[All]" allUniqueName="[Summary].[Treasurer-Total].[All]" dimensionUniqueName="[Summary]" displayFolder="" count="0" memberValueDatatype="20" unbalanced="0"/>
    <cacheHierarchy uniqueName="[Summary].[Controller-Total]" caption="Controller-Total" attribute="1" defaultMemberUniqueName="[Summary].[Controller-Total].[All]" allUniqueName="[Summary].[Controller-Total].[All]" dimensionUniqueName="[Summary]" displayFolder="" count="0" memberValueDatatype="20" unbalanced="0"/>
    <cacheHierarchy uniqueName="[Summary].[Sourcing-Total]" caption="Sourcing-Total" attribute="1" defaultMemberUniqueName="[Summary].[Sourcing-Total].[All]" allUniqueName="[Summary].[Sourcing-Total].[All]" dimensionUniqueName="[Summary]" displayFolder="" count="0" memberValueDatatype="20" unbalanced="0"/>
    <cacheHierarchy uniqueName="[Summary].[Procurement-Total]" caption="Procurement-Total" attribute="1" defaultMemberUniqueName="[Summary].[Procurement-Total].[All]" allUniqueName="[Summary].[Procurement-Total].[All]" dimensionUniqueName="[Summary]" displayFolder="" count="0" memberValueDatatype="20" unbalanced="0"/>
    <cacheHierarchy uniqueName="[Summary].[Office of CFOs-Total]" caption="Office of CFOs-Total" attribute="1" defaultMemberUniqueName="[Summary].[Office of CFOs-Total].[All]" allUniqueName="[Summary].[Office of CFOs-Total].[All]" dimensionUniqueName="[Summary]" displayFolder="" count="0" memberValueDatatype="20" unbalanced="0"/>
    <cacheHierarchy uniqueName="[Summary].[CFO-New]" caption="CFO-New" attribute="1" defaultMemberUniqueName="[Summary].[CFO-New].[All]" allUniqueName="[Summary].[CFO-New].[All]" dimensionUniqueName="[Summary]" displayFolder="" count="0" memberValueDatatype="20" unbalanced="0"/>
    <cacheHierarchy uniqueName="[Summary].[CPO-New]" caption="CPO-New" attribute="1" defaultMemberUniqueName="[Summary].[CPO-New].[All]" allUniqueName="[Summary].[CPO-New].[All]" dimensionUniqueName="[Summary]" displayFolder="" count="0" memberValueDatatype="20" unbalanced="0"/>
    <cacheHierarchy uniqueName="[Summary].[COO-New]" caption="COO-New" attribute="1" defaultMemberUniqueName="[Summary].[COO-New].[All]" allUniqueName="[Summary].[COO-New].[All]" dimensionUniqueName="[Summary]" displayFolder="" count="0" memberValueDatatype="20" unbalanced="0"/>
    <cacheHierarchy uniqueName="[Summary].[CAO-New]" caption="CAO-New" attribute="1" defaultMemberUniqueName="[Summary].[CAO-New].[All]" allUniqueName="[Summary].[CAO-New].[All]" dimensionUniqueName="[Summary]" displayFolder="" count="0" memberValueDatatype="20" unbalanced="0"/>
    <cacheHierarchy uniqueName="[Summary].[CEO-New]" caption="CEO-New" attribute="1" defaultMemberUniqueName="[Summary].[CEO-New].[All]" allUniqueName="[Summary].[CEO-New].[All]" dimensionUniqueName="[Summary]" displayFolder="" count="0" memberValueDatatype="20" unbalanced="0"/>
    <cacheHierarchy uniqueName="[Summary].[Finance-New]" caption="Finance-New" attribute="1" defaultMemberUniqueName="[Summary].[Finance-New].[All]" allUniqueName="[Summary].[Finance-New].[All]" dimensionUniqueName="[Summary]" displayFolder="" count="0" memberValueDatatype="20" unbalanced="0"/>
    <cacheHierarchy uniqueName="[Summary].[Treasurer-New]" caption="Treasurer-New" attribute="1" defaultMemberUniqueName="[Summary].[Treasurer-New].[All]" allUniqueName="[Summary].[Treasurer-New].[All]" dimensionUniqueName="[Summary]" displayFolder="" count="0" memberValueDatatype="20" unbalanced="0"/>
    <cacheHierarchy uniqueName="[Summary].[Controller-New]" caption="Controller-New" attribute="1" defaultMemberUniqueName="[Summary].[Controller-New].[All]" allUniqueName="[Summary].[Controller-New].[All]" dimensionUniqueName="[Summary]" displayFolder="" count="0" memberValueDatatype="20" unbalanced="0"/>
    <cacheHierarchy uniqueName="[Summary].[Sourcing-New]" caption="Sourcing-New" attribute="1" defaultMemberUniqueName="[Summary].[Sourcing-New].[All]" allUniqueName="[Summary].[Sourcing-New].[All]" dimensionUniqueName="[Summary]" displayFolder="" count="0" memberValueDatatype="20" unbalanced="0"/>
    <cacheHierarchy uniqueName="[Summary].[Procurement-New]" caption="Procurement-New" attribute="1" defaultMemberUniqueName="[Summary].[Procurement-New].[All]" allUniqueName="[Summary].[Procurement-New].[All]" dimensionUniqueName="[Summary]" displayFolder="" count="0" memberValueDatatype="20" unbalanced="0"/>
    <cacheHierarchy uniqueName="[Summary].[Office of CFOs-New]" caption="Office of CFOs-New" attribute="1" defaultMemberUniqueName="[Summary].[Office of CFOs-New].[All]" allUniqueName="[Summary].[Office of CFOs-New].[All]" dimensionUniqueName="[Summary]" displayFolder="" count="0" memberValueDatatype="20" unbalanced="0"/>
    <cacheHierarchy uniqueName="[Measures].[__XL_Count Summary]" caption="__XL_Count Summary" measure="1" displayFolder="" measureGroup="Summary" count="0" hidden="1"/>
    <cacheHierarchy uniqueName="[Measures].[__No measures defined]" caption="__No measures defined" measure="1" displayFolder="" count="0" hidden="1"/>
    <cacheHierarchy uniqueName="[Measures].[Sum of CFO-Total]" caption="Sum of CFO-Total" measure="1" displayFolder="" measureGroup="Summa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PO-Total]" caption="Sum of CPO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O-Total]" caption="Sum of COO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AO-Total]" caption="Sum of CAO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EO-Total]" caption="Sum of CEO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inance-Total]" caption="Sum of Finance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easurer-Total]" caption="Sum of Treasurer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FO-New]" caption="Sum of CFO-New" measure="1" displayFolder="" measureGroup="Summ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PO-New]" caption="Sum of CPO-New" measure="1" displayFolder="" measureGroup="Summa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OO-New]" caption="Sum of COO-New" measure="1" displayFolder="" measureGroup="Summ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AO-New]" caption="Sum of CAO-New" measure="1" displayFolder="" measureGroup="Summ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EO-New]" caption="Sum of CEO-New" measure="1" displayFolder="" measureGroup="Summa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Finance-New]" caption="Count of Finance-New" measure="1" displayFolder="" measureGroup="Summ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ntroller-Total]" caption="Sum of Controller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ourcing-Total]" caption="Sum of Sourcing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curement-Total]" caption="Sum of Procurement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ffice of CFOs-Total]" caption="Sum of Office of CFOs-Total" measure="1" displayFolder="" measureGroup="Summar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inance-New]" caption="Sum of Finance-New" measure="1" displayFolder="" measureGroup="Summar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reasurer-New]" caption="Sum of Treasurer-New" measure="1" displayFolder="" measureGroup="Summar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Summary" uniqueName="[Summary]" caption="Summary"/>
  </dimensions>
  <measureGroups count="1">
    <measureGroup name="Summary" caption="Summa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i Zhen Lim" refreshedDate="45345.408497337965" backgroundQuery="1" createdVersion="8" refreshedVersion="8" minRefreshableVersion="3" recordCount="0" supportSubquery="1" supportAdvancedDrill="1" xr:uid="{DAF4AD0D-0A51-4CD8-8093-6F00EEFFCA77}">
  <cacheSource type="external" connectionId="1"/>
  <cacheFields count="12">
    <cacheField name="[Summary].[Industry Re-Segmentation].[Industry Re-Segmentation]" caption="Industry Re-Segmentation" numFmtId="0" hierarchy="7" level="1">
      <sharedItems count="6">
        <s v="Finance &amp; Insurance"/>
        <s v="General"/>
        <s v="Healthcare"/>
        <s v="Hospitality"/>
        <s v="Manufacturing"/>
        <s v="Retail + CPG"/>
      </sharedItems>
    </cacheField>
    <cacheField name="[Measures].[Sum of CFO-Total]" caption="Sum of CFO-Total" numFmtId="0" hierarchy="33" level="32767"/>
    <cacheField name="[Measures].[Sum of CPO-Total]" caption="Sum of CPO-Total" numFmtId="0" hierarchy="34" level="32767"/>
    <cacheField name="[Measures].[Sum of COO-Total]" caption="Sum of COO-Total" numFmtId="0" hierarchy="35" level="32767"/>
    <cacheField name="[Measures].[Sum of CAO-Total]" caption="Sum of CAO-Total" numFmtId="0" hierarchy="36" level="32767"/>
    <cacheField name="[Measures].[Sum of CEO-Total]" caption="Sum of CEO-Total" numFmtId="0" hierarchy="37" level="32767"/>
    <cacheField name="[Measures].[Sum of Finance-Total]" caption="Sum of Finance-Total" numFmtId="0" hierarchy="38" level="32767"/>
    <cacheField name="[Measures].[Sum of Treasurer-Total]" caption="Sum of Treasurer-Total" numFmtId="0" hierarchy="39" level="32767"/>
    <cacheField name="[Measures].[Sum of Controller-Total]" caption="Sum of Controller-Total" numFmtId="0" hierarchy="46" level="32767"/>
    <cacheField name="[Measures].[Sum of Sourcing-Total]" caption="Sum of Sourcing-Total" numFmtId="0" hierarchy="47" level="32767"/>
    <cacheField name="[Measures].[Sum of Procurement-Total]" caption="Sum of Procurement-Total" numFmtId="0" hierarchy="48" level="32767"/>
    <cacheField name="[Measures].[Sum of Office of CFOs-Total]" caption="Sum of Office of CFOs-Total" numFmtId="0" hierarchy="49" level="32767"/>
  </cacheFields>
  <cacheHierarchies count="52">
    <cacheHierarchy uniqueName="[Summary].[No]" caption="No" attribute="1" defaultMemberUniqueName="[Summary].[No].[All]" allUniqueName="[Summary].[No].[All]" dimensionUniqueName="[Summary]" displayFolder="" count="0" memberValueDatatype="20" unbalanced="0"/>
    <cacheHierarchy uniqueName="[Summary].[Company Name]" caption="Company Name" attribute="1" defaultMemberUniqueName="[Summary].[Company Name].[All]" allUniqueName="[Summary].[Company Name].[All]" dimensionUniqueName="[Summary]" displayFolder="" count="0" memberValueDatatype="130" unbalanced="0"/>
    <cacheHierarchy uniqueName="[Summary].[Company Domain]" caption="Company Domain" attribute="1" defaultMemberUniqueName="[Summary].[Company Domain].[All]" allUniqueName="[Summary].[Company Domain].[All]" dimensionUniqueName="[Summary]" displayFolder="" count="0" memberValueDatatype="130" unbalanced="0"/>
    <cacheHierarchy uniqueName="[Summary].[Revenue (in 000s USD)]" caption="Revenue (in 000s USD)" attribute="1" defaultMemberUniqueName="[Summary].[Revenue (in 000s USD)].[All]" allUniqueName="[Summary].[Revenue (in 000s USD)].[All]" dimensionUniqueName="[Summary]" displayFolder="" count="0" memberValueDatatype="20" unbalanced="0"/>
    <cacheHierarchy uniqueName="[Summary].[Revenue Range (in USD)]" caption="Revenue Range (in USD)" attribute="1" defaultMemberUniqueName="[Summary].[Revenue Range (in USD)].[All]" allUniqueName="[Summary].[Revenue Range (in USD)].[All]" dimensionUniqueName="[Summary]" displayFolder="" count="0" memberValueDatatype="130" unbalanced="0"/>
    <cacheHierarchy uniqueName="[Summary].[Industry (Standardized)]" caption="Industry (Standardized)" attribute="1" defaultMemberUniqueName="[Summary].[Industry (Standardized)].[All]" allUniqueName="[Summary].[Industry (Standardized)].[All]" dimensionUniqueName="[Summary]" displayFolder="" count="0" memberValueDatatype="130" unbalanced="0"/>
    <cacheHierarchy uniqueName="[Summary].[Lead Segment HS]" caption="Lead Segment HS" attribute="1" defaultMemberUniqueName="[Summary].[Lead Segment HS].[All]" allUniqueName="[Summary].[Lead Segment HS].[All]" dimensionUniqueName="[Summary]" displayFolder="" count="0" memberValueDatatype="130" unbalanced="0"/>
    <cacheHierarchy uniqueName="[Summary].[Industry Re-Segmentation]" caption="Industry Re-Segmentation" attribute="1" defaultMemberUniqueName="[Summary].[Industry Re-Segmentation].[All]" allUniqueName="[Summary].[Industry Re-Segmentation].[All]" dimensionUniqueName="[Summary]" displayFolder="" count="2" memberValueDatatype="130" unbalanced="0">
      <fieldsUsage count="2">
        <fieldUsage x="-1"/>
        <fieldUsage x="0"/>
      </fieldsUsage>
    </cacheHierarchy>
    <cacheHierarchy uniqueName="[Summary].[Company Country]" caption="Company Country" attribute="1" defaultMemberUniqueName="[Summary].[Company Country].[All]" allUniqueName="[Summary].[Company Country].[All]" dimensionUniqueName="[Summary]" displayFolder="" count="0" memberValueDatatype="130" unbalanced="0"/>
    <cacheHierarchy uniqueName="[Summary].[CFO-Total]" caption="CFO-Total" attribute="1" defaultMemberUniqueName="[Summary].[CFO-Total].[All]" allUniqueName="[Summary].[CFO-Total].[All]" dimensionUniqueName="[Summary]" displayFolder="" count="0" memberValueDatatype="20" unbalanced="0"/>
    <cacheHierarchy uniqueName="[Summary].[CPO-Total]" caption="CPO-Total" attribute="1" defaultMemberUniqueName="[Summary].[CPO-Total].[All]" allUniqueName="[Summary].[CPO-Total].[All]" dimensionUniqueName="[Summary]" displayFolder="" count="0" memberValueDatatype="20" unbalanced="0"/>
    <cacheHierarchy uniqueName="[Summary].[COO-Total]" caption="COO-Total" attribute="1" defaultMemberUniqueName="[Summary].[COO-Total].[All]" allUniqueName="[Summary].[COO-Total].[All]" dimensionUniqueName="[Summary]" displayFolder="" count="0" memberValueDatatype="20" unbalanced="0"/>
    <cacheHierarchy uniqueName="[Summary].[CAO-Total]" caption="CAO-Total" attribute="1" defaultMemberUniqueName="[Summary].[CAO-Total].[All]" allUniqueName="[Summary].[CAO-Total].[All]" dimensionUniqueName="[Summary]" displayFolder="" count="0" memberValueDatatype="20" unbalanced="0"/>
    <cacheHierarchy uniqueName="[Summary].[CEO-Total]" caption="CEO-Total" attribute="1" defaultMemberUniqueName="[Summary].[CEO-Total].[All]" allUniqueName="[Summary].[CEO-Total].[All]" dimensionUniqueName="[Summary]" displayFolder="" count="0" memberValueDatatype="20" unbalanced="0"/>
    <cacheHierarchy uniqueName="[Summary].[Finance-Total]" caption="Finance-Total" attribute="1" defaultMemberUniqueName="[Summary].[Finance-Total].[All]" allUniqueName="[Summary].[Finance-Total].[All]" dimensionUniqueName="[Summary]" displayFolder="" count="0" memberValueDatatype="20" unbalanced="0"/>
    <cacheHierarchy uniqueName="[Summary].[Treasurer-Total]" caption="Treasurer-Total" attribute="1" defaultMemberUniqueName="[Summary].[Treasurer-Total].[All]" allUniqueName="[Summary].[Treasurer-Total].[All]" dimensionUniqueName="[Summary]" displayFolder="" count="0" memberValueDatatype="20" unbalanced="0"/>
    <cacheHierarchy uniqueName="[Summary].[Controller-Total]" caption="Controller-Total" attribute="1" defaultMemberUniqueName="[Summary].[Controller-Total].[All]" allUniqueName="[Summary].[Controller-Total].[All]" dimensionUniqueName="[Summary]" displayFolder="" count="0" memberValueDatatype="20" unbalanced="0"/>
    <cacheHierarchy uniqueName="[Summary].[Sourcing-Total]" caption="Sourcing-Total" attribute="1" defaultMemberUniqueName="[Summary].[Sourcing-Total].[All]" allUniqueName="[Summary].[Sourcing-Total].[All]" dimensionUniqueName="[Summary]" displayFolder="" count="0" memberValueDatatype="20" unbalanced="0"/>
    <cacheHierarchy uniqueName="[Summary].[Procurement-Total]" caption="Procurement-Total" attribute="1" defaultMemberUniqueName="[Summary].[Procurement-Total].[All]" allUniqueName="[Summary].[Procurement-Total].[All]" dimensionUniqueName="[Summary]" displayFolder="" count="0" memberValueDatatype="20" unbalanced="0"/>
    <cacheHierarchy uniqueName="[Summary].[Office of CFOs-Total]" caption="Office of CFOs-Total" attribute="1" defaultMemberUniqueName="[Summary].[Office of CFOs-Total].[All]" allUniqueName="[Summary].[Office of CFOs-Total].[All]" dimensionUniqueName="[Summary]" displayFolder="" count="0" memberValueDatatype="20" unbalanced="0"/>
    <cacheHierarchy uniqueName="[Summary].[CFO-New]" caption="CFO-New" attribute="1" defaultMemberUniqueName="[Summary].[CFO-New].[All]" allUniqueName="[Summary].[CFO-New].[All]" dimensionUniqueName="[Summary]" displayFolder="" count="0" memberValueDatatype="20" unbalanced="0"/>
    <cacheHierarchy uniqueName="[Summary].[CPO-New]" caption="CPO-New" attribute="1" defaultMemberUniqueName="[Summary].[CPO-New].[All]" allUniqueName="[Summary].[CPO-New].[All]" dimensionUniqueName="[Summary]" displayFolder="" count="0" memberValueDatatype="20" unbalanced="0"/>
    <cacheHierarchy uniqueName="[Summary].[COO-New]" caption="COO-New" attribute="1" defaultMemberUniqueName="[Summary].[COO-New].[All]" allUniqueName="[Summary].[COO-New].[All]" dimensionUniqueName="[Summary]" displayFolder="" count="0" memberValueDatatype="20" unbalanced="0"/>
    <cacheHierarchy uniqueName="[Summary].[CAO-New]" caption="CAO-New" attribute="1" defaultMemberUniqueName="[Summary].[CAO-New].[All]" allUniqueName="[Summary].[CAO-New].[All]" dimensionUniqueName="[Summary]" displayFolder="" count="0" memberValueDatatype="20" unbalanced="0"/>
    <cacheHierarchy uniqueName="[Summary].[CEO-New]" caption="CEO-New" attribute="1" defaultMemberUniqueName="[Summary].[CEO-New].[All]" allUniqueName="[Summary].[CEO-New].[All]" dimensionUniqueName="[Summary]" displayFolder="" count="0" memberValueDatatype="20" unbalanced="0"/>
    <cacheHierarchy uniqueName="[Summary].[Finance-New]" caption="Finance-New" attribute="1" defaultMemberUniqueName="[Summary].[Finance-New].[All]" allUniqueName="[Summary].[Finance-New].[All]" dimensionUniqueName="[Summary]" displayFolder="" count="0" memberValueDatatype="20" unbalanced="0"/>
    <cacheHierarchy uniqueName="[Summary].[Treasurer-New]" caption="Treasurer-New" attribute="1" defaultMemberUniqueName="[Summary].[Treasurer-New].[All]" allUniqueName="[Summary].[Treasurer-New].[All]" dimensionUniqueName="[Summary]" displayFolder="" count="0" memberValueDatatype="20" unbalanced="0"/>
    <cacheHierarchy uniqueName="[Summary].[Controller-New]" caption="Controller-New" attribute="1" defaultMemberUniqueName="[Summary].[Controller-New].[All]" allUniqueName="[Summary].[Controller-New].[All]" dimensionUniqueName="[Summary]" displayFolder="" count="0" memberValueDatatype="20" unbalanced="0"/>
    <cacheHierarchy uniqueName="[Summary].[Sourcing-New]" caption="Sourcing-New" attribute="1" defaultMemberUniqueName="[Summary].[Sourcing-New].[All]" allUniqueName="[Summary].[Sourcing-New].[All]" dimensionUniqueName="[Summary]" displayFolder="" count="0" memberValueDatatype="20" unbalanced="0"/>
    <cacheHierarchy uniqueName="[Summary].[Procurement-New]" caption="Procurement-New" attribute="1" defaultMemberUniqueName="[Summary].[Procurement-New].[All]" allUniqueName="[Summary].[Procurement-New].[All]" dimensionUniqueName="[Summary]" displayFolder="" count="0" memberValueDatatype="20" unbalanced="0"/>
    <cacheHierarchy uniqueName="[Summary].[Office of CFOs-New]" caption="Office of CFOs-New" attribute="1" defaultMemberUniqueName="[Summary].[Office of CFOs-New].[All]" allUniqueName="[Summary].[Office of CFOs-New].[All]" dimensionUniqueName="[Summary]" displayFolder="" count="0" memberValueDatatype="20" unbalanced="0"/>
    <cacheHierarchy uniqueName="[Measures].[__XL_Count Summary]" caption="__XL_Count Summary" measure="1" displayFolder="" measureGroup="Summary" count="0" hidden="1"/>
    <cacheHierarchy uniqueName="[Measures].[__No measures defined]" caption="__No measures defined" measure="1" displayFolder="" count="0" hidden="1"/>
    <cacheHierarchy uniqueName="[Measures].[Sum of CFO-Total]" caption="Sum of CFO-Total" measure="1" displayFolder="" measureGroup="Summ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PO-Total]" caption="Sum of CPO-Total" measure="1" displayFolder="" measureGroup="Summa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O-Total]" caption="Sum of COO-Total" measure="1" displayFolder="" measureGroup="Summ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AO-Total]" caption="Sum of CAO-Total" measure="1" displayFolder="" measureGroup="Summ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EO-Total]" caption="Sum of CEO-Total" measure="1" displayFolder="" measureGroup="Summa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Finance-Total]" caption="Sum of Finance-Total" measure="1" displayFolder="" measureGroup="Summar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easurer-Total]" caption="Sum of Treasurer-Total" measure="1" displayFolder="" measureGroup="Summar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FO-New]" caption="Sum of CFO-New" measure="1" displayFolder="" measureGroup="Summ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PO-New]" caption="Sum of CPO-New" measure="1" displayFolder="" measureGroup="Summar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OO-New]" caption="Sum of COO-New" measure="1" displayFolder="" measureGroup="Summar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AO-New]" caption="Sum of CAO-New" measure="1" displayFolder="" measureGroup="Summ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EO-New]" caption="Sum of CEO-New" measure="1" displayFolder="" measureGroup="Summa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Finance-New]" caption="Count of Finance-New" measure="1" displayFolder="" measureGroup="Summ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ntroller-Total]" caption="Sum of Controller-Total" measure="1" displayFolder="" measureGroup="Summa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ourcing-Total]" caption="Sum of Sourcing-Total" measure="1" displayFolder="" measureGroup="Summar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curement-Total]" caption="Sum of Procurement-Total" measure="1" displayFolder="" measureGroup="Summary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ffice of CFOs-Total]" caption="Sum of Office of CFOs-Total" measure="1" displayFolder="" measureGroup="Summary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inance-New]" caption="Sum of Finance-New" measure="1" displayFolder="" measureGroup="Summ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reasurer-New]" caption="Sum of Treasurer-New" measure="1" displayFolder="" measureGroup="Summa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Summary" uniqueName="[Summary]" caption="Summary"/>
  </dimensions>
  <measureGroups count="1">
    <measureGroup name="Summary" caption="Summa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34B99-C6FD-43FE-8C6D-68842E407B15}" name="PivotTable1" cacheId="7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H2:AS9" firstHeaderRow="0" firstDataRow="1" firstDataCol="1"/>
  <pivotFields count="1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CFO-Total" fld="1" baseField="0" baseItem="0"/>
    <dataField name="Sum of CPO-Total" fld="2" baseField="0" baseItem="0"/>
    <dataField name="Sum of COO-Total" fld="3" baseField="0" baseItem="0"/>
    <dataField name="Sum of CAO-Total" fld="4" baseField="0" baseItem="0"/>
    <dataField name="Sum of CEO-Total" fld="5" baseField="0" baseItem="0"/>
    <dataField name="Sum of Finance-Total" fld="6" baseField="0" baseItem="0"/>
    <dataField name="Sum of Treasurer-Total" fld="7" baseField="0" baseItem="0"/>
    <dataField name="Sum of Controller-Total" fld="8" baseField="0" baseItem="0"/>
    <dataField name="Sum of Sourcing-Total" fld="9" baseField="0" baseItem="0"/>
    <dataField name="Sum of Procurement-Total" fld="10" baseField="0" baseItem="0"/>
    <dataField name="Sum of Office of CFOs-Total" fld="1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40215-Backlog Batch 1 Expansion.xlsx!Summary">
        <x15:activeTabTopLevelEntity name="[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6E2B1-13BC-434B-8573-6D10E4DE6FF7}" name="PivotTable2" cacheId="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H13:AO20" firstHeaderRow="0" firstDataRow="1" firstDataCol="1"/>
  <pivotFields count="8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FO-New" fld="1" baseField="0" baseItem="0"/>
    <dataField name="Sum of CPO-New" fld="2" baseField="0" baseItem="0"/>
    <dataField name="Sum of COO-New" fld="3" baseField="0" baseItem="0"/>
    <dataField name="Sum of CAO-New" fld="4" baseField="0" baseItem="0"/>
    <dataField name="Sum of CEO-New" fld="5" baseField="0" baseItem="0"/>
    <dataField name="Sum of Finance-New" fld="6" baseField="0" baseItem="0"/>
    <dataField name="Sum of Treasurer-New" fld="7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0240215-Backlog Batch 1 Expansion.xlsx!Summary">
        <x15:activeTabTopLevelEntity name="[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580C6-6C2A-42F8-9599-18DAE9CEB264}" name="Summary" displayName="Summary" ref="A1:AE100" totalsRowShown="0">
  <autoFilter ref="A1:AE100" xr:uid="{478580C6-6C2A-42F8-9599-18DAE9CEB264}"/>
  <tableColumns count="31">
    <tableColumn id="1" xr3:uid="{43EA2BE0-8532-418D-BE1A-4F972368FC03}" name="No" dataDxfId="98"/>
    <tableColumn id="2" xr3:uid="{853AD4E9-0103-4D91-AA72-69912022F93C}" name="Company Name"/>
    <tableColumn id="3" xr3:uid="{0029183D-C200-4151-A9B2-A67AA840A5A2}" name="Company Domain"/>
    <tableColumn id="4" xr3:uid="{2366C323-5299-4506-B5A0-9A8BDFCCA605}" name="Revenue (in 000s USD)"/>
    <tableColumn id="5" xr3:uid="{D5001D42-4EC5-415D-B563-18F620F7CC8F}" name="Revenue Range (in USD)"/>
    <tableColumn id="6" xr3:uid="{068BFEE2-FBF2-4A1F-B917-EE22F42528D8}" name="Industry (Standardized)"/>
    <tableColumn id="7" xr3:uid="{423BECA1-1FA1-42A1-9AE9-4515F07683B9}" name="Lead Segment HS"/>
    <tableColumn id="8" xr3:uid="{94170575-1AD3-463F-8BBE-CD665CC4244A}" name="Industry Re-Segmentation"/>
    <tableColumn id="9" xr3:uid="{09DDF8E4-9CB6-415D-A352-D0306718B3A0}" name="Company Country"/>
    <tableColumn id="10" xr3:uid="{6D1A9EB1-DE4C-4488-AC5F-A6253599C363}" name="CFO-Total" dataDxfId="97">
      <calculatedColumnFormula>COUNTIFS(CFO[Company Domain],Summary[[#This Row],[Company Domain]],CFO[IPQS Check],"Valid")</calculatedColumnFormula>
    </tableColumn>
    <tableColumn id="11" xr3:uid="{F90C5855-6D97-492E-B85C-4FE935A6487D}" name="CPO-Total" dataDxfId="96">
      <calculatedColumnFormula>COUNTIFS(CPO[Company Domain],Summary[[#This Row],[Company Domain]],CPO[IPQS Check],"Valid")</calculatedColumnFormula>
    </tableColumn>
    <tableColumn id="12" xr3:uid="{0B6BE990-254F-4267-9643-80CE8072FE89}" name="COO-Total" dataDxfId="95">
      <calculatedColumnFormula>COUNTIFS(COO[Company Domain],Summary[[#This Row],[Company Domain]],COO[IPQS Check],"Valid")</calculatedColumnFormula>
    </tableColumn>
    <tableColumn id="18" xr3:uid="{9BEBEC6E-65FE-41CA-B2A5-45B33440C77C}" name="CAO-Total" dataDxfId="94">
      <calculatedColumnFormula>COUNTIFS(CAO[Company Domain],Summary[[#This Row],[Company Domain]],CAO[IPQS Check],"Valid")</calculatedColumnFormula>
    </tableColumn>
    <tableColumn id="19" xr3:uid="{5E7B8099-F375-4C2B-89FC-AB3BC28975C8}" name="CEO-Total" dataDxfId="93">
      <calculatedColumnFormula>COUNTIFS(CEO[Company Domain],Summary[[#This Row],[Company Domain]],CEO[IPQS Check],"Valid")</calculatedColumnFormula>
    </tableColumn>
    <tableColumn id="13" xr3:uid="{BBC79067-03D4-4499-8620-F87A77440F6C}" name="Finance-Total" dataDxfId="92">
      <calculatedColumnFormula>COUNTIFS(Finance[Company Domain],Summary[[#This Row],[Company Domain]],Finance[IPQS Check],"Valid")</calculatedColumnFormula>
    </tableColumn>
    <tableColumn id="14" xr3:uid="{6FEB6403-03CC-48EE-A7D8-09CDE946D2BA}" name="Treasurer-Total" dataDxfId="91">
      <calculatedColumnFormula>COUNTIFS(Treasurer[Company Domain],Summary[[#This Row],[Company Domain]],Treasurer[IPQS Check],"Valid")</calculatedColumnFormula>
    </tableColumn>
    <tableColumn id="15" xr3:uid="{821188EE-D1C0-4FBB-98A9-59B46969E091}" name="Controller-Total" dataDxfId="90">
      <calculatedColumnFormula>COUNTIFS(Controller[Company Domain],Summary[[#This Row],[Company Domain]],Controller[IPQS Check],"Valid")</calculatedColumnFormula>
    </tableColumn>
    <tableColumn id="16" xr3:uid="{F98E3B04-2A41-47AA-A1D7-1A619EFDDEB1}" name="Sourcing-Total" dataDxfId="89">
      <calculatedColumnFormula>COUNTIFS(Sourcing[Company Domain],Summary[[#This Row],[Company Domain]],Sourcing[IPQS Check],"Valid")</calculatedColumnFormula>
    </tableColumn>
    <tableColumn id="17" xr3:uid="{F03FCF2A-2E07-41C4-BE0B-C03D6483E43E}" name="Procurement-Total" dataDxfId="88">
      <calculatedColumnFormula>COUNTIFS(Procurement[Company Domain],Summary[[#This Row],[Company Domain]],Procurement[IPQS Check],"Valid")</calculatedColumnFormula>
    </tableColumn>
    <tableColumn id="20" xr3:uid="{911D222F-CC05-4DCD-87C8-0FE46FD15C7B}" name="Office of CFOs-Total" dataDxfId="87">
      <calculatedColumnFormula>SUM(Summary[[#This Row],[CPO-Total]:[Procurement-Total]])</calculatedColumnFormula>
    </tableColumn>
    <tableColumn id="21" xr3:uid="{D356F46F-9428-49D0-8767-A0578C56C397}" name="CFO-New" dataDxfId="86">
      <calculatedColumnFormula>COUNTIFS(CFO[Company Domain],Summary[[#This Row],[Company Domain]],CFO[IPQS Check],"Valid", CFO[Status In HubSpot],"")</calculatedColumnFormula>
    </tableColumn>
    <tableColumn id="22" xr3:uid="{2ABBA2C9-876A-4CA1-84BC-E67D9FAC0015}" name="CPO-New" dataDxfId="85">
      <calculatedColumnFormula>COUNTIFS(CPO[Company Domain],Summary[[#This Row],[Company Domain]],CPO[IPQS Check],"Valid", CPO[Status In HubSpot],"")</calculatedColumnFormula>
    </tableColumn>
    <tableColumn id="23" xr3:uid="{33E4EF72-CC08-4468-94CD-12800A080571}" name="COO-New" dataDxfId="84">
      <calculatedColumnFormula>COUNTIFS(COO[Company Domain],Summary[[#This Row],[Company Domain]],COO[IPQS Check],"Valid", COO[Status In HubSpot],"")</calculatedColumnFormula>
    </tableColumn>
    <tableColumn id="24" xr3:uid="{3CDF4D70-164D-435C-B935-1837E4EADF76}" name="CAO-New" dataDxfId="83">
      <calculatedColumnFormula>COUNTIFS(CAO[Company Domain],Summary[[#This Row],[Company Domain]],CAO[IPQS Check],"Valid", CAO[Status In HubSpot],"")</calculatedColumnFormula>
    </tableColumn>
    <tableColumn id="25" xr3:uid="{1734E346-7954-4513-8036-864981114328}" name="CEO-New" dataDxfId="82">
      <calculatedColumnFormula>COUNTIFS(CEO[Company Domain],Summary[[#This Row],[Company Domain]],CEO[IPQS Check],"Valid", CEO[Status In HubSpot],"")</calculatedColumnFormula>
    </tableColumn>
    <tableColumn id="26" xr3:uid="{DD7ED0D3-D15A-49F3-854E-AC25C0CDEFBD}" name="Finance-New" dataDxfId="81">
      <calculatedColumnFormula>COUNTIFS(Finance[Company Domain],Summary[[#This Row],[Company Domain]],Finance[IPQS Check],"Valid", Finance[Status In HubSpot],"New Contact")</calculatedColumnFormula>
    </tableColumn>
    <tableColumn id="27" xr3:uid="{795B6318-C71A-432F-9F1D-98AC62D843CE}" name="Treasurer-New" dataDxfId="80">
      <calculatedColumnFormula>COUNTIFS(Treasurer[Company Domain],Summary[[#This Row],[Company Domain]],Treasurer[IPQS Check],"Valid", Treasurer[Status In HubSpot],"New Contact")</calculatedColumnFormula>
    </tableColumn>
    <tableColumn id="28" xr3:uid="{71CD0089-FFF2-4D7E-BA96-177B6E2B7D5A}" name="Controller-New" dataDxfId="79">
      <calculatedColumnFormula>COUNTIFS(Controller[Company Domain],Summary[[#This Row],[Company Domain]],Controller[IPQS Check],"Valid", Controller[Status In HubSpot],"New Contact")</calculatedColumnFormula>
    </tableColumn>
    <tableColumn id="29" xr3:uid="{6062A31D-796C-4856-A7D3-0C1F1B34F643}" name="Sourcing-New" dataDxfId="78">
      <calculatedColumnFormula>COUNTIFS(Sourcing[Company Domain],Summary[[#This Row],[Company Domain]],Sourcing[IPQS Check],"Valid", Sourcing[Status In HubSpot],"New Contact")</calculatedColumnFormula>
    </tableColumn>
    <tableColumn id="30" xr3:uid="{DF0BC055-AA95-40FE-AE83-ED09140C8534}" name="Procurement-New" dataDxfId="77">
      <calculatedColumnFormula>COUNTIFS(Procurement[Company Domain],Summary[[#This Row],[Company Domain]],Procurement[IPQS Check],"Valid", Procurement[Status In HubSpot],"New Contact")</calculatedColumnFormula>
    </tableColumn>
    <tableColumn id="31" xr3:uid="{548F89E2-1AC0-405D-BADE-C389A0B5DF37}" name="Office of CFOs-New" dataDxfId="76">
      <calculatedColumnFormula>SUM(Summary[[#This Row],[CPO-New]:[Procurement-New]])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466E15-011A-49D2-BBBE-6F10602E4104}" name="Controller" displayName="Controller" ref="A1:AR151" totalsRowShown="0">
  <autoFilter ref="A1:AR151" xr:uid="{EF466E15-011A-49D2-BBBE-6F10602E4104}"/>
  <tableColumns count="44">
    <tableColumn id="1" xr3:uid="{4271721B-1949-49AF-8603-CE0FD6694872}" name="First Name"/>
    <tableColumn id="2" xr3:uid="{1B6F2EC7-3FEA-4920-A144-76BA87731450}" name="Middle Name"/>
    <tableColumn id="3" xr3:uid="{2E37B400-3899-418A-B460-F832EB3561DA}" name="Last Name"/>
    <tableColumn id="4" xr3:uid="{136EDC91-AFA6-46EE-9964-91E4A20E1F70}" name="Job Title"/>
    <tableColumn id="5" xr3:uid="{8B9CD37C-46D4-47CD-8F18-C21BC045CB73}" name="Job Role (Standardized)" dataDxfId="15"/>
    <tableColumn id="6" xr3:uid="{62CF5422-54B6-4121-86E0-A03210B118B0}" name="Job Function"/>
    <tableColumn id="7" xr3:uid="{01BF50EB-3961-4D63-A722-BFAB3ED40DC5}" name="Management Level"/>
    <tableColumn id="8" xr3:uid="{CC19BE0B-02A5-4E12-8EDB-1BBB2BF1039B}" name="Email Address"/>
    <tableColumn id="9" xr3:uid="{8047CFFA-A1D7-40D0-83B2-384E2CA04626}" name="Email Domain"/>
    <tableColumn id="10" xr3:uid="{708160AD-E6DA-4407-9622-6B67DD0C0A45}" name="Direct Phone Number"/>
    <tableColumn id="11" xr3:uid="{E9689F4A-69C0-48E1-9D5C-13BD8E2DF277}" name="LinkedIn Contact Profile URL"/>
    <tableColumn id="12" xr3:uid="{2D402798-55AB-4077-976D-2754C56A7933}" name="Person Street"/>
    <tableColumn id="13" xr3:uid="{B9C0CC9D-BEBC-404A-A346-4B1ACD979C2E}" name="Person City"/>
    <tableColumn id="14" xr3:uid="{11800A15-60C9-4702-B8C7-CA021FCD149E}" name="Person State"/>
    <tableColumn id="15" xr3:uid="{7D14193F-69CB-418F-9759-064CCD8F2E4E}" name="Person Zip Code"/>
    <tableColumn id="16" xr3:uid="{6132A0A8-7311-4A0F-81B8-A040E73793F6}" name="Country"/>
    <tableColumn id="17" xr3:uid="{45F063E1-0725-424B-9D92-D1A6B1122D4B}" name="Company Name"/>
    <tableColumn id="18" xr3:uid="{8FAD668E-7C8D-410F-ABD1-E127A9CFEAFB}" name="Website"/>
    <tableColumn id="19" xr3:uid="{72B3D0D8-DFD8-47E5-8809-8EF0FDEC912B}" name="Company Domain"/>
    <tableColumn id="20" xr3:uid="{23EC17DD-EFE0-4AD5-A1CD-D316659C15EC}" name="Company HQ Phone"/>
    <tableColumn id="21" xr3:uid="{7855F8C4-3F67-43BF-AB3C-3C38CF8A36C5}" name="Revenue (in 000s USD)" dataDxfId="14">
      <calculatedColumnFormula>_xlfn.XLOOKUP(Controller[[#This Row],[Company Domain]],Summary[Company Domain], Summary[Revenue (in 000s USD)],"ERROR")</calculatedColumnFormula>
    </tableColumn>
    <tableColumn id="22" xr3:uid="{2B0C95BA-EE36-4B66-A88A-2136DEDE8810}" name="Revenue Range (in USD)" dataDxfId="13">
      <calculatedColumnFormula>_xlfn.XLOOKUP(Controller[[#This Row],[Company Domain]],Summary[Company Domain], Summary[Revenue Range (in USD)],"ERROR")</calculatedColumnFormula>
    </tableColumn>
    <tableColumn id="23" xr3:uid="{3ACFB9B6-0201-43ED-8953-5A2C11127AF4}" name="Primary Industry"/>
    <tableColumn id="24" xr3:uid="{164C9F30-AA75-4BD9-9DE4-B0D5C490BDCF}" name="Primary Sub-Industry"/>
    <tableColumn id="25" xr3:uid="{38DBB65A-8B42-4023-AE9A-F1FDA064780A}" name="All Industries"/>
    <tableColumn id="26" xr3:uid="{E4DFFFC6-D3D5-4757-AFEB-3AA0F884984B}" name="All Sub-Industries"/>
    <tableColumn id="27" xr3:uid="{EFF9BCB5-B797-4ED4-AACD-2F27FA8B2AF0}" name="Industry (Standardized)" dataDxfId="12">
      <calculatedColumnFormula>_xlfn.XLOOKUP(Controller[[#This Row],[Company Domain]],Summary[Company Domain], Summary[Industry (Standardized)],"ERROR")</calculatedColumnFormula>
    </tableColumn>
    <tableColumn id="28" xr3:uid="{28897D66-0A71-469F-9DCD-29CD4684CDAE}" name="Lead Segment HS" dataDxfId="11">
      <calculatedColumnFormula>_xlfn.XLOOKUP(Controller[[#This Row],[Company Domain]],Summary[Company Domain], Summary[Lead Segment HS],"ERROR")</calculatedColumnFormula>
    </tableColumn>
    <tableColumn id="29" xr3:uid="{B1341A06-0CB7-4499-9231-C48E73943F7A}" name="Industry Re-Segmentation" dataDxfId="10">
      <calculatedColumnFormula>_xlfn.XLOOKUP(Controller[[#This Row],[Company Domain]],Summary[Company Domain], Summary[Industry Re-Segmentation],"ERROR")</calculatedColumnFormula>
    </tableColumn>
    <tableColumn id="30" xr3:uid="{91B2FDAC-F323-4CCB-88CF-A9A3C382C61D}" name="LinkedIn Company Profile URL"/>
    <tableColumn id="31" xr3:uid="{BB0648C5-7386-41DF-ADE9-934EAEC9A1C3}" name="Facebook Company Profile URL"/>
    <tableColumn id="32" xr3:uid="{640BDD9B-AC21-4B9C-8406-00C57A4304C6}" name="Twitter Company Profile URL"/>
    <tableColumn id="33" xr3:uid="{3FFD1791-460E-465D-85FC-35464502910B}" name="Company Street Address"/>
    <tableColumn id="34" xr3:uid="{2C166BDE-4B83-4F24-AA9A-590517C0680A}" name="Company City"/>
    <tableColumn id="35" xr3:uid="{096BC9C5-8ACB-48D8-967D-CE67EBF8A9CF}" name="Company State"/>
    <tableColumn id="36" xr3:uid="{0A4144D6-F100-4391-A35F-473DD998EC94}" name="Company Zip Code"/>
    <tableColumn id="37" xr3:uid="{511F085C-A4A6-47B4-A870-0164075C2911}" name="Company Country"/>
    <tableColumn id="38" xr3:uid="{C1F3750D-F889-4ABD-84BE-829284E7F280}" name="Full Address"/>
    <tableColumn id="39" xr3:uid="{076ECFA3-FE24-415F-BB0C-3249126A525F}" name="Membership Note"/>
    <tableColumn id="40" xr3:uid="{536DAFC1-6E42-42E8-A448-C04811B2AA6B}" name="Source (Self-Define)"/>
    <tableColumn id="41" xr3:uid="{5CF75313-5BB0-4A3D-8BFF-F13A7DCB491A}" name="Enrich/Expand By 2X (YYYYMMDD)"/>
    <tableColumn id="42" xr3:uid="{C7398525-6E58-4316-850B-4BC51C2ED69F}" name="IPQS Check" dataDxfId="9"/>
    <tableColumn id="43" xr3:uid="{8E5E5D08-77A6-41C1-A207-29342D1ADFDE}" name="Status In HubSpot"/>
    <tableColumn id="44" xr3:uid="{AC986457-E605-43DF-A612-16C776C3E276}" name="Exist Segme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45B041-E691-4FFC-BE1C-B0C2129CEDD1}" name="Sourcing" displayName="Sourcing" ref="A1:AR21" totalsRowShown="0">
  <autoFilter ref="A1:AR21" xr:uid="{8F45B041-E691-4FFC-BE1C-B0C2129CEDD1}"/>
  <tableColumns count="44">
    <tableColumn id="1" xr3:uid="{C1285075-130B-45E9-92FB-DEF1719BE7B4}" name="First Name"/>
    <tableColumn id="2" xr3:uid="{1C388D85-9AC1-460B-9A22-70AD2DDFBE4B}" name="Middle Name"/>
    <tableColumn id="3" xr3:uid="{5030A501-8B6A-4E60-89F2-9728D293E849}" name="Last Name"/>
    <tableColumn id="4" xr3:uid="{5CF6B168-AD63-4489-93CC-20FA8E9A2447}" name="Job Title"/>
    <tableColumn id="5" xr3:uid="{E3B33E5E-1839-4036-AF3E-2173FE0BAC79}" name="Job Role (Standardized)" dataDxfId="8"/>
    <tableColumn id="6" xr3:uid="{511A81A9-F93E-40B5-A060-33BF0251EC8D}" name="Job Function"/>
    <tableColumn id="7" xr3:uid="{F1F2095F-56C7-4A01-B082-C6B94E3A2C59}" name="Management Level"/>
    <tableColumn id="8" xr3:uid="{904CFEEF-3B0F-4F0E-9BC7-94B62FF21B00}" name="Email Address"/>
    <tableColumn id="9" xr3:uid="{70A9E79F-ED55-485C-9F62-250FADF18AA8}" name="Email Domain"/>
    <tableColumn id="10" xr3:uid="{5B93EB3D-B827-4FC8-8F59-C5BDC168EA69}" name="Direct Phone Number"/>
    <tableColumn id="11" xr3:uid="{6E2C8604-A09A-478E-AA9F-52F0B316A3E4}" name="LinkedIn Contact Profile URL"/>
    <tableColumn id="12" xr3:uid="{D209713C-CC22-4FCC-93A8-AABBCA1D9DE3}" name="Person Street"/>
    <tableColumn id="13" xr3:uid="{9C0C3BE4-AEE6-494F-B4F8-DE9C615A3AEA}" name="Person City"/>
    <tableColumn id="14" xr3:uid="{5E9E46A3-D14B-4B03-9E6A-13E7484EEB38}" name="Person State"/>
    <tableColumn id="15" xr3:uid="{2B1291ED-D3E8-4CC7-BB39-4216CA072531}" name="Person Zip Code"/>
    <tableColumn id="16" xr3:uid="{10A9FEFC-EAA3-494C-A2BB-952E28132672}" name="Country"/>
    <tableColumn id="17" xr3:uid="{E8B71597-A5CF-4D0A-8888-42F592F2819A}" name="Company Name"/>
    <tableColumn id="18" xr3:uid="{9E817484-D6E5-4E4C-AE84-E18E94E388D8}" name="Website"/>
    <tableColumn id="19" xr3:uid="{34EB4211-E8E7-442A-829C-B514A6CE2B10}" name="Company Domain"/>
    <tableColumn id="20" xr3:uid="{F0611228-A119-4F19-8D77-A73999F16DAE}" name="Company HQ Phone"/>
    <tableColumn id="21" xr3:uid="{2A5D34B0-4D35-4F6A-AEE0-604E3D70F286}" name="Revenue (in 000s USD)" dataDxfId="7">
      <calculatedColumnFormula>_xlfn.XLOOKUP(Sourcing[[#This Row],[Company Domain]],Summary[Company Domain], Summary[Revenue (in 000s USD)],"ERROR")</calculatedColumnFormula>
    </tableColumn>
    <tableColumn id="22" xr3:uid="{96027989-261E-4B70-A371-0B8971F60DB9}" name="Revenue Range (in USD)" dataDxfId="6">
      <calculatedColumnFormula>_xlfn.XLOOKUP(Sourcing[[#This Row],[Company Domain]],Summary[Company Domain], Summary[Revenue Range (in USD)],"ERROR")</calculatedColumnFormula>
    </tableColumn>
    <tableColumn id="23" xr3:uid="{28CB013A-C527-4586-8144-F847CE0235AA}" name="Primary Industry"/>
    <tableColumn id="24" xr3:uid="{671E5252-A874-4AD7-8472-F6916875810D}" name="Primary Sub-Industry"/>
    <tableColumn id="25" xr3:uid="{51BD43BD-E811-45E3-B5CD-EB6B20273725}" name="All Industries"/>
    <tableColumn id="26" xr3:uid="{8FF83FB0-30FA-42AE-8AF7-D99B11EA8ACC}" name="All Sub-Industries"/>
    <tableColumn id="27" xr3:uid="{515836AB-B717-4BBA-BEF7-2C0B44E56454}" name="Industry (Standardized)" dataDxfId="5">
      <calculatedColumnFormula>_xlfn.XLOOKUP(Sourcing[[#This Row],[Company Domain]],Summary[Company Domain], Summary[Industry (Standardized)],"ERROR")</calculatedColumnFormula>
    </tableColumn>
    <tableColumn id="28" xr3:uid="{113F6279-9178-4950-B30F-F53BF3986821}" name="Lead Segment HS" dataDxfId="4">
      <calculatedColumnFormula>_xlfn.XLOOKUP(Sourcing[[#This Row],[Company Domain]],Summary[Company Domain], Summary[Lead Segment HS],"ERROR")</calculatedColumnFormula>
    </tableColumn>
    <tableColumn id="29" xr3:uid="{11EDD1EA-3794-4E0C-AD40-BB0A285C3777}" name="Industry Re-Segmentation" dataDxfId="3">
      <calculatedColumnFormula>_xlfn.XLOOKUP(Sourcing[[#This Row],[Company Domain]],Summary[Company Domain], Summary[Industry Re-Segmentation],"ERROR")</calculatedColumnFormula>
    </tableColumn>
    <tableColumn id="30" xr3:uid="{D966783F-D5D0-4F9A-9A9E-1E222594126D}" name="LinkedIn Company Profile URL"/>
    <tableColumn id="31" xr3:uid="{5754FB55-91E7-4236-A0CD-D34F89086B4C}" name="Facebook Company Profile URL"/>
    <tableColumn id="32" xr3:uid="{216DC2A8-0695-4678-BAC2-8F8B094DB5E6}" name="Twitter Company Profile URL"/>
    <tableColumn id="33" xr3:uid="{E5A5483E-69FE-47A5-BEE0-7EDC577459EB}" name="Company Street Address"/>
    <tableColumn id="34" xr3:uid="{069E8F5A-EC7C-4F06-9AAB-B1257F959F43}" name="Company City"/>
    <tableColumn id="35" xr3:uid="{D569F744-AFF9-4E41-892B-112BE9C88157}" name="Company State"/>
    <tableColumn id="36" xr3:uid="{6FC6601F-7CE6-4216-B789-7E51DAD2254C}" name="Company Zip Code"/>
    <tableColumn id="37" xr3:uid="{CB65004B-97E7-4A35-93F1-1FF1D9A49B8A}" name="Company Country"/>
    <tableColumn id="38" xr3:uid="{44B793E8-4A71-4C74-AC20-37DDDB67A37B}" name="Full Address"/>
    <tableColumn id="39" xr3:uid="{57E5CE81-26CD-4EA1-9F13-F7586F9C850C}" name="Membership Note"/>
    <tableColumn id="40" xr3:uid="{C04660AF-1613-4299-9F95-37D9D19CB57F}" name="Source (Self-Define)"/>
    <tableColumn id="41" xr3:uid="{DF4E1221-B48D-4D0E-8344-CC10C8A1613C}" name="Enrich/Expand By 2X (YYYYMMDD)"/>
    <tableColumn id="42" xr3:uid="{BFB66548-D82B-469C-8EF4-F99A5B98D5C5}" name="IPQS Check" dataDxfId="2"/>
    <tableColumn id="43" xr3:uid="{7A13BE90-7A4B-43D1-99EE-8E9C5CA04AEF}" name="Status In HubSpot"/>
    <tableColumn id="44" xr3:uid="{870D8759-EDF6-411B-9D62-7D2B80CDB95E}" name="Exist Segment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F7C617-D207-48A7-B1F4-90EB33CD9C96}" name="Procurement" displayName="Procurement" ref="A1:AR19" totalsRowShown="0">
  <autoFilter ref="A1:AR19" xr:uid="{6BF7C617-D207-48A7-B1F4-90EB33CD9C96}"/>
  <tableColumns count="44">
    <tableColumn id="1" xr3:uid="{98F13197-8076-4C9B-AF50-69E922E8FE6C}" name="First Name"/>
    <tableColumn id="2" xr3:uid="{F2A71DC6-37FB-415A-94A8-AAD82E8E53C6}" name="Middle Name"/>
    <tableColumn id="3" xr3:uid="{9C18940E-CA43-49D1-9157-635343E59A90}" name="Last Name"/>
    <tableColumn id="4" xr3:uid="{2EB83286-91B1-460D-A9D3-9A9D76249BD6}" name="Job Title"/>
    <tableColumn id="5" xr3:uid="{E696F6F1-9BAF-4FDA-9A01-96B85AFA5BF3}" name="Job Role (Standardized)" dataDxfId="1"/>
    <tableColumn id="6" xr3:uid="{7EBF02AB-2799-486B-96A8-FF2B39542E87}" name="Job Function"/>
    <tableColumn id="7" xr3:uid="{38094839-159B-4307-BE9B-38D3CA2C55D0}" name="Management Level"/>
    <tableColumn id="8" xr3:uid="{57045B8D-50EB-418D-AAE8-4EBB3D73A873}" name="Email Address"/>
    <tableColumn id="9" xr3:uid="{CFA8DCA5-ADD6-4012-8E5C-A1BAAF243BDF}" name="Email Domain"/>
    <tableColumn id="10" xr3:uid="{152FD91C-82F8-4419-80A2-5D7AF4001D5B}" name="Direct Phone Number"/>
    <tableColumn id="11" xr3:uid="{0E968546-5E3B-4C29-B761-142BEE8F75C3}" name="LinkedIn Contact Profile URL"/>
    <tableColumn id="12" xr3:uid="{120A7E12-A0BD-455A-9062-5FE5F085370E}" name="Person Street"/>
    <tableColumn id="13" xr3:uid="{76FCABA6-DD36-47DD-8301-42BD8C1243FE}" name="Person City"/>
    <tableColumn id="14" xr3:uid="{7FDF54A5-9C57-42A7-8911-741F42A6B7D4}" name="Person State"/>
    <tableColumn id="15" xr3:uid="{67A78016-2814-49DF-A929-285715F003C8}" name="Person Zip Code"/>
    <tableColumn id="16" xr3:uid="{3959F94E-2863-439A-94E5-8A1A2E87ABC7}" name="Country"/>
    <tableColumn id="17" xr3:uid="{D0EAE145-A068-469C-A9EB-83354E2942AB}" name="Company Name"/>
    <tableColumn id="18" xr3:uid="{86F54D73-4080-4F8C-B1E8-65526A835103}" name="Website"/>
    <tableColumn id="19" xr3:uid="{FCA583E8-2AAF-4BF7-ADCC-056DFC2C5350}" name="Company Domain"/>
    <tableColumn id="20" xr3:uid="{C56D093A-2DC0-44AA-AE77-423C00682AC5}" name="Company HQ Phone"/>
    <tableColumn id="21" xr3:uid="{1954E447-2307-4A48-A6AA-A2AF32696465}" name="Revenue (in 000s USD)"/>
    <tableColumn id="22" xr3:uid="{8A847574-CFAD-452D-89B9-919DE46F0082}" name="Revenue Range (in USD)"/>
    <tableColumn id="23" xr3:uid="{937A65B1-981A-41B2-B4A9-3A3B1DE384AF}" name="Primary Industry"/>
    <tableColumn id="24" xr3:uid="{736E5D36-6C5A-4714-8179-38A4B25B927C}" name="Primary Sub-Industry"/>
    <tableColumn id="25" xr3:uid="{FA6E8842-FA09-4CAC-9B2D-850CEE2D408E}" name="All Industries"/>
    <tableColumn id="26" xr3:uid="{6BB68864-923E-4E2B-8738-577AD4E12E42}" name="All Sub-Industries"/>
    <tableColumn id="27" xr3:uid="{1869446E-8D73-4B77-8580-56838EB4B73F}" name="Industry (Standardized)"/>
    <tableColumn id="28" xr3:uid="{5DB482F6-C8AE-43AE-B81C-9A2941DF4E6B}" name="Lead Segment HS"/>
    <tableColumn id="29" xr3:uid="{3813C4E0-8AEC-4EC6-80AC-ADB0BE3E04E8}" name="Industry Re-Segmentation"/>
    <tableColumn id="30" xr3:uid="{4ADBFB43-4448-42EC-AC09-D8D52C647CFA}" name="LinkedIn Company Profile URL"/>
    <tableColumn id="31" xr3:uid="{28773283-4DBF-46CF-AA3A-A27093937737}" name="Facebook Company Profile URL"/>
    <tableColumn id="32" xr3:uid="{C1EB1C78-0F03-49DA-A260-75029CCBE6C5}" name="Twitter Company Profile URL"/>
    <tableColumn id="33" xr3:uid="{89631883-4584-4F16-BB3E-088D415C3317}" name="Company Street Address"/>
    <tableColumn id="34" xr3:uid="{E2011773-2267-4960-8A70-06E4AFDD99D1}" name="Company City"/>
    <tableColumn id="35" xr3:uid="{CEF8663E-8796-4DA7-BC3B-50441950AE6B}" name="Company State"/>
    <tableColumn id="36" xr3:uid="{83E1DC5F-E18B-44F7-B5BF-3A1B9CD170F8}" name="Company Zip Code"/>
    <tableColumn id="37" xr3:uid="{C701BF5C-250D-468E-A356-312F5D23CF31}" name="Company Country"/>
    <tableColumn id="38" xr3:uid="{08086140-3F03-4FDF-9E70-3DAE7F5BA9D1}" name="Full Address"/>
    <tableColumn id="39" xr3:uid="{F68FDC13-ACA9-48ED-B108-DD59F6018973}" name="Membership Note"/>
    <tableColumn id="40" xr3:uid="{132B4D33-FA5F-4CB3-88D2-AE6EDE579717}" name="Source (Self-Define)"/>
    <tableColumn id="41" xr3:uid="{94B7FB4B-4587-4819-84BD-BA8449B4132B}" name="Enrich/Expand By 2X (YYYYMMDD)"/>
    <tableColumn id="42" xr3:uid="{5FF60BBF-9E2A-45F0-A4A9-7268ED2A60D6}" name="IPQS Check" dataDxfId="0"/>
    <tableColumn id="43" xr3:uid="{46902E0A-CFCC-476C-90B6-7372CD87989B}" name="Status In HubSpot"/>
    <tableColumn id="44" xr3:uid="{963DB988-767B-4933-9D87-07A0C7A9DF1E}" name="Exist Seg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270114-78E1-47F4-88D5-537027527A62}" name="Preview" displayName="Preview" ref="K2:L12" totalsRowShown="0" headerRowDxfId="75" headerRowBorderDxfId="74" tableBorderDxfId="73" totalsRowBorderDxfId="72">
  <autoFilter ref="K2:L12" xr:uid="{94270114-78E1-47F4-88D5-537027527A62}"/>
  <tableColumns count="2">
    <tableColumn id="1" xr3:uid="{4D8737D0-FADF-4630-8397-A21C37C80736}" name="Job Title" dataDxfId="71"/>
    <tableColumn id="2" xr3:uid="{9CF9A50C-4583-459C-8C5C-29C7E4291648}" name="No of Preview" dataDxfId="7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B5593-B5C1-48B7-8ACF-64E60CD6B38F}" name="CFO" displayName="CFO" ref="A1:AR104" totalsRowShown="0">
  <autoFilter ref="A1:AR104" xr:uid="{116B5593-B5C1-48B7-8ACF-64E60CD6B38F}"/>
  <tableColumns count="44">
    <tableColumn id="1" xr3:uid="{D64FF9F2-41A0-41E1-8E9D-16FDEAA64767}" name="First Name"/>
    <tableColumn id="2" xr3:uid="{824B4A57-2A76-47C2-AEA1-02D471DFB7EE}" name="Middle Name"/>
    <tableColumn id="3" xr3:uid="{7CC27AFA-3A37-45E6-8EC3-80BB662A10F1}" name="Last Name"/>
    <tableColumn id="4" xr3:uid="{81E8B4EC-A08E-4809-9998-CE6A0680B2D1}" name="Job Title"/>
    <tableColumn id="5" xr3:uid="{0AEFC026-0B47-4546-BEF7-A1E63F94BB13}" name="Job Role (Standardized)"/>
    <tableColumn id="6" xr3:uid="{06ED79DF-7B60-4496-A807-A0C6421102B8}" name="Job Function"/>
    <tableColumn id="7" xr3:uid="{49D22B59-96D8-43C5-9B1D-03DBEA8B580E}" name="Management Level"/>
    <tableColumn id="8" xr3:uid="{B1DD72D0-1A32-4F02-A8A0-8A3E57A213D5}" name="Email Address"/>
    <tableColumn id="9" xr3:uid="{8183DED3-9F9F-42BB-B0D1-EF855CF3E138}" name="Email Domain"/>
    <tableColumn id="10" xr3:uid="{DB97B87F-C981-49EF-8670-7D0459082424}" name="Direct Phone Number"/>
    <tableColumn id="11" xr3:uid="{171DC35E-5C10-4135-8074-C4A5A6FF84AE}" name="LinkedIn Contact Profile URL"/>
    <tableColumn id="12" xr3:uid="{82A39141-7E6E-4874-BCF2-6BDB00552D34}" name="Person Street"/>
    <tableColumn id="13" xr3:uid="{34CE7BFB-DA11-4FF4-BD60-7994076AD490}" name="Person City"/>
    <tableColumn id="14" xr3:uid="{B879E3C0-31C4-402D-AFDA-CB872DBA2649}" name="Person State"/>
    <tableColumn id="15" xr3:uid="{D2830D9D-324F-4DC9-8AA5-8A14DFC55C87}" name="Person Zip Code"/>
    <tableColumn id="16" xr3:uid="{592021CC-E495-4C1C-8734-52ACAF378C53}" name="Country"/>
    <tableColumn id="17" xr3:uid="{BCFC262E-9C0A-4540-B51E-93B5A7F0BAC1}" name="Company Name"/>
    <tableColumn id="18" xr3:uid="{65F2012B-2B05-446F-8688-0125B1796990}" name="Website"/>
    <tableColumn id="19" xr3:uid="{EDD6E519-E708-4769-B5A5-278BA72D01DA}" name="Company Domain"/>
    <tableColumn id="20" xr3:uid="{4EB24AC2-0001-4901-98FD-D80427DDC457}" name="Company HQ Phone"/>
    <tableColumn id="21" xr3:uid="{8E341499-E531-4D4B-8CFE-47B0EDAAEAF3}" name="Revenue (in 000s USD)">
      <calculatedColumnFormula>_xlfn.XLOOKUP(CFO[[#This Row],[Company Domain]],Summary[Company Domain], Summary[Revenue (in 000s USD)],"ERROR")</calculatedColumnFormula>
    </tableColumn>
    <tableColumn id="22" xr3:uid="{28598DB7-9898-4281-94AC-49869F68BBA2}" name="Revenue Range (in USD)" dataDxfId="69">
      <calculatedColumnFormula>_xlfn.XLOOKUP(CFO[[#This Row],[Company Domain]],Summary[Company Domain], Summary[Revenue Range (in USD)],"ERROR")</calculatedColumnFormula>
    </tableColumn>
    <tableColumn id="23" xr3:uid="{518B81A2-CAB6-4098-9FD2-BEDFE345A141}" name="Primary Industry"/>
    <tableColumn id="24" xr3:uid="{85BD11E9-27CA-45EA-91F8-399A82895CFA}" name="Primary Sub-Industry"/>
    <tableColumn id="25" xr3:uid="{84291271-99F7-4174-944B-B558A3998A52}" name="All Industries"/>
    <tableColumn id="26" xr3:uid="{E705A3FE-04D5-4549-A2C7-4E339CDD595E}" name="All Sub-Industries"/>
    <tableColumn id="27" xr3:uid="{FC55856A-856A-4AB5-BC1C-852EC282A7C7}" name="Industry (Standardized)" dataDxfId="68">
      <calculatedColumnFormula>_xlfn.XLOOKUP(CFO[[#This Row],[Company Domain]],Summary[Company Domain], Summary[Industry (Standardized)],"ERROR")</calculatedColumnFormula>
    </tableColumn>
    <tableColumn id="28" xr3:uid="{D4DCA2A3-034B-4B05-BE49-CF0AE1B7268C}" name="Lead Segment HS" dataDxfId="67">
      <calculatedColumnFormula>_xlfn.XLOOKUP(CFO[[#This Row],[Company Domain]],Summary[Company Domain], Summary[Lead Segment HS],"ERROR")</calculatedColumnFormula>
    </tableColumn>
    <tableColumn id="29" xr3:uid="{E5660010-1522-4816-8838-C0D0348E35E7}" name="Industry Re-Segmentation" dataDxfId="66">
      <calculatedColumnFormula>_xlfn.XLOOKUP(CFO[[#This Row],[Company Domain]],Summary[Company Domain], Summary[Industry Re-Segmentation],"ERROR")</calculatedColumnFormula>
    </tableColumn>
    <tableColumn id="30" xr3:uid="{9CEB3465-C37A-4C57-8EA9-AB22818A566E}" name="LinkedIn Company Profile URL"/>
    <tableColumn id="31" xr3:uid="{78A2D59A-E758-45B7-930C-56AFAB1BBE9E}" name="Facebook Company Profile URL"/>
    <tableColumn id="32" xr3:uid="{067452FB-89F6-4131-BEED-388BCFFA9971}" name="Twitter Company Profile URL"/>
    <tableColumn id="33" xr3:uid="{AA8932FE-540A-4765-B554-3C1E4DDB736A}" name="Company Street Address"/>
    <tableColumn id="34" xr3:uid="{E37EFBD0-62AB-4F24-8D26-F08947E80426}" name="Company City"/>
    <tableColumn id="35" xr3:uid="{5A0B8604-2190-4D89-A523-0C5A97165FE6}" name="Company State"/>
    <tableColumn id="36" xr3:uid="{366E4153-619E-411B-B2A0-2587FA0FA976}" name="Company Zip Code"/>
    <tableColumn id="37" xr3:uid="{612190D4-A6B1-4317-9902-B1E2D1E9E89F}" name="Company Country"/>
    <tableColumn id="38" xr3:uid="{B71F1565-3C7B-46EB-8D48-369510E14C88}" name="Full Address"/>
    <tableColumn id="39" xr3:uid="{24F19D3E-E249-4DBB-AE1A-06BCB560A466}" name="Membership Note"/>
    <tableColumn id="40" xr3:uid="{11E28386-0CEF-45AA-BEF0-616CF9A5B1C6}" name="Source (Self-Define)"/>
    <tableColumn id="44" xr3:uid="{58B200D6-C454-4079-AD89-75FEE4285799}" name="Enrich/Expand By 2X (YYYYMMDD)"/>
    <tableColumn id="45" xr3:uid="{1B6B7E40-4585-407F-BFCD-609516928EFB}" name="IPQS Check" dataDxfId="65"/>
    <tableColumn id="41" xr3:uid="{215637A3-162A-41FC-8EF1-0F4EFC721E38}" name="Status In HubSpot" dataDxfId="64"/>
    <tableColumn id="43" xr3:uid="{E002606C-A689-4652-B079-5E23596916D9}" name="Exist Segment" dataDxfId="6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3E4674-8224-41F5-95B8-DF2951C842EC}" name="CPO" displayName="CPO" ref="A1:AR8" totalsRowShown="0">
  <autoFilter ref="A1:AR8" xr:uid="{953E4674-8224-41F5-95B8-DF2951C842EC}"/>
  <tableColumns count="44">
    <tableColumn id="1" xr3:uid="{0F3DA9EB-AB37-40C5-A092-E4970A054606}" name="First Name"/>
    <tableColumn id="2" xr3:uid="{FD7A5188-0CC2-4F1B-AB7E-1CE69C5C1A85}" name="Middle Name"/>
    <tableColumn id="3" xr3:uid="{BD21BA07-3FD3-4A94-9715-E64BE1BD1406}" name="Last Name"/>
    <tableColumn id="4" xr3:uid="{74D6038A-02C4-4E33-9034-1442B384B7C5}" name="Job Title"/>
    <tableColumn id="5" xr3:uid="{5541C821-8568-471D-B493-159A4C6CBFE9}" name="Job Role (Standardized)"/>
    <tableColumn id="6" xr3:uid="{4F326E32-D402-411A-8B02-82529565EED1}" name="Job Function"/>
    <tableColumn id="7" xr3:uid="{1D1D279E-B774-4662-AB14-6D774BE2EB3B}" name="Management Level"/>
    <tableColumn id="8" xr3:uid="{D1E41029-F0FF-49AF-B587-47A74F202A48}" name="Email Address"/>
    <tableColumn id="9" xr3:uid="{C4C7F65B-6AA6-494D-BB88-70BE206C03B6}" name="Email Domain"/>
    <tableColumn id="10" xr3:uid="{A040A547-8E90-4EE8-8B29-02DB16614EC2}" name="Direct Phone Number"/>
    <tableColumn id="11" xr3:uid="{5CEC9B6C-DE65-43F2-AE3D-D87BA089B0AB}" name="LinkedIn Contact Profile URL"/>
    <tableColumn id="12" xr3:uid="{C7E0DF16-083F-47E8-98F2-88DD9C499187}" name="Person Street"/>
    <tableColumn id="13" xr3:uid="{11B8CFA7-B0D2-4F76-AA7E-7C7998405C60}" name="Person City"/>
    <tableColumn id="14" xr3:uid="{B06585B7-4025-4003-97C6-74E7ED7F3176}" name="Person State"/>
    <tableColumn id="15" xr3:uid="{A3D4D14C-0E24-4E60-9E63-253D13868CFA}" name="Person Zip Code"/>
    <tableColumn id="16" xr3:uid="{25BD4015-6C52-44C3-A7EC-6ED5E0E1F77B}" name="Country"/>
    <tableColumn id="17" xr3:uid="{D3D1D2C5-F875-4346-AE8C-CED37BA29516}" name="Company Name"/>
    <tableColumn id="18" xr3:uid="{147DB84B-3905-4630-B0E5-B65F8F36EFC5}" name="Website"/>
    <tableColumn id="19" xr3:uid="{98547617-2C30-4CBB-A664-66E5F3BE4562}" name="Company Domain"/>
    <tableColumn id="20" xr3:uid="{BEE50FA0-5FDA-441E-85B6-BB3C39612ACF}" name="Company HQ Phone"/>
    <tableColumn id="21" xr3:uid="{BCA7A2DF-3B8A-4D42-9C5B-D26FDFBCAEA7}" name="Revenue (in 000s USD)" dataDxfId="62">
      <calculatedColumnFormula>_xlfn.XLOOKUP(CPO[[#This Row],[Company Domain]],Summary[Company Domain], Summary[Revenue (in 000s USD)],"ERROR")</calculatedColumnFormula>
    </tableColumn>
    <tableColumn id="22" xr3:uid="{4A6B51C9-5A4C-483F-B0A1-F28B74DF1592}" name="Revenue Range (in USD)" dataDxfId="61">
      <calculatedColumnFormula>_xlfn.XLOOKUP(CPO[[#This Row],[Company Domain]],Summary[Company Domain], Summary[Revenue Range (in USD)],"ERROR")</calculatedColumnFormula>
    </tableColumn>
    <tableColumn id="23" xr3:uid="{72818DD5-5EDA-40EF-8A74-21C3ACAFD3EE}" name="Primary Industry"/>
    <tableColumn id="24" xr3:uid="{B19FF030-8743-4767-97AA-F7A0E56FDB92}" name="Primary Sub-Industry"/>
    <tableColumn id="25" xr3:uid="{A4C7562E-A90B-4AFA-8D5F-F019F3FC2A86}" name="All Industries"/>
    <tableColumn id="26" xr3:uid="{6D5498AF-C314-45B3-A52F-BD291B18C85A}" name="All Sub-Industries"/>
    <tableColumn id="27" xr3:uid="{ACEEDE8C-9997-42F4-A8A1-3EF2D7D6B1C8}" name="Industry (Standardized)" dataDxfId="60">
      <calculatedColumnFormula>_xlfn.XLOOKUP(CPO[[#This Row],[Company Domain]],Summary[Company Domain], Summary[Industry (Standardized)],"ERROR")</calculatedColumnFormula>
    </tableColumn>
    <tableColumn id="28" xr3:uid="{C7AE7CD3-1BE7-4B28-A234-2EE27EF21387}" name="Lead Segment HS" dataDxfId="59">
      <calculatedColumnFormula>_xlfn.XLOOKUP(CPO[[#This Row],[Company Domain]],Summary[Company Domain], Summary[Lead Segment HS],"ERROR")</calculatedColumnFormula>
    </tableColumn>
    <tableColumn id="29" xr3:uid="{8C04D773-356F-4BA2-B611-F5FFBBCC003B}" name="Industry Re-Segmentation" dataDxfId="58">
      <calculatedColumnFormula>_xlfn.XLOOKUP(CPO[[#This Row],[Company Domain]],Summary[Company Domain], Summary[Industry Re-Segmentation],"ERROR")</calculatedColumnFormula>
    </tableColumn>
    <tableColumn id="30" xr3:uid="{293360F6-9B3A-4E98-AF4A-2EB320FC0B9D}" name="LinkedIn Company Profile URL"/>
    <tableColumn id="31" xr3:uid="{4A556655-C04B-4FEE-BE9A-76DF47017396}" name="Facebook Company Profile URL"/>
    <tableColumn id="32" xr3:uid="{5EF67518-E186-4BDB-BEB3-54C3774F9AAC}" name="Twitter Company Profile URL"/>
    <tableColumn id="33" xr3:uid="{DA316938-D3A3-476D-BE7C-75C4F35004AE}" name="Company Street Address"/>
    <tableColumn id="34" xr3:uid="{7CB42AF0-C34F-4785-B7CB-B76E42204013}" name="Company City"/>
    <tableColumn id="35" xr3:uid="{27E435D6-77C5-473B-B6B0-1DA8B5F8B608}" name="Company State"/>
    <tableColumn id="36" xr3:uid="{6722791F-BD30-4779-8179-D57FD719EB01}" name="Company Zip Code"/>
    <tableColumn id="37" xr3:uid="{3B2DCAC8-1A21-4979-8733-7CF392608F60}" name="Company Country"/>
    <tableColumn id="38" xr3:uid="{9D119A69-3D74-4CF2-AF3C-C47754D0A14C}" name="Full Address"/>
    <tableColumn id="39" xr3:uid="{A6CE5C5C-1A59-4CE0-A52F-3AC326447308}" name="Membership Note"/>
    <tableColumn id="40" xr3:uid="{DFA400C5-BB9D-4878-939E-7A60FFB3BDC9}" name="Source (Self-Define)"/>
    <tableColumn id="41" xr3:uid="{FED3637E-45BA-4116-B622-AB8F85AC89D7}" name="Enrich/Expand By 2X (YYYYMMDD)"/>
    <tableColumn id="45" xr3:uid="{E2D54035-DA0F-4291-96B5-57E5B8EF9937}" name="IPQS Check"/>
    <tableColumn id="42" xr3:uid="{E3DFE808-2D52-4F18-9410-59AE7D62CC13}" name="Status In HubSpot" dataDxfId="57"/>
    <tableColumn id="46" xr3:uid="{DA1CA20F-5680-4C6B-823A-95055E173425}" name="Exist Segment" dataDxfId="5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99686-43B3-4D90-A4FB-10E36FB53933}" name="COO" displayName="COO" ref="A1:AR95" totalsRowShown="0">
  <autoFilter ref="A1:AR95" xr:uid="{AC099686-43B3-4D90-A4FB-10E36FB53933}"/>
  <tableColumns count="44">
    <tableColumn id="1" xr3:uid="{301B0037-F46C-4932-AC59-4F20681043A4}" name="First Name"/>
    <tableColumn id="2" xr3:uid="{6C755149-CA7C-43E7-A30F-B4F2B25E99CC}" name="Middle Name"/>
    <tableColumn id="3" xr3:uid="{9DCCB1B9-9FE0-4F46-99CF-9DCAF18057F5}" name="Last Name"/>
    <tableColumn id="4" xr3:uid="{E4A65011-1BED-4CCF-8031-8F8789FD0E34}" name="Job Title"/>
    <tableColumn id="5" xr3:uid="{F0196C5B-DBF8-45AC-A206-B95511CDF129}" name="Job Role (Standardized)"/>
    <tableColumn id="6" xr3:uid="{31B0E43A-2010-469E-BA6A-BF98F20F1E55}" name="Job Function"/>
    <tableColumn id="7" xr3:uid="{858FD4A3-FC38-4739-A7D2-B69034D01032}" name="Management Level"/>
    <tableColumn id="8" xr3:uid="{C577581E-3633-48CD-98B5-CC0B45BD40BC}" name="Email Address"/>
    <tableColumn id="9" xr3:uid="{D3CD8203-35F5-4C61-9ECE-D06DC363CF9A}" name="Email Domain"/>
    <tableColumn id="10" xr3:uid="{6276B915-E35E-468C-ACFE-119FFE7415FC}" name="Direct Phone Number"/>
    <tableColumn id="11" xr3:uid="{BFB86F92-AFDC-4933-BEAB-A433BB5BE03E}" name="LinkedIn Contact Profile URL"/>
    <tableColumn id="12" xr3:uid="{D466B664-2E58-4228-8851-880ADA25865E}" name="Person Street"/>
    <tableColumn id="13" xr3:uid="{7F3CD44B-05D2-49E8-B2BD-4145D9EE8B61}" name="Person City"/>
    <tableColumn id="14" xr3:uid="{7597373A-D521-4F07-9F2F-88E67AD30429}" name="Person State"/>
    <tableColumn id="15" xr3:uid="{3A90AE16-D6C3-4695-A70B-ECFE1C2E7E51}" name="Person Zip Code"/>
    <tableColumn id="16" xr3:uid="{79199D35-DFC1-4094-B412-636F7F8330B5}" name="Country"/>
    <tableColumn id="17" xr3:uid="{6C0D2E37-4CC2-43D6-A5E0-3319C750292A}" name="Company Name"/>
    <tableColumn id="18" xr3:uid="{4D8E01FF-A1F1-47A0-BCEC-DE340F13A572}" name="Website"/>
    <tableColumn id="19" xr3:uid="{1C5E44C7-47F9-4F78-A439-F54123859862}" name="Company Domain"/>
    <tableColumn id="20" xr3:uid="{844C3EFF-79C7-44B5-8D80-66E3D7B9C592}" name="Company HQ Phone"/>
    <tableColumn id="21" xr3:uid="{C68A445B-030E-48FA-9D01-FD81710F14A1}" name="Revenue (in 000s USD)" dataDxfId="55">
      <calculatedColumnFormula>_xlfn.XLOOKUP(COO[[#This Row],[Company Domain]],Summary[Company Domain], Summary[Revenue (in 000s USD)],"ERROR")</calculatedColumnFormula>
    </tableColumn>
    <tableColumn id="22" xr3:uid="{91AFAC87-E92E-4149-9563-7603BAF58A17}" name="Revenue Range (in USD)" dataDxfId="54">
      <calculatedColumnFormula>_xlfn.XLOOKUP(COO[[#This Row],[Company Domain]],Summary[Company Domain], Summary[Revenue Range (in USD)],"ERROR")</calculatedColumnFormula>
    </tableColumn>
    <tableColumn id="23" xr3:uid="{77B44D08-FE22-4D20-B895-BC74A9173589}" name="Primary Industry"/>
    <tableColumn id="24" xr3:uid="{B84E97EC-9880-45DE-AF67-DEDD11CFC326}" name="Primary Sub-Industry"/>
    <tableColumn id="25" xr3:uid="{7DF3B541-B46B-422D-9BAE-3E832F60DB64}" name="All Industries"/>
    <tableColumn id="26" xr3:uid="{26B43E7E-3BA6-4777-99BB-D889D4062850}" name="All Sub-Industries"/>
    <tableColumn id="27" xr3:uid="{991D203B-23B4-4F5F-A09F-3F32F9286B65}" name="Industry (Standardized)" dataDxfId="53">
      <calculatedColumnFormula>_xlfn.XLOOKUP(COO[[#This Row],[Company Domain]],Summary[Company Domain], Summary[Industry (Standardized)],"ERROR")</calculatedColumnFormula>
    </tableColumn>
    <tableColumn id="28" xr3:uid="{DF2EE249-02CD-49C0-A22B-3B3C5C9FD10B}" name="Lead Segment HS" dataDxfId="52">
      <calculatedColumnFormula>_xlfn.XLOOKUP(COO[[#This Row],[Company Domain]],Summary[Company Domain], Summary[Lead Segment HS],"ERROR")</calculatedColumnFormula>
    </tableColumn>
    <tableColumn id="29" xr3:uid="{A1F6A2A4-88DC-481B-8138-849C591B64FB}" name="Industry Re-Segmentation" dataDxfId="51">
      <calculatedColumnFormula>_xlfn.XLOOKUP(COO[[#This Row],[Company Domain]],Summary[Company Domain], Summary[Industry Re-Segmentation],"ERROR")</calculatedColumnFormula>
    </tableColumn>
    <tableColumn id="30" xr3:uid="{64D96623-FD94-4B3A-8082-83AD49335179}" name="LinkedIn Company Profile URL"/>
    <tableColumn id="31" xr3:uid="{DF28DCF4-6726-445B-91E4-41B25394D297}" name="Facebook Company Profile URL"/>
    <tableColumn id="32" xr3:uid="{009E8633-6EAD-47CA-AEC2-29E89EB9F6F3}" name="Twitter Company Profile URL"/>
    <tableColumn id="33" xr3:uid="{98A3BA1E-431A-4CFC-B6F4-88043D0F9093}" name="Company Street Address"/>
    <tableColumn id="34" xr3:uid="{F54DA614-DB57-42FA-A241-93EDE428008D}" name="Company City"/>
    <tableColumn id="35" xr3:uid="{55F386D0-3124-43D9-9511-CCA1CBF97846}" name="Company State"/>
    <tableColumn id="36" xr3:uid="{452F07D1-E793-49ED-A33E-0581FDAE842D}" name="Company Zip Code"/>
    <tableColumn id="37" xr3:uid="{C5884351-3E33-49AB-914E-49437FDD049E}" name="Company Country"/>
    <tableColumn id="38" xr3:uid="{B9BFDCEA-125A-4055-87E0-4655BE0DDB49}" name="Full Address"/>
    <tableColumn id="39" xr3:uid="{3AB6BDBB-EF9B-4784-AD82-19DDE76773D6}" name="Membership Note"/>
    <tableColumn id="40" xr3:uid="{8E627017-D7D8-4851-909F-B4746914D52C}" name="Source (Self-Define)"/>
    <tableColumn id="41" xr3:uid="{9C6D6518-7257-487E-B7BB-18DBC5267E38}" name="Enrich/Expand By 2X (YYYYMMDD)"/>
    <tableColumn id="42" xr3:uid="{61833932-DEFA-4E83-A627-036C3B1602A1}" name="IPQS Check" dataDxfId="50"/>
    <tableColumn id="43" xr3:uid="{69976B55-A1F8-4F7B-ADA1-23050518CC4D}" name="Status In HubSpot" dataDxfId="49"/>
    <tableColumn id="44" xr3:uid="{1BD95BD0-7466-4178-B727-2E7FEAB9FAD7}" name="Exist Segment" dataDxfId="4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708AAB-B5AF-4D73-A680-30C5443D41AC}" name="CAO" displayName="CAO" ref="A1:AR19" totalsRowShown="0">
  <autoFilter ref="A1:AR19" xr:uid="{9B708AAB-B5AF-4D73-A680-30C5443D41AC}"/>
  <tableColumns count="44">
    <tableColumn id="1" xr3:uid="{4C777A75-C00F-4B69-9132-D521FBCCA8EF}" name="First Name"/>
    <tableColumn id="2" xr3:uid="{60161011-920A-4513-BC34-9F3BE63C4683}" name="Middle Name"/>
    <tableColumn id="3" xr3:uid="{F2AE3D97-FBF7-401F-BCF4-C9E45174FC38}" name="Last Name"/>
    <tableColumn id="4" xr3:uid="{0A799B7A-5782-4AE3-A2B7-A3A7612FCC46}" name="Job Title"/>
    <tableColumn id="5" xr3:uid="{49CAA38B-42EB-435E-8769-D1A754B2A10A}" name="Job Role (Standardized)"/>
    <tableColumn id="6" xr3:uid="{73398C30-02C8-4065-8751-706D06194DEB}" name="Job Function"/>
    <tableColumn id="7" xr3:uid="{60CAD307-4F70-4120-910C-147C555D076A}" name="Management Level"/>
    <tableColumn id="8" xr3:uid="{E78576C5-F4AA-4015-957A-229148D57733}" name="Email Address"/>
    <tableColumn id="9" xr3:uid="{EA51AA4D-224B-44A9-A03B-DAF1C9500F42}" name="Email Domain"/>
    <tableColumn id="10" xr3:uid="{7517619B-A1E5-4D1F-AB31-0A51F1ABDE79}" name="Direct Phone Number"/>
    <tableColumn id="11" xr3:uid="{C1FA0FB8-D0F6-4CF8-8353-92795D786631}" name="LinkedIn Contact Profile URL"/>
    <tableColumn id="12" xr3:uid="{2050C54C-24DE-4E7D-B9D9-F0E5380D99E5}" name="Person Street"/>
    <tableColumn id="13" xr3:uid="{6269DD18-5B1F-4D48-B4A1-892433767C40}" name="Person City"/>
    <tableColumn id="14" xr3:uid="{30CFF0C1-3746-4C01-8944-1D32FDEE86EA}" name="Person State"/>
    <tableColumn id="15" xr3:uid="{02BDF03C-0DD2-46DE-94CA-DA5DD3CB9983}" name="Person Zip Code"/>
    <tableColumn id="16" xr3:uid="{BF0D62E3-FF52-4ECD-AB0C-A9C088E48701}" name="Country"/>
    <tableColumn id="17" xr3:uid="{8A4846BF-6709-4290-BC9D-62F8DF51717C}" name="Company Name"/>
    <tableColumn id="18" xr3:uid="{3EFEBB91-9CAD-44DB-B893-5E111D142B2E}" name="Website"/>
    <tableColumn id="19" xr3:uid="{F3228FFA-B710-4FB7-9013-7697B2CC0C14}" name="Company Domain"/>
    <tableColumn id="20" xr3:uid="{8872C92C-043B-4C70-990D-E775E4BB687F}" name="Company HQ Phone"/>
    <tableColumn id="21" xr3:uid="{6B00F5D9-493C-4DF8-B3CD-1E08C5B89D99}" name="Revenue (in 000s USD)" dataDxfId="47">
      <calculatedColumnFormula>_xlfn.XLOOKUP(CAO[[#This Row],[Company Domain]],Summary[Company Domain], Summary[Revenue (in 000s USD)],"ERROR")</calculatedColumnFormula>
    </tableColumn>
    <tableColumn id="22" xr3:uid="{85EC7385-96D1-479D-B2F9-C18DA72C62C7}" name="Revenue Range (in USD)" dataDxfId="46">
      <calculatedColumnFormula>_xlfn.XLOOKUP(CAO[[#This Row],[Company Domain]],Summary[Company Domain], Summary[Revenue Range (in USD)],"ERROR")</calculatedColumnFormula>
    </tableColumn>
    <tableColumn id="23" xr3:uid="{85CE022B-88A4-4405-9416-C65AE08FC021}" name="Primary Industry"/>
    <tableColumn id="24" xr3:uid="{366263D8-75BE-4BAD-BBCA-396D05F9F77C}" name="Primary Sub-Industry"/>
    <tableColumn id="25" xr3:uid="{AE0B5EA1-B89B-48AA-9011-BFD9584C731C}" name="All Industries"/>
    <tableColumn id="26" xr3:uid="{9EA2951E-F2B4-47E4-8AA2-6A09AE20CDC0}" name="All Sub-Industries"/>
    <tableColumn id="27" xr3:uid="{8E59708A-5245-482E-8A6D-A1EA11A64DF8}" name="Industry (Standardized)" dataDxfId="45">
      <calculatedColumnFormula>_xlfn.XLOOKUP(CAO[[#This Row],[Company Domain]],Summary[Company Domain], Summary[Industry (Standardized)],"ERROR")</calculatedColumnFormula>
    </tableColumn>
    <tableColumn id="28" xr3:uid="{6F511282-E71C-4D86-9EC1-F92F7A84E49D}" name="Lead Segment HS" dataDxfId="44">
      <calculatedColumnFormula>_xlfn.XLOOKUP(CAO[[#This Row],[Company Domain]],Summary[Company Domain], Summary[Lead Segment HS],"ERROR")</calculatedColumnFormula>
    </tableColumn>
    <tableColumn id="29" xr3:uid="{52BB59E9-A447-4B31-A938-A10F98956724}" name="Industry Re-Segmentation" dataDxfId="43">
      <calculatedColumnFormula>_xlfn.XLOOKUP(CAO[[#This Row],[Company Domain]],Summary[Company Domain], Summary[Industry Re-Segmentation],"ERROR")</calculatedColumnFormula>
    </tableColumn>
    <tableColumn id="30" xr3:uid="{AC47546F-1220-431A-87CE-F0C6E5699928}" name="LinkedIn Company Profile URL"/>
    <tableColumn id="31" xr3:uid="{A613A99A-E02C-4078-A2DA-6BD8307BFC93}" name="Facebook Company Profile URL"/>
    <tableColumn id="32" xr3:uid="{2EF78070-207F-47C0-9C80-5DCA8F84A046}" name="Twitter Company Profile URL"/>
    <tableColumn id="33" xr3:uid="{3A136B91-C8A6-4CEC-B3FA-0D64005EAD71}" name="Company Street Address"/>
    <tableColumn id="34" xr3:uid="{91928C27-3561-4359-B8F6-AA5CA26C03D1}" name="Company City"/>
    <tableColumn id="35" xr3:uid="{CC87E66D-EB31-416B-9785-26383A0223B2}" name="Company State"/>
    <tableColumn id="36" xr3:uid="{F87AD7AF-D0B3-499C-BC54-9F198FEA7C4E}" name="Company Zip Code"/>
    <tableColumn id="37" xr3:uid="{A5C38F89-1C70-44E6-A4EE-25266C6EF129}" name="Company Country"/>
    <tableColumn id="38" xr3:uid="{4D95858F-0190-4B35-8DCD-A6758BC27C52}" name="Full Address"/>
    <tableColumn id="39" xr3:uid="{B9FF93E2-F0E5-4367-B375-1BD63F657756}" name="Membership Note"/>
    <tableColumn id="40" xr3:uid="{EDC8C8C2-8333-4D20-9E19-2D98B9D36E68}" name="Source (Self-Define)"/>
    <tableColumn id="41" xr3:uid="{6B1AC7F6-87F1-42A8-9AC6-C1E35329F176}" name="Enrich/Expand By 2X (YYYYMMDD)"/>
    <tableColumn id="42" xr3:uid="{3451FF45-4E1B-4954-8393-7D12AB11D157}" name="IPQS Check" dataDxfId="42"/>
    <tableColumn id="43" xr3:uid="{F94A7769-1587-456F-A592-88117DE6FCBC}" name="Status In HubSpot" dataDxfId="41"/>
    <tableColumn id="44" xr3:uid="{3B1062BC-3D51-48BF-98E3-70D68CEA90A8}" name="Exist Segment" dataDxfId="4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61C3C-614C-453D-9CB4-037247AEF027}" name="CEO" displayName="CEO" ref="A1:AR91" totalsRowShown="0">
  <autoFilter ref="A1:AR91" xr:uid="{17061C3C-614C-453D-9CB4-037247AEF027}"/>
  <tableColumns count="44">
    <tableColumn id="1" xr3:uid="{C7960F0D-3F39-410E-91DD-A280D1F5393F}" name="First Name"/>
    <tableColumn id="2" xr3:uid="{B1683A3F-3EA5-4436-96F3-C1E92E979C3C}" name="Middle Name"/>
    <tableColumn id="3" xr3:uid="{6AAF499D-B1B1-45C2-B4CA-B718E9DB09DA}" name="Last Name"/>
    <tableColumn id="4" xr3:uid="{F544693E-988D-480E-9ECA-81E6CC33C107}" name="Job Title"/>
    <tableColumn id="5" xr3:uid="{308AAB0F-5269-4039-A276-63413C3C24C4}" name="Job Role (Standardized)"/>
    <tableColumn id="6" xr3:uid="{220C1A5E-73DA-4D89-924C-4C57338E5FA9}" name="Job Function"/>
    <tableColumn id="7" xr3:uid="{8F8AD749-0E53-4660-A5D6-F01352E7D348}" name="Management Level"/>
    <tableColumn id="8" xr3:uid="{3EA4D0AD-14E9-4069-AED7-C81CC7AED9D4}" name="Email Address"/>
    <tableColumn id="9" xr3:uid="{9DA57D07-1F37-465E-A223-15F1C75E7CE8}" name="Email Domain"/>
    <tableColumn id="10" xr3:uid="{D7AEE324-6D29-4352-84B9-495101634C90}" name="Direct Phone Number"/>
    <tableColumn id="11" xr3:uid="{DE44A592-8CDF-496D-9786-1A33AC66271C}" name="LinkedIn Contact Profile URL"/>
    <tableColumn id="12" xr3:uid="{83CEB1CF-CEB4-4C81-8874-B88289007E46}" name="Person Street"/>
    <tableColumn id="13" xr3:uid="{7C635744-8920-4DEB-8EB0-5E9D184EB555}" name="Person City"/>
    <tableColumn id="14" xr3:uid="{8D16C09D-B8FB-4797-8F42-E828CC7347C0}" name="Person State"/>
    <tableColumn id="15" xr3:uid="{74C37635-4990-42CD-9B0A-D50ED8F84898}" name="Person Zip Code"/>
    <tableColumn id="16" xr3:uid="{5A1F8FBA-E5A9-43CD-B952-51B223B8BEA7}" name="Country"/>
    <tableColumn id="17" xr3:uid="{BAE8B7B7-18E2-4D7D-8D5B-4BB448437785}" name="Company Name"/>
    <tableColumn id="18" xr3:uid="{4C7D2453-8390-4DDE-B9F9-FB4F5FD72A21}" name="Website"/>
    <tableColumn id="19" xr3:uid="{B1EADDAB-4633-433B-81D9-88F7718409B1}" name="Company Domain"/>
    <tableColumn id="20" xr3:uid="{911EF48E-EDD6-4733-95A1-273735B8414E}" name="Company HQ Phone"/>
    <tableColumn id="21" xr3:uid="{AEC84385-07F3-4392-AA89-AA45052A382C}" name="Revenue (in 000s USD)" dataDxfId="39">
      <calculatedColumnFormula>_xlfn.XLOOKUP(CEO[[#This Row],[Company Domain]],Summary[Company Domain], Summary[Revenue (in 000s USD)],"ERROR")</calculatedColumnFormula>
    </tableColumn>
    <tableColumn id="22" xr3:uid="{98D01B5A-5725-4258-AF3D-B036B612DA47}" name="Revenue Range (in USD)" dataDxfId="38">
      <calculatedColumnFormula>_xlfn.XLOOKUP(CEO[[#This Row],[Company Domain]],Summary[Company Domain], Summary[Revenue Range (in USD)],"ERROR")</calculatedColumnFormula>
    </tableColumn>
    <tableColumn id="23" xr3:uid="{50DEE657-E731-451F-A5F4-F0E2AEA2D89A}" name="Primary Industry"/>
    <tableColumn id="24" xr3:uid="{8C85A4BB-FDF1-4A0A-AAB9-E4D8A5D5B8B4}" name="Primary Sub-Industry"/>
    <tableColumn id="25" xr3:uid="{D557EC9F-BA58-4CA8-800B-4D2C27372C4C}" name="All Industries"/>
    <tableColumn id="26" xr3:uid="{0B974800-8567-463D-BD01-43C7742C89F9}" name="All Sub-Industries"/>
    <tableColumn id="27" xr3:uid="{0D1A8EF7-D6C6-4B34-B58B-BFAD2024DA20}" name="Industry (Standardized)" dataDxfId="37">
      <calculatedColumnFormula>_xlfn.XLOOKUP(CEO[[#This Row],[Company Domain]],Summary[Company Domain], Summary[Industry (Standardized)],"ERROR")</calculatedColumnFormula>
    </tableColumn>
    <tableColumn id="28" xr3:uid="{2603A347-6E4F-4737-AD38-9B7FC23F1CD8}" name="Lead Segment HS" dataDxfId="36">
      <calculatedColumnFormula>_xlfn.XLOOKUP(CEO[[#This Row],[Company Domain]],Summary[Company Domain], Summary[Lead Segment HS],"ERROR")</calculatedColumnFormula>
    </tableColumn>
    <tableColumn id="29" xr3:uid="{5278860C-41F4-4178-A1BF-38690102FBB6}" name="Industry Re-Segmentation" dataDxfId="35">
      <calculatedColumnFormula>_xlfn.XLOOKUP(CEO[[#This Row],[Company Domain]],Summary[Company Domain], Summary[Industry Re-Segmentation],"ERROR")</calculatedColumnFormula>
    </tableColumn>
    <tableColumn id="30" xr3:uid="{1E918153-FE87-413E-97FD-1D6CE597A9E0}" name="LinkedIn Company Profile URL"/>
    <tableColumn id="31" xr3:uid="{77D4865E-892E-49AA-93B2-DA676615CA45}" name="Facebook Company Profile URL"/>
    <tableColumn id="32" xr3:uid="{E1D8207D-3BC8-4581-A8BE-706FF2577798}" name="Twitter Company Profile URL"/>
    <tableColumn id="33" xr3:uid="{7236D0C9-FD19-4911-B910-B3C10D1844EE}" name="Company Street Address"/>
    <tableColumn id="34" xr3:uid="{FD57DA9A-D4D8-45EF-B315-EA1B91CEB41E}" name="Company City"/>
    <tableColumn id="35" xr3:uid="{073D1154-7114-4E28-8B86-77152A9EEE6E}" name="Company State"/>
    <tableColumn id="36" xr3:uid="{211694DB-D35E-4176-B78B-E72D9A751A99}" name="Company Zip Code"/>
    <tableColumn id="37" xr3:uid="{8D6FC40D-C785-4C07-A0A4-A4C118619AFA}" name="Company Country"/>
    <tableColumn id="38" xr3:uid="{60F0B6A1-487E-4ACF-8B3C-C2ABD90D5188}" name="Full Address"/>
    <tableColumn id="39" xr3:uid="{71ACD63A-0440-4AD3-A920-E7121AE2885F}" name="Membership Note"/>
    <tableColumn id="40" xr3:uid="{68DC7F0E-FCA0-42BD-BD49-8EA8604B627C}" name="Source (Self-Define)"/>
    <tableColumn id="41" xr3:uid="{3C6F9787-824A-4188-B20E-04BEF62A182A}" name="Enrich/Expand By 2X (YYYYMMDD)"/>
    <tableColumn id="42" xr3:uid="{10ED9080-3864-4D95-BE55-389A73703AB6}" name="IPQS Check" dataDxfId="34"/>
    <tableColumn id="43" xr3:uid="{D82CB44D-3C0A-41E8-9FA4-2D8B6ADB5D50}" name="Status In HubSpot" dataDxfId="33"/>
    <tableColumn id="44" xr3:uid="{B928E975-133A-458F-B4F0-261278555B86}" name="Exist Segment" dataDxfId="3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85BFFF-8251-4793-9599-8FC4DF405768}" name="Finance" displayName="Finance" ref="A1:AR127" totalsRowShown="0">
  <autoFilter ref="A1:AR127" xr:uid="{C585BFFF-8251-4793-9599-8FC4DF405768}"/>
  <tableColumns count="44">
    <tableColumn id="1" xr3:uid="{4E83389E-9BEF-451F-92E9-71383AB13734}" name="First Name"/>
    <tableColumn id="2" xr3:uid="{0310F01C-0BB8-4BFD-A6A6-86DCCCBD3443}" name="Middle Name"/>
    <tableColumn id="3" xr3:uid="{E658D3F1-9AE1-49A1-B4DB-F85873CFDB5B}" name="Last Name"/>
    <tableColumn id="4" xr3:uid="{78ECC508-0230-4878-9D26-42C60AED8F42}" name="Job Title"/>
    <tableColumn id="5" xr3:uid="{E21321EE-B49F-4720-979E-205CE19BEB6F}" name="Job Role (Standardized)" dataDxfId="31"/>
    <tableColumn id="6" xr3:uid="{5E93469D-88DA-40C6-8E83-B95DAC28E62F}" name="Job Function"/>
    <tableColumn id="7" xr3:uid="{AD4C0361-C51B-4475-ABDD-3CDB8376495E}" name="Management Level"/>
    <tableColumn id="8" xr3:uid="{707B093D-EA06-4623-90A8-106FD797A9A1}" name="Email Address"/>
    <tableColumn id="9" xr3:uid="{0B574C8F-15F4-41B7-B455-05B53C0BC006}" name="Email Domain"/>
    <tableColumn id="10" xr3:uid="{2A091E66-82B5-467C-B6BC-C8B17D9F723D}" name="Direct Phone Number"/>
    <tableColumn id="11" xr3:uid="{ED2627E8-ACC4-4171-A698-C41EDAB93574}" name="LinkedIn Contact Profile URL"/>
    <tableColumn id="12" xr3:uid="{B7BF49DE-A443-428F-9A26-420DA640FF1C}" name="Person Street"/>
    <tableColumn id="13" xr3:uid="{4219F072-1D2C-448B-9172-F0616B3AB953}" name="Person City"/>
    <tableColumn id="14" xr3:uid="{01CBB02B-CA53-465A-9DEA-99A08AFB1C10}" name="Person State"/>
    <tableColumn id="15" xr3:uid="{B54E1147-4716-4B1E-BE02-0157B4E215EC}" name="Person Zip Code"/>
    <tableColumn id="16" xr3:uid="{5362751B-0085-4D28-9534-CD068D0748C1}" name="Country"/>
    <tableColumn id="17" xr3:uid="{500EA19F-DEB0-4900-BDE1-043146894898}" name="Company Name"/>
    <tableColumn id="18" xr3:uid="{6187CA05-E314-4B82-B1C9-679A18A04A31}" name="Website"/>
    <tableColumn id="19" xr3:uid="{4C3AD021-B70C-4616-8D1B-419B0D8EC1B3}" name="Company Domain"/>
    <tableColumn id="20" xr3:uid="{0646844A-ADC7-4732-8769-F5609DCB9E79}" name="Company HQ Phone"/>
    <tableColumn id="21" xr3:uid="{D77ADFFD-4BAF-4109-A3B2-B0704C8DC3CE}" name="Revenue (in 000s USD)" dataDxfId="30">
      <calculatedColumnFormula>_xlfn.XLOOKUP(Finance[[#This Row],[Company Domain]],Summary[Company Domain], Summary[Revenue (in 000s USD)],"ERROR")</calculatedColumnFormula>
    </tableColumn>
    <tableColumn id="22" xr3:uid="{03B2F39A-3466-4EB7-B2BF-1BBC5C0B323D}" name="Revenue Range (in USD)" dataDxfId="29">
      <calculatedColumnFormula>_xlfn.XLOOKUP(Finance[[#This Row],[Company Domain]],Summary[Company Domain], Summary[Revenue Range (in USD)],"ERROR")</calculatedColumnFormula>
    </tableColumn>
    <tableColumn id="23" xr3:uid="{5DDFF246-BBF5-4ADA-97E8-B6265757C144}" name="Primary Industry"/>
    <tableColumn id="24" xr3:uid="{32FBE615-F0CC-4233-9D4C-0B91C120EF20}" name="Primary Sub-Industry"/>
    <tableColumn id="25" xr3:uid="{D0AB1E31-394E-4660-80A8-1CFB4EB4DCEA}" name="All Industries"/>
    <tableColumn id="26" xr3:uid="{9521CA31-5F63-40D5-8065-F4C7B7727A6A}" name="All Sub-Industries"/>
    <tableColumn id="27" xr3:uid="{D63B7AFA-5CA6-4939-AFC3-6537196BEEA5}" name="Industry (Standardized)" dataDxfId="28">
      <calculatedColumnFormula>_xlfn.XLOOKUP(Finance[[#This Row],[Company Domain]],Summary[Company Domain], Summary[Industry (Standardized)],"ERROR")</calculatedColumnFormula>
    </tableColumn>
    <tableColumn id="28" xr3:uid="{467151F0-3F44-406E-94D6-3217D481CA10}" name="Lead Segment HS" dataDxfId="27">
      <calculatedColumnFormula>_xlfn.XLOOKUP(Finance[[#This Row],[Company Domain]],Summary[Company Domain], Summary[Lead Segment HS],"ERROR")</calculatedColumnFormula>
    </tableColumn>
    <tableColumn id="29" xr3:uid="{55E2F93C-83E6-4145-9401-B2028F786BBA}" name="Industry Re-Segmentation" dataDxfId="26">
      <calculatedColumnFormula>_xlfn.XLOOKUP(Finance[[#This Row],[Company Domain]],Summary[Company Domain], Summary[Industry Re-Segmentation],"ERROR")</calculatedColumnFormula>
    </tableColumn>
    <tableColumn id="30" xr3:uid="{600889B5-5731-429F-AD96-4C8E7C3475B7}" name="LinkedIn Company Profile URL"/>
    <tableColumn id="31" xr3:uid="{2DD07BDD-977F-480B-85DA-5B67A5A1F522}" name="Facebook Company Profile URL"/>
    <tableColumn id="32" xr3:uid="{D77CBE0F-21D9-49D5-8F75-1A5B666F8DE6}" name="Twitter Company Profile URL"/>
    <tableColumn id="33" xr3:uid="{FEF25CCD-91D8-4ED8-BFB3-5D1E9C91504C}" name="Company Street Address"/>
    <tableColumn id="34" xr3:uid="{C1E79474-8837-470B-B44F-A251462AF5C1}" name="Company City"/>
    <tableColumn id="35" xr3:uid="{60319031-EA1A-429F-9CBF-8E227A0B0C27}" name="Company State"/>
    <tableColumn id="36" xr3:uid="{B03B5D49-8B61-4A04-8F05-41240F9DFC44}" name="Company Zip Code"/>
    <tableColumn id="37" xr3:uid="{4FCDD204-18F0-4BD0-B377-83D4A804BA6E}" name="Company Country"/>
    <tableColumn id="38" xr3:uid="{05AABC64-58FC-48D1-9CD2-6941937E6043}" name="Full Address"/>
    <tableColumn id="39" xr3:uid="{0C80028C-0099-40F1-B19A-693B20C83FD1}" name="Membership Note"/>
    <tableColumn id="40" xr3:uid="{F1AB15BA-56B7-401A-B31B-BA39D43FEC2F}" name="Source (Self-Define)"/>
    <tableColumn id="41" xr3:uid="{06638693-EE64-46E8-B6E4-B6E78BE62382}" name="Enrich/Expand By 2X (YYYYMMDD)"/>
    <tableColumn id="42" xr3:uid="{3FD6188B-6FE3-4AD3-A8D9-43166728476D}" name="IPQS Check" dataDxfId="25"/>
    <tableColumn id="46" xr3:uid="{09C9F574-A5CE-44AA-A5F9-089F0EB0BD60}" name="Status In HubSpot" dataDxfId="24"/>
    <tableColumn id="43" xr3:uid="{C53004D6-2EAA-41A6-A46F-D82E81B95BC9}" name="Exist segment" dataDxfId="2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818D8B-B166-48BB-B61B-6868DEA71385}" name="Treasurer" displayName="Treasurer" ref="A1:AR103" totalsRowShown="0">
  <autoFilter ref="A1:AR103" xr:uid="{A9818D8B-B166-48BB-B61B-6868DEA71385}"/>
  <tableColumns count="44">
    <tableColumn id="1" xr3:uid="{73096567-CEF2-4381-8C1F-6576153D7381}" name="First Name"/>
    <tableColumn id="2" xr3:uid="{BE7DE962-9D93-46D8-A467-C327E7305ABD}" name="Middle Name"/>
    <tableColumn id="3" xr3:uid="{3833721D-2BB8-4AFB-B33B-FC2AF3A388CC}" name="Last Name"/>
    <tableColumn id="4" xr3:uid="{3980C675-FD9D-425D-B504-0383D36D9DE8}" name="Job Title"/>
    <tableColumn id="5" xr3:uid="{18BC5198-58EA-4C74-9948-7ED0FD3E36B9}" name="Job Role (Standardized)" dataDxfId="22"/>
    <tableColumn id="6" xr3:uid="{09A3D876-CE9E-4693-854B-946102A112FB}" name="Job Function"/>
    <tableColumn id="7" xr3:uid="{98CB32BA-3396-4CA2-AEA6-9214B7DBEE5C}" name="Management Level"/>
    <tableColumn id="8" xr3:uid="{0B9C5DD2-1E70-4DF0-A50B-838340A80131}" name="Email Address"/>
    <tableColumn id="9" xr3:uid="{16A59295-E7A3-4612-BCB0-D804543CCF27}" name="Email Domain"/>
    <tableColumn id="10" xr3:uid="{38FB2375-CED8-498F-9539-72B2B9B40FE0}" name="Direct Phone Number"/>
    <tableColumn id="11" xr3:uid="{BF9C6B52-07E4-4356-8335-F85E7B1AA00B}" name="LinkedIn Contact Profile URL"/>
    <tableColumn id="12" xr3:uid="{C3219D74-9A89-4577-9387-37085742B5B5}" name="Person Street"/>
    <tableColumn id="13" xr3:uid="{110B942E-78F3-4111-A169-0C7F007EB049}" name="Person City"/>
    <tableColumn id="14" xr3:uid="{91261BB1-9CB0-4175-B57B-FD081B123540}" name="Person State"/>
    <tableColumn id="15" xr3:uid="{A27F01C3-5889-4472-9619-CC8F92CBDED5}" name="Person Zip Code"/>
    <tableColumn id="16" xr3:uid="{315118C1-058C-47F6-BEEB-304B5D92F63A}" name="Country"/>
    <tableColumn id="17" xr3:uid="{D247A862-402F-4C6E-B861-3A43C553B30D}" name="Company Name"/>
    <tableColumn id="18" xr3:uid="{244C25E9-440D-4EAB-A22F-9FFEE6F82F1E}" name="Website"/>
    <tableColumn id="19" xr3:uid="{E7ABF42D-308F-4556-98E1-D34279597CDF}" name="Company Domain"/>
    <tableColumn id="20" xr3:uid="{07C25CF7-42C1-4AD5-840D-A1AE40736766}" name="Company HQ Phone"/>
    <tableColumn id="21" xr3:uid="{6D961DA7-C4C0-4B5A-9780-7457D2CE0B6B}" name="Revenue (in 000s USD)" dataDxfId="21">
      <calculatedColumnFormula>_xlfn.XLOOKUP(Treasurer[[#This Row],[Company Domain]],Summary[Company Domain], Summary[Revenue (in 000s USD)],"ERROR")</calculatedColumnFormula>
    </tableColumn>
    <tableColumn id="22" xr3:uid="{67CA7443-A1EA-4F52-A71A-D9240323FEB6}" name="Revenue Range (in USD)" dataDxfId="20">
      <calculatedColumnFormula>_xlfn.XLOOKUP(Treasurer[[#This Row],[Company Domain]],Summary[Company Domain], Summary[Revenue Range (in USD)],"ERROR")</calculatedColumnFormula>
    </tableColumn>
    <tableColumn id="23" xr3:uid="{CCCAA02E-EA7A-4BDC-8E87-E20DF95B9810}" name="Primary Industry"/>
    <tableColumn id="24" xr3:uid="{84DBB113-6562-4FB3-9DE7-3A7DAE1A5AE4}" name="Primary Sub-Industry"/>
    <tableColumn id="25" xr3:uid="{E8A44F8C-A88D-4A16-A439-84AD79536714}" name="All Industries"/>
    <tableColumn id="26" xr3:uid="{3758CFFB-AFF7-4A4F-9E40-4FB5C2F2A362}" name="All Sub-Industries"/>
    <tableColumn id="27" xr3:uid="{8BE92BF1-A52B-4B33-B46F-CCDF8E427091}" name="Industry (Standardized)" dataDxfId="19">
      <calculatedColumnFormula>_xlfn.XLOOKUP(Treasurer[[#This Row],[Company Domain]],Summary[Company Domain], Summary[Industry (Standardized)],"ERROR")</calculatedColumnFormula>
    </tableColumn>
    <tableColumn id="28" xr3:uid="{B95DBF69-B02A-4F4A-9F00-2BE6320B0BCE}" name="Lead Segment HS" dataDxfId="18">
      <calculatedColumnFormula>_xlfn.XLOOKUP(Treasurer[[#This Row],[Company Domain]],Summary[Company Domain], Summary[Lead Segment HS],"ERROR")</calculatedColumnFormula>
    </tableColumn>
    <tableColumn id="29" xr3:uid="{0D9DF79F-53E8-4B1C-839A-00C4C2E35345}" name="Industry Re-Segmentation" dataDxfId="17">
      <calculatedColumnFormula>_xlfn.XLOOKUP(Treasurer[[#This Row],[Company Domain]],Summary[Company Domain], Summary[Industry Re-Segmentation],"ERROR")</calculatedColumnFormula>
    </tableColumn>
    <tableColumn id="30" xr3:uid="{A2914371-FC72-4C1C-88B0-55442E563186}" name="LinkedIn Company Profile URL"/>
    <tableColumn id="31" xr3:uid="{A633AE48-13E8-40F4-860E-BD41BE3992DE}" name="Facebook Company Profile URL"/>
    <tableColumn id="32" xr3:uid="{11C59920-CA1A-4D5C-80CF-F4382A0938EA}" name="Twitter Company Profile URL"/>
    <tableColumn id="33" xr3:uid="{E45E4C52-4B04-42B9-8ADB-29BFA4479E14}" name="Company Street Address"/>
    <tableColumn id="34" xr3:uid="{F38F57C1-B9E0-48B5-9FE1-DF885DAE44FA}" name="Company City"/>
    <tableColumn id="35" xr3:uid="{3698DA13-3E7C-4456-B28F-02A6B5C4F193}" name="Company State"/>
    <tableColumn id="36" xr3:uid="{5257813C-74C9-4DA6-9D9E-FF0E3E1C8E3B}" name="Company Zip Code"/>
    <tableColumn id="37" xr3:uid="{78E90A0F-2914-4FA0-B69A-8BA9D8E5E321}" name="Company Country"/>
    <tableColumn id="38" xr3:uid="{05BD386C-35F7-4B06-AC49-EEEAFA411992}" name="Full Address"/>
    <tableColumn id="39" xr3:uid="{01A9B9CE-4A62-41FC-BF97-03B96915075F}" name="Membership Note"/>
    <tableColumn id="40" xr3:uid="{E034520F-24CD-48B5-89AA-0043AC6C19B0}" name="Source (Self-Define)"/>
    <tableColumn id="41" xr3:uid="{4E0B2A81-DFF6-45CE-925E-83DCDBAD15D4}" name="Enrich/Expand By 2X (YYYYMMDD)"/>
    <tableColumn id="42" xr3:uid="{6BBC380F-2F94-4B98-B604-94F8BA9B777A}" name="IPQS Check" dataDxfId="16"/>
    <tableColumn id="43" xr3:uid="{7434FF0F-2786-4712-9E23-4099C1AA2497}" name="Status In HubSpot"/>
    <tableColumn id="44" xr3:uid="{3530CDBF-DBCE-459E-B573-6A4B77838D1C}" name="Exist Seg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4E16-3719-4EED-84AF-556E2C84DCCD}">
  <dimension ref="A1:C139"/>
  <sheetViews>
    <sheetView workbookViewId="0">
      <selection activeCell="G9" sqref="G9"/>
    </sheetView>
  </sheetViews>
  <sheetFormatPr defaultColWidth="8.77734375" defaultRowHeight="14.4" x14ac:dyDescent="0.3"/>
  <cols>
    <col min="1" max="1" width="46.77734375" style="14" customWidth="1"/>
    <col min="2" max="2" width="23.88671875" style="14" customWidth="1"/>
    <col min="3" max="3" width="19.77734375" style="14" customWidth="1"/>
    <col min="4" max="16384" width="8.77734375" style="14"/>
  </cols>
  <sheetData>
    <row r="1" spans="1:3" x14ac:dyDescent="0.3">
      <c r="A1" s="14" t="s">
        <v>3436</v>
      </c>
      <c r="B1" s="14" t="s">
        <v>3437</v>
      </c>
      <c r="C1" s="14" t="s">
        <v>204</v>
      </c>
    </row>
    <row r="2" spans="1:3" x14ac:dyDescent="0.3">
      <c r="A2" s="14" t="s">
        <v>1178</v>
      </c>
      <c r="B2" s="14" t="s">
        <v>3439</v>
      </c>
      <c r="C2" s="14" t="s">
        <v>207</v>
      </c>
    </row>
    <row r="3" spans="1:3" x14ac:dyDescent="0.3">
      <c r="A3" s="14" t="s">
        <v>2098</v>
      </c>
      <c r="B3" s="14" t="s">
        <v>3439</v>
      </c>
      <c r="C3" s="14" t="s">
        <v>207</v>
      </c>
    </row>
    <row r="4" spans="1:3" x14ac:dyDescent="0.3">
      <c r="A4" s="14" t="s">
        <v>2747</v>
      </c>
      <c r="B4" s="14" t="s">
        <v>3440</v>
      </c>
      <c r="C4" s="14" t="s">
        <v>207</v>
      </c>
    </row>
    <row r="5" spans="1:3" x14ac:dyDescent="0.3">
      <c r="A5" s="14" t="s">
        <v>1971</v>
      </c>
      <c r="B5" s="14" t="s">
        <v>3439</v>
      </c>
      <c r="C5" s="14" t="s">
        <v>207</v>
      </c>
    </row>
    <row r="6" spans="1:3" x14ac:dyDescent="0.3">
      <c r="A6" s="14" t="s">
        <v>1869</v>
      </c>
      <c r="B6" s="14" t="s">
        <v>3439</v>
      </c>
      <c r="C6" s="14" t="s">
        <v>210</v>
      </c>
    </row>
    <row r="7" spans="1:3" x14ac:dyDescent="0.3">
      <c r="A7" s="14" t="s">
        <v>1758</v>
      </c>
      <c r="B7" s="14" t="s">
        <v>3439</v>
      </c>
      <c r="C7" s="14" t="s">
        <v>210</v>
      </c>
    </row>
    <row r="8" spans="1:3" x14ac:dyDescent="0.3">
      <c r="A8" s="14" t="s">
        <v>1882</v>
      </c>
      <c r="B8" s="14" t="s">
        <v>3439</v>
      </c>
      <c r="C8" s="14" t="s">
        <v>211</v>
      </c>
    </row>
    <row r="9" spans="1:3" x14ac:dyDescent="0.3">
      <c r="A9" s="14" t="s">
        <v>1790</v>
      </c>
      <c r="B9" s="14" t="s">
        <v>3439</v>
      </c>
      <c r="C9" s="14" t="s">
        <v>210</v>
      </c>
    </row>
    <row r="10" spans="1:3" x14ac:dyDescent="0.3">
      <c r="A10" s="14" t="s">
        <v>1119</v>
      </c>
      <c r="B10" s="14" t="s">
        <v>3439</v>
      </c>
      <c r="C10" s="14" t="s">
        <v>212</v>
      </c>
    </row>
    <row r="11" spans="1:3" x14ac:dyDescent="0.3">
      <c r="A11" s="14" t="s">
        <v>2290</v>
      </c>
      <c r="B11" s="14" t="s">
        <v>3439</v>
      </c>
      <c r="C11" s="14" t="s">
        <v>218</v>
      </c>
    </row>
    <row r="12" spans="1:3" x14ac:dyDescent="0.3">
      <c r="A12" s="14" t="s">
        <v>1430</v>
      </c>
      <c r="B12" s="14" t="s">
        <v>3439</v>
      </c>
      <c r="C12" s="14" t="s">
        <v>207</v>
      </c>
    </row>
    <row r="13" spans="1:3" x14ac:dyDescent="0.3">
      <c r="A13" s="14" t="s">
        <v>722</v>
      </c>
      <c r="B13" s="14" t="s">
        <v>3439</v>
      </c>
      <c r="C13" s="14" t="s">
        <v>207</v>
      </c>
    </row>
    <row r="14" spans="1:3" x14ac:dyDescent="0.3">
      <c r="A14" s="14" t="s">
        <v>1053</v>
      </c>
      <c r="B14" s="14" t="s">
        <v>3439</v>
      </c>
      <c r="C14" s="14" t="s">
        <v>207</v>
      </c>
    </row>
    <row r="15" spans="1:3" x14ac:dyDescent="0.3">
      <c r="A15" s="14" t="s">
        <v>341</v>
      </c>
      <c r="B15" s="14" t="s">
        <v>3439</v>
      </c>
      <c r="C15" s="14" t="s">
        <v>216</v>
      </c>
    </row>
    <row r="16" spans="1:3" x14ac:dyDescent="0.3">
      <c r="A16" s="14" t="s">
        <v>2648</v>
      </c>
      <c r="B16" s="14" t="s">
        <v>3439</v>
      </c>
      <c r="C16" s="14" t="s">
        <v>210</v>
      </c>
    </row>
    <row r="17" spans="1:3" x14ac:dyDescent="0.3">
      <c r="A17" s="14" t="s">
        <v>2739</v>
      </c>
      <c r="B17" s="14" t="s">
        <v>3439</v>
      </c>
      <c r="C17" s="14" t="s">
        <v>210</v>
      </c>
    </row>
    <row r="18" spans="1:3" x14ac:dyDescent="0.3">
      <c r="A18" s="14" t="s">
        <v>290</v>
      </c>
      <c r="B18" s="14" t="s">
        <v>3439</v>
      </c>
      <c r="C18" s="14" t="s">
        <v>211</v>
      </c>
    </row>
    <row r="19" spans="1:3" x14ac:dyDescent="0.3">
      <c r="A19" s="14" t="s">
        <v>993</v>
      </c>
      <c r="B19" s="14" t="s">
        <v>3439</v>
      </c>
      <c r="C19" s="14" t="s">
        <v>212</v>
      </c>
    </row>
    <row r="20" spans="1:3" x14ac:dyDescent="0.3">
      <c r="A20" s="14" t="s">
        <v>305</v>
      </c>
      <c r="B20" s="14" t="s">
        <v>3439</v>
      </c>
      <c r="C20" s="14" t="s">
        <v>210</v>
      </c>
    </row>
    <row r="21" spans="1:3" x14ac:dyDescent="0.3">
      <c r="A21" s="14" t="s">
        <v>595</v>
      </c>
      <c r="B21" s="14" t="s">
        <v>3439</v>
      </c>
      <c r="C21" s="14" t="s">
        <v>207</v>
      </c>
    </row>
    <row r="22" spans="1:3" x14ac:dyDescent="0.3">
      <c r="A22" s="14" t="s">
        <v>2524</v>
      </c>
      <c r="B22" s="14" t="s">
        <v>3439</v>
      </c>
      <c r="C22" s="14" t="s">
        <v>211</v>
      </c>
    </row>
    <row r="23" spans="1:3" x14ac:dyDescent="0.3">
      <c r="A23" s="14" t="s">
        <v>2612</v>
      </c>
      <c r="B23" s="14" t="s">
        <v>3439</v>
      </c>
      <c r="C23" s="14" t="s">
        <v>207</v>
      </c>
    </row>
    <row r="24" spans="1:3" x14ac:dyDescent="0.3">
      <c r="A24" s="14" t="s">
        <v>2756</v>
      </c>
      <c r="B24" s="14" t="s">
        <v>3439</v>
      </c>
      <c r="C24" s="14" t="s">
        <v>207</v>
      </c>
    </row>
    <row r="25" spans="1:3" x14ac:dyDescent="0.3">
      <c r="A25" s="14" t="s">
        <v>2652</v>
      </c>
      <c r="B25" s="14" t="s">
        <v>3439</v>
      </c>
      <c r="C25" s="14" t="s">
        <v>210</v>
      </c>
    </row>
    <row r="26" spans="1:3" x14ac:dyDescent="0.3">
      <c r="A26" s="14" t="s">
        <v>2349</v>
      </c>
      <c r="B26" s="14" t="s">
        <v>3439</v>
      </c>
      <c r="C26" s="14" t="s">
        <v>207</v>
      </c>
    </row>
    <row r="27" spans="1:3" x14ac:dyDescent="0.3">
      <c r="A27" s="14" t="s">
        <v>2581</v>
      </c>
      <c r="B27" s="14" t="s">
        <v>3439</v>
      </c>
      <c r="C27" s="14" t="s">
        <v>211</v>
      </c>
    </row>
    <row r="28" spans="1:3" x14ac:dyDescent="0.3">
      <c r="A28" s="14" t="s">
        <v>739</v>
      </c>
      <c r="B28" s="14" t="s">
        <v>3440</v>
      </c>
      <c r="C28" s="14" t="s">
        <v>3438</v>
      </c>
    </row>
    <row r="29" spans="1:3" x14ac:dyDescent="0.3">
      <c r="A29" s="14" t="s">
        <v>2160</v>
      </c>
      <c r="B29" s="14" t="s">
        <v>3440</v>
      </c>
      <c r="C29" s="14" t="s">
        <v>3438</v>
      </c>
    </row>
    <row r="30" spans="1:3" x14ac:dyDescent="0.3">
      <c r="A30" s="14" t="s">
        <v>1215</v>
      </c>
      <c r="B30" s="14" t="s">
        <v>3440</v>
      </c>
      <c r="C30" s="14" t="s">
        <v>3438</v>
      </c>
    </row>
    <row r="31" spans="1:3" x14ac:dyDescent="0.3">
      <c r="A31" s="14" t="s">
        <v>1527</v>
      </c>
      <c r="B31" s="14" t="s">
        <v>3440</v>
      </c>
      <c r="C31" s="14" t="s">
        <v>3438</v>
      </c>
    </row>
    <row r="32" spans="1:3" x14ac:dyDescent="0.3">
      <c r="A32" s="14" t="s">
        <v>507</v>
      </c>
      <c r="B32" s="14" t="s">
        <v>3439</v>
      </c>
      <c r="C32" s="14" t="s">
        <v>210</v>
      </c>
    </row>
    <row r="33" spans="1:3" x14ac:dyDescent="0.3">
      <c r="A33" s="14" t="s">
        <v>2242</v>
      </c>
      <c r="B33" s="14" t="s">
        <v>3439</v>
      </c>
      <c r="C33" s="14" t="s">
        <v>212</v>
      </c>
    </row>
    <row r="34" spans="1:3" x14ac:dyDescent="0.3">
      <c r="A34" s="14" t="s">
        <v>2153</v>
      </c>
      <c r="B34" s="14" t="s">
        <v>3439</v>
      </c>
      <c r="C34" s="14" t="s">
        <v>210</v>
      </c>
    </row>
    <row r="35" spans="1:3" x14ac:dyDescent="0.3">
      <c r="A35" s="14" t="s">
        <v>2222</v>
      </c>
      <c r="B35" s="14" t="s">
        <v>3439</v>
      </c>
      <c r="C35" s="14" t="s">
        <v>211</v>
      </c>
    </row>
    <row r="36" spans="1:3" x14ac:dyDescent="0.3">
      <c r="A36" s="14" t="s">
        <v>2531</v>
      </c>
      <c r="B36" s="14" t="s">
        <v>3439</v>
      </c>
      <c r="C36" s="14" t="s">
        <v>216</v>
      </c>
    </row>
    <row r="37" spans="1:3" x14ac:dyDescent="0.3">
      <c r="A37" s="14" t="s">
        <v>1513</v>
      </c>
      <c r="B37" s="14" t="s">
        <v>3439</v>
      </c>
      <c r="C37" s="14" t="s">
        <v>216</v>
      </c>
    </row>
    <row r="38" spans="1:3" x14ac:dyDescent="0.3">
      <c r="A38" s="14" t="s">
        <v>1057</v>
      </c>
      <c r="B38" s="14" t="s">
        <v>3439</v>
      </c>
      <c r="C38" s="14" t="s">
        <v>210</v>
      </c>
    </row>
    <row r="39" spans="1:3" x14ac:dyDescent="0.3">
      <c r="A39" s="14" t="s">
        <v>2761</v>
      </c>
      <c r="B39" s="14" t="s">
        <v>3440</v>
      </c>
      <c r="C39" s="14" t="s">
        <v>210</v>
      </c>
    </row>
    <row r="40" spans="1:3" x14ac:dyDescent="0.3">
      <c r="A40" s="14" t="s">
        <v>1322</v>
      </c>
      <c r="B40" s="14" t="s">
        <v>3440</v>
      </c>
      <c r="C40" s="14" t="s">
        <v>210</v>
      </c>
    </row>
    <row r="41" spans="1:3" x14ac:dyDescent="0.3">
      <c r="A41" s="14" t="s">
        <v>2267</v>
      </c>
      <c r="B41" s="14" t="s">
        <v>3440</v>
      </c>
      <c r="C41" s="14" t="s">
        <v>210</v>
      </c>
    </row>
    <row r="42" spans="1:3" x14ac:dyDescent="0.3">
      <c r="A42" s="14" t="s">
        <v>1509</v>
      </c>
      <c r="B42" s="14" t="s">
        <v>3439</v>
      </c>
      <c r="C42" s="14" t="s">
        <v>211</v>
      </c>
    </row>
    <row r="43" spans="1:3" x14ac:dyDescent="0.3">
      <c r="A43" s="14" t="s">
        <v>1404</v>
      </c>
      <c r="B43" s="14" t="s">
        <v>3439</v>
      </c>
      <c r="C43" s="14" t="s">
        <v>211</v>
      </c>
    </row>
    <row r="44" spans="1:3" x14ac:dyDescent="0.3">
      <c r="A44" s="14" t="s">
        <v>2483</v>
      </c>
      <c r="B44" s="14" t="s">
        <v>3439</v>
      </c>
      <c r="C44" s="14" t="s">
        <v>210</v>
      </c>
    </row>
    <row r="45" spans="1:3" x14ac:dyDescent="0.3">
      <c r="A45" s="14" t="s">
        <v>490</v>
      </c>
      <c r="B45" s="14" t="s">
        <v>3439</v>
      </c>
      <c r="C45" s="14" t="s">
        <v>210</v>
      </c>
    </row>
    <row r="46" spans="1:3" x14ac:dyDescent="0.3">
      <c r="A46" s="14" t="s">
        <v>2506</v>
      </c>
      <c r="B46" s="14" t="s">
        <v>3439</v>
      </c>
      <c r="C46" s="14" t="s">
        <v>216</v>
      </c>
    </row>
    <row r="47" spans="1:3" x14ac:dyDescent="0.3">
      <c r="A47" s="14" t="s">
        <v>677</v>
      </c>
      <c r="B47" s="14" t="s">
        <v>3439</v>
      </c>
      <c r="C47" s="14" t="s">
        <v>207</v>
      </c>
    </row>
    <row r="48" spans="1:3" x14ac:dyDescent="0.3">
      <c r="A48" s="14" t="s">
        <v>2597</v>
      </c>
      <c r="B48" s="14" t="s">
        <v>3440</v>
      </c>
      <c r="C48" s="14" t="s">
        <v>210</v>
      </c>
    </row>
    <row r="49" spans="1:3" x14ac:dyDescent="0.3">
      <c r="A49" s="14" t="s">
        <v>2384</v>
      </c>
      <c r="B49" s="14" t="s">
        <v>3439</v>
      </c>
      <c r="C49" s="14" t="s">
        <v>210</v>
      </c>
    </row>
    <row r="50" spans="1:3" x14ac:dyDescent="0.3">
      <c r="A50" s="14" t="s">
        <v>1197</v>
      </c>
      <c r="B50" s="14" t="s">
        <v>3439</v>
      </c>
      <c r="C50" s="14" t="s">
        <v>210</v>
      </c>
    </row>
    <row r="51" spans="1:3" x14ac:dyDescent="0.3">
      <c r="A51" s="14" t="s">
        <v>611</v>
      </c>
      <c r="B51" s="14" t="s">
        <v>3439</v>
      </c>
      <c r="C51" s="14" t="s">
        <v>216</v>
      </c>
    </row>
    <row r="52" spans="1:3" x14ac:dyDescent="0.3">
      <c r="A52" s="14" t="s">
        <v>2276</v>
      </c>
      <c r="B52" s="14" t="s">
        <v>3439</v>
      </c>
      <c r="C52" s="14" t="s">
        <v>216</v>
      </c>
    </row>
    <row r="53" spans="1:3" x14ac:dyDescent="0.3">
      <c r="A53" s="14" t="s">
        <v>2572</v>
      </c>
      <c r="B53" s="14" t="s">
        <v>3439</v>
      </c>
      <c r="C53" s="14" t="s">
        <v>210</v>
      </c>
    </row>
    <row r="54" spans="1:3" x14ac:dyDescent="0.3">
      <c r="A54" s="14" t="s">
        <v>869</v>
      </c>
      <c r="B54" s="14" t="s">
        <v>3439</v>
      </c>
      <c r="C54" s="14" t="s">
        <v>211</v>
      </c>
    </row>
    <row r="55" spans="1:3" x14ac:dyDescent="0.3">
      <c r="A55" s="14" t="s">
        <v>2631</v>
      </c>
      <c r="B55" s="14" t="s">
        <v>3439</v>
      </c>
      <c r="C55" s="14" t="s">
        <v>210</v>
      </c>
    </row>
    <row r="56" spans="1:3" x14ac:dyDescent="0.3">
      <c r="A56" s="14" t="s">
        <v>356</v>
      </c>
      <c r="B56" s="14" t="s">
        <v>3439</v>
      </c>
      <c r="C56" s="14" t="s">
        <v>211</v>
      </c>
    </row>
    <row r="57" spans="1:3" x14ac:dyDescent="0.3">
      <c r="A57" s="14" t="s">
        <v>2686</v>
      </c>
      <c r="B57" s="14" t="s">
        <v>3439</v>
      </c>
      <c r="C57" s="14" t="s">
        <v>212</v>
      </c>
    </row>
    <row r="58" spans="1:3" x14ac:dyDescent="0.3">
      <c r="A58" s="14" t="s">
        <v>1391</v>
      </c>
      <c r="B58" s="14" t="s">
        <v>3439</v>
      </c>
      <c r="C58" s="14" t="s">
        <v>210</v>
      </c>
    </row>
    <row r="59" spans="1:3" x14ac:dyDescent="0.3">
      <c r="A59" s="14" t="s">
        <v>1234</v>
      </c>
      <c r="B59" s="14" t="s">
        <v>3440</v>
      </c>
      <c r="C59" s="14" t="s">
        <v>212</v>
      </c>
    </row>
    <row r="60" spans="1:3" x14ac:dyDescent="0.3">
      <c r="A60" s="14" t="s">
        <v>1011</v>
      </c>
      <c r="B60" s="14" t="s">
        <v>3440</v>
      </c>
      <c r="C60" s="14" t="s">
        <v>212</v>
      </c>
    </row>
    <row r="61" spans="1:3" x14ac:dyDescent="0.3">
      <c r="A61" s="14" t="s">
        <v>2355</v>
      </c>
      <c r="B61" s="14" t="s">
        <v>3439</v>
      </c>
      <c r="C61" s="14" t="s">
        <v>212</v>
      </c>
    </row>
    <row r="62" spans="1:3" x14ac:dyDescent="0.3">
      <c r="A62" s="14" t="s">
        <v>2407</v>
      </c>
      <c r="B62" s="14" t="s">
        <v>3440</v>
      </c>
      <c r="C62" s="14" t="s">
        <v>207</v>
      </c>
    </row>
    <row r="63" spans="1:3" x14ac:dyDescent="0.3">
      <c r="A63" s="14" t="s">
        <v>2600</v>
      </c>
      <c r="B63" s="14" t="s">
        <v>3439</v>
      </c>
      <c r="C63" s="14" t="s">
        <v>207</v>
      </c>
    </row>
    <row r="64" spans="1:3" x14ac:dyDescent="0.3">
      <c r="A64" s="14" t="s">
        <v>2501</v>
      </c>
      <c r="B64" s="14" t="s">
        <v>3440</v>
      </c>
      <c r="C64" s="14" t="s">
        <v>207</v>
      </c>
    </row>
    <row r="65" spans="1:3" x14ac:dyDescent="0.3">
      <c r="A65" s="14" t="s">
        <v>1501</v>
      </c>
      <c r="B65" s="14" t="s">
        <v>3439</v>
      </c>
      <c r="C65" s="14" t="s">
        <v>207</v>
      </c>
    </row>
    <row r="66" spans="1:3" x14ac:dyDescent="0.3">
      <c r="A66" s="14" t="s">
        <v>1070</v>
      </c>
      <c r="B66" s="14" t="s">
        <v>3440</v>
      </c>
      <c r="C66" s="14" t="s">
        <v>207</v>
      </c>
    </row>
    <row r="67" spans="1:3" x14ac:dyDescent="0.3">
      <c r="A67" s="14" t="s">
        <v>1425</v>
      </c>
      <c r="B67" s="14" t="s">
        <v>3439</v>
      </c>
      <c r="C67" s="14" t="s">
        <v>207</v>
      </c>
    </row>
    <row r="68" spans="1:3" x14ac:dyDescent="0.3">
      <c r="A68" s="14" t="s">
        <v>1163</v>
      </c>
      <c r="B68" s="14" t="s">
        <v>3439</v>
      </c>
      <c r="C68" s="14" t="s">
        <v>207</v>
      </c>
    </row>
    <row r="69" spans="1:3" x14ac:dyDescent="0.3">
      <c r="A69" s="14" t="s">
        <v>410</v>
      </c>
      <c r="B69" s="14" t="s">
        <v>3439</v>
      </c>
      <c r="C69" s="14" t="s">
        <v>207</v>
      </c>
    </row>
    <row r="70" spans="1:3" x14ac:dyDescent="0.3">
      <c r="A70" s="14" t="s">
        <v>1155</v>
      </c>
      <c r="B70" s="14" t="s">
        <v>3439</v>
      </c>
      <c r="C70" s="14" t="s">
        <v>207</v>
      </c>
    </row>
    <row r="71" spans="1:3" x14ac:dyDescent="0.3">
      <c r="A71" s="14" t="s">
        <v>1632</v>
      </c>
      <c r="B71" s="14" t="s">
        <v>3439</v>
      </c>
      <c r="C71" s="14" t="s">
        <v>207</v>
      </c>
    </row>
    <row r="72" spans="1:3" x14ac:dyDescent="0.3">
      <c r="A72" s="14" t="s">
        <v>1494</v>
      </c>
      <c r="B72" s="14" t="s">
        <v>3439</v>
      </c>
      <c r="C72" s="14" t="s">
        <v>207</v>
      </c>
    </row>
    <row r="73" spans="1:3" x14ac:dyDescent="0.3">
      <c r="A73" s="14" t="s">
        <v>2480</v>
      </c>
      <c r="B73" s="14" t="s">
        <v>3439</v>
      </c>
      <c r="C73" s="14" t="s">
        <v>207</v>
      </c>
    </row>
    <row r="74" spans="1:3" x14ac:dyDescent="0.3">
      <c r="A74" s="14" t="s">
        <v>2440</v>
      </c>
      <c r="B74" s="14" t="s">
        <v>3439</v>
      </c>
      <c r="C74" s="14" t="s">
        <v>207</v>
      </c>
    </row>
    <row r="75" spans="1:3" x14ac:dyDescent="0.3">
      <c r="A75" s="14" t="s">
        <v>1762</v>
      </c>
      <c r="B75" s="14" t="s">
        <v>3439</v>
      </c>
      <c r="C75" s="14" t="s">
        <v>207</v>
      </c>
    </row>
    <row r="76" spans="1:3" x14ac:dyDescent="0.3">
      <c r="A76" s="14" t="s">
        <v>2281</v>
      </c>
      <c r="B76" s="14" t="s">
        <v>3440</v>
      </c>
      <c r="C76" s="14" t="s">
        <v>207</v>
      </c>
    </row>
    <row r="77" spans="1:3" x14ac:dyDescent="0.3">
      <c r="A77" s="14" t="s">
        <v>1461</v>
      </c>
      <c r="B77" s="14" t="s">
        <v>3439</v>
      </c>
      <c r="C77" s="14" t="s">
        <v>207</v>
      </c>
    </row>
    <row r="78" spans="1:3" x14ac:dyDescent="0.3">
      <c r="A78" s="14" t="s">
        <v>1385</v>
      </c>
      <c r="B78" s="14" t="s">
        <v>3439</v>
      </c>
      <c r="C78" s="14" t="s">
        <v>207</v>
      </c>
    </row>
    <row r="79" spans="1:3" x14ac:dyDescent="0.3">
      <c r="A79" s="14" t="s">
        <v>1984</v>
      </c>
      <c r="B79" s="14" t="s">
        <v>3440</v>
      </c>
      <c r="C79" s="14" t="s">
        <v>207</v>
      </c>
    </row>
    <row r="80" spans="1:3" x14ac:dyDescent="0.3">
      <c r="A80" s="14" t="s">
        <v>2592</v>
      </c>
      <c r="B80" s="14" t="s">
        <v>3440</v>
      </c>
      <c r="C80" s="14" t="s">
        <v>207</v>
      </c>
    </row>
    <row r="81" spans="1:3" x14ac:dyDescent="0.3">
      <c r="A81" s="14" t="s">
        <v>2696</v>
      </c>
      <c r="B81" s="14" t="s">
        <v>3439</v>
      </c>
      <c r="C81" s="14" t="s">
        <v>207</v>
      </c>
    </row>
    <row r="82" spans="1:3" x14ac:dyDescent="0.3">
      <c r="A82" s="14" t="s">
        <v>1977</v>
      </c>
      <c r="B82" s="14" t="s">
        <v>3439</v>
      </c>
      <c r="C82" s="14" t="s">
        <v>207</v>
      </c>
    </row>
    <row r="83" spans="1:3" x14ac:dyDescent="0.3">
      <c r="A83" s="14" t="s">
        <v>1672</v>
      </c>
      <c r="B83" s="14" t="s">
        <v>3439</v>
      </c>
      <c r="C83" s="14" t="s">
        <v>207</v>
      </c>
    </row>
    <row r="84" spans="1:3" x14ac:dyDescent="0.3">
      <c r="A84" s="14" t="s">
        <v>1887</v>
      </c>
      <c r="B84" s="14" t="s">
        <v>3440</v>
      </c>
      <c r="C84" s="14" t="s">
        <v>207</v>
      </c>
    </row>
    <row r="85" spans="1:3" x14ac:dyDescent="0.3">
      <c r="A85" s="14" t="s">
        <v>1676</v>
      </c>
      <c r="B85" s="14" t="s">
        <v>3439</v>
      </c>
      <c r="C85" s="14" t="s">
        <v>207</v>
      </c>
    </row>
    <row r="86" spans="1:3" x14ac:dyDescent="0.3">
      <c r="A86" s="14" t="s">
        <v>2184</v>
      </c>
      <c r="B86" s="14" t="s">
        <v>3439</v>
      </c>
      <c r="C86" s="14" t="s">
        <v>207</v>
      </c>
    </row>
    <row r="87" spans="1:3" x14ac:dyDescent="0.3">
      <c r="A87" s="14" t="s">
        <v>663</v>
      </c>
      <c r="B87" s="14" t="s">
        <v>3439</v>
      </c>
      <c r="C87" s="14" t="s">
        <v>207</v>
      </c>
    </row>
    <row r="88" spans="1:3" x14ac:dyDescent="0.3">
      <c r="A88" s="14" t="s">
        <v>952</v>
      </c>
      <c r="B88" s="14" t="s">
        <v>3440</v>
      </c>
      <c r="C88" s="14" t="s">
        <v>207</v>
      </c>
    </row>
    <row r="89" spans="1:3" x14ac:dyDescent="0.3">
      <c r="A89" s="14" t="s">
        <v>2247</v>
      </c>
      <c r="B89" s="14" t="s">
        <v>3440</v>
      </c>
      <c r="C89" s="14" t="s">
        <v>207</v>
      </c>
    </row>
    <row r="90" spans="1:3" x14ac:dyDescent="0.3">
      <c r="A90" s="14" t="s">
        <v>2724</v>
      </c>
      <c r="B90" s="14" t="s">
        <v>3440</v>
      </c>
      <c r="C90" s="14" t="s">
        <v>207</v>
      </c>
    </row>
    <row r="91" spans="1:3" x14ac:dyDescent="0.3">
      <c r="A91" s="14" t="s">
        <v>2567</v>
      </c>
      <c r="B91" s="14" t="s">
        <v>3439</v>
      </c>
      <c r="C91" s="14" t="s">
        <v>207</v>
      </c>
    </row>
    <row r="92" spans="1:3" x14ac:dyDescent="0.3">
      <c r="A92" s="14" t="s">
        <v>916</v>
      </c>
      <c r="B92" s="14" t="s">
        <v>3439</v>
      </c>
      <c r="C92" s="14" t="s">
        <v>207</v>
      </c>
    </row>
    <row r="93" spans="1:3" x14ac:dyDescent="0.3">
      <c r="A93" s="14" t="s">
        <v>1742</v>
      </c>
      <c r="B93" s="14" t="s">
        <v>3439</v>
      </c>
      <c r="C93" s="14" t="s">
        <v>207</v>
      </c>
    </row>
    <row r="94" spans="1:3" x14ac:dyDescent="0.3">
      <c r="A94" s="14" t="s">
        <v>2045</v>
      </c>
      <c r="B94" s="14" t="s">
        <v>3439</v>
      </c>
      <c r="C94" s="14" t="s">
        <v>207</v>
      </c>
    </row>
    <row r="95" spans="1:3" x14ac:dyDescent="0.3">
      <c r="A95" s="14" t="s">
        <v>2341</v>
      </c>
      <c r="B95" s="14" t="s">
        <v>3439</v>
      </c>
      <c r="C95" s="14" t="s">
        <v>207</v>
      </c>
    </row>
    <row r="96" spans="1:3" x14ac:dyDescent="0.3">
      <c r="A96" s="14" t="s">
        <v>2070</v>
      </c>
      <c r="B96" s="14" t="s">
        <v>3439</v>
      </c>
      <c r="C96" s="14" t="s">
        <v>207</v>
      </c>
    </row>
    <row r="97" spans="1:3" x14ac:dyDescent="0.3">
      <c r="A97" s="14" t="s">
        <v>2515</v>
      </c>
      <c r="B97" s="14" t="s">
        <v>3439</v>
      </c>
      <c r="C97" s="14" t="s">
        <v>207</v>
      </c>
    </row>
    <row r="98" spans="1:3" x14ac:dyDescent="0.3">
      <c r="A98" s="14" t="s">
        <v>1419</v>
      </c>
      <c r="B98" s="14" t="s">
        <v>3439</v>
      </c>
      <c r="C98" s="14" t="s">
        <v>207</v>
      </c>
    </row>
    <row r="99" spans="1:3" x14ac:dyDescent="0.3">
      <c r="A99" s="14" t="s">
        <v>1106</v>
      </c>
      <c r="B99" s="14" t="s">
        <v>3440</v>
      </c>
      <c r="C99" s="14" t="s">
        <v>207</v>
      </c>
    </row>
    <row r="100" spans="1:3" x14ac:dyDescent="0.3">
      <c r="A100" s="14" t="s">
        <v>899</v>
      </c>
      <c r="B100" s="14" t="s">
        <v>3440</v>
      </c>
      <c r="C100" s="14" t="s">
        <v>207</v>
      </c>
    </row>
    <row r="101" spans="1:3" x14ac:dyDescent="0.3">
      <c r="A101" s="14" t="s">
        <v>631</v>
      </c>
      <c r="B101" s="14" t="s">
        <v>3440</v>
      </c>
      <c r="C101" s="14" t="s">
        <v>207</v>
      </c>
    </row>
    <row r="102" spans="1:3" x14ac:dyDescent="0.3">
      <c r="A102" s="14" t="s">
        <v>1896</v>
      </c>
      <c r="B102" s="14" t="s">
        <v>3439</v>
      </c>
      <c r="C102" s="14" t="s">
        <v>207</v>
      </c>
    </row>
    <row r="103" spans="1:3" x14ac:dyDescent="0.3">
      <c r="A103" s="14" t="s">
        <v>2056</v>
      </c>
      <c r="B103" s="14" t="s">
        <v>3439</v>
      </c>
      <c r="C103" s="14" t="s">
        <v>207</v>
      </c>
    </row>
    <row r="104" spans="1:3" x14ac:dyDescent="0.3">
      <c r="A104" s="14" t="s">
        <v>323</v>
      </c>
      <c r="B104" s="14" t="s">
        <v>3439</v>
      </c>
      <c r="C104" s="14" t="s">
        <v>207</v>
      </c>
    </row>
    <row r="105" spans="1:3" x14ac:dyDescent="0.3">
      <c r="A105" s="14" t="s">
        <v>1563</v>
      </c>
      <c r="B105" s="14" t="s">
        <v>3439</v>
      </c>
      <c r="C105" s="14" t="s">
        <v>3441</v>
      </c>
    </row>
    <row r="106" spans="1:3" x14ac:dyDescent="0.3">
      <c r="A106" s="14" t="s">
        <v>1283</v>
      </c>
      <c r="B106" s="14" t="s">
        <v>3439</v>
      </c>
      <c r="C106" s="14" t="s">
        <v>207</v>
      </c>
    </row>
    <row r="107" spans="1:3" x14ac:dyDescent="0.3">
      <c r="A107" s="14" t="s">
        <v>2169</v>
      </c>
      <c r="B107" s="14" t="s">
        <v>3439</v>
      </c>
      <c r="C107" s="14" t="s">
        <v>207</v>
      </c>
    </row>
    <row r="108" spans="1:3" x14ac:dyDescent="0.3">
      <c r="A108" s="14" t="s">
        <v>2064</v>
      </c>
      <c r="B108" s="14" t="s">
        <v>3439</v>
      </c>
      <c r="C108" s="14" t="s">
        <v>207</v>
      </c>
    </row>
    <row r="109" spans="1:3" x14ac:dyDescent="0.3">
      <c r="A109" s="14" t="s">
        <v>2456</v>
      </c>
      <c r="B109" s="14" t="s">
        <v>3440</v>
      </c>
      <c r="C109" s="14" t="s">
        <v>207</v>
      </c>
    </row>
    <row r="110" spans="1:3" x14ac:dyDescent="0.3">
      <c r="A110" s="14" t="s">
        <v>1667</v>
      </c>
      <c r="B110" s="14" t="s">
        <v>3439</v>
      </c>
      <c r="C110" s="14" t="s">
        <v>207</v>
      </c>
    </row>
    <row r="111" spans="1:3" x14ac:dyDescent="0.3">
      <c r="A111" s="14" t="s">
        <v>2050</v>
      </c>
      <c r="B111" s="14" t="s">
        <v>3439</v>
      </c>
      <c r="C111" s="14" t="s">
        <v>207</v>
      </c>
    </row>
    <row r="112" spans="1:3" x14ac:dyDescent="0.3">
      <c r="A112" s="14" t="s">
        <v>2671</v>
      </c>
      <c r="B112" s="14" t="s">
        <v>3439</v>
      </c>
      <c r="C112" s="14" t="s">
        <v>207</v>
      </c>
    </row>
    <row r="113" spans="1:3" x14ac:dyDescent="0.3">
      <c r="A113" s="14" t="s">
        <v>1379</v>
      </c>
      <c r="B113" s="14" t="s">
        <v>3439</v>
      </c>
      <c r="C113" s="14" t="s">
        <v>207</v>
      </c>
    </row>
    <row r="114" spans="1:3" x14ac:dyDescent="0.3">
      <c r="A114" s="14" t="s">
        <v>1133</v>
      </c>
      <c r="B114" s="14" t="s">
        <v>3440</v>
      </c>
      <c r="C114" s="14" t="s">
        <v>207</v>
      </c>
    </row>
    <row r="115" spans="1:3" x14ac:dyDescent="0.3">
      <c r="A115" s="14" t="s">
        <v>2445</v>
      </c>
      <c r="B115" s="14" t="s">
        <v>3440</v>
      </c>
      <c r="C115" s="14" t="s">
        <v>207</v>
      </c>
    </row>
    <row r="116" spans="1:3" x14ac:dyDescent="0.3">
      <c r="A116" s="14" t="s">
        <v>1828</v>
      </c>
      <c r="B116" s="14" t="s">
        <v>3439</v>
      </c>
      <c r="C116" s="14" t="s">
        <v>207</v>
      </c>
    </row>
    <row r="117" spans="1:3" x14ac:dyDescent="0.3">
      <c r="A117" s="14" t="s">
        <v>2626</v>
      </c>
      <c r="B117" s="14" t="s">
        <v>3439</v>
      </c>
      <c r="C117" s="14" t="s">
        <v>207</v>
      </c>
    </row>
    <row r="118" spans="1:3" x14ac:dyDescent="0.3">
      <c r="A118" s="14" t="s">
        <v>570</v>
      </c>
      <c r="B118" s="14" t="s">
        <v>3439</v>
      </c>
      <c r="C118" s="14" t="s">
        <v>3441</v>
      </c>
    </row>
    <row r="119" spans="1:3" x14ac:dyDescent="0.3">
      <c r="A119" s="14" t="s">
        <v>424</v>
      </c>
      <c r="B119" s="14" t="s">
        <v>3439</v>
      </c>
      <c r="C119" s="14" t="s">
        <v>207</v>
      </c>
    </row>
    <row r="120" spans="1:3" x14ac:dyDescent="0.3">
      <c r="A120" s="14" t="s">
        <v>938</v>
      </c>
      <c r="B120" s="14" t="s">
        <v>3439</v>
      </c>
      <c r="C120" s="14" t="s">
        <v>207</v>
      </c>
    </row>
    <row r="121" spans="1:3" x14ac:dyDescent="0.3">
      <c r="A121" s="14" t="s">
        <v>752</v>
      </c>
      <c r="B121" s="14" t="s">
        <v>3440</v>
      </c>
      <c r="C121" s="14" t="s">
        <v>207</v>
      </c>
    </row>
    <row r="122" spans="1:3" x14ac:dyDescent="0.3">
      <c r="A122" s="14" t="s">
        <v>1327</v>
      </c>
      <c r="B122" s="14" t="s">
        <v>3439</v>
      </c>
      <c r="C122" s="14" t="s">
        <v>207</v>
      </c>
    </row>
    <row r="123" spans="1:3" x14ac:dyDescent="0.3">
      <c r="A123" s="14" t="s">
        <v>2286</v>
      </c>
      <c r="B123" s="14" t="s">
        <v>3439</v>
      </c>
      <c r="C123" s="14" t="s">
        <v>207</v>
      </c>
    </row>
    <row r="124" spans="1:3" x14ac:dyDescent="0.3">
      <c r="A124" s="14" t="s">
        <v>453</v>
      </c>
      <c r="B124" s="14" t="s">
        <v>3439</v>
      </c>
      <c r="C124" s="14" t="s">
        <v>207</v>
      </c>
    </row>
    <row r="125" spans="1:3" x14ac:dyDescent="0.3">
      <c r="A125" s="14" t="s">
        <v>2552</v>
      </c>
      <c r="B125" s="14" t="s">
        <v>3439</v>
      </c>
      <c r="C125" s="14" t="s">
        <v>207</v>
      </c>
    </row>
    <row r="126" spans="1:3" x14ac:dyDescent="0.3">
      <c r="A126" s="14" t="s">
        <v>827</v>
      </c>
      <c r="B126" s="14" t="s">
        <v>3439</v>
      </c>
      <c r="C126" s="14" t="s">
        <v>207</v>
      </c>
    </row>
    <row r="127" spans="1:3" x14ac:dyDescent="0.3">
      <c r="A127" s="14" t="s">
        <v>2089</v>
      </c>
      <c r="B127" s="14" t="s">
        <v>3439</v>
      </c>
      <c r="C127" s="14" t="s">
        <v>207</v>
      </c>
    </row>
    <row r="128" spans="1:3" x14ac:dyDescent="0.3">
      <c r="A128" s="14" t="s">
        <v>2403</v>
      </c>
      <c r="B128" s="14" t="s">
        <v>3440</v>
      </c>
      <c r="C128" s="14" t="s">
        <v>207</v>
      </c>
    </row>
    <row r="129" spans="1:3" x14ac:dyDescent="0.3">
      <c r="A129" s="14" t="s">
        <v>2029</v>
      </c>
      <c r="B129" s="14" t="s">
        <v>3439</v>
      </c>
      <c r="C129" s="14" t="s">
        <v>207</v>
      </c>
    </row>
    <row r="130" spans="1:3" x14ac:dyDescent="0.3">
      <c r="A130" s="14" t="s">
        <v>1892</v>
      </c>
      <c r="B130" s="14" t="s">
        <v>3439</v>
      </c>
      <c r="C130" s="14" t="s">
        <v>207</v>
      </c>
    </row>
    <row r="131" spans="1:3" x14ac:dyDescent="0.3">
      <c r="A131" s="14" t="s">
        <v>765</v>
      </c>
      <c r="B131" s="14" t="s">
        <v>3439</v>
      </c>
      <c r="C131" s="14" t="s">
        <v>207</v>
      </c>
    </row>
    <row r="132" spans="1:3" x14ac:dyDescent="0.3">
      <c r="A132" s="14" t="s">
        <v>2700</v>
      </c>
      <c r="B132" s="14" t="s">
        <v>3439</v>
      </c>
      <c r="C132" s="14" t="s">
        <v>207</v>
      </c>
    </row>
    <row r="133" spans="1:3" x14ac:dyDescent="0.3">
      <c r="A133" s="14" t="s">
        <v>1540</v>
      </c>
      <c r="B133" s="14" t="s">
        <v>3440</v>
      </c>
      <c r="C133" s="14" t="s">
        <v>3441</v>
      </c>
    </row>
    <row r="134" spans="1:3" x14ac:dyDescent="0.3">
      <c r="A134" s="14" t="s">
        <v>625</v>
      </c>
      <c r="B134" s="14" t="s">
        <v>3440</v>
      </c>
      <c r="C134" s="14" t="s">
        <v>207</v>
      </c>
    </row>
    <row r="135" spans="1:3" x14ac:dyDescent="0.3">
      <c r="A135" s="14" t="s">
        <v>813</v>
      </c>
      <c r="B135" s="14" t="s">
        <v>3440</v>
      </c>
      <c r="C135" s="14" t="s">
        <v>207</v>
      </c>
    </row>
    <row r="136" spans="1:3" x14ac:dyDescent="0.3">
      <c r="A136" s="14" t="s">
        <v>2563</v>
      </c>
      <c r="B136" s="14" t="s">
        <v>3439</v>
      </c>
      <c r="C136" s="14" t="s">
        <v>207</v>
      </c>
    </row>
    <row r="137" spans="1:3" x14ac:dyDescent="0.3">
      <c r="A137" s="14" t="s">
        <v>1817</v>
      </c>
      <c r="B137" s="14" t="s">
        <v>3439</v>
      </c>
      <c r="C137" s="14" t="s">
        <v>207</v>
      </c>
    </row>
    <row r="138" spans="1:3" x14ac:dyDescent="0.3">
      <c r="A138" s="14" t="s">
        <v>2095</v>
      </c>
      <c r="B138" s="14" t="s">
        <v>3440</v>
      </c>
      <c r="C138" s="14" t="s">
        <v>207</v>
      </c>
    </row>
    <row r="139" spans="1:3" x14ac:dyDescent="0.3">
      <c r="A139" s="14" t="s">
        <v>1932</v>
      </c>
      <c r="B139" s="14" t="s">
        <v>3439</v>
      </c>
      <c r="C139" s="14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1A0D-3387-4F91-9486-54DC09FBBA1C}">
  <sheetPr>
    <tabColor theme="4" tint="0.79998168889431442"/>
  </sheetPr>
  <dimension ref="A1:AR103"/>
  <sheetViews>
    <sheetView topLeftCell="AH1" workbookViewId="0">
      <selection activeCell="AQ7" sqref="AQ7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3.5546875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2401</v>
      </c>
      <c r="C2" t="s">
        <v>3447</v>
      </c>
      <c r="D2" t="s">
        <v>3448</v>
      </c>
      <c r="E2" t="s">
        <v>226</v>
      </c>
      <c r="F2" t="s">
        <v>2989</v>
      </c>
      <c r="G2" t="s">
        <v>3446</v>
      </c>
      <c r="H2" t="s">
        <v>3449</v>
      </c>
      <c r="I2" t="s">
        <v>190</v>
      </c>
      <c r="K2" t="s">
        <v>3450</v>
      </c>
      <c r="M2" t="s">
        <v>3451</v>
      </c>
      <c r="N2" t="s">
        <v>529</v>
      </c>
      <c r="O2">
        <v>99037</v>
      </c>
      <c r="P2" t="s">
        <v>221</v>
      </c>
      <c r="Q2" t="s">
        <v>91</v>
      </c>
      <c r="R2" t="s">
        <v>1516</v>
      </c>
      <c r="S2" t="s">
        <v>190</v>
      </c>
      <c r="T2" t="s">
        <v>1517</v>
      </c>
      <c r="U2">
        <f>_xlfn.XLOOKUP(Treasurer[[#This Row],[Company Domain]],Summary[Company Domain], Summary[Revenue (in 000s USD)],"ERROR")</f>
        <v>1347545</v>
      </c>
      <c r="V2" t="str">
        <f>_xlfn.XLOOKUP(Treasurer[[#This Row],[Company Domain]],Summary[Company Domain], Summary[Revenue Range (in USD)],"ERROR")</f>
        <v>$1 bil. - $5 bil.</v>
      </c>
      <c r="W2" t="s">
        <v>219</v>
      </c>
      <c r="X2" t="s">
        <v>349</v>
      </c>
      <c r="Y2" t="s">
        <v>219</v>
      </c>
      <c r="Z2" t="s">
        <v>349</v>
      </c>
      <c r="AA2" t="str">
        <f>_xlfn.XLOOKUP(Treasurer[[#This Row],[Company Domain]],Summary[Company Domain], Summary[Industry (Standardized)],"ERROR")</f>
        <v>Finance</v>
      </c>
      <c r="AB2" t="str">
        <f>_xlfn.XLOOKUP(Treasurer[[#This Row],[Company Domain]],Summary[Company Domain], Summary[Lead Segment HS],"ERROR")</f>
        <v>Services</v>
      </c>
      <c r="AC2" t="str">
        <f>_xlfn.XLOOKUP(Treasurer[[#This Row],[Company Domain]],Summary[Company Domain], Summary[Industry Re-Segmentation],"ERROR")</f>
        <v>Finance &amp; Insurance</v>
      </c>
      <c r="AD2" t="s">
        <v>1518</v>
      </c>
      <c r="AE2" t="s">
        <v>1519</v>
      </c>
      <c r="AF2" t="s">
        <v>1520</v>
      </c>
      <c r="AG2" t="s">
        <v>1521</v>
      </c>
      <c r="AH2" t="s">
        <v>1522</v>
      </c>
      <c r="AI2" t="s">
        <v>328</v>
      </c>
      <c r="AJ2">
        <v>97035</v>
      </c>
      <c r="AK2" t="s">
        <v>221</v>
      </c>
      <c r="AL2" t="s">
        <v>1523</v>
      </c>
      <c r="AO2" t="s">
        <v>3443</v>
      </c>
      <c r="AP2" t="s">
        <v>2140</v>
      </c>
      <c r="AQ2" t="s">
        <v>3976</v>
      </c>
    </row>
    <row r="3" spans="1:44" x14ac:dyDescent="0.3">
      <c r="A3" t="s">
        <v>3452</v>
      </c>
      <c r="B3" t="s">
        <v>1103</v>
      </c>
      <c r="C3" t="s">
        <v>3453</v>
      </c>
      <c r="D3" t="s">
        <v>3454</v>
      </c>
      <c r="E3" t="s">
        <v>226</v>
      </c>
      <c r="F3" t="s">
        <v>2989</v>
      </c>
      <c r="G3" t="s">
        <v>2786</v>
      </c>
      <c r="H3" t="s">
        <v>3455</v>
      </c>
      <c r="I3" t="s">
        <v>190</v>
      </c>
      <c r="J3" t="s">
        <v>3456</v>
      </c>
      <c r="K3" t="s">
        <v>3457</v>
      </c>
      <c r="L3" t="s">
        <v>3458</v>
      </c>
      <c r="M3" t="s">
        <v>696</v>
      </c>
      <c r="N3" t="s">
        <v>328</v>
      </c>
      <c r="O3">
        <v>97258</v>
      </c>
      <c r="P3" t="s">
        <v>221</v>
      </c>
      <c r="Q3" t="s">
        <v>91</v>
      </c>
      <c r="R3" t="s">
        <v>1516</v>
      </c>
      <c r="S3" t="s">
        <v>190</v>
      </c>
      <c r="T3" t="s">
        <v>1517</v>
      </c>
      <c r="U3">
        <f>_xlfn.XLOOKUP(Treasurer[[#This Row],[Company Domain]],Summary[Company Domain], Summary[Revenue (in 000s USD)],"ERROR")</f>
        <v>1347545</v>
      </c>
      <c r="V3" t="str">
        <f>_xlfn.XLOOKUP(Treasurer[[#This Row],[Company Domain]],Summary[Company Domain], Summary[Revenue Range (in USD)],"ERROR")</f>
        <v>$1 bil. - $5 bil.</v>
      </c>
      <c r="W3" t="s">
        <v>219</v>
      </c>
      <c r="X3" t="s">
        <v>349</v>
      </c>
      <c r="Y3" t="s">
        <v>219</v>
      </c>
      <c r="Z3" t="s">
        <v>349</v>
      </c>
      <c r="AA3" t="str">
        <f>_xlfn.XLOOKUP(Treasurer[[#This Row],[Company Domain]],Summary[Company Domain], Summary[Industry (Standardized)],"ERROR")</f>
        <v>Finance</v>
      </c>
      <c r="AB3" t="str">
        <f>_xlfn.XLOOKUP(Treasurer[[#This Row],[Company Domain]],Summary[Company Domain], Summary[Lead Segment HS],"ERROR")</f>
        <v>Services</v>
      </c>
      <c r="AC3" t="str">
        <f>_xlfn.XLOOKUP(Treasurer[[#This Row],[Company Domain]],Summary[Company Domain], Summary[Industry Re-Segmentation],"ERROR")</f>
        <v>Finance &amp; Insurance</v>
      </c>
      <c r="AD3" t="s">
        <v>1518</v>
      </c>
      <c r="AE3" t="s">
        <v>1519</v>
      </c>
      <c r="AF3" t="s">
        <v>1520</v>
      </c>
      <c r="AG3" t="s">
        <v>1521</v>
      </c>
      <c r="AH3" t="s">
        <v>1522</v>
      </c>
      <c r="AI3" t="s">
        <v>328</v>
      </c>
      <c r="AJ3">
        <v>97035</v>
      </c>
      <c r="AK3" t="s">
        <v>221</v>
      </c>
      <c r="AL3" t="s">
        <v>1523</v>
      </c>
      <c r="AO3" t="s">
        <v>3443</v>
      </c>
      <c r="AP3" t="s">
        <v>2140</v>
      </c>
      <c r="AQ3" t="s">
        <v>3976</v>
      </c>
    </row>
    <row r="4" spans="1:44" x14ac:dyDescent="0.3">
      <c r="A4" t="s">
        <v>2271</v>
      </c>
      <c r="C4" t="s">
        <v>3459</v>
      </c>
      <c r="D4" t="s">
        <v>3460</v>
      </c>
      <c r="E4" t="s">
        <v>226</v>
      </c>
      <c r="F4" t="s">
        <v>2989</v>
      </c>
      <c r="G4" t="s">
        <v>3444</v>
      </c>
      <c r="H4" t="s">
        <v>3461</v>
      </c>
      <c r="I4" t="s">
        <v>124</v>
      </c>
      <c r="J4" t="s">
        <v>3462</v>
      </c>
      <c r="K4" t="s">
        <v>3463</v>
      </c>
      <c r="M4" t="s">
        <v>3464</v>
      </c>
      <c r="N4" t="s">
        <v>591</v>
      </c>
      <c r="P4" t="s">
        <v>221</v>
      </c>
      <c r="Q4" t="s">
        <v>24</v>
      </c>
      <c r="R4" t="s">
        <v>2375</v>
      </c>
      <c r="S4" t="s">
        <v>124</v>
      </c>
      <c r="T4" t="s">
        <v>2376</v>
      </c>
      <c r="U4">
        <f>_xlfn.XLOOKUP(Treasurer[[#This Row],[Company Domain]],Summary[Company Domain], Summary[Revenue (in 000s USD)],"ERROR")</f>
        <v>4027584</v>
      </c>
      <c r="V4" t="str">
        <f>_xlfn.XLOOKUP(Treasurer[[#This Row],[Company Domain]],Summary[Company Domain], Summary[Revenue Range (in USD)],"ERROR")</f>
        <v>$1 bil. - $5 bil.</v>
      </c>
      <c r="W4" t="s">
        <v>208</v>
      </c>
      <c r="X4" t="s">
        <v>312</v>
      </c>
      <c r="Y4" t="s">
        <v>365</v>
      </c>
      <c r="Z4" t="s">
        <v>366</v>
      </c>
      <c r="AA4" t="str">
        <f>_xlfn.XLOOKUP(Treasurer[[#This Row],[Company Domain]],Summary[Company Domain], Summary[Industry (Standardized)],"ERROR")</f>
        <v>Retail</v>
      </c>
      <c r="AB4" t="str">
        <f>_xlfn.XLOOKUP(Treasurer[[#This Row],[Company Domain]],Summary[Company Domain], Summary[Lead Segment HS],"ERROR")</f>
        <v>Services</v>
      </c>
      <c r="AC4" t="str">
        <f>_xlfn.XLOOKUP(Treasurer[[#This Row],[Company Domain]],Summary[Company Domain], Summary[Industry Re-Segmentation],"ERROR")</f>
        <v>Retail + CPG</v>
      </c>
      <c r="AD4" t="s">
        <v>2377</v>
      </c>
      <c r="AE4" t="s">
        <v>2378</v>
      </c>
      <c r="AF4" t="s">
        <v>2379</v>
      </c>
      <c r="AG4" t="s">
        <v>2380</v>
      </c>
      <c r="AH4" t="s">
        <v>2381</v>
      </c>
      <c r="AI4" t="s">
        <v>591</v>
      </c>
      <c r="AJ4">
        <v>45710</v>
      </c>
      <c r="AK4" t="s">
        <v>221</v>
      </c>
      <c r="AL4" t="s">
        <v>2382</v>
      </c>
      <c r="AO4" t="s">
        <v>3443</v>
      </c>
      <c r="AP4" t="s">
        <v>2140</v>
      </c>
      <c r="AQ4" t="s">
        <v>3976</v>
      </c>
    </row>
    <row r="5" spans="1:44" x14ac:dyDescent="0.3">
      <c r="A5" t="s">
        <v>506</v>
      </c>
      <c r="B5" t="s">
        <v>1153</v>
      </c>
      <c r="C5" t="s">
        <v>3465</v>
      </c>
      <c r="D5" t="s">
        <v>3466</v>
      </c>
      <c r="E5" t="s">
        <v>226</v>
      </c>
      <c r="F5" t="s">
        <v>2989</v>
      </c>
      <c r="G5" t="s">
        <v>2786</v>
      </c>
      <c r="H5" t="s">
        <v>3467</v>
      </c>
      <c r="I5" t="s">
        <v>101</v>
      </c>
      <c r="J5" t="s">
        <v>3468</v>
      </c>
      <c r="K5" t="s">
        <v>3469</v>
      </c>
      <c r="M5" t="s">
        <v>3470</v>
      </c>
      <c r="N5" t="s">
        <v>294</v>
      </c>
      <c r="O5">
        <v>94507</v>
      </c>
      <c r="P5" t="s">
        <v>221</v>
      </c>
      <c r="Q5" t="s">
        <v>1</v>
      </c>
      <c r="R5" t="s">
        <v>770</v>
      </c>
      <c r="S5" t="s">
        <v>101</v>
      </c>
      <c r="T5" t="s">
        <v>771</v>
      </c>
      <c r="U5">
        <f>_xlfn.XLOOKUP(Treasurer[[#This Row],[Company Domain]],Summary[Company Domain], Summary[Revenue (in 000s USD)],"ERROR")</f>
        <v>95400000</v>
      </c>
      <c r="V5" t="str">
        <f>_xlfn.XLOOKUP(Treasurer[[#This Row],[Company Domain]],Summary[Company Domain], Summary[Revenue Range (in USD)],"ERROR")</f>
        <v>Over $5 bil.</v>
      </c>
      <c r="W5" t="s">
        <v>280</v>
      </c>
      <c r="X5" t="s">
        <v>206</v>
      </c>
      <c r="Y5" t="s">
        <v>280</v>
      </c>
      <c r="Z5" t="s">
        <v>206</v>
      </c>
      <c r="AA5" t="str">
        <f>_xlfn.XLOOKUP(Treasurer[[#This Row],[Company Domain]],Summary[Company Domain], Summary[Industry (Standardized)],"ERROR")</f>
        <v>Physicians Clinics</v>
      </c>
      <c r="AB5" t="str">
        <f>_xlfn.XLOOKUP(Treasurer[[#This Row],[Company Domain]],Summary[Company Domain], Summary[Lead Segment HS],"ERROR")</f>
        <v>Healthcare</v>
      </c>
      <c r="AC5" t="str">
        <f>_xlfn.XLOOKUP(Treasurer[[#This Row],[Company Domain]],Summary[Company Domain], Summary[Industry Re-Segmentation],"ERROR")</f>
        <v>Healthcare</v>
      </c>
      <c r="AD5" t="s">
        <v>772</v>
      </c>
      <c r="AE5" t="s">
        <v>773</v>
      </c>
      <c r="AF5" t="s">
        <v>774</v>
      </c>
      <c r="AG5" t="s">
        <v>775</v>
      </c>
      <c r="AH5" t="s">
        <v>769</v>
      </c>
      <c r="AI5" t="s">
        <v>294</v>
      </c>
      <c r="AJ5">
        <v>94612</v>
      </c>
      <c r="AK5" t="s">
        <v>221</v>
      </c>
      <c r="AL5" t="s">
        <v>776</v>
      </c>
      <c r="AO5" t="s">
        <v>3443</v>
      </c>
      <c r="AP5" t="s">
        <v>2140</v>
      </c>
      <c r="AQ5" t="s">
        <v>3976</v>
      </c>
    </row>
    <row r="6" spans="1:44" x14ac:dyDescent="0.3">
      <c r="A6" t="s">
        <v>288</v>
      </c>
      <c r="B6" t="s">
        <v>1313</v>
      </c>
      <c r="C6" t="s">
        <v>3471</v>
      </c>
      <c r="D6" t="s">
        <v>3472</v>
      </c>
      <c r="E6" t="s">
        <v>226</v>
      </c>
      <c r="F6" t="s">
        <v>219</v>
      </c>
      <c r="G6" t="s">
        <v>2786</v>
      </c>
      <c r="H6" t="s">
        <v>3473</v>
      </c>
      <c r="I6" t="s">
        <v>3474</v>
      </c>
      <c r="J6" t="s">
        <v>3475</v>
      </c>
      <c r="K6" t="s">
        <v>3476</v>
      </c>
      <c r="L6" t="s">
        <v>3477</v>
      </c>
      <c r="M6" t="s">
        <v>3478</v>
      </c>
      <c r="N6" t="s">
        <v>558</v>
      </c>
      <c r="O6">
        <v>55391</v>
      </c>
      <c r="P6" t="s">
        <v>221</v>
      </c>
      <c r="Q6" t="s">
        <v>1186</v>
      </c>
      <c r="R6" t="s">
        <v>1187</v>
      </c>
      <c r="S6" t="s">
        <v>148</v>
      </c>
      <c r="T6" t="s">
        <v>1188</v>
      </c>
      <c r="U6">
        <f>_xlfn.XLOOKUP(Treasurer[[#This Row],[Company Domain]],Summary[Company Domain], Summary[Revenue (in 000s USD)],"ERROR")</f>
        <v>7543000</v>
      </c>
      <c r="V6" t="str">
        <f>_xlfn.XLOOKUP(Treasurer[[#This Row],[Company Domain]],Summary[Company Domain], Summary[Revenue Range (in USD)],"ERROR")</f>
        <v>Over $5 bil.</v>
      </c>
      <c r="W6" t="s">
        <v>219</v>
      </c>
      <c r="X6" t="s">
        <v>349</v>
      </c>
      <c r="Y6" t="s">
        <v>219</v>
      </c>
      <c r="Z6" t="s">
        <v>349</v>
      </c>
      <c r="AA6" t="str">
        <f>_xlfn.XLOOKUP(Treasurer[[#This Row],[Company Domain]],Summary[Company Domain], Summary[Industry (Standardized)],"ERROR")</f>
        <v>Finance</v>
      </c>
      <c r="AB6" t="str">
        <f>_xlfn.XLOOKUP(Treasurer[[#This Row],[Company Domain]],Summary[Company Domain], Summary[Lead Segment HS],"ERROR")</f>
        <v>Services</v>
      </c>
      <c r="AC6" t="str">
        <f>_xlfn.XLOOKUP(Treasurer[[#This Row],[Company Domain]],Summary[Company Domain], Summary[Industry Re-Segmentation],"ERROR")</f>
        <v>Finance &amp; Insurance</v>
      </c>
      <c r="AD6" t="s">
        <v>1189</v>
      </c>
      <c r="AE6" t="s">
        <v>1190</v>
      </c>
      <c r="AF6" t="s">
        <v>1191</v>
      </c>
      <c r="AG6" t="s">
        <v>1192</v>
      </c>
      <c r="AH6" t="s">
        <v>1193</v>
      </c>
      <c r="AI6" t="s">
        <v>591</v>
      </c>
      <c r="AJ6">
        <v>43287</v>
      </c>
      <c r="AK6" t="s">
        <v>221</v>
      </c>
      <c r="AL6" t="s">
        <v>1194</v>
      </c>
      <c r="AO6" t="s">
        <v>3443</v>
      </c>
      <c r="AP6" t="s">
        <v>2140</v>
      </c>
      <c r="AQ6" t="s">
        <v>3976</v>
      </c>
    </row>
    <row r="7" spans="1:44" x14ac:dyDescent="0.3">
      <c r="A7" t="s">
        <v>488</v>
      </c>
      <c r="B7" t="s">
        <v>914</v>
      </c>
      <c r="C7" t="s">
        <v>3479</v>
      </c>
      <c r="D7" t="s">
        <v>3480</v>
      </c>
      <c r="E7" t="s">
        <v>226</v>
      </c>
      <c r="F7" t="s">
        <v>2989</v>
      </c>
      <c r="G7" t="s">
        <v>2786</v>
      </c>
      <c r="H7" t="s">
        <v>3481</v>
      </c>
      <c r="I7" t="s">
        <v>102</v>
      </c>
      <c r="J7" t="s">
        <v>3482</v>
      </c>
      <c r="K7" t="s">
        <v>3483</v>
      </c>
      <c r="L7" t="s">
        <v>1557</v>
      </c>
      <c r="M7" t="s">
        <v>1558</v>
      </c>
      <c r="N7" t="s">
        <v>1559</v>
      </c>
      <c r="O7">
        <v>72716</v>
      </c>
      <c r="P7" t="s">
        <v>221</v>
      </c>
      <c r="Q7" t="s">
        <v>1549</v>
      </c>
      <c r="R7" t="s">
        <v>1550</v>
      </c>
      <c r="S7" t="s">
        <v>102</v>
      </c>
      <c r="T7" t="s">
        <v>1551</v>
      </c>
      <c r="U7">
        <f>_xlfn.XLOOKUP(Treasurer[[#This Row],[Company Domain]],Summary[Company Domain], Summary[Revenue (in 000s USD)],"ERROR")</f>
        <v>630794000</v>
      </c>
      <c r="V7" t="str">
        <f>_xlfn.XLOOKUP(Treasurer[[#This Row],[Company Domain]],Summary[Company Domain], Summary[Revenue Range (in USD)],"ERROR")</f>
        <v>Over $5 bil.</v>
      </c>
      <c r="W7" t="s">
        <v>208</v>
      </c>
      <c r="X7" t="s">
        <v>1204</v>
      </c>
      <c r="Y7" t="s">
        <v>1552</v>
      </c>
      <c r="Z7" t="s">
        <v>1553</v>
      </c>
      <c r="AA7" t="str">
        <f>_xlfn.XLOOKUP(Treasurer[[#This Row],[Company Domain]],Summary[Company Domain], Summary[Industry (Standardized)],"ERROR")</f>
        <v>Retail</v>
      </c>
      <c r="AB7" t="str">
        <f>_xlfn.XLOOKUP(Treasurer[[#This Row],[Company Domain]],Summary[Company Domain], Summary[Lead Segment HS],"ERROR")</f>
        <v>Services</v>
      </c>
      <c r="AC7" t="str">
        <f>_xlfn.XLOOKUP(Treasurer[[#This Row],[Company Domain]],Summary[Company Domain], Summary[Industry Re-Segmentation],"ERROR")</f>
        <v>Retail + CPG</v>
      </c>
      <c r="AD7" t="s">
        <v>1554</v>
      </c>
      <c r="AE7" t="s">
        <v>1555</v>
      </c>
      <c r="AF7" t="s">
        <v>1556</v>
      </c>
      <c r="AG7" t="s">
        <v>1557</v>
      </c>
      <c r="AH7" t="s">
        <v>1558</v>
      </c>
      <c r="AI7" t="s">
        <v>1559</v>
      </c>
      <c r="AJ7">
        <v>72716</v>
      </c>
      <c r="AK7" t="s">
        <v>221</v>
      </c>
      <c r="AL7" t="s">
        <v>1560</v>
      </c>
      <c r="AO7" t="s">
        <v>3443</v>
      </c>
      <c r="AP7" t="s">
        <v>2140</v>
      </c>
      <c r="AQ7" t="s">
        <v>3976</v>
      </c>
    </row>
    <row r="8" spans="1:44" x14ac:dyDescent="0.3">
      <c r="A8" t="s">
        <v>2541</v>
      </c>
      <c r="B8" t="s">
        <v>567</v>
      </c>
      <c r="C8" t="s">
        <v>3484</v>
      </c>
      <c r="D8" t="s">
        <v>3485</v>
      </c>
      <c r="E8" t="s">
        <v>226</v>
      </c>
      <c r="F8" t="s">
        <v>2989</v>
      </c>
      <c r="G8" t="s">
        <v>3445</v>
      </c>
      <c r="H8" t="s">
        <v>3486</v>
      </c>
      <c r="I8" t="s">
        <v>766</v>
      </c>
      <c r="J8" t="s">
        <v>3487</v>
      </c>
      <c r="K8" t="s">
        <v>3488</v>
      </c>
      <c r="L8" t="s">
        <v>3489</v>
      </c>
      <c r="M8" t="s">
        <v>864</v>
      </c>
      <c r="N8" t="s">
        <v>294</v>
      </c>
      <c r="O8">
        <v>94115</v>
      </c>
      <c r="P8" t="s">
        <v>221</v>
      </c>
      <c r="Q8" t="s">
        <v>1</v>
      </c>
      <c r="R8" t="s">
        <v>770</v>
      </c>
      <c r="S8" t="s">
        <v>101</v>
      </c>
      <c r="T8" t="s">
        <v>771</v>
      </c>
      <c r="U8">
        <f>_xlfn.XLOOKUP(Treasurer[[#This Row],[Company Domain]],Summary[Company Domain], Summary[Revenue (in 000s USD)],"ERROR")</f>
        <v>95400000</v>
      </c>
      <c r="V8" t="str">
        <f>_xlfn.XLOOKUP(Treasurer[[#This Row],[Company Domain]],Summary[Company Domain], Summary[Revenue Range (in USD)],"ERROR")</f>
        <v>Over $5 bil.</v>
      </c>
      <c r="W8" t="s">
        <v>280</v>
      </c>
      <c r="X8" t="s">
        <v>206</v>
      </c>
      <c r="Y8" t="s">
        <v>280</v>
      </c>
      <c r="Z8" t="s">
        <v>206</v>
      </c>
      <c r="AA8" t="str">
        <f>_xlfn.XLOOKUP(Treasurer[[#This Row],[Company Domain]],Summary[Company Domain], Summary[Industry (Standardized)],"ERROR")</f>
        <v>Physicians Clinics</v>
      </c>
      <c r="AB8" t="str">
        <f>_xlfn.XLOOKUP(Treasurer[[#This Row],[Company Domain]],Summary[Company Domain], Summary[Lead Segment HS],"ERROR")</f>
        <v>Healthcare</v>
      </c>
      <c r="AC8" t="str">
        <f>_xlfn.XLOOKUP(Treasurer[[#This Row],[Company Domain]],Summary[Company Domain], Summary[Industry Re-Segmentation],"ERROR")</f>
        <v>Healthcare</v>
      </c>
      <c r="AD8" t="s">
        <v>772</v>
      </c>
      <c r="AE8" t="s">
        <v>773</v>
      </c>
      <c r="AF8" t="s">
        <v>774</v>
      </c>
      <c r="AG8" t="s">
        <v>775</v>
      </c>
      <c r="AH8" t="s">
        <v>769</v>
      </c>
      <c r="AI8" t="s">
        <v>294</v>
      </c>
      <c r="AJ8">
        <v>94612</v>
      </c>
      <c r="AK8" t="s">
        <v>221</v>
      </c>
      <c r="AL8" t="s">
        <v>776</v>
      </c>
      <c r="AO8" t="s">
        <v>3443</v>
      </c>
      <c r="AP8" t="s">
        <v>2140</v>
      </c>
      <c r="AQ8" t="s">
        <v>3976</v>
      </c>
    </row>
    <row r="9" spans="1:44" x14ac:dyDescent="0.3">
      <c r="A9" t="s">
        <v>3490</v>
      </c>
      <c r="B9" t="s">
        <v>567</v>
      </c>
      <c r="C9" t="s">
        <v>3491</v>
      </c>
      <c r="D9" t="s">
        <v>3492</v>
      </c>
      <c r="E9" t="s">
        <v>226</v>
      </c>
      <c r="F9" t="s">
        <v>2989</v>
      </c>
      <c r="G9" t="s">
        <v>3444</v>
      </c>
      <c r="H9" t="s">
        <v>3493</v>
      </c>
      <c r="I9" t="s">
        <v>135</v>
      </c>
      <c r="K9" t="s">
        <v>3494</v>
      </c>
      <c r="L9" t="s">
        <v>687</v>
      </c>
      <c r="M9" t="s">
        <v>680</v>
      </c>
      <c r="N9" t="s">
        <v>345</v>
      </c>
      <c r="O9">
        <v>63105</v>
      </c>
      <c r="P9" t="s">
        <v>221</v>
      </c>
      <c r="Q9" t="s">
        <v>681</v>
      </c>
      <c r="R9" t="s">
        <v>682</v>
      </c>
      <c r="S9" t="s">
        <v>135</v>
      </c>
      <c r="T9" t="s">
        <v>683</v>
      </c>
      <c r="U9">
        <f>_xlfn.XLOOKUP(Treasurer[[#This Row],[Company Domain]],Summary[Company Domain], Summary[Revenue (in 000s USD)],"ERROR")</f>
        <v>144547000</v>
      </c>
      <c r="V9" t="str">
        <f>_xlfn.XLOOKUP(Treasurer[[#This Row],[Company Domain]],Summary[Company Domain], Summary[Revenue Range (in USD)],"ERROR")</f>
        <v>Over $5 bil.</v>
      </c>
      <c r="W9" t="s">
        <v>215</v>
      </c>
      <c r="Y9" t="s">
        <v>215</v>
      </c>
      <c r="AA9" t="str">
        <f>_xlfn.XLOOKUP(Treasurer[[#This Row],[Company Domain]],Summary[Company Domain], Summary[Industry (Standardized)],"ERROR")</f>
        <v>Insurance</v>
      </c>
      <c r="AB9" t="str">
        <f>_xlfn.XLOOKUP(Treasurer[[#This Row],[Company Domain]],Summary[Company Domain], Summary[Lead Segment HS],"ERROR")</f>
        <v>Services</v>
      </c>
      <c r="AC9" t="str">
        <f>_xlfn.XLOOKUP(Treasurer[[#This Row],[Company Domain]],Summary[Company Domain], Summary[Industry Re-Segmentation],"ERROR")</f>
        <v>Finance &amp; Insurance</v>
      </c>
      <c r="AD9" t="s">
        <v>684</v>
      </c>
      <c r="AE9" t="s">
        <v>685</v>
      </c>
      <c r="AF9" t="s">
        <v>686</v>
      </c>
      <c r="AG9" t="s">
        <v>687</v>
      </c>
      <c r="AH9" t="s">
        <v>680</v>
      </c>
      <c r="AI9" t="s">
        <v>345</v>
      </c>
      <c r="AJ9">
        <v>63105</v>
      </c>
      <c r="AK9" t="s">
        <v>221</v>
      </c>
      <c r="AL9" t="s">
        <v>688</v>
      </c>
      <c r="AO9" t="s">
        <v>3443</v>
      </c>
      <c r="AP9" t="s">
        <v>2140</v>
      </c>
      <c r="AQ9" t="s">
        <v>3976</v>
      </c>
    </row>
    <row r="10" spans="1:44" x14ac:dyDescent="0.3">
      <c r="A10" t="s">
        <v>3495</v>
      </c>
      <c r="C10" t="s">
        <v>3496</v>
      </c>
      <c r="D10" t="s">
        <v>3497</v>
      </c>
      <c r="E10" t="s">
        <v>226</v>
      </c>
      <c r="F10" t="s">
        <v>2989</v>
      </c>
      <c r="G10" t="s">
        <v>3445</v>
      </c>
      <c r="H10" t="s">
        <v>3498</v>
      </c>
      <c r="I10" t="s">
        <v>195</v>
      </c>
      <c r="J10" t="s">
        <v>3499</v>
      </c>
      <c r="K10" t="s">
        <v>3500</v>
      </c>
      <c r="L10" t="s">
        <v>3501</v>
      </c>
      <c r="M10" t="s">
        <v>743</v>
      </c>
      <c r="N10" t="s">
        <v>376</v>
      </c>
      <c r="P10" t="s">
        <v>221</v>
      </c>
      <c r="Q10" t="s">
        <v>1368</v>
      </c>
      <c r="R10" t="s">
        <v>1369</v>
      </c>
      <c r="S10" t="s">
        <v>195</v>
      </c>
      <c r="T10" t="s">
        <v>1370</v>
      </c>
      <c r="U10">
        <f>_xlfn.XLOOKUP(Treasurer[[#This Row],[Company Domain]],Summary[Company Domain], Summary[Revenue (in 000s USD)],"ERROR")</f>
        <v>538046000</v>
      </c>
      <c r="V10" t="str">
        <f>_xlfn.XLOOKUP(Treasurer[[#This Row],[Company Domain]],Summary[Company Domain], Summary[Revenue Range (in USD)],"ERROR")</f>
        <v>Over $5 bil.</v>
      </c>
      <c r="W10" t="s">
        <v>208</v>
      </c>
      <c r="X10" t="s">
        <v>1204</v>
      </c>
      <c r="Y10" t="s">
        <v>208</v>
      </c>
      <c r="Z10" t="s">
        <v>1371</v>
      </c>
      <c r="AA10" t="str">
        <f>_xlfn.XLOOKUP(Treasurer[[#This Row],[Company Domain]],Summary[Company Domain], Summary[Industry (Standardized)],"ERROR")</f>
        <v>Retail</v>
      </c>
      <c r="AB10" t="str">
        <f>_xlfn.XLOOKUP(Treasurer[[#This Row],[Company Domain]],Summary[Company Domain], Summary[Lead Segment HS],"ERROR")</f>
        <v>Services</v>
      </c>
      <c r="AC10" t="str">
        <f>_xlfn.XLOOKUP(Treasurer[[#This Row],[Company Domain]],Summary[Company Domain], Summary[Industry Re-Segmentation],"ERROR")</f>
        <v>Retail + CPG</v>
      </c>
      <c r="AD10" t="s">
        <v>1372</v>
      </c>
      <c r="AE10" t="s">
        <v>1373</v>
      </c>
      <c r="AF10" t="s">
        <v>1374</v>
      </c>
      <c r="AG10" t="s">
        <v>1367</v>
      </c>
      <c r="AH10" t="s">
        <v>904</v>
      </c>
      <c r="AI10" t="s">
        <v>529</v>
      </c>
      <c r="AJ10">
        <v>98109</v>
      </c>
      <c r="AK10" t="s">
        <v>221</v>
      </c>
      <c r="AL10" t="s">
        <v>1375</v>
      </c>
      <c r="AO10" t="s">
        <v>3443</v>
      </c>
      <c r="AP10" t="s">
        <v>2140</v>
      </c>
      <c r="AQ10" t="s">
        <v>3976</v>
      </c>
    </row>
    <row r="11" spans="1:44" x14ac:dyDescent="0.3">
      <c r="A11" t="s">
        <v>3502</v>
      </c>
      <c r="C11" t="s">
        <v>3503</v>
      </c>
      <c r="D11" t="s">
        <v>3504</v>
      </c>
      <c r="E11" t="s">
        <v>226</v>
      </c>
      <c r="F11" t="s">
        <v>2989</v>
      </c>
      <c r="G11" t="s">
        <v>3444</v>
      </c>
      <c r="H11" t="s">
        <v>3505</v>
      </c>
      <c r="I11" t="s">
        <v>2236</v>
      </c>
      <c r="J11" t="s">
        <v>3506</v>
      </c>
      <c r="K11" t="s">
        <v>3507</v>
      </c>
      <c r="L11" t="s">
        <v>1557</v>
      </c>
      <c r="M11" t="s">
        <v>1558</v>
      </c>
      <c r="N11" t="s">
        <v>1559</v>
      </c>
      <c r="O11">
        <v>72716</v>
      </c>
      <c r="P11" t="s">
        <v>221</v>
      </c>
      <c r="Q11" t="s">
        <v>1549</v>
      </c>
      <c r="R11" t="s">
        <v>1550</v>
      </c>
      <c r="S11" t="s">
        <v>102</v>
      </c>
      <c r="T11" t="s">
        <v>1551</v>
      </c>
      <c r="U11">
        <f>_xlfn.XLOOKUP(Treasurer[[#This Row],[Company Domain]],Summary[Company Domain], Summary[Revenue (in 000s USD)],"ERROR")</f>
        <v>630794000</v>
      </c>
      <c r="V11" t="str">
        <f>_xlfn.XLOOKUP(Treasurer[[#This Row],[Company Domain]],Summary[Company Domain], Summary[Revenue Range (in USD)],"ERROR")</f>
        <v>Over $5 bil.</v>
      </c>
      <c r="W11" t="s">
        <v>208</v>
      </c>
      <c r="X11" t="s">
        <v>1204</v>
      </c>
      <c r="Y11" t="s">
        <v>1552</v>
      </c>
      <c r="Z11" t="s">
        <v>1553</v>
      </c>
      <c r="AA11" t="str">
        <f>_xlfn.XLOOKUP(Treasurer[[#This Row],[Company Domain]],Summary[Company Domain], Summary[Industry (Standardized)],"ERROR")</f>
        <v>Retail</v>
      </c>
      <c r="AB11" t="str">
        <f>_xlfn.XLOOKUP(Treasurer[[#This Row],[Company Domain]],Summary[Company Domain], Summary[Lead Segment HS],"ERROR")</f>
        <v>Services</v>
      </c>
      <c r="AC11" t="str">
        <f>_xlfn.XLOOKUP(Treasurer[[#This Row],[Company Domain]],Summary[Company Domain], Summary[Industry Re-Segmentation],"ERROR")</f>
        <v>Retail + CPG</v>
      </c>
      <c r="AD11" t="s">
        <v>1554</v>
      </c>
      <c r="AE11" t="s">
        <v>1555</v>
      </c>
      <c r="AF11" t="s">
        <v>1556</v>
      </c>
      <c r="AG11" t="s">
        <v>1557</v>
      </c>
      <c r="AH11" t="s">
        <v>1558</v>
      </c>
      <c r="AI11" t="s">
        <v>1559</v>
      </c>
      <c r="AJ11">
        <v>72716</v>
      </c>
      <c r="AK11" t="s">
        <v>221</v>
      </c>
      <c r="AL11" t="s">
        <v>1560</v>
      </c>
      <c r="AO11" t="s">
        <v>3443</v>
      </c>
      <c r="AP11" t="s">
        <v>2140</v>
      </c>
      <c r="AQ11" t="s">
        <v>3976</v>
      </c>
    </row>
    <row r="12" spans="1:44" x14ac:dyDescent="0.3">
      <c r="A12" t="s">
        <v>3508</v>
      </c>
      <c r="C12" t="s">
        <v>3509</v>
      </c>
      <c r="D12" t="s">
        <v>3510</v>
      </c>
      <c r="E12" t="s">
        <v>226</v>
      </c>
      <c r="F12" t="s">
        <v>2989</v>
      </c>
      <c r="G12" t="s">
        <v>2786</v>
      </c>
      <c r="H12" t="s">
        <v>3511</v>
      </c>
      <c r="I12" t="s">
        <v>136</v>
      </c>
      <c r="M12" t="s">
        <v>3512</v>
      </c>
      <c r="N12" t="s">
        <v>1394</v>
      </c>
      <c r="O12" t="s">
        <v>3513</v>
      </c>
      <c r="P12" t="s">
        <v>221</v>
      </c>
      <c r="Q12" t="s">
        <v>2203</v>
      </c>
      <c r="R12" t="s">
        <v>2204</v>
      </c>
      <c r="S12" t="s">
        <v>136</v>
      </c>
      <c r="T12" t="s">
        <v>2205</v>
      </c>
      <c r="U12">
        <f>_xlfn.XLOOKUP(Treasurer[[#This Row],[Company Domain]],Summary[Company Domain], Summary[Revenue (in 000s USD)],"ERROR")</f>
        <v>19394000</v>
      </c>
      <c r="V12" t="str">
        <f>_xlfn.XLOOKUP(Treasurer[[#This Row],[Company Domain]],Summary[Company Domain], Summary[Revenue Range (in USD)],"ERROR")</f>
        <v>Over $5 bil.</v>
      </c>
      <c r="W12" t="s">
        <v>380</v>
      </c>
      <c r="X12" t="s">
        <v>713</v>
      </c>
      <c r="Y12" t="s">
        <v>380</v>
      </c>
      <c r="Z12" t="s">
        <v>713</v>
      </c>
      <c r="AA12" t="str">
        <f>_xlfn.XLOOKUP(Treasurer[[#This Row],[Company Domain]],Summary[Company Domain], Summary[Industry (Standardized)],"ERROR")</f>
        <v>Media &amp; Internet</v>
      </c>
      <c r="AB12" t="str">
        <f>_xlfn.XLOOKUP(Treasurer[[#This Row],[Company Domain]],Summary[Company Domain], Summary[Lead Segment HS],"ERROR")</f>
        <v>Services</v>
      </c>
      <c r="AC12" t="str">
        <f>_xlfn.XLOOKUP(Treasurer[[#This Row],[Company Domain]],Summary[Company Domain], Summary[Industry Re-Segmentation],"ERROR")</f>
        <v>General</v>
      </c>
      <c r="AD12" t="s">
        <v>2206</v>
      </c>
      <c r="AE12" t="s">
        <v>2207</v>
      </c>
      <c r="AF12" t="s">
        <v>2208</v>
      </c>
      <c r="AG12" t="s">
        <v>2209</v>
      </c>
      <c r="AH12" t="s">
        <v>2202</v>
      </c>
      <c r="AI12" t="s">
        <v>1338</v>
      </c>
      <c r="AJ12">
        <v>7666</v>
      </c>
      <c r="AK12" t="s">
        <v>221</v>
      </c>
      <c r="AL12" t="s">
        <v>2210</v>
      </c>
      <c r="AO12" t="s">
        <v>3443</v>
      </c>
      <c r="AP12" t="s">
        <v>2140</v>
      </c>
      <c r="AQ12" t="s">
        <v>3976</v>
      </c>
    </row>
    <row r="13" spans="1:44" x14ac:dyDescent="0.3">
      <c r="A13" t="s">
        <v>2499</v>
      </c>
      <c r="C13" t="s">
        <v>1082</v>
      </c>
      <c r="D13" t="s">
        <v>3460</v>
      </c>
      <c r="E13" t="s">
        <v>226</v>
      </c>
      <c r="F13" t="s">
        <v>2989</v>
      </c>
      <c r="G13" t="s">
        <v>3444</v>
      </c>
      <c r="H13" t="s">
        <v>3514</v>
      </c>
      <c r="I13" t="s">
        <v>129</v>
      </c>
      <c r="L13" t="s">
        <v>3515</v>
      </c>
      <c r="M13" t="s">
        <v>3516</v>
      </c>
      <c r="N13" t="s">
        <v>558</v>
      </c>
      <c r="O13" t="s">
        <v>3517</v>
      </c>
      <c r="P13" t="s">
        <v>221</v>
      </c>
      <c r="Q13" t="s">
        <v>1795</v>
      </c>
      <c r="R13" t="s">
        <v>1796</v>
      </c>
      <c r="S13" t="s">
        <v>129</v>
      </c>
      <c r="T13" t="s">
        <v>1797</v>
      </c>
      <c r="U13">
        <f>_xlfn.XLOOKUP(Treasurer[[#This Row],[Company Domain]],Summary[Company Domain], Summary[Revenue (in 000s USD)],"ERROR")</f>
        <v>1414167</v>
      </c>
      <c r="V13" t="str">
        <f>_xlfn.XLOOKUP(Treasurer[[#This Row],[Company Domain]],Summary[Company Domain], Summary[Revenue Range (in USD)],"ERROR")</f>
        <v>$1 bil. - $5 bil.</v>
      </c>
      <c r="W13" t="s">
        <v>208</v>
      </c>
      <c r="X13" t="s">
        <v>1241</v>
      </c>
      <c r="Y13" t="s">
        <v>208</v>
      </c>
      <c r="Z13" t="s">
        <v>1241</v>
      </c>
      <c r="AA13" t="str">
        <f>_xlfn.XLOOKUP(Treasurer[[#This Row],[Company Domain]],Summary[Company Domain], Summary[Industry (Standardized)],"ERROR")</f>
        <v>Retail</v>
      </c>
      <c r="AB13" t="str">
        <f>_xlfn.XLOOKUP(Treasurer[[#This Row],[Company Domain]],Summary[Company Domain], Summary[Lead Segment HS],"ERROR")</f>
        <v>Services</v>
      </c>
      <c r="AC13" t="str">
        <f>_xlfn.XLOOKUP(Treasurer[[#This Row],[Company Domain]],Summary[Company Domain], Summary[Industry Re-Segmentation],"ERROR")</f>
        <v>Retail + CPG</v>
      </c>
      <c r="AD13" t="s">
        <v>1798</v>
      </c>
      <c r="AE13" t="s">
        <v>1799</v>
      </c>
      <c r="AF13" t="s">
        <v>1800</v>
      </c>
      <c r="AG13" t="s">
        <v>1793</v>
      </c>
      <c r="AH13" t="s">
        <v>1794</v>
      </c>
      <c r="AI13" t="s">
        <v>1394</v>
      </c>
      <c r="AJ13">
        <v>6042</v>
      </c>
      <c r="AK13" t="s">
        <v>221</v>
      </c>
      <c r="AL13" t="s">
        <v>1801</v>
      </c>
      <c r="AO13" t="s">
        <v>3443</v>
      </c>
      <c r="AP13" t="s">
        <v>2140</v>
      </c>
      <c r="AQ13" t="s">
        <v>3976</v>
      </c>
    </row>
    <row r="14" spans="1:44" x14ac:dyDescent="0.3">
      <c r="A14" t="s">
        <v>3518</v>
      </c>
      <c r="C14" t="s">
        <v>3519</v>
      </c>
      <c r="D14" t="s">
        <v>226</v>
      </c>
      <c r="E14" t="s">
        <v>226</v>
      </c>
      <c r="F14" t="s">
        <v>2989</v>
      </c>
      <c r="G14" t="s">
        <v>3446</v>
      </c>
      <c r="H14" t="s">
        <v>3520</v>
      </c>
      <c r="I14" t="s">
        <v>900</v>
      </c>
      <c r="J14" t="s">
        <v>3521</v>
      </c>
      <c r="L14" t="s">
        <v>3522</v>
      </c>
      <c r="M14" t="s">
        <v>904</v>
      </c>
      <c r="N14" t="s">
        <v>529</v>
      </c>
      <c r="O14">
        <v>98102</v>
      </c>
      <c r="P14" t="s">
        <v>221</v>
      </c>
      <c r="Q14" t="s">
        <v>58</v>
      </c>
      <c r="R14" t="s">
        <v>905</v>
      </c>
      <c r="S14" t="s">
        <v>158</v>
      </c>
      <c r="T14" t="s">
        <v>906</v>
      </c>
      <c r="U14">
        <f>_xlfn.XLOOKUP(Treasurer[[#This Row],[Company Domain]],Summary[Company Domain], Summary[Revenue (in 000s USD)],"ERROR")</f>
        <v>5600000</v>
      </c>
      <c r="V14" t="str">
        <f>_xlfn.XLOOKUP(Treasurer[[#This Row],[Company Domain]],Summary[Company Domain], Summary[Revenue Range (in USD)],"ERROR")</f>
        <v>Over $5 bil.</v>
      </c>
      <c r="W14" t="s">
        <v>280</v>
      </c>
      <c r="X14" t="s">
        <v>281</v>
      </c>
      <c r="Y14" t="s">
        <v>907</v>
      </c>
      <c r="Z14" t="s">
        <v>908</v>
      </c>
      <c r="AA14" t="str">
        <f>_xlfn.XLOOKUP(Treasurer[[#This Row],[Company Domain]],Summary[Company Domain], Summary[Industry (Standardized)],"ERROR")</f>
        <v>Physicians Clinics</v>
      </c>
      <c r="AB14" t="str">
        <f>_xlfn.XLOOKUP(Treasurer[[#This Row],[Company Domain]],Summary[Company Domain], Summary[Lead Segment HS],"ERROR")</f>
        <v>Healthcare</v>
      </c>
      <c r="AC14" t="str">
        <f>_xlfn.XLOOKUP(Treasurer[[#This Row],[Company Domain]],Summary[Company Domain], Summary[Industry Re-Segmentation],"ERROR")</f>
        <v>Healthcare</v>
      </c>
      <c r="AD14" t="s">
        <v>909</v>
      </c>
      <c r="AE14" t="s">
        <v>910</v>
      </c>
      <c r="AF14" t="s">
        <v>911</v>
      </c>
      <c r="AG14" t="s">
        <v>903</v>
      </c>
      <c r="AH14" t="s">
        <v>904</v>
      </c>
      <c r="AI14" t="s">
        <v>529</v>
      </c>
      <c r="AJ14">
        <v>98195</v>
      </c>
      <c r="AK14" t="s">
        <v>221</v>
      </c>
      <c r="AL14" t="s">
        <v>912</v>
      </c>
      <c r="AO14" t="s">
        <v>3443</v>
      </c>
      <c r="AP14" t="s">
        <v>2140</v>
      </c>
      <c r="AQ14" t="s">
        <v>3976</v>
      </c>
    </row>
    <row r="15" spans="1:44" x14ac:dyDescent="0.3">
      <c r="A15" t="s">
        <v>3523</v>
      </c>
      <c r="C15" t="s">
        <v>3524</v>
      </c>
      <c r="D15" t="s">
        <v>226</v>
      </c>
      <c r="E15" t="s">
        <v>226</v>
      </c>
      <c r="F15" t="s">
        <v>2989</v>
      </c>
      <c r="G15" t="s">
        <v>3446</v>
      </c>
      <c r="H15" t="s">
        <v>3525</v>
      </c>
      <c r="I15" t="s">
        <v>165</v>
      </c>
      <c r="J15" t="s">
        <v>3526</v>
      </c>
      <c r="K15" t="s">
        <v>3527</v>
      </c>
      <c r="L15" t="s">
        <v>3528</v>
      </c>
      <c r="M15" t="s">
        <v>1459</v>
      </c>
      <c r="N15" t="s">
        <v>529</v>
      </c>
      <c r="O15">
        <v>98415</v>
      </c>
      <c r="P15" t="s">
        <v>221</v>
      </c>
      <c r="Q15" t="s">
        <v>2603</v>
      </c>
      <c r="R15" t="s">
        <v>2604</v>
      </c>
      <c r="S15" t="s">
        <v>165</v>
      </c>
      <c r="T15" t="s">
        <v>2605</v>
      </c>
      <c r="U15">
        <f>_xlfn.XLOOKUP(Treasurer[[#This Row],[Company Domain]],Summary[Company Domain], Summary[Revenue (in 000s USD)],"ERROR")</f>
        <v>2901834</v>
      </c>
      <c r="V15" t="str">
        <f>_xlfn.XLOOKUP(Treasurer[[#This Row],[Company Domain]],Summary[Company Domain], Summary[Revenue Range (in USD)],"ERROR")</f>
        <v>$1 bil. - $5 bil.</v>
      </c>
      <c r="W15" t="s">
        <v>280</v>
      </c>
      <c r="X15" t="s">
        <v>281</v>
      </c>
      <c r="Y15" t="s">
        <v>280</v>
      </c>
      <c r="Z15" t="s">
        <v>281</v>
      </c>
      <c r="AA15" t="str">
        <f>_xlfn.XLOOKUP(Treasurer[[#This Row],[Company Domain]],Summary[Company Domain], Summary[Industry (Standardized)],"ERROR")</f>
        <v>Physicians Clinics</v>
      </c>
      <c r="AB15" t="str">
        <f>_xlfn.XLOOKUP(Treasurer[[#This Row],[Company Domain]],Summary[Company Domain], Summary[Lead Segment HS],"ERROR")</f>
        <v>Healthcare</v>
      </c>
      <c r="AC15" t="str">
        <f>_xlfn.XLOOKUP(Treasurer[[#This Row],[Company Domain]],Summary[Company Domain], Summary[Industry Re-Segmentation],"ERROR")</f>
        <v>Healthcare</v>
      </c>
      <c r="AD15" t="s">
        <v>2606</v>
      </c>
      <c r="AE15" t="s">
        <v>2607</v>
      </c>
      <c r="AF15" t="s">
        <v>2608</v>
      </c>
      <c r="AG15" t="s">
        <v>2602</v>
      </c>
      <c r="AH15" t="s">
        <v>1459</v>
      </c>
      <c r="AI15" t="s">
        <v>529</v>
      </c>
      <c r="AJ15">
        <v>98405</v>
      </c>
      <c r="AK15" t="s">
        <v>221</v>
      </c>
      <c r="AL15" t="s">
        <v>2609</v>
      </c>
      <c r="AO15" t="s">
        <v>3443</v>
      </c>
      <c r="AP15" t="s">
        <v>2140</v>
      </c>
      <c r="AQ15" t="s">
        <v>3976</v>
      </c>
    </row>
    <row r="16" spans="1:44" x14ac:dyDescent="0.3">
      <c r="A16" t="s">
        <v>3529</v>
      </c>
      <c r="B16" t="s">
        <v>2499</v>
      </c>
      <c r="C16" t="s">
        <v>3530</v>
      </c>
      <c r="D16" t="s">
        <v>3497</v>
      </c>
      <c r="E16" t="s">
        <v>226</v>
      </c>
      <c r="F16" t="s">
        <v>2989</v>
      </c>
      <c r="G16" t="s">
        <v>3445</v>
      </c>
      <c r="H16" t="s">
        <v>3531</v>
      </c>
      <c r="I16" t="s">
        <v>173</v>
      </c>
      <c r="J16" t="s">
        <v>3532</v>
      </c>
      <c r="K16" t="s">
        <v>3533</v>
      </c>
      <c r="L16" t="s">
        <v>1079</v>
      </c>
      <c r="M16" t="s">
        <v>293</v>
      </c>
      <c r="N16" t="s">
        <v>294</v>
      </c>
      <c r="O16">
        <v>92123</v>
      </c>
      <c r="P16" t="s">
        <v>221</v>
      </c>
      <c r="Q16" t="s">
        <v>73</v>
      </c>
      <c r="R16" t="s">
        <v>1073</v>
      </c>
      <c r="S16" t="s">
        <v>173</v>
      </c>
      <c r="T16" t="s">
        <v>1074</v>
      </c>
      <c r="U16">
        <f>_xlfn.XLOOKUP(Treasurer[[#This Row],[Company Domain]],Summary[Company Domain], Summary[Revenue (in 000s USD)],"ERROR")</f>
        <v>4500000</v>
      </c>
      <c r="V16" t="str">
        <f>_xlfn.XLOOKUP(Treasurer[[#This Row],[Company Domain]],Summary[Company Domain], Summary[Revenue Range (in USD)],"ERROR")</f>
        <v>$1 bil. - $5 bil.</v>
      </c>
      <c r="W16" t="s">
        <v>280</v>
      </c>
      <c r="X16" t="s">
        <v>281</v>
      </c>
      <c r="Y16" t="s">
        <v>1075</v>
      </c>
      <c r="Z16" t="s">
        <v>281</v>
      </c>
      <c r="AA16" t="str">
        <f>_xlfn.XLOOKUP(Treasurer[[#This Row],[Company Domain]],Summary[Company Domain], Summary[Industry (Standardized)],"ERROR")</f>
        <v>Physicians Clinics</v>
      </c>
      <c r="AB16" t="str">
        <f>_xlfn.XLOOKUP(Treasurer[[#This Row],[Company Domain]],Summary[Company Domain], Summary[Lead Segment HS],"ERROR")</f>
        <v>Healthcare</v>
      </c>
      <c r="AC16" t="str">
        <f>_xlfn.XLOOKUP(Treasurer[[#This Row],[Company Domain]],Summary[Company Domain], Summary[Industry Re-Segmentation],"ERROR")</f>
        <v>Healthcare</v>
      </c>
      <c r="AD16" t="s">
        <v>1076</v>
      </c>
      <c r="AE16" t="s">
        <v>1077</v>
      </c>
      <c r="AF16" t="s">
        <v>1078</v>
      </c>
      <c r="AG16" t="s">
        <v>1079</v>
      </c>
      <c r="AH16" t="s">
        <v>293</v>
      </c>
      <c r="AI16" t="s">
        <v>294</v>
      </c>
      <c r="AJ16">
        <v>92123</v>
      </c>
      <c r="AK16" t="s">
        <v>221</v>
      </c>
      <c r="AL16" t="s">
        <v>1080</v>
      </c>
      <c r="AO16" t="s">
        <v>3443</v>
      </c>
      <c r="AP16" t="s">
        <v>2140</v>
      </c>
      <c r="AQ16" t="s">
        <v>3976</v>
      </c>
    </row>
    <row r="17" spans="1:43" x14ac:dyDescent="0.3">
      <c r="A17" t="s">
        <v>3534</v>
      </c>
      <c r="C17" t="s">
        <v>3535</v>
      </c>
      <c r="D17" t="s">
        <v>2989</v>
      </c>
      <c r="E17" t="s">
        <v>226</v>
      </c>
      <c r="F17" t="s">
        <v>2989</v>
      </c>
      <c r="G17" t="s">
        <v>3444</v>
      </c>
      <c r="H17" t="s">
        <v>3536</v>
      </c>
      <c r="I17" t="s">
        <v>154</v>
      </c>
      <c r="K17" t="s">
        <v>3537</v>
      </c>
      <c r="L17" t="s">
        <v>549</v>
      </c>
      <c r="M17" t="s">
        <v>550</v>
      </c>
      <c r="N17" t="s">
        <v>551</v>
      </c>
      <c r="O17">
        <v>37067</v>
      </c>
      <c r="P17" t="s">
        <v>221</v>
      </c>
      <c r="Q17" t="s">
        <v>543</v>
      </c>
      <c r="R17" t="s">
        <v>544</v>
      </c>
      <c r="S17" t="s">
        <v>154</v>
      </c>
      <c r="T17" t="s">
        <v>545</v>
      </c>
      <c r="U17">
        <f>_xlfn.XLOOKUP(Treasurer[[#This Row],[Company Domain]],Summary[Company Domain], Summary[Revenue (in 000s USD)],"ERROR")</f>
        <v>12450000</v>
      </c>
      <c r="V17" t="str">
        <f>_xlfn.XLOOKUP(Treasurer[[#This Row],[Company Domain]],Summary[Company Domain], Summary[Revenue Range (in USD)],"ERROR")</f>
        <v>Over $5 bil.</v>
      </c>
      <c r="W17" t="s">
        <v>280</v>
      </c>
      <c r="X17" t="s">
        <v>281</v>
      </c>
      <c r="Y17" t="s">
        <v>280</v>
      </c>
      <c r="Z17" t="s">
        <v>281</v>
      </c>
      <c r="AA17" t="str">
        <f>_xlfn.XLOOKUP(Treasurer[[#This Row],[Company Domain]],Summary[Company Domain], Summary[Industry (Standardized)],"ERROR")</f>
        <v>Physicians Clinics</v>
      </c>
      <c r="AB17" t="str">
        <f>_xlfn.XLOOKUP(Treasurer[[#This Row],[Company Domain]],Summary[Company Domain], Summary[Lead Segment HS],"ERROR")</f>
        <v>Healthcare</v>
      </c>
      <c r="AC17" t="str">
        <f>_xlfn.XLOOKUP(Treasurer[[#This Row],[Company Domain]],Summary[Company Domain], Summary[Industry Re-Segmentation],"ERROR")</f>
        <v>Healthcare</v>
      </c>
      <c r="AD17" t="s">
        <v>546</v>
      </c>
      <c r="AE17" t="s">
        <v>547</v>
      </c>
      <c r="AF17" t="s">
        <v>548</v>
      </c>
      <c r="AG17" t="s">
        <v>549</v>
      </c>
      <c r="AH17" t="s">
        <v>550</v>
      </c>
      <c r="AI17" t="s">
        <v>551</v>
      </c>
      <c r="AJ17">
        <v>37067</v>
      </c>
      <c r="AK17" t="s">
        <v>221</v>
      </c>
      <c r="AL17" t="s">
        <v>552</v>
      </c>
      <c r="AO17" t="s">
        <v>3443</v>
      </c>
      <c r="AP17" t="s">
        <v>2140</v>
      </c>
      <c r="AQ17" t="s">
        <v>3976</v>
      </c>
    </row>
    <row r="18" spans="1:43" x14ac:dyDescent="0.3">
      <c r="A18" t="s">
        <v>3538</v>
      </c>
      <c r="C18" t="s">
        <v>3539</v>
      </c>
      <c r="D18" t="s">
        <v>3460</v>
      </c>
      <c r="E18" t="s">
        <v>226</v>
      </c>
      <c r="F18" t="s">
        <v>2989</v>
      </c>
      <c r="G18" t="s">
        <v>3444</v>
      </c>
      <c r="H18" t="s">
        <v>3540</v>
      </c>
      <c r="I18" t="s">
        <v>195</v>
      </c>
      <c r="J18" t="s">
        <v>3541</v>
      </c>
      <c r="K18" t="s">
        <v>3542</v>
      </c>
      <c r="L18" t="s">
        <v>1367</v>
      </c>
      <c r="M18" t="s">
        <v>904</v>
      </c>
      <c r="N18" t="s">
        <v>529</v>
      </c>
      <c r="O18">
        <v>98109</v>
      </c>
      <c r="P18" t="s">
        <v>221</v>
      </c>
      <c r="Q18" t="s">
        <v>1368</v>
      </c>
      <c r="R18" t="s">
        <v>1369</v>
      </c>
      <c r="S18" t="s">
        <v>195</v>
      </c>
      <c r="T18" t="s">
        <v>1370</v>
      </c>
      <c r="U18">
        <f>_xlfn.XLOOKUP(Treasurer[[#This Row],[Company Domain]],Summary[Company Domain], Summary[Revenue (in 000s USD)],"ERROR")</f>
        <v>538046000</v>
      </c>
      <c r="V18" t="str">
        <f>_xlfn.XLOOKUP(Treasurer[[#This Row],[Company Domain]],Summary[Company Domain], Summary[Revenue Range (in USD)],"ERROR")</f>
        <v>Over $5 bil.</v>
      </c>
      <c r="W18" t="s">
        <v>208</v>
      </c>
      <c r="X18" t="s">
        <v>1204</v>
      </c>
      <c r="Y18" t="s">
        <v>208</v>
      </c>
      <c r="Z18" t="s">
        <v>1371</v>
      </c>
      <c r="AA18" t="str">
        <f>_xlfn.XLOOKUP(Treasurer[[#This Row],[Company Domain]],Summary[Company Domain], Summary[Industry (Standardized)],"ERROR")</f>
        <v>Retail</v>
      </c>
      <c r="AB18" t="str">
        <f>_xlfn.XLOOKUP(Treasurer[[#This Row],[Company Domain]],Summary[Company Domain], Summary[Lead Segment HS],"ERROR")</f>
        <v>Services</v>
      </c>
      <c r="AC18" t="str">
        <f>_xlfn.XLOOKUP(Treasurer[[#This Row],[Company Domain]],Summary[Company Domain], Summary[Industry Re-Segmentation],"ERROR")</f>
        <v>Retail + CPG</v>
      </c>
      <c r="AD18" t="s">
        <v>1372</v>
      </c>
      <c r="AE18" t="s">
        <v>1373</v>
      </c>
      <c r="AF18" t="s">
        <v>1374</v>
      </c>
      <c r="AG18" t="s">
        <v>1367</v>
      </c>
      <c r="AH18" t="s">
        <v>904</v>
      </c>
      <c r="AI18" t="s">
        <v>529</v>
      </c>
      <c r="AJ18">
        <v>98109</v>
      </c>
      <c r="AK18" t="s">
        <v>221</v>
      </c>
      <c r="AL18" t="s">
        <v>1375</v>
      </c>
      <c r="AO18" t="s">
        <v>3443</v>
      </c>
      <c r="AP18" t="s">
        <v>2140</v>
      </c>
      <c r="AQ18" t="s">
        <v>3976</v>
      </c>
    </row>
    <row r="19" spans="1:43" x14ac:dyDescent="0.3">
      <c r="A19" t="s">
        <v>3068</v>
      </c>
      <c r="C19" t="s">
        <v>3543</v>
      </c>
      <c r="D19" t="s">
        <v>3497</v>
      </c>
      <c r="E19" t="s">
        <v>226</v>
      </c>
      <c r="F19" t="s">
        <v>2989</v>
      </c>
      <c r="G19" t="s">
        <v>3445</v>
      </c>
      <c r="H19" t="s">
        <v>3544</v>
      </c>
      <c r="I19" t="s">
        <v>135</v>
      </c>
      <c r="K19" t="s">
        <v>3545</v>
      </c>
      <c r="L19" t="s">
        <v>3546</v>
      </c>
      <c r="M19" t="s">
        <v>680</v>
      </c>
      <c r="N19" t="s">
        <v>345</v>
      </c>
      <c r="O19">
        <v>63105</v>
      </c>
      <c r="P19" t="s">
        <v>221</v>
      </c>
      <c r="Q19" t="s">
        <v>681</v>
      </c>
      <c r="R19" t="s">
        <v>682</v>
      </c>
      <c r="S19" t="s">
        <v>135</v>
      </c>
      <c r="T19" t="s">
        <v>683</v>
      </c>
      <c r="U19">
        <f>_xlfn.XLOOKUP(Treasurer[[#This Row],[Company Domain]],Summary[Company Domain], Summary[Revenue (in 000s USD)],"ERROR")</f>
        <v>144547000</v>
      </c>
      <c r="V19" t="str">
        <f>_xlfn.XLOOKUP(Treasurer[[#This Row],[Company Domain]],Summary[Company Domain], Summary[Revenue Range (in USD)],"ERROR")</f>
        <v>Over $5 bil.</v>
      </c>
      <c r="W19" t="s">
        <v>215</v>
      </c>
      <c r="Y19" t="s">
        <v>215</v>
      </c>
      <c r="AA19" t="str">
        <f>_xlfn.XLOOKUP(Treasurer[[#This Row],[Company Domain]],Summary[Company Domain], Summary[Industry (Standardized)],"ERROR")</f>
        <v>Insurance</v>
      </c>
      <c r="AB19" t="str">
        <f>_xlfn.XLOOKUP(Treasurer[[#This Row],[Company Domain]],Summary[Company Domain], Summary[Lead Segment HS],"ERROR")</f>
        <v>Services</v>
      </c>
      <c r="AC19" t="str">
        <f>_xlfn.XLOOKUP(Treasurer[[#This Row],[Company Domain]],Summary[Company Domain], Summary[Industry Re-Segmentation],"ERROR")</f>
        <v>Finance &amp; Insurance</v>
      </c>
      <c r="AD19" t="s">
        <v>684</v>
      </c>
      <c r="AE19" t="s">
        <v>685</v>
      </c>
      <c r="AF19" t="s">
        <v>686</v>
      </c>
      <c r="AG19" t="s">
        <v>687</v>
      </c>
      <c r="AH19" t="s">
        <v>680</v>
      </c>
      <c r="AI19" t="s">
        <v>345</v>
      </c>
      <c r="AJ19">
        <v>63105</v>
      </c>
      <c r="AK19" t="s">
        <v>221</v>
      </c>
      <c r="AL19" t="s">
        <v>688</v>
      </c>
      <c r="AO19" t="s">
        <v>3443</v>
      </c>
      <c r="AP19" t="s">
        <v>2140</v>
      </c>
      <c r="AQ19" t="s">
        <v>3976</v>
      </c>
    </row>
    <row r="20" spans="1:43" x14ac:dyDescent="0.3">
      <c r="A20" t="s">
        <v>3534</v>
      </c>
      <c r="C20" t="s">
        <v>3547</v>
      </c>
      <c r="D20" t="s">
        <v>226</v>
      </c>
      <c r="E20" t="s">
        <v>226</v>
      </c>
      <c r="F20" t="s">
        <v>2989</v>
      </c>
      <c r="G20" t="s">
        <v>3446</v>
      </c>
      <c r="H20" t="s">
        <v>3548</v>
      </c>
      <c r="I20" t="s">
        <v>196</v>
      </c>
      <c r="J20" t="s">
        <v>3549</v>
      </c>
      <c r="K20" t="s">
        <v>3550</v>
      </c>
      <c r="L20" t="s">
        <v>1120</v>
      </c>
      <c r="M20" t="s">
        <v>1121</v>
      </c>
      <c r="N20" t="s">
        <v>581</v>
      </c>
      <c r="O20">
        <v>83707</v>
      </c>
      <c r="P20" t="s">
        <v>221</v>
      </c>
      <c r="Q20" t="s">
        <v>1122</v>
      </c>
      <c r="R20" t="s">
        <v>1123</v>
      </c>
      <c r="S20" t="s">
        <v>196</v>
      </c>
      <c r="T20" t="s">
        <v>1124</v>
      </c>
      <c r="U20">
        <f>_xlfn.XLOOKUP(Treasurer[[#This Row],[Company Domain]],Summary[Company Domain], Summary[Revenue (in 000s USD)],"ERROR")</f>
        <v>15540000</v>
      </c>
      <c r="V20" t="str">
        <f>_xlfn.XLOOKUP(Treasurer[[#This Row],[Company Domain]],Summary[Company Domain], Summary[Revenue Range (in USD)],"ERROR")</f>
        <v>Over $5 bil.</v>
      </c>
      <c r="W20" t="s">
        <v>212</v>
      </c>
      <c r="X20" t="s">
        <v>1125</v>
      </c>
      <c r="Y20" t="s">
        <v>212</v>
      </c>
      <c r="Z20" t="s">
        <v>1126</v>
      </c>
      <c r="AA20" t="str">
        <f>_xlfn.XLOOKUP(Treasurer[[#This Row],[Company Domain]],Summary[Company Domain], Summary[Industry (Standardized)],"ERROR")</f>
        <v>Manufacturing</v>
      </c>
      <c r="AB20" t="str">
        <f>_xlfn.XLOOKUP(Treasurer[[#This Row],[Company Domain]],Summary[Company Domain], Summary[Lead Segment HS],"ERROR")</f>
        <v>Services</v>
      </c>
      <c r="AC20" t="str">
        <f>_xlfn.XLOOKUP(Treasurer[[#This Row],[Company Domain]],Summary[Company Domain], Summary[Industry Re-Segmentation],"ERROR")</f>
        <v>Manufacturing</v>
      </c>
      <c r="AD20" t="s">
        <v>1127</v>
      </c>
      <c r="AE20" t="s">
        <v>1128</v>
      </c>
      <c r="AF20" t="s">
        <v>1129</v>
      </c>
      <c r="AG20" t="s">
        <v>1120</v>
      </c>
      <c r="AH20" t="s">
        <v>1121</v>
      </c>
      <c r="AI20" t="s">
        <v>581</v>
      </c>
      <c r="AJ20">
        <v>83707</v>
      </c>
      <c r="AK20" t="s">
        <v>221</v>
      </c>
      <c r="AL20" t="s">
        <v>1130</v>
      </c>
      <c r="AO20" t="s">
        <v>3443</v>
      </c>
      <c r="AP20" t="s">
        <v>2140</v>
      </c>
      <c r="AQ20" t="s">
        <v>3976</v>
      </c>
    </row>
    <row r="21" spans="1:43" x14ac:dyDescent="0.3">
      <c r="A21" t="s">
        <v>3551</v>
      </c>
      <c r="C21" t="s">
        <v>3552</v>
      </c>
      <c r="D21" t="s">
        <v>226</v>
      </c>
      <c r="E21" t="s">
        <v>226</v>
      </c>
      <c r="F21" t="s">
        <v>2989</v>
      </c>
      <c r="G21" t="s">
        <v>3446</v>
      </c>
      <c r="H21" t="s">
        <v>3553</v>
      </c>
      <c r="I21" t="s">
        <v>181</v>
      </c>
      <c r="P21" t="s">
        <v>221</v>
      </c>
      <c r="Q21" t="s">
        <v>2315</v>
      </c>
      <c r="R21" t="s">
        <v>2316</v>
      </c>
      <c r="S21" t="s">
        <v>181</v>
      </c>
      <c r="T21" t="s">
        <v>2317</v>
      </c>
      <c r="U21">
        <f>_xlfn.XLOOKUP(Treasurer[[#This Row],[Company Domain]],Summary[Company Domain], Summary[Revenue (in 000s USD)],"ERROR")</f>
        <v>2495633</v>
      </c>
      <c r="V21" t="str">
        <f>_xlfn.XLOOKUP(Treasurer[[#This Row],[Company Domain]],Summary[Company Domain], Summary[Revenue Range (in USD)],"ERROR")</f>
        <v>$1 bil. - $5 bil.</v>
      </c>
      <c r="W21" t="s">
        <v>479</v>
      </c>
      <c r="X21" t="s">
        <v>480</v>
      </c>
      <c r="Y21" t="s">
        <v>479</v>
      </c>
      <c r="Z21" t="s">
        <v>480</v>
      </c>
      <c r="AA21" t="str">
        <f>_xlfn.XLOOKUP(Treasurer[[#This Row],[Company Domain]],Summary[Company Domain], Summary[Industry (Standardized)],"ERROR")</f>
        <v>Physicians Clinics</v>
      </c>
      <c r="AB21" t="str">
        <f>_xlfn.XLOOKUP(Treasurer[[#This Row],[Company Domain]],Summary[Company Domain], Summary[Lead Segment HS],"ERROR")</f>
        <v>Healthcare</v>
      </c>
      <c r="AC21" t="str">
        <f>_xlfn.XLOOKUP(Treasurer[[#This Row],[Company Domain]],Summary[Company Domain], Summary[Industry Re-Segmentation],"ERROR")</f>
        <v>Healthcare</v>
      </c>
      <c r="AD21" t="s">
        <v>2318</v>
      </c>
      <c r="AE21" t="s">
        <v>2319</v>
      </c>
      <c r="AF21" t="s">
        <v>2320</v>
      </c>
      <c r="AG21" t="s">
        <v>2321</v>
      </c>
      <c r="AH21" t="s">
        <v>2124</v>
      </c>
      <c r="AI21" t="s">
        <v>294</v>
      </c>
      <c r="AJ21">
        <v>92093</v>
      </c>
      <c r="AK21" t="s">
        <v>221</v>
      </c>
      <c r="AL21" t="s">
        <v>2322</v>
      </c>
      <c r="AO21" t="s">
        <v>3443</v>
      </c>
      <c r="AP21" t="s">
        <v>2140</v>
      </c>
      <c r="AQ21" t="s">
        <v>3976</v>
      </c>
    </row>
    <row r="22" spans="1:43" x14ac:dyDescent="0.3">
      <c r="A22" t="s">
        <v>2715</v>
      </c>
      <c r="C22" t="s">
        <v>3049</v>
      </c>
      <c r="D22" t="s">
        <v>3497</v>
      </c>
      <c r="E22" t="s">
        <v>226</v>
      </c>
      <c r="F22" t="s">
        <v>2989</v>
      </c>
      <c r="G22" t="s">
        <v>3445</v>
      </c>
      <c r="H22" t="s">
        <v>3554</v>
      </c>
      <c r="I22" t="s">
        <v>508</v>
      </c>
      <c r="J22" t="s">
        <v>3555</v>
      </c>
      <c r="K22" t="s">
        <v>3556</v>
      </c>
      <c r="L22" t="s">
        <v>511</v>
      </c>
      <c r="M22" t="s">
        <v>512</v>
      </c>
      <c r="N22" t="s">
        <v>457</v>
      </c>
      <c r="O22">
        <v>84601</v>
      </c>
      <c r="P22" t="s">
        <v>221</v>
      </c>
      <c r="Q22" t="s">
        <v>513</v>
      </c>
      <c r="R22" t="s">
        <v>514</v>
      </c>
      <c r="S22" t="s">
        <v>123</v>
      </c>
      <c r="T22" t="s">
        <v>515</v>
      </c>
      <c r="U22">
        <f>_xlfn.XLOOKUP(Treasurer[[#This Row],[Company Domain]],Summary[Company Domain], Summary[Revenue (in 000s USD)],"ERROR")</f>
        <v>2041864</v>
      </c>
      <c r="V22" t="str">
        <f>_xlfn.XLOOKUP(Treasurer[[#This Row],[Company Domain]],Summary[Company Domain], Summary[Revenue Range (in USD)],"ERROR")</f>
        <v>$1 bil. - $5 bil.</v>
      </c>
      <c r="W22" t="s">
        <v>208</v>
      </c>
      <c r="X22" t="s">
        <v>516</v>
      </c>
      <c r="Y22" t="s">
        <v>365</v>
      </c>
      <c r="Z22" t="s">
        <v>517</v>
      </c>
      <c r="AA22" t="str">
        <f>_xlfn.XLOOKUP(Treasurer[[#This Row],[Company Domain]],Summary[Company Domain], Summary[Industry (Standardized)],"ERROR")</f>
        <v>Retail</v>
      </c>
      <c r="AB22" t="str">
        <f>_xlfn.XLOOKUP(Treasurer[[#This Row],[Company Domain]],Summary[Company Domain], Summary[Lead Segment HS],"ERROR")</f>
        <v>Services</v>
      </c>
      <c r="AC22" t="str">
        <f>_xlfn.XLOOKUP(Treasurer[[#This Row],[Company Domain]],Summary[Company Domain], Summary[Industry Re-Segmentation],"ERROR")</f>
        <v>Retail + CPG</v>
      </c>
      <c r="AD22" t="s">
        <v>518</v>
      </c>
      <c r="AE22" t="s">
        <v>519</v>
      </c>
      <c r="AF22" t="s">
        <v>520</v>
      </c>
      <c r="AG22" t="s">
        <v>511</v>
      </c>
      <c r="AH22" t="s">
        <v>512</v>
      </c>
      <c r="AI22" t="s">
        <v>457</v>
      </c>
      <c r="AJ22">
        <v>84601</v>
      </c>
      <c r="AK22" t="s">
        <v>221</v>
      </c>
      <c r="AL22" t="s">
        <v>521</v>
      </c>
      <c r="AO22" t="s">
        <v>3443</v>
      </c>
      <c r="AP22" t="s">
        <v>2140</v>
      </c>
      <c r="AQ22" t="s">
        <v>3976</v>
      </c>
    </row>
    <row r="23" spans="1:43" x14ac:dyDescent="0.3">
      <c r="A23" t="s">
        <v>3557</v>
      </c>
      <c r="C23" t="s">
        <v>3558</v>
      </c>
      <c r="D23" t="s">
        <v>3559</v>
      </c>
      <c r="E23" t="s">
        <v>226</v>
      </c>
      <c r="F23" t="s">
        <v>2989</v>
      </c>
      <c r="G23" t="s">
        <v>3444</v>
      </c>
      <c r="H23" t="s">
        <v>3560</v>
      </c>
      <c r="I23" t="s">
        <v>2236</v>
      </c>
      <c r="J23" t="s">
        <v>3561</v>
      </c>
      <c r="K23" t="s">
        <v>3562</v>
      </c>
      <c r="L23" t="s">
        <v>1557</v>
      </c>
      <c r="M23" t="s">
        <v>1558</v>
      </c>
      <c r="N23" t="s">
        <v>1559</v>
      </c>
      <c r="O23">
        <v>72716</v>
      </c>
      <c r="P23" t="s">
        <v>221</v>
      </c>
      <c r="Q23" t="s">
        <v>1549</v>
      </c>
      <c r="R23" t="s">
        <v>1550</v>
      </c>
      <c r="S23" t="s">
        <v>102</v>
      </c>
      <c r="T23" t="s">
        <v>1551</v>
      </c>
      <c r="U23">
        <f>_xlfn.XLOOKUP(Treasurer[[#This Row],[Company Domain]],Summary[Company Domain], Summary[Revenue (in 000s USD)],"ERROR")</f>
        <v>630794000</v>
      </c>
      <c r="V23" t="str">
        <f>_xlfn.XLOOKUP(Treasurer[[#This Row],[Company Domain]],Summary[Company Domain], Summary[Revenue Range (in USD)],"ERROR")</f>
        <v>Over $5 bil.</v>
      </c>
      <c r="W23" t="s">
        <v>208</v>
      </c>
      <c r="X23" t="s">
        <v>1204</v>
      </c>
      <c r="Y23" t="s">
        <v>1552</v>
      </c>
      <c r="Z23" t="s">
        <v>1553</v>
      </c>
      <c r="AA23" t="str">
        <f>_xlfn.XLOOKUP(Treasurer[[#This Row],[Company Domain]],Summary[Company Domain], Summary[Industry (Standardized)],"ERROR")</f>
        <v>Retail</v>
      </c>
      <c r="AB23" t="str">
        <f>_xlfn.XLOOKUP(Treasurer[[#This Row],[Company Domain]],Summary[Company Domain], Summary[Lead Segment HS],"ERROR")</f>
        <v>Services</v>
      </c>
      <c r="AC23" t="str">
        <f>_xlfn.XLOOKUP(Treasurer[[#This Row],[Company Domain]],Summary[Company Domain], Summary[Industry Re-Segmentation],"ERROR")</f>
        <v>Retail + CPG</v>
      </c>
      <c r="AD23" t="s">
        <v>1554</v>
      </c>
      <c r="AE23" t="s">
        <v>1555</v>
      </c>
      <c r="AF23" t="s">
        <v>1556</v>
      </c>
      <c r="AG23" t="s">
        <v>1557</v>
      </c>
      <c r="AH23" t="s">
        <v>1558</v>
      </c>
      <c r="AI23" t="s">
        <v>1559</v>
      </c>
      <c r="AJ23">
        <v>72716</v>
      </c>
      <c r="AK23" t="s">
        <v>221</v>
      </c>
      <c r="AL23" t="s">
        <v>1560</v>
      </c>
      <c r="AO23" t="s">
        <v>3443</v>
      </c>
      <c r="AP23" t="s">
        <v>2140</v>
      </c>
      <c r="AQ23" t="s">
        <v>3976</v>
      </c>
    </row>
    <row r="24" spans="1:43" x14ac:dyDescent="0.3">
      <c r="A24" t="s">
        <v>3563</v>
      </c>
      <c r="C24" t="s">
        <v>3564</v>
      </c>
      <c r="D24" t="s">
        <v>226</v>
      </c>
      <c r="E24" t="s">
        <v>226</v>
      </c>
      <c r="F24" t="s">
        <v>2989</v>
      </c>
      <c r="G24" t="s">
        <v>3446</v>
      </c>
      <c r="H24" t="s">
        <v>3565</v>
      </c>
      <c r="I24" t="s">
        <v>115</v>
      </c>
      <c r="J24" t="s">
        <v>3566</v>
      </c>
      <c r="N24" t="s">
        <v>294</v>
      </c>
      <c r="P24" t="s">
        <v>221</v>
      </c>
      <c r="Q24" t="s">
        <v>295</v>
      </c>
      <c r="R24" t="s">
        <v>296</v>
      </c>
      <c r="S24" t="s">
        <v>115</v>
      </c>
      <c r="T24" t="s">
        <v>297</v>
      </c>
      <c r="U24">
        <f>_xlfn.XLOOKUP(Treasurer[[#This Row],[Company Domain]],Summary[Company Domain], Summary[Revenue (in 000s USD)],"ERROR")</f>
        <v>1722555</v>
      </c>
      <c r="V24" t="str">
        <f>_xlfn.XLOOKUP(Treasurer[[#This Row],[Company Domain]],Summary[Company Domain], Summary[Revenue Range (in USD)],"ERROR")</f>
        <v>$1 bil. - $5 bil.</v>
      </c>
      <c r="W24" t="s">
        <v>211</v>
      </c>
      <c r="X24" t="s">
        <v>298</v>
      </c>
      <c r="Y24" t="s">
        <v>211</v>
      </c>
      <c r="Z24" t="s">
        <v>298</v>
      </c>
      <c r="AA24" t="str">
        <f>_xlfn.XLOOKUP(Treasurer[[#This Row],[Company Domain]],Summary[Company Domain], Summary[Industry (Standardized)],"ERROR")</f>
        <v>Hospitality</v>
      </c>
      <c r="AB24" t="str">
        <f>_xlfn.XLOOKUP(Treasurer[[#This Row],[Company Domain]],Summary[Company Domain], Summary[Lead Segment HS],"ERROR")</f>
        <v>Services</v>
      </c>
      <c r="AC24" t="str">
        <f>_xlfn.XLOOKUP(Treasurer[[#This Row],[Company Domain]],Summary[Company Domain], Summary[Industry Re-Segmentation],"ERROR")</f>
        <v>Hospitality</v>
      </c>
      <c r="AD24" t="s">
        <v>299</v>
      </c>
      <c r="AE24" t="s">
        <v>300</v>
      </c>
      <c r="AF24" t="s">
        <v>301</v>
      </c>
      <c r="AG24" t="s">
        <v>292</v>
      </c>
      <c r="AH24" t="s">
        <v>293</v>
      </c>
      <c r="AI24" t="s">
        <v>294</v>
      </c>
      <c r="AJ24">
        <v>92123</v>
      </c>
      <c r="AK24" t="s">
        <v>221</v>
      </c>
      <c r="AL24" t="s">
        <v>302</v>
      </c>
      <c r="AO24" t="s">
        <v>3443</v>
      </c>
      <c r="AP24" t="s">
        <v>2140</v>
      </c>
      <c r="AQ24" t="s">
        <v>3976</v>
      </c>
    </row>
    <row r="25" spans="1:43" x14ac:dyDescent="0.3">
      <c r="A25" t="s">
        <v>3567</v>
      </c>
      <c r="C25" t="s">
        <v>3568</v>
      </c>
      <c r="D25" t="s">
        <v>3569</v>
      </c>
      <c r="E25" t="s">
        <v>226</v>
      </c>
      <c r="F25" t="s">
        <v>2989</v>
      </c>
      <c r="G25" t="s">
        <v>2786</v>
      </c>
      <c r="H25" t="s">
        <v>3570</v>
      </c>
      <c r="I25" t="s">
        <v>105</v>
      </c>
      <c r="K25" t="s">
        <v>3571</v>
      </c>
      <c r="L25" t="s">
        <v>742</v>
      </c>
      <c r="M25" t="s">
        <v>743</v>
      </c>
      <c r="N25" t="s">
        <v>376</v>
      </c>
      <c r="O25">
        <v>10022</v>
      </c>
      <c r="P25" t="s">
        <v>221</v>
      </c>
      <c r="Q25" t="s">
        <v>5</v>
      </c>
      <c r="R25" t="s">
        <v>744</v>
      </c>
      <c r="S25" t="s">
        <v>105</v>
      </c>
      <c r="T25" t="s">
        <v>745</v>
      </c>
      <c r="U25">
        <f>_xlfn.XLOOKUP(Treasurer[[#This Row],[Company Domain]],Summary[Company Domain], Summary[Revenue (in 000s USD)],"ERROR")</f>
        <v>6783845</v>
      </c>
      <c r="V25" t="str">
        <f>_xlfn.XLOOKUP(Treasurer[[#This Row],[Company Domain]],Summary[Company Domain], Summary[Revenue Range (in USD)],"ERROR")</f>
        <v>Over $5 bil.</v>
      </c>
      <c r="W25" t="s">
        <v>208</v>
      </c>
      <c r="X25" t="s">
        <v>312</v>
      </c>
      <c r="Y25" t="s">
        <v>208</v>
      </c>
      <c r="Z25" t="s">
        <v>746</v>
      </c>
      <c r="AA25" t="str">
        <f>_xlfn.XLOOKUP(Treasurer[[#This Row],[Company Domain]],Summary[Company Domain], Summary[Industry (Standardized)],"ERROR")</f>
        <v>Retail</v>
      </c>
      <c r="AB25" t="str">
        <f>_xlfn.XLOOKUP(Treasurer[[#This Row],[Company Domain]],Summary[Company Domain], Summary[Lead Segment HS],"ERROR")</f>
        <v>Services</v>
      </c>
      <c r="AC25" t="str">
        <f>_xlfn.XLOOKUP(Treasurer[[#This Row],[Company Domain]],Summary[Company Domain], Summary[Industry Re-Segmentation],"ERROR")</f>
        <v>Retail + CPG</v>
      </c>
      <c r="AD25" t="s">
        <v>747</v>
      </c>
      <c r="AE25" t="s">
        <v>748</v>
      </c>
      <c r="AF25" t="s">
        <v>749</v>
      </c>
      <c r="AG25" t="s">
        <v>742</v>
      </c>
      <c r="AH25" t="s">
        <v>743</v>
      </c>
      <c r="AI25" t="s">
        <v>376</v>
      </c>
      <c r="AJ25">
        <v>10022</v>
      </c>
      <c r="AK25" t="s">
        <v>221</v>
      </c>
      <c r="AL25" t="s">
        <v>750</v>
      </c>
      <c r="AO25" t="s">
        <v>3443</v>
      </c>
      <c r="AP25" t="s">
        <v>2140</v>
      </c>
      <c r="AQ25" t="s">
        <v>3976</v>
      </c>
    </row>
    <row r="26" spans="1:43" x14ac:dyDescent="0.3">
      <c r="A26" t="s">
        <v>3572</v>
      </c>
      <c r="B26" t="s">
        <v>914</v>
      </c>
      <c r="C26" t="s">
        <v>3573</v>
      </c>
      <c r="D26" t="s">
        <v>3559</v>
      </c>
      <c r="E26" t="s">
        <v>226</v>
      </c>
      <c r="F26" t="s">
        <v>2989</v>
      </c>
      <c r="G26" t="s">
        <v>3444</v>
      </c>
      <c r="H26" t="s">
        <v>3574</v>
      </c>
      <c r="I26" t="s">
        <v>2236</v>
      </c>
      <c r="J26" t="s">
        <v>3575</v>
      </c>
      <c r="K26" t="s">
        <v>3576</v>
      </c>
      <c r="M26" t="s">
        <v>3577</v>
      </c>
      <c r="N26" t="s">
        <v>1559</v>
      </c>
      <c r="O26">
        <v>72719</v>
      </c>
      <c r="P26" t="s">
        <v>221</v>
      </c>
      <c r="Q26" t="s">
        <v>1549</v>
      </c>
      <c r="R26" t="s">
        <v>1550</v>
      </c>
      <c r="S26" t="s">
        <v>102</v>
      </c>
      <c r="T26" t="s">
        <v>1551</v>
      </c>
      <c r="U26">
        <f>_xlfn.XLOOKUP(Treasurer[[#This Row],[Company Domain]],Summary[Company Domain], Summary[Revenue (in 000s USD)],"ERROR")</f>
        <v>630794000</v>
      </c>
      <c r="V26" t="str">
        <f>_xlfn.XLOOKUP(Treasurer[[#This Row],[Company Domain]],Summary[Company Domain], Summary[Revenue Range (in USD)],"ERROR")</f>
        <v>Over $5 bil.</v>
      </c>
      <c r="W26" t="s">
        <v>208</v>
      </c>
      <c r="X26" t="s">
        <v>1204</v>
      </c>
      <c r="Y26" t="s">
        <v>1552</v>
      </c>
      <c r="Z26" t="s">
        <v>1553</v>
      </c>
      <c r="AA26" t="str">
        <f>_xlfn.XLOOKUP(Treasurer[[#This Row],[Company Domain]],Summary[Company Domain], Summary[Industry (Standardized)],"ERROR")</f>
        <v>Retail</v>
      </c>
      <c r="AB26" t="str">
        <f>_xlfn.XLOOKUP(Treasurer[[#This Row],[Company Domain]],Summary[Company Domain], Summary[Lead Segment HS],"ERROR")</f>
        <v>Services</v>
      </c>
      <c r="AC26" t="str">
        <f>_xlfn.XLOOKUP(Treasurer[[#This Row],[Company Domain]],Summary[Company Domain], Summary[Industry Re-Segmentation],"ERROR")</f>
        <v>Retail + CPG</v>
      </c>
      <c r="AD26" t="s">
        <v>1554</v>
      </c>
      <c r="AE26" t="s">
        <v>1555</v>
      </c>
      <c r="AF26" t="s">
        <v>1556</v>
      </c>
      <c r="AG26" t="s">
        <v>1557</v>
      </c>
      <c r="AH26" t="s">
        <v>1558</v>
      </c>
      <c r="AI26" t="s">
        <v>1559</v>
      </c>
      <c r="AJ26">
        <v>72716</v>
      </c>
      <c r="AK26" t="s">
        <v>221</v>
      </c>
      <c r="AL26" t="s">
        <v>1560</v>
      </c>
      <c r="AO26" t="s">
        <v>3443</v>
      </c>
      <c r="AP26" t="s">
        <v>2140</v>
      </c>
      <c r="AQ26" t="s">
        <v>3976</v>
      </c>
    </row>
    <row r="27" spans="1:43" x14ac:dyDescent="0.3">
      <c r="A27" t="s">
        <v>3578</v>
      </c>
      <c r="B27" t="s">
        <v>3579</v>
      </c>
      <c r="C27" t="s">
        <v>3580</v>
      </c>
      <c r="D27" t="s">
        <v>3497</v>
      </c>
      <c r="E27" t="s">
        <v>226</v>
      </c>
      <c r="F27" t="s">
        <v>2989</v>
      </c>
      <c r="G27" t="s">
        <v>3445</v>
      </c>
      <c r="H27" t="s">
        <v>3581</v>
      </c>
      <c r="I27" t="s">
        <v>195</v>
      </c>
      <c r="K27" t="s">
        <v>3582</v>
      </c>
      <c r="L27" t="s">
        <v>1367</v>
      </c>
      <c r="M27" t="s">
        <v>904</v>
      </c>
      <c r="N27" t="s">
        <v>529</v>
      </c>
      <c r="O27">
        <v>98109</v>
      </c>
      <c r="P27" t="s">
        <v>221</v>
      </c>
      <c r="Q27" t="s">
        <v>1368</v>
      </c>
      <c r="R27" t="s">
        <v>1369</v>
      </c>
      <c r="S27" t="s">
        <v>195</v>
      </c>
      <c r="T27" t="s">
        <v>1370</v>
      </c>
      <c r="U27">
        <f>_xlfn.XLOOKUP(Treasurer[[#This Row],[Company Domain]],Summary[Company Domain], Summary[Revenue (in 000s USD)],"ERROR")</f>
        <v>538046000</v>
      </c>
      <c r="V27" t="str">
        <f>_xlfn.XLOOKUP(Treasurer[[#This Row],[Company Domain]],Summary[Company Domain], Summary[Revenue Range (in USD)],"ERROR")</f>
        <v>Over $5 bil.</v>
      </c>
      <c r="W27" t="s">
        <v>208</v>
      </c>
      <c r="X27" t="s">
        <v>1204</v>
      </c>
      <c r="Y27" t="s">
        <v>208</v>
      </c>
      <c r="Z27" t="s">
        <v>1371</v>
      </c>
      <c r="AA27" t="str">
        <f>_xlfn.XLOOKUP(Treasurer[[#This Row],[Company Domain]],Summary[Company Domain], Summary[Industry (Standardized)],"ERROR")</f>
        <v>Retail</v>
      </c>
      <c r="AB27" t="str">
        <f>_xlfn.XLOOKUP(Treasurer[[#This Row],[Company Domain]],Summary[Company Domain], Summary[Lead Segment HS],"ERROR")</f>
        <v>Services</v>
      </c>
      <c r="AC27" t="str">
        <f>_xlfn.XLOOKUP(Treasurer[[#This Row],[Company Domain]],Summary[Company Domain], Summary[Industry Re-Segmentation],"ERROR")</f>
        <v>Retail + CPG</v>
      </c>
      <c r="AD27" t="s">
        <v>1372</v>
      </c>
      <c r="AE27" t="s">
        <v>1373</v>
      </c>
      <c r="AF27" t="s">
        <v>1374</v>
      </c>
      <c r="AG27" t="s">
        <v>1367</v>
      </c>
      <c r="AH27" t="s">
        <v>904</v>
      </c>
      <c r="AI27" t="s">
        <v>529</v>
      </c>
      <c r="AJ27">
        <v>98109</v>
      </c>
      <c r="AK27" t="s">
        <v>221</v>
      </c>
      <c r="AL27" t="s">
        <v>1375</v>
      </c>
      <c r="AO27" t="s">
        <v>3443</v>
      </c>
      <c r="AP27" t="s">
        <v>2140</v>
      </c>
      <c r="AQ27" t="s">
        <v>3976</v>
      </c>
    </row>
    <row r="28" spans="1:43" x14ac:dyDescent="0.3">
      <c r="A28" t="s">
        <v>628</v>
      </c>
      <c r="B28" t="s">
        <v>2292</v>
      </c>
      <c r="C28" t="s">
        <v>3583</v>
      </c>
      <c r="D28" t="s">
        <v>3497</v>
      </c>
      <c r="E28" t="s">
        <v>226</v>
      </c>
      <c r="F28" t="s">
        <v>2989</v>
      </c>
      <c r="G28" t="s">
        <v>3445</v>
      </c>
      <c r="H28" t="s">
        <v>3584</v>
      </c>
      <c r="I28" t="s">
        <v>103</v>
      </c>
      <c r="J28" t="s">
        <v>3585</v>
      </c>
      <c r="K28" t="s">
        <v>3586</v>
      </c>
      <c r="L28" t="s">
        <v>2893</v>
      </c>
      <c r="M28" t="s">
        <v>2894</v>
      </c>
      <c r="N28" t="s">
        <v>429</v>
      </c>
      <c r="O28">
        <v>60018</v>
      </c>
      <c r="P28" t="s">
        <v>221</v>
      </c>
      <c r="Q28" t="s">
        <v>2885</v>
      </c>
      <c r="R28" t="s">
        <v>2886</v>
      </c>
      <c r="S28" t="s">
        <v>103</v>
      </c>
      <c r="T28" t="s">
        <v>2887</v>
      </c>
      <c r="U28">
        <f>_xlfn.XLOOKUP(Treasurer[[#This Row],[Company Domain]],Summary[Company Domain], Summary[Revenue (in 000s USD)],"ERROR")</f>
        <v>34987000</v>
      </c>
      <c r="V28" t="str">
        <f>_xlfn.XLOOKUP(Treasurer[[#This Row],[Company Domain]],Summary[Company Domain], Summary[Revenue Range (in USD)],"ERROR")</f>
        <v>Over $5 bil.</v>
      </c>
      <c r="W28" t="s">
        <v>208</v>
      </c>
      <c r="X28" t="s">
        <v>1398</v>
      </c>
      <c r="Y28" t="s">
        <v>2888</v>
      </c>
      <c r="Z28" t="s">
        <v>2889</v>
      </c>
      <c r="AA28" t="str">
        <f>_xlfn.XLOOKUP(Treasurer[[#This Row],[Company Domain]],Summary[Company Domain], Summary[Industry (Standardized)],"ERROR")</f>
        <v>Retail</v>
      </c>
      <c r="AB28" t="str">
        <f>_xlfn.XLOOKUP(Treasurer[[#This Row],[Company Domain]],Summary[Company Domain], Summary[Lead Segment HS],"ERROR")</f>
        <v>Services</v>
      </c>
      <c r="AC28" t="str">
        <f>_xlfn.XLOOKUP(Treasurer[[#This Row],[Company Domain]],Summary[Company Domain], Summary[Industry Re-Segmentation],"ERROR")</f>
        <v>Retail + CPG</v>
      </c>
      <c r="AD28" t="s">
        <v>2890</v>
      </c>
      <c r="AE28" t="s">
        <v>2891</v>
      </c>
      <c r="AF28" t="s">
        <v>2892</v>
      </c>
      <c r="AG28" t="s">
        <v>2893</v>
      </c>
      <c r="AH28" t="s">
        <v>2894</v>
      </c>
      <c r="AI28" t="s">
        <v>429</v>
      </c>
      <c r="AJ28">
        <v>60018</v>
      </c>
      <c r="AK28" t="s">
        <v>221</v>
      </c>
      <c r="AL28" t="s">
        <v>2895</v>
      </c>
      <c r="AO28" t="s">
        <v>3443</v>
      </c>
      <c r="AP28" t="s">
        <v>2140</v>
      </c>
      <c r="AQ28" t="s">
        <v>3976</v>
      </c>
    </row>
    <row r="29" spans="1:43" x14ac:dyDescent="0.3">
      <c r="A29" t="s">
        <v>3587</v>
      </c>
      <c r="C29" t="s">
        <v>3588</v>
      </c>
      <c r="D29" t="s">
        <v>3589</v>
      </c>
      <c r="E29" t="s">
        <v>226</v>
      </c>
      <c r="F29" t="s">
        <v>2147</v>
      </c>
      <c r="G29" t="s">
        <v>3446</v>
      </c>
      <c r="H29" t="s">
        <v>3590</v>
      </c>
      <c r="I29" t="s">
        <v>186</v>
      </c>
      <c r="K29" t="s">
        <v>3591</v>
      </c>
      <c r="L29" t="s">
        <v>1360</v>
      </c>
      <c r="M29" t="s">
        <v>1121</v>
      </c>
      <c r="N29" t="s">
        <v>581</v>
      </c>
      <c r="O29">
        <v>83712</v>
      </c>
      <c r="P29" t="s">
        <v>221</v>
      </c>
      <c r="Q29" t="s">
        <v>1354</v>
      </c>
      <c r="R29" t="s">
        <v>1355</v>
      </c>
      <c r="S29" t="s">
        <v>186</v>
      </c>
      <c r="T29" t="s">
        <v>1356</v>
      </c>
      <c r="U29">
        <f>_xlfn.XLOOKUP(Treasurer[[#This Row],[Company Domain]],Summary[Company Domain], Summary[Revenue (in 000s USD)],"ERROR")</f>
        <v>1913515</v>
      </c>
      <c r="V29" t="str">
        <f>_xlfn.XLOOKUP(Treasurer[[#This Row],[Company Domain]],Summary[Company Domain], Summary[Revenue Range (in USD)],"ERROR")</f>
        <v>$1 bil. - $5 bil.</v>
      </c>
      <c r="W29" t="s">
        <v>280</v>
      </c>
      <c r="X29" t="s">
        <v>281</v>
      </c>
      <c r="Y29" t="s">
        <v>280</v>
      </c>
      <c r="Z29" t="s">
        <v>281</v>
      </c>
      <c r="AA29" t="str">
        <f>_xlfn.XLOOKUP(Treasurer[[#This Row],[Company Domain]],Summary[Company Domain], Summary[Industry (Standardized)],"ERROR")</f>
        <v>Physicians Clinics</v>
      </c>
      <c r="AB29" t="str">
        <f>_xlfn.XLOOKUP(Treasurer[[#This Row],[Company Domain]],Summary[Company Domain], Summary[Lead Segment HS],"ERROR")</f>
        <v>Healthcare</v>
      </c>
      <c r="AC29" t="str">
        <f>_xlfn.XLOOKUP(Treasurer[[#This Row],[Company Domain]],Summary[Company Domain], Summary[Industry Re-Segmentation],"ERROR")</f>
        <v>Healthcare</v>
      </c>
      <c r="AD29" t="s">
        <v>1357</v>
      </c>
      <c r="AE29" t="s">
        <v>1358</v>
      </c>
      <c r="AF29" t="s">
        <v>1359</v>
      </c>
      <c r="AG29" t="s">
        <v>1360</v>
      </c>
      <c r="AH29" t="s">
        <v>1121</v>
      </c>
      <c r="AI29" t="s">
        <v>581</v>
      </c>
      <c r="AJ29">
        <v>83712</v>
      </c>
      <c r="AK29" t="s">
        <v>221</v>
      </c>
      <c r="AL29" t="s">
        <v>1361</v>
      </c>
      <c r="AO29" t="s">
        <v>3443</v>
      </c>
      <c r="AP29" t="s">
        <v>2140</v>
      </c>
      <c r="AQ29" t="s">
        <v>3976</v>
      </c>
    </row>
    <row r="30" spans="1:43" x14ac:dyDescent="0.3">
      <c r="A30" t="s">
        <v>3592</v>
      </c>
      <c r="B30" t="s">
        <v>1783</v>
      </c>
      <c r="C30" t="s">
        <v>3593</v>
      </c>
      <c r="D30" t="s">
        <v>3594</v>
      </c>
      <c r="E30" t="s">
        <v>226</v>
      </c>
      <c r="F30" t="s">
        <v>2989</v>
      </c>
      <c r="G30" t="s">
        <v>2786</v>
      </c>
      <c r="H30" t="s">
        <v>3595</v>
      </c>
      <c r="I30" t="s">
        <v>135</v>
      </c>
      <c r="J30" t="s">
        <v>3596</v>
      </c>
      <c r="K30" t="s">
        <v>3597</v>
      </c>
      <c r="L30" t="s">
        <v>1993</v>
      </c>
      <c r="M30" t="s">
        <v>680</v>
      </c>
      <c r="N30" t="s">
        <v>345</v>
      </c>
      <c r="O30">
        <v>63105</v>
      </c>
      <c r="P30" t="s">
        <v>221</v>
      </c>
      <c r="Q30" t="s">
        <v>681</v>
      </c>
      <c r="R30" t="s">
        <v>682</v>
      </c>
      <c r="S30" t="s">
        <v>135</v>
      </c>
      <c r="T30" t="s">
        <v>683</v>
      </c>
      <c r="U30">
        <f>_xlfn.XLOOKUP(Treasurer[[#This Row],[Company Domain]],Summary[Company Domain], Summary[Revenue (in 000s USD)],"ERROR")</f>
        <v>144547000</v>
      </c>
      <c r="V30" t="str">
        <f>_xlfn.XLOOKUP(Treasurer[[#This Row],[Company Domain]],Summary[Company Domain], Summary[Revenue Range (in USD)],"ERROR")</f>
        <v>Over $5 bil.</v>
      </c>
      <c r="W30" t="s">
        <v>215</v>
      </c>
      <c r="Y30" t="s">
        <v>215</v>
      </c>
      <c r="AA30" t="str">
        <f>_xlfn.XLOOKUP(Treasurer[[#This Row],[Company Domain]],Summary[Company Domain], Summary[Industry (Standardized)],"ERROR")</f>
        <v>Insurance</v>
      </c>
      <c r="AB30" t="str">
        <f>_xlfn.XLOOKUP(Treasurer[[#This Row],[Company Domain]],Summary[Company Domain], Summary[Lead Segment HS],"ERROR")</f>
        <v>Services</v>
      </c>
      <c r="AC30" t="str">
        <f>_xlfn.XLOOKUP(Treasurer[[#This Row],[Company Domain]],Summary[Company Domain], Summary[Industry Re-Segmentation],"ERROR")</f>
        <v>Finance &amp; Insurance</v>
      </c>
      <c r="AD30" t="s">
        <v>684</v>
      </c>
      <c r="AE30" t="s">
        <v>685</v>
      </c>
      <c r="AF30" t="s">
        <v>686</v>
      </c>
      <c r="AG30" t="s">
        <v>687</v>
      </c>
      <c r="AH30" t="s">
        <v>680</v>
      </c>
      <c r="AI30" t="s">
        <v>345</v>
      </c>
      <c r="AJ30">
        <v>63105</v>
      </c>
      <c r="AK30" t="s">
        <v>221</v>
      </c>
      <c r="AL30" t="s">
        <v>688</v>
      </c>
      <c r="AO30" t="s">
        <v>3443</v>
      </c>
      <c r="AP30" t="s">
        <v>2140</v>
      </c>
      <c r="AQ30" t="s">
        <v>3976</v>
      </c>
    </row>
    <row r="31" spans="1:43" x14ac:dyDescent="0.3">
      <c r="A31" t="s">
        <v>1321</v>
      </c>
      <c r="C31" t="s">
        <v>3598</v>
      </c>
      <c r="D31" t="s">
        <v>3497</v>
      </c>
      <c r="E31" t="s">
        <v>226</v>
      </c>
      <c r="F31" t="s">
        <v>2989</v>
      </c>
      <c r="G31" t="s">
        <v>3445</v>
      </c>
      <c r="H31" t="s">
        <v>3599</v>
      </c>
      <c r="I31" t="s">
        <v>195</v>
      </c>
      <c r="K31" t="s">
        <v>3600</v>
      </c>
      <c r="L31" t="s">
        <v>1367</v>
      </c>
      <c r="M31" t="s">
        <v>904</v>
      </c>
      <c r="N31" t="s">
        <v>529</v>
      </c>
      <c r="O31">
        <v>98109</v>
      </c>
      <c r="P31" t="s">
        <v>221</v>
      </c>
      <c r="Q31" t="s">
        <v>1368</v>
      </c>
      <c r="R31" t="s">
        <v>1369</v>
      </c>
      <c r="S31" t="s">
        <v>195</v>
      </c>
      <c r="T31" t="s">
        <v>1370</v>
      </c>
      <c r="U31">
        <f>_xlfn.XLOOKUP(Treasurer[[#This Row],[Company Domain]],Summary[Company Domain], Summary[Revenue (in 000s USD)],"ERROR")</f>
        <v>538046000</v>
      </c>
      <c r="V31" t="str">
        <f>_xlfn.XLOOKUP(Treasurer[[#This Row],[Company Domain]],Summary[Company Domain], Summary[Revenue Range (in USD)],"ERROR")</f>
        <v>Over $5 bil.</v>
      </c>
      <c r="W31" t="s">
        <v>208</v>
      </c>
      <c r="X31" t="s">
        <v>1204</v>
      </c>
      <c r="Y31" t="s">
        <v>208</v>
      </c>
      <c r="Z31" t="s">
        <v>1371</v>
      </c>
      <c r="AA31" t="str">
        <f>_xlfn.XLOOKUP(Treasurer[[#This Row],[Company Domain]],Summary[Company Domain], Summary[Industry (Standardized)],"ERROR")</f>
        <v>Retail</v>
      </c>
      <c r="AB31" t="str">
        <f>_xlfn.XLOOKUP(Treasurer[[#This Row],[Company Domain]],Summary[Company Domain], Summary[Lead Segment HS],"ERROR")</f>
        <v>Services</v>
      </c>
      <c r="AC31" t="str">
        <f>_xlfn.XLOOKUP(Treasurer[[#This Row],[Company Domain]],Summary[Company Domain], Summary[Industry Re-Segmentation],"ERROR")</f>
        <v>Retail + CPG</v>
      </c>
      <c r="AD31" t="s">
        <v>1372</v>
      </c>
      <c r="AE31" t="s">
        <v>1373</v>
      </c>
      <c r="AF31" t="s">
        <v>1374</v>
      </c>
      <c r="AG31" t="s">
        <v>1367</v>
      </c>
      <c r="AH31" t="s">
        <v>904</v>
      </c>
      <c r="AI31" t="s">
        <v>529</v>
      </c>
      <c r="AJ31">
        <v>98109</v>
      </c>
      <c r="AK31" t="s">
        <v>221</v>
      </c>
      <c r="AL31" t="s">
        <v>1375</v>
      </c>
      <c r="AO31" t="s">
        <v>3443</v>
      </c>
      <c r="AP31" t="s">
        <v>2140</v>
      </c>
      <c r="AQ31" t="s">
        <v>3976</v>
      </c>
    </row>
    <row r="32" spans="1:43" x14ac:dyDescent="0.3">
      <c r="A32" t="s">
        <v>720</v>
      </c>
      <c r="C32" t="s">
        <v>3601</v>
      </c>
      <c r="D32" t="s">
        <v>3602</v>
      </c>
      <c r="E32" t="s">
        <v>226</v>
      </c>
      <c r="F32" t="s">
        <v>2989</v>
      </c>
      <c r="G32" t="s">
        <v>2786</v>
      </c>
      <c r="H32" t="s">
        <v>3603</v>
      </c>
      <c r="I32" t="s">
        <v>102</v>
      </c>
      <c r="J32" t="s">
        <v>3604</v>
      </c>
      <c r="K32" t="s">
        <v>3605</v>
      </c>
      <c r="L32" t="s">
        <v>1557</v>
      </c>
      <c r="M32" t="s">
        <v>1558</v>
      </c>
      <c r="N32" t="s">
        <v>1559</v>
      </c>
      <c r="O32">
        <v>72716</v>
      </c>
      <c r="P32" t="s">
        <v>221</v>
      </c>
      <c r="Q32" t="s">
        <v>1549</v>
      </c>
      <c r="R32" t="s">
        <v>1550</v>
      </c>
      <c r="S32" t="s">
        <v>102</v>
      </c>
      <c r="T32" t="s">
        <v>1551</v>
      </c>
      <c r="U32">
        <f>_xlfn.XLOOKUP(Treasurer[[#This Row],[Company Domain]],Summary[Company Domain], Summary[Revenue (in 000s USD)],"ERROR")</f>
        <v>630794000</v>
      </c>
      <c r="V32" t="str">
        <f>_xlfn.XLOOKUP(Treasurer[[#This Row],[Company Domain]],Summary[Company Domain], Summary[Revenue Range (in USD)],"ERROR")</f>
        <v>Over $5 bil.</v>
      </c>
      <c r="W32" t="s">
        <v>208</v>
      </c>
      <c r="X32" t="s">
        <v>1204</v>
      </c>
      <c r="Y32" t="s">
        <v>1552</v>
      </c>
      <c r="Z32" t="s">
        <v>1553</v>
      </c>
      <c r="AA32" t="str">
        <f>_xlfn.XLOOKUP(Treasurer[[#This Row],[Company Domain]],Summary[Company Domain], Summary[Industry (Standardized)],"ERROR")</f>
        <v>Retail</v>
      </c>
      <c r="AB32" t="str">
        <f>_xlfn.XLOOKUP(Treasurer[[#This Row],[Company Domain]],Summary[Company Domain], Summary[Lead Segment HS],"ERROR")</f>
        <v>Services</v>
      </c>
      <c r="AC32" t="str">
        <f>_xlfn.XLOOKUP(Treasurer[[#This Row],[Company Domain]],Summary[Company Domain], Summary[Industry Re-Segmentation],"ERROR")</f>
        <v>Retail + CPG</v>
      </c>
      <c r="AD32" t="s">
        <v>1554</v>
      </c>
      <c r="AE32" t="s">
        <v>1555</v>
      </c>
      <c r="AF32" t="s">
        <v>1556</v>
      </c>
      <c r="AG32" t="s">
        <v>1557</v>
      </c>
      <c r="AH32" t="s">
        <v>1558</v>
      </c>
      <c r="AI32" t="s">
        <v>1559</v>
      </c>
      <c r="AJ32">
        <v>72716</v>
      </c>
      <c r="AK32" t="s">
        <v>221</v>
      </c>
      <c r="AL32" t="s">
        <v>1560</v>
      </c>
      <c r="AO32" t="s">
        <v>3443</v>
      </c>
      <c r="AP32" t="s">
        <v>2140</v>
      </c>
      <c r="AQ32" t="s">
        <v>3976</v>
      </c>
    </row>
    <row r="33" spans="1:44" x14ac:dyDescent="0.3">
      <c r="A33" t="s">
        <v>2027</v>
      </c>
      <c r="B33" t="s">
        <v>1153</v>
      </c>
      <c r="C33" t="s">
        <v>3509</v>
      </c>
      <c r="D33" t="s">
        <v>226</v>
      </c>
      <c r="E33" t="s">
        <v>226</v>
      </c>
      <c r="F33" t="s">
        <v>2989</v>
      </c>
      <c r="G33" t="s">
        <v>3446</v>
      </c>
      <c r="H33" t="s">
        <v>3606</v>
      </c>
      <c r="I33" t="s">
        <v>148</v>
      </c>
      <c r="J33" t="s">
        <v>3607</v>
      </c>
      <c r="K33" t="s">
        <v>3608</v>
      </c>
      <c r="L33" t="s">
        <v>1192</v>
      </c>
      <c r="M33" t="s">
        <v>1193</v>
      </c>
      <c r="N33" t="s">
        <v>591</v>
      </c>
      <c r="O33">
        <v>43287</v>
      </c>
      <c r="P33" t="s">
        <v>221</v>
      </c>
      <c r="Q33" t="s">
        <v>1186</v>
      </c>
      <c r="R33" t="s">
        <v>1187</v>
      </c>
      <c r="S33" t="s">
        <v>148</v>
      </c>
      <c r="T33" t="s">
        <v>1188</v>
      </c>
      <c r="U33">
        <f>_xlfn.XLOOKUP(Treasurer[[#This Row],[Company Domain]],Summary[Company Domain], Summary[Revenue (in 000s USD)],"ERROR")</f>
        <v>7543000</v>
      </c>
      <c r="V33" t="str">
        <f>_xlfn.XLOOKUP(Treasurer[[#This Row],[Company Domain]],Summary[Company Domain], Summary[Revenue Range (in USD)],"ERROR")</f>
        <v>Over $5 bil.</v>
      </c>
      <c r="W33" t="s">
        <v>219</v>
      </c>
      <c r="X33" t="s">
        <v>349</v>
      </c>
      <c r="Y33" t="s">
        <v>219</v>
      </c>
      <c r="Z33" t="s">
        <v>349</v>
      </c>
      <c r="AA33" t="str">
        <f>_xlfn.XLOOKUP(Treasurer[[#This Row],[Company Domain]],Summary[Company Domain], Summary[Industry (Standardized)],"ERROR")</f>
        <v>Finance</v>
      </c>
      <c r="AB33" t="str">
        <f>_xlfn.XLOOKUP(Treasurer[[#This Row],[Company Domain]],Summary[Company Domain], Summary[Lead Segment HS],"ERROR")</f>
        <v>Services</v>
      </c>
      <c r="AC33" t="str">
        <f>_xlfn.XLOOKUP(Treasurer[[#This Row],[Company Domain]],Summary[Company Domain], Summary[Industry Re-Segmentation],"ERROR")</f>
        <v>Finance &amp; Insurance</v>
      </c>
      <c r="AD33" t="s">
        <v>1189</v>
      </c>
      <c r="AE33" t="s">
        <v>1190</v>
      </c>
      <c r="AF33" t="s">
        <v>1191</v>
      </c>
      <c r="AG33" t="s">
        <v>1192</v>
      </c>
      <c r="AH33" t="s">
        <v>1193</v>
      </c>
      <c r="AI33" t="s">
        <v>591</v>
      </c>
      <c r="AJ33">
        <v>43287</v>
      </c>
      <c r="AK33" t="s">
        <v>221</v>
      </c>
      <c r="AL33" t="s">
        <v>1194</v>
      </c>
      <c r="AO33" t="s">
        <v>3443</v>
      </c>
      <c r="AP33" t="s">
        <v>2140</v>
      </c>
      <c r="AQ33" t="s">
        <v>3976</v>
      </c>
    </row>
    <row r="34" spans="1:44" x14ac:dyDescent="0.3">
      <c r="A34" t="s">
        <v>3609</v>
      </c>
      <c r="C34" t="s">
        <v>3610</v>
      </c>
      <c r="D34" t="s">
        <v>3497</v>
      </c>
      <c r="E34" t="s">
        <v>226</v>
      </c>
      <c r="F34" t="s">
        <v>2989</v>
      </c>
      <c r="G34" t="s">
        <v>3445</v>
      </c>
      <c r="H34" t="s">
        <v>3611</v>
      </c>
      <c r="I34" t="s">
        <v>141</v>
      </c>
      <c r="J34" t="s">
        <v>3612</v>
      </c>
      <c r="K34" t="s">
        <v>3613</v>
      </c>
      <c r="M34" t="s">
        <v>3614</v>
      </c>
      <c r="N34" t="s">
        <v>429</v>
      </c>
      <c r="O34">
        <v>60089</v>
      </c>
      <c r="P34" t="s">
        <v>221</v>
      </c>
      <c r="Q34" t="s">
        <v>495</v>
      </c>
      <c r="R34" t="s">
        <v>496</v>
      </c>
      <c r="S34" t="s">
        <v>141</v>
      </c>
      <c r="T34" t="s">
        <v>497</v>
      </c>
      <c r="U34">
        <f>_xlfn.XLOOKUP(Treasurer[[#This Row],[Company Domain]],Summary[Company Domain], Summary[Revenue (in 000s USD)],"ERROR")</f>
        <v>9776553</v>
      </c>
      <c r="V34" t="str">
        <f>_xlfn.XLOOKUP(Treasurer[[#This Row],[Company Domain]],Summary[Company Domain], Summary[Revenue Range (in USD)],"ERROR")</f>
        <v>Over $5 bil.</v>
      </c>
      <c r="W34" t="s">
        <v>212</v>
      </c>
      <c r="X34" t="s">
        <v>498</v>
      </c>
      <c r="Y34" t="s">
        <v>499</v>
      </c>
      <c r="Z34" t="s">
        <v>500</v>
      </c>
      <c r="AA34" t="str">
        <f>_xlfn.XLOOKUP(Treasurer[[#This Row],[Company Domain]],Summary[Company Domain], Summary[Industry (Standardized)],"ERROR")</f>
        <v>Manufacturing</v>
      </c>
      <c r="AB34" t="str">
        <f>_xlfn.XLOOKUP(Treasurer[[#This Row],[Company Domain]],Summary[Company Domain], Summary[Lead Segment HS],"ERROR")</f>
        <v>Services</v>
      </c>
      <c r="AC34" t="str">
        <f>_xlfn.XLOOKUP(Treasurer[[#This Row],[Company Domain]],Summary[Company Domain], Summary[Industry Re-Segmentation],"ERROR")</f>
        <v>Manufacturing</v>
      </c>
      <c r="AD34" t="s">
        <v>501</v>
      </c>
      <c r="AE34" t="s">
        <v>502</v>
      </c>
      <c r="AF34" t="s">
        <v>503</v>
      </c>
      <c r="AG34" t="s">
        <v>493</v>
      </c>
      <c r="AH34" t="s">
        <v>494</v>
      </c>
      <c r="AI34" t="s">
        <v>429</v>
      </c>
      <c r="AJ34">
        <v>60093</v>
      </c>
      <c r="AK34" t="s">
        <v>221</v>
      </c>
      <c r="AL34" t="s">
        <v>504</v>
      </c>
      <c r="AO34" t="s">
        <v>3443</v>
      </c>
      <c r="AP34" t="s">
        <v>2141</v>
      </c>
      <c r="AQ34" t="s">
        <v>3976</v>
      </c>
    </row>
    <row r="35" spans="1:44" x14ac:dyDescent="0.3">
      <c r="A35" t="s">
        <v>488</v>
      </c>
      <c r="B35" t="s">
        <v>763</v>
      </c>
      <c r="C35" t="s">
        <v>3615</v>
      </c>
      <c r="D35" t="s">
        <v>226</v>
      </c>
      <c r="E35" t="s">
        <v>226</v>
      </c>
      <c r="F35" t="s">
        <v>2989</v>
      </c>
      <c r="G35" t="s">
        <v>3446</v>
      </c>
      <c r="H35" t="s">
        <v>3616</v>
      </c>
      <c r="I35" t="s">
        <v>162</v>
      </c>
      <c r="J35" t="s">
        <v>3617</v>
      </c>
      <c r="K35" t="s">
        <v>3618</v>
      </c>
      <c r="L35" t="s">
        <v>343</v>
      </c>
      <c r="M35" t="s">
        <v>344</v>
      </c>
      <c r="N35" t="s">
        <v>345</v>
      </c>
      <c r="O35">
        <v>64106</v>
      </c>
      <c r="P35" t="s">
        <v>221</v>
      </c>
      <c r="Q35" t="s">
        <v>346</v>
      </c>
      <c r="R35" t="s">
        <v>347</v>
      </c>
      <c r="S35" t="s">
        <v>162</v>
      </c>
      <c r="T35" t="s">
        <v>348</v>
      </c>
      <c r="U35">
        <f>_xlfn.XLOOKUP(Treasurer[[#This Row],[Company Domain]],Summary[Company Domain], Summary[Revenue (in 000s USD)],"ERROR")</f>
        <v>1585628</v>
      </c>
      <c r="V35" t="str">
        <f>_xlfn.XLOOKUP(Treasurer[[#This Row],[Company Domain]],Summary[Company Domain], Summary[Revenue Range (in USD)],"ERROR")</f>
        <v>$1 bil. - $5 bil.</v>
      </c>
      <c r="W35" t="s">
        <v>219</v>
      </c>
      <c r="X35" t="s">
        <v>349</v>
      </c>
      <c r="Y35" t="s">
        <v>219</v>
      </c>
      <c r="Z35" t="s">
        <v>349</v>
      </c>
      <c r="AA35" t="str">
        <f>_xlfn.XLOOKUP(Treasurer[[#This Row],[Company Domain]],Summary[Company Domain], Summary[Industry (Standardized)],"ERROR")</f>
        <v>Finance</v>
      </c>
      <c r="AB35" t="str">
        <f>_xlfn.XLOOKUP(Treasurer[[#This Row],[Company Domain]],Summary[Company Domain], Summary[Lead Segment HS],"ERROR")</f>
        <v>Services</v>
      </c>
      <c r="AC35" t="str">
        <f>_xlfn.XLOOKUP(Treasurer[[#This Row],[Company Domain]],Summary[Company Domain], Summary[Industry Re-Segmentation],"ERROR")</f>
        <v>Finance &amp; Insurance</v>
      </c>
      <c r="AD35" t="s">
        <v>350</v>
      </c>
      <c r="AE35" t="s">
        <v>351</v>
      </c>
      <c r="AF35" t="s">
        <v>352</v>
      </c>
      <c r="AG35" t="s">
        <v>343</v>
      </c>
      <c r="AH35" t="s">
        <v>344</v>
      </c>
      <c r="AI35" t="s">
        <v>345</v>
      </c>
      <c r="AJ35">
        <v>64106</v>
      </c>
      <c r="AK35" t="s">
        <v>221</v>
      </c>
      <c r="AL35" t="s">
        <v>353</v>
      </c>
      <c r="AO35" t="s">
        <v>3443</v>
      </c>
      <c r="AP35" t="s">
        <v>2140</v>
      </c>
      <c r="AQ35" t="s">
        <v>3976</v>
      </c>
    </row>
    <row r="36" spans="1:44" x14ac:dyDescent="0.3">
      <c r="A36" t="s">
        <v>3619</v>
      </c>
      <c r="B36" t="s">
        <v>567</v>
      </c>
      <c r="C36" t="s">
        <v>3620</v>
      </c>
      <c r="D36" t="s">
        <v>3497</v>
      </c>
      <c r="E36" t="s">
        <v>226</v>
      </c>
      <c r="F36" t="s">
        <v>2989</v>
      </c>
      <c r="G36" t="s">
        <v>3445</v>
      </c>
      <c r="H36" t="s">
        <v>3621</v>
      </c>
      <c r="I36" t="s">
        <v>115</v>
      </c>
      <c r="J36" t="s">
        <v>3622</v>
      </c>
      <c r="L36" t="s">
        <v>292</v>
      </c>
      <c r="M36" t="s">
        <v>293</v>
      </c>
      <c r="N36" t="s">
        <v>294</v>
      </c>
      <c r="O36">
        <v>92123</v>
      </c>
      <c r="P36" t="s">
        <v>221</v>
      </c>
      <c r="Q36" t="s">
        <v>295</v>
      </c>
      <c r="R36" t="s">
        <v>296</v>
      </c>
      <c r="S36" t="s">
        <v>115</v>
      </c>
      <c r="T36" t="s">
        <v>297</v>
      </c>
      <c r="U36">
        <f>_xlfn.XLOOKUP(Treasurer[[#This Row],[Company Domain]],Summary[Company Domain], Summary[Revenue (in 000s USD)],"ERROR")</f>
        <v>1722555</v>
      </c>
      <c r="V36" t="str">
        <f>_xlfn.XLOOKUP(Treasurer[[#This Row],[Company Domain]],Summary[Company Domain], Summary[Revenue Range (in USD)],"ERROR")</f>
        <v>$1 bil. - $5 bil.</v>
      </c>
      <c r="W36" t="s">
        <v>211</v>
      </c>
      <c r="X36" t="s">
        <v>298</v>
      </c>
      <c r="Y36" t="s">
        <v>211</v>
      </c>
      <c r="Z36" t="s">
        <v>298</v>
      </c>
      <c r="AA36" t="str">
        <f>_xlfn.XLOOKUP(Treasurer[[#This Row],[Company Domain]],Summary[Company Domain], Summary[Industry (Standardized)],"ERROR")</f>
        <v>Hospitality</v>
      </c>
      <c r="AB36" t="str">
        <f>_xlfn.XLOOKUP(Treasurer[[#This Row],[Company Domain]],Summary[Company Domain], Summary[Lead Segment HS],"ERROR")</f>
        <v>Services</v>
      </c>
      <c r="AC36" t="str">
        <f>_xlfn.XLOOKUP(Treasurer[[#This Row],[Company Domain]],Summary[Company Domain], Summary[Industry Re-Segmentation],"ERROR")</f>
        <v>Hospitality</v>
      </c>
      <c r="AD36" t="s">
        <v>299</v>
      </c>
      <c r="AE36" t="s">
        <v>300</v>
      </c>
      <c r="AF36" t="s">
        <v>301</v>
      </c>
      <c r="AG36" t="s">
        <v>292</v>
      </c>
      <c r="AH36" t="s">
        <v>293</v>
      </c>
      <c r="AI36" t="s">
        <v>294</v>
      </c>
      <c r="AJ36">
        <v>92123</v>
      </c>
      <c r="AK36" t="s">
        <v>221</v>
      </c>
      <c r="AL36" t="s">
        <v>302</v>
      </c>
      <c r="AO36" t="s">
        <v>3443</v>
      </c>
      <c r="AP36" t="s">
        <v>2140</v>
      </c>
      <c r="AQ36" t="s">
        <v>3976</v>
      </c>
    </row>
    <row r="37" spans="1:44" x14ac:dyDescent="0.3">
      <c r="A37" t="s">
        <v>974</v>
      </c>
      <c r="C37" t="s">
        <v>3623</v>
      </c>
      <c r="D37" t="s">
        <v>3460</v>
      </c>
      <c r="E37" t="s">
        <v>226</v>
      </c>
      <c r="F37" t="s">
        <v>2989</v>
      </c>
      <c r="G37" t="s">
        <v>3444</v>
      </c>
      <c r="H37" t="s">
        <v>3624</v>
      </c>
      <c r="I37" t="s">
        <v>171</v>
      </c>
      <c r="K37" t="s">
        <v>3625</v>
      </c>
      <c r="L37" t="s">
        <v>846</v>
      </c>
      <c r="M37" t="s">
        <v>847</v>
      </c>
      <c r="N37" t="s">
        <v>838</v>
      </c>
      <c r="O37">
        <v>68198</v>
      </c>
      <c r="P37" t="s">
        <v>221</v>
      </c>
      <c r="Q37" t="s">
        <v>839</v>
      </c>
      <c r="R37" t="s">
        <v>840</v>
      </c>
      <c r="S37" t="s">
        <v>171</v>
      </c>
      <c r="T37" t="s">
        <v>841</v>
      </c>
      <c r="U37">
        <f>_xlfn.XLOOKUP(Treasurer[[#This Row],[Company Domain]],Summary[Company Domain], Summary[Revenue (in 000s USD)],"ERROR")</f>
        <v>1329650</v>
      </c>
      <c r="V37" t="str">
        <f>_xlfn.XLOOKUP(Treasurer[[#This Row],[Company Domain]],Summary[Company Domain], Summary[Revenue Range (in USD)],"ERROR")</f>
        <v>$1 bil. - $5 bil.</v>
      </c>
      <c r="W37" t="s">
        <v>280</v>
      </c>
      <c r="X37" t="s">
        <v>281</v>
      </c>
      <c r="Y37" t="s">
        <v>280</v>
      </c>
      <c r="Z37" t="s">
        <v>842</v>
      </c>
      <c r="AA37" t="str">
        <f>_xlfn.XLOOKUP(Treasurer[[#This Row],[Company Domain]],Summary[Company Domain], Summary[Industry (Standardized)],"ERROR")</f>
        <v>Physicians Clinics</v>
      </c>
      <c r="AB37" t="str">
        <f>_xlfn.XLOOKUP(Treasurer[[#This Row],[Company Domain]],Summary[Company Domain], Summary[Lead Segment HS],"ERROR")</f>
        <v>Healthcare</v>
      </c>
      <c r="AC37" t="str">
        <f>_xlfn.XLOOKUP(Treasurer[[#This Row],[Company Domain]],Summary[Company Domain], Summary[Industry Re-Segmentation],"ERROR")</f>
        <v>Healthcare</v>
      </c>
      <c r="AD37" t="s">
        <v>843</v>
      </c>
      <c r="AE37" t="s">
        <v>844</v>
      </c>
      <c r="AF37" t="s">
        <v>845</v>
      </c>
      <c r="AG37" t="s">
        <v>846</v>
      </c>
      <c r="AH37" t="s">
        <v>847</v>
      </c>
      <c r="AI37" t="s">
        <v>838</v>
      </c>
      <c r="AJ37">
        <v>68198</v>
      </c>
      <c r="AK37" t="s">
        <v>221</v>
      </c>
      <c r="AL37" t="s">
        <v>848</v>
      </c>
      <c r="AO37" t="s">
        <v>3443</v>
      </c>
      <c r="AP37" t="s">
        <v>2140</v>
      </c>
      <c r="AQ37" t="s">
        <v>3976</v>
      </c>
    </row>
    <row r="38" spans="1:44" x14ac:dyDescent="0.3">
      <c r="A38" t="s">
        <v>3626</v>
      </c>
      <c r="C38" t="s">
        <v>3627</v>
      </c>
      <c r="D38" t="s">
        <v>3628</v>
      </c>
      <c r="E38" t="s">
        <v>226</v>
      </c>
      <c r="F38" t="s">
        <v>2989</v>
      </c>
      <c r="G38" t="s">
        <v>2786</v>
      </c>
      <c r="H38" t="s">
        <v>3629</v>
      </c>
      <c r="I38" t="s">
        <v>110</v>
      </c>
      <c r="J38" t="s">
        <v>3630</v>
      </c>
      <c r="K38" t="s">
        <v>3631</v>
      </c>
      <c r="L38" t="s">
        <v>2366</v>
      </c>
      <c r="M38" t="s">
        <v>2367</v>
      </c>
      <c r="N38" t="s">
        <v>1088</v>
      </c>
      <c r="O38">
        <v>80020</v>
      </c>
      <c r="P38" t="s">
        <v>221</v>
      </c>
      <c r="Q38" t="s">
        <v>2358</v>
      </c>
      <c r="R38" t="s">
        <v>2359</v>
      </c>
      <c r="S38" t="s">
        <v>110</v>
      </c>
      <c r="T38" t="s">
        <v>2360</v>
      </c>
      <c r="U38">
        <f>_xlfn.XLOOKUP(Treasurer[[#This Row],[Company Domain]],Summary[Company Domain], Summary[Revenue (in 000s USD)],"ERROR")</f>
        <v>3886789</v>
      </c>
      <c r="V38" t="str">
        <f>_xlfn.XLOOKUP(Treasurer[[#This Row],[Company Domain]],Summary[Company Domain], Summary[Revenue Range (in USD)],"ERROR")</f>
        <v>$1 bil. - $5 bil.</v>
      </c>
      <c r="W38" t="s">
        <v>212</v>
      </c>
      <c r="X38" t="s">
        <v>2361</v>
      </c>
      <c r="Y38" t="s">
        <v>499</v>
      </c>
      <c r="Z38" t="s">
        <v>2362</v>
      </c>
      <c r="AA38" t="str">
        <f>_xlfn.XLOOKUP(Treasurer[[#This Row],[Company Domain]],Summary[Company Domain], Summary[Industry (Standardized)],"ERROR")</f>
        <v>Manufacturing</v>
      </c>
      <c r="AB38" t="str">
        <f>_xlfn.XLOOKUP(Treasurer[[#This Row],[Company Domain]],Summary[Company Domain], Summary[Lead Segment HS],"ERROR")</f>
        <v>Services</v>
      </c>
      <c r="AC38" t="str">
        <f>_xlfn.XLOOKUP(Treasurer[[#This Row],[Company Domain]],Summary[Company Domain], Summary[Industry Re-Segmentation],"ERROR")</f>
        <v>Manufacturing</v>
      </c>
      <c r="AD38" t="s">
        <v>2363</v>
      </c>
      <c r="AE38" t="s">
        <v>2364</v>
      </c>
      <c r="AF38" t="s">
        <v>2365</v>
      </c>
      <c r="AG38" t="s">
        <v>2366</v>
      </c>
      <c r="AH38" t="s">
        <v>2367</v>
      </c>
      <c r="AI38" t="s">
        <v>1088</v>
      </c>
      <c r="AJ38">
        <v>80020</v>
      </c>
      <c r="AK38" t="s">
        <v>221</v>
      </c>
      <c r="AL38" t="s">
        <v>2368</v>
      </c>
      <c r="AO38" t="s">
        <v>3443</v>
      </c>
      <c r="AP38" t="s">
        <v>2140</v>
      </c>
      <c r="AQ38" t="s">
        <v>3976</v>
      </c>
    </row>
    <row r="39" spans="1:44" x14ac:dyDescent="0.3">
      <c r="A39" t="s">
        <v>3632</v>
      </c>
      <c r="C39" t="s">
        <v>3633</v>
      </c>
      <c r="D39" t="s">
        <v>3634</v>
      </c>
      <c r="E39" t="s">
        <v>226</v>
      </c>
      <c r="F39" t="s">
        <v>2989</v>
      </c>
      <c r="G39" t="s">
        <v>2786</v>
      </c>
      <c r="H39" t="s">
        <v>3635</v>
      </c>
      <c r="I39" t="s">
        <v>191</v>
      </c>
      <c r="J39" t="s">
        <v>3636</v>
      </c>
      <c r="N39" t="s">
        <v>1394</v>
      </c>
      <c r="P39" t="s">
        <v>221</v>
      </c>
      <c r="Q39" t="s">
        <v>559</v>
      </c>
      <c r="R39" t="s">
        <v>560</v>
      </c>
      <c r="S39" t="s">
        <v>191</v>
      </c>
      <c r="T39" t="s">
        <v>561</v>
      </c>
      <c r="U39">
        <f>_xlfn.XLOOKUP(Treasurer[[#This Row],[Company Domain]],Summary[Company Domain], Summary[Revenue (in 000s USD)],"ERROR")</f>
        <v>257000000</v>
      </c>
      <c r="V39" t="str">
        <f>_xlfn.XLOOKUP(Treasurer[[#This Row],[Company Domain]],Summary[Company Domain], Summary[Revenue Range (in USD)],"ERROR")</f>
        <v>Over $5 bil.</v>
      </c>
      <c r="W39" t="s">
        <v>215</v>
      </c>
      <c r="Y39" t="s">
        <v>215</v>
      </c>
      <c r="AA39" t="str">
        <f>_xlfn.XLOOKUP(Treasurer[[#This Row],[Company Domain]],Summary[Company Domain], Summary[Industry (Standardized)],"ERROR")</f>
        <v>Insurance</v>
      </c>
      <c r="AB39" t="str">
        <f>_xlfn.XLOOKUP(Treasurer[[#This Row],[Company Domain]],Summary[Company Domain], Summary[Lead Segment HS],"ERROR")</f>
        <v>Services</v>
      </c>
      <c r="AC39" t="str">
        <f>_xlfn.XLOOKUP(Treasurer[[#This Row],[Company Domain]],Summary[Company Domain], Summary[Industry Re-Segmentation],"ERROR")</f>
        <v>Finance &amp; Insurance</v>
      </c>
      <c r="AD39" t="s">
        <v>562</v>
      </c>
      <c r="AE39" t="s">
        <v>563</v>
      </c>
      <c r="AF39" t="s">
        <v>564</v>
      </c>
      <c r="AG39" t="s">
        <v>556</v>
      </c>
      <c r="AH39" t="s">
        <v>557</v>
      </c>
      <c r="AI39" t="s">
        <v>558</v>
      </c>
      <c r="AJ39">
        <v>55343</v>
      </c>
      <c r="AK39" t="s">
        <v>221</v>
      </c>
      <c r="AL39" t="s">
        <v>565</v>
      </c>
      <c r="AO39" t="s">
        <v>3443</v>
      </c>
      <c r="AP39" t="s">
        <v>2140</v>
      </c>
      <c r="AQ39" t="s">
        <v>3976</v>
      </c>
    </row>
    <row r="40" spans="1:44" x14ac:dyDescent="0.3">
      <c r="A40" t="s">
        <v>2054</v>
      </c>
      <c r="B40" t="s">
        <v>1153</v>
      </c>
      <c r="C40" t="s">
        <v>3637</v>
      </c>
      <c r="D40" t="s">
        <v>3638</v>
      </c>
      <c r="E40" t="s">
        <v>226</v>
      </c>
      <c r="F40" t="s">
        <v>2989</v>
      </c>
      <c r="G40" t="s">
        <v>2786</v>
      </c>
      <c r="H40" t="s">
        <v>3639</v>
      </c>
      <c r="I40" t="s">
        <v>134</v>
      </c>
      <c r="J40" t="s">
        <v>3640</v>
      </c>
      <c r="K40" t="s">
        <v>3641</v>
      </c>
      <c r="M40" t="s">
        <v>456</v>
      </c>
      <c r="N40" t="s">
        <v>457</v>
      </c>
      <c r="O40">
        <v>84127</v>
      </c>
      <c r="P40" t="s">
        <v>221</v>
      </c>
      <c r="Q40" t="s">
        <v>598</v>
      </c>
      <c r="R40" t="s">
        <v>599</v>
      </c>
      <c r="S40" t="s">
        <v>134</v>
      </c>
      <c r="T40" t="s">
        <v>600</v>
      </c>
      <c r="U40">
        <f>_xlfn.XLOOKUP(Treasurer[[#This Row],[Company Domain]],Summary[Company Domain], Summary[Revenue (in 000s USD)],"ERROR")</f>
        <v>226600000</v>
      </c>
      <c r="V40" t="str">
        <f>_xlfn.XLOOKUP(Treasurer[[#This Row],[Company Domain]],Summary[Company Domain], Summary[Revenue Range (in USD)],"ERROR")</f>
        <v>Over $5 bil.</v>
      </c>
      <c r="W40" t="s">
        <v>601</v>
      </c>
      <c r="X40" t="s">
        <v>602</v>
      </c>
      <c r="Y40" t="s">
        <v>603</v>
      </c>
      <c r="Z40" t="s">
        <v>602</v>
      </c>
      <c r="AA40" t="str">
        <f>_xlfn.XLOOKUP(Treasurer[[#This Row],[Company Domain]],Summary[Company Domain], Summary[Industry (Standardized)],"ERROR")</f>
        <v>Insurance</v>
      </c>
      <c r="AB40" t="str">
        <f>_xlfn.XLOOKUP(Treasurer[[#This Row],[Company Domain]],Summary[Company Domain], Summary[Lead Segment HS],"ERROR")</f>
        <v>Services</v>
      </c>
      <c r="AC40" t="str">
        <f>_xlfn.XLOOKUP(Treasurer[[#This Row],[Company Domain]],Summary[Company Domain], Summary[Industry Re-Segmentation],"ERROR")</f>
        <v>Finance &amp; Insurance</v>
      </c>
      <c r="AD40" t="s">
        <v>604</v>
      </c>
      <c r="AE40" t="s">
        <v>605</v>
      </c>
      <c r="AF40" t="s">
        <v>606</v>
      </c>
      <c r="AG40" t="s">
        <v>607</v>
      </c>
      <c r="AH40" t="s">
        <v>597</v>
      </c>
      <c r="AI40" t="s">
        <v>558</v>
      </c>
      <c r="AJ40">
        <v>55344</v>
      </c>
      <c r="AK40" t="s">
        <v>221</v>
      </c>
      <c r="AL40" t="s">
        <v>608</v>
      </c>
      <c r="AO40" t="s">
        <v>3443</v>
      </c>
      <c r="AP40" t="s">
        <v>2140</v>
      </c>
      <c r="AQ40" t="s">
        <v>3976</v>
      </c>
    </row>
    <row r="41" spans="1:44" x14ac:dyDescent="0.3">
      <c r="A41" t="s">
        <v>2271</v>
      </c>
      <c r="C41" t="s">
        <v>3642</v>
      </c>
      <c r="D41" t="s">
        <v>3643</v>
      </c>
      <c r="E41" t="s">
        <v>226</v>
      </c>
      <c r="F41" t="s">
        <v>2989</v>
      </c>
      <c r="G41" t="s">
        <v>2786</v>
      </c>
      <c r="H41" t="s">
        <v>3644</v>
      </c>
      <c r="I41" t="s">
        <v>411</v>
      </c>
      <c r="J41" t="s">
        <v>3645</v>
      </c>
      <c r="N41" t="s">
        <v>294</v>
      </c>
      <c r="P41" t="s">
        <v>221</v>
      </c>
      <c r="Q41" t="s">
        <v>50</v>
      </c>
      <c r="R41" t="s">
        <v>415</v>
      </c>
      <c r="S41" t="s">
        <v>150</v>
      </c>
      <c r="T41" t="s">
        <v>416</v>
      </c>
      <c r="U41">
        <f>_xlfn.XLOOKUP(Treasurer[[#This Row],[Company Domain]],Summary[Company Domain], Summary[Revenue (in 000s USD)],"ERROR")</f>
        <v>2202029</v>
      </c>
      <c r="V41" t="str">
        <f>_xlfn.XLOOKUP(Treasurer[[#This Row],[Company Domain]],Summary[Company Domain], Summary[Revenue Range (in USD)],"ERROR")</f>
        <v>$1 bil. - $5 bil.</v>
      </c>
      <c r="W41" t="s">
        <v>280</v>
      </c>
      <c r="X41" t="s">
        <v>281</v>
      </c>
      <c r="Y41" t="s">
        <v>280</v>
      </c>
      <c r="Z41" t="s">
        <v>281</v>
      </c>
      <c r="AA41" t="str">
        <f>_xlfn.XLOOKUP(Treasurer[[#This Row],[Company Domain]],Summary[Company Domain], Summary[Industry (Standardized)],"ERROR")</f>
        <v>Physicians Clinics</v>
      </c>
      <c r="AB41" t="str">
        <f>_xlfn.XLOOKUP(Treasurer[[#This Row],[Company Domain]],Summary[Company Domain], Summary[Lead Segment HS],"ERROR")</f>
        <v>Healthcare</v>
      </c>
      <c r="AC41" t="str">
        <f>_xlfn.XLOOKUP(Treasurer[[#This Row],[Company Domain]],Summary[Company Domain], Summary[Industry Re-Segmentation],"ERROR")</f>
        <v>Healthcare</v>
      </c>
      <c r="AD41" t="s">
        <v>417</v>
      </c>
      <c r="AE41" t="s">
        <v>418</v>
      </c>
      <c r="AF41" t="s">
        <v>419</v>
      </c>
      <c r="AG41" t="s">
        <v>420</v>
      </c>
      <c r="AH41" t="s">
        <v>293</v>
      </c>
      <c r="AI41" t="s">
        <v>294</v>
      </c>
      <c r="AJ41">
        <v>92121</v>
      </c>
      <c r="AK41" t="s">
        <v>221</v>
      </c>
      <c r="AL41" t="s">
        <v>421</v>
      </c>
      <c r="AO41" t="s">
        <v>3443</v>
      </c>
      <c r="AP41" t="s">
        <v>2140</v>
      </c>
      <c r="AQ41" t="s">
        <v>3976</v>
      </c>
    </row>
    <row r="42" spans="1:44" x14ac:dyDescent="0.3">
      <c r="A42" t="s">
        <v>1330</v>
      </c>
      <c r="C42" t="s">
        <v>3646</v>
      </c>
      <c r="D42" t="s">
        <v>3647</v>
      </c>
      <c r="E42" t="s">
        <v>226</v>
      </c>
      <c r="F42" t="s">
        <v>779</v>
      </c>
      <c r="G42" t="s">
        <v>2786</v>
      </c>
      <c r="H42" t="s">
        <v>3648</v>
      </c>
      <c r="I42" t="s">
        <v>115</v>
      </c>
      <c r="K42" t="s">
        <v>3649</v>
      </c>
      <c r="L42" t="s">
        <v>292</v>
      </c>
      <c r="M42" t="s">
        <v>293</v>
      </c>
      <c r="N42" t="s">
        <v>294</v>
      </c>
      <c r="O42">
        <v>92123</v>
      </c>
      <c r="P42" t="s">
        <v>221</v>
      </c>
      <c r="Q42" t="s">
        <v>295</v>
      </c>
      <c r="R42" t="s">
        <v>296</v>
      </c>
      <c r="S42" t="s">
        <v>115</v>
      </c>
      <c r="T42" t="s">
        <v>297</v>
      </c>
      <c r="U42">
        <f>_xlfn.XLOOKUP(Treasurer[[#This Row],[Company Domain]],Summary[Company Domain], Summary[Revenue (in 000s USD)],"ERROR")</f>
        <v>1722555</v>
      </c>
      <c r="V42" t="str">
        <f>_xlfn.XLOOKUP(Treasurer[[#This Row],[Company Domain]],Summary[Company Domain], Summary[Revenue Range (in USD)],"ERROR")</f>
        <v>$1 bil. - $5 bil.</v>
      </c>
      <c r="W42" t="s">
        <v>211</v>
      </c>
      <c r="X42" t="s">
        <v>298</v>
      </c>
      <c r="Y42" t="s">
        <v>211</v>
      </c>
      <c r="Z42" t="s">
        <v>298</v>
      </c>
      <c r="AA42" t="str">
        <f>_xlfn.XLOOKUP(Treasurer[[#This Row],[Company Domain]],Summary[Company Domain], Summary[Industry (Standardized)],"ERROR")</f>
        <v>Hospitality</v>
      </c>
      <c r="AB42" t="str">
        <f>_xlfn.XLOOKUP(Treasurer[[#This Row],[Company Domain]],Summary[Company Domain], Summary[Lead Segment HS],"ERROR")</f>
        <v>Services</v>
      </c>
      <c r="AC42" t="str">
        <f>_xlfn.XLOOKUP(Treasurer[[#This Row],[Company Domain]],Summary[Company Domain], Summary[Industry Re-Segmentation],"ERROR")</f>
        <v>Hospitality</v>
      </c>
      <c r="AD42" t="s">
        <v>299</v>
      </c>
      <c r="AE42" t="s">
        <v>300</v>
      </c>
      <c r="AF42" t="s">
        <v>301</v>
      </c>
      <c r="AG42" t="s">
        <v>292</v>
      </c>
      <c r="AH42" t="s">
        <v>293</v>
      </c>
      <c r="AI42" t="s">
        <v>294</v>
      </c>
      <c r="AJ42">
        <v>92123</v>
      </c>
      <c r="AK42" t="s">
        <v>221</v>
      </c>
      <c r="AL42" t="s">
        <v>302</v>
      </c>
      <c r="AO42" t="s">
        <v>3443</v>
      </c>
      <c r="AP42" t="s">
        <v>2140</v>
      </c>
      <c r="AQ42" t="s">
        <v>3439</v>
      </c>
      <c r="AR42" t="s">
        <v>211</v>
      </c>
    </row>
    <row r="43" spans="1:44" x14ac:dyDescent="0.3">
      <c r="A43" t="s">
        <v>2835</v>
      </c>
      <c r="C43" t="s">
        <v>3650</v>
      </c>
      <c r="D43" t="s">
        <v>3497</v>
      </c>
      <c r="E43" t="s">
        <v>226</v>
      </c>
      <c r="F43" t="s">
        <v>2989</v>
      </c>
      <c r="G43" t="s">
        <v>3445</v>
      </c>
      <c r="H43" t="s">
        <v>3651</v>
      </c>
      <c r="I43" t="s">
        <v>148</v>
      </c>
      <c r="J43" t="s">
        <v>3652</v>
      </c>
      <c r="K43" t="s">
        <v>3653</v>
      </c>
      <c r="L43" t="s">
        <v>1192</v>
      </c>
      <c r="M43" t="s">
        <v>1193</v>
      </c>
      <c r="N43" t="s">
        <v>591</v>
      </c>
      <c r="O43">
        <v>43287</v>
      </c>
      <c r="P43" t="s">
        <v>221</v>
      </c>
      <c r="Q43" t="s">
        <v>1186</v>
      </c>
      <c r="R43" t="s">
        <v>1187</v>
      </c>
      <c r="S43" t="s">
        <v>148</v>
      </c>
      <c r="T43" t="s">
        <v>1188</v>
      </c>
      <c r="U43">
        <f>_xlfn.XLOOKUP(Treasurer[[#This Row],[Company Domain]],Summary[Company Domain], Summary[Revenue (in 000s USD)],"ERROR")</f>
        <v>7543000</v>
      </c>
      <c r="V43" t="str">
        <f>_xlfn.XLOOKUP(Treasurer[[#This Row],[Company Domain]],Summary[Company Domain], Summary[Revenue Range (in USD)],"ERROR")</f>
        <v>Over $5 bil.</v>
      </c>
      <c r="W43" t="s">
        <v>219</v>
      </c>
      <c r="X43" t="s">
        <v>349</v>
      </c>
      <c r="Y43" t="s">
        <v>219</v>
      </c>
      <c r="Z43" t="s">
        <v>349</v>
      </c>
      <c r="AA43" t="str">
        <f>_xlfn.XLOOKUP(Treasurer[[#This Row],[Company Domain]],Summary[Company Domain], Summary[Industry (Standardized)],"ERROR")</f>
        <v>Finance</v>
      </c>
      <c r="AB43" t="str">
        <f>_xlfn.XLOOKUP(Treasurer[[#This Row],[Company Domain]],Summary[Company Domain], Summary[Lead Segment HS],"ERROR")</f>
        <v>Services</v>
      </c>
      <c r="AC43" t="str">
        <f>_xlfn.XLOOKUP(Treasurer[[#This Row],[Company Domain]],Summary[Company Domain], Summary[Industry Re-Segmentation],"ERROR")</f>
        <v>Finance &amp; Insurance</v>
      </c>
      <c r="AD43" t="s">
        <v>1189</v>
      </c>
      <c r="AE43" t="s">
        <v>1190</v>
      </c>
      <c r="AF43" t="s">
        <v>1191</v>
      </c>
      <c r="AG43" t="s">
        <v>1192</v>
      </c>
      <c r="AH43" t="s">
        <v>1193</v>
      </c>
      <c r="AI43" t="s">
        <v>591</v>
      </c>
      <c r="AJ43">
        <v>43287</v>
      </c>
      <c r="AK43" t="s">
        <v>221</v>
      </c>
      <c r="AL43" t="s">
        <v>1194</v>
      </c>
      <c r="AO43" t="s">
        <v>3443</v>
      </c>
      <c r="AP43" t="s">
        <v>2140</v>
      </c>
      <c r="AQ43" t="s">
        <v>3976</v>
      </c>
    </row>
    <row r="44" spans="1:44" x14ac:dyDescent="0.3">
      <c r="A44" t="s">
        <v>422</v>
      </c>
      <c r="C44" t="s">
        <v>3654</v>
      </c>
      <c r="D44" t="s">
        <v>3497</v>
      </c>
      <c r="E44" t="s">
        <v>226</v>
      </c>
      <c r="F44" t="s">
        <v>2989</v>
      </c>
      <c r="G44" t="s">
        <v>3445</v>
      </c>
      <c r="H44" t="s">
        <v>3655</v>
      </c>
      <c r="I44" t="s">
        <v>471</v>
      </c>
      <c r="K44" t="s">
        <v>3656</v>
      </c>
      <c r="P44" t="s">
        <v>221</v>
      </c>
      <c r="Q44" t="s">
        <v>476</v>
      </c>
      <c r="R44" t="s">
        <v>477</v>
      </c>
      <c r="S44" t="s">
        <v>167</v>
      </c>
      <c r="T44" t="s">
        <v>478</v>
      </c>
      <c r="U44">
        <f>_xlfn.XLOOKUP(Treasurer[[#This Row],[Company Domain]],Summary[Company Domain], Summary[Revenue (in 000s USD)],"ERROR")</f>
        <v>2010521</v>
      </c>
      <c r="V44" t="str">
        <f>_xlfn.XLOOKUP(Treasurer[[#This Row],[Company Domain]],Summary[Company Domain], Summary[Revenue Range (in USD)],"ERROR")</f>
        <v>$1 bil. - $5 bil.</v>
      </c>
      <c r="W44" t="s">
        <v>479</v>
      </c>
      <c r="X44" t="s">
        <v>480</v>
      </c>
      <c r="Y44" t="s">
        <v>481</v>
      </c>
      <c r="Z44" t="s">
        <v>482</v>
      </c>
      <c r="AA44" t="str">
        <f>_xlfn.XLOOKUP(Treasurer[[#This Row],[Company Domain]],Summary[Company Domain], Summary[Industry (Standardized)],"ERROR")</f>
        <v>Physicians Clinics</v>
      </c>
      <c r="AB44" t="str">
        <f>_xlfn.XLOOKUP(Treasurer[[#This Row],[Company Domain]],Summary[Company Domain], Summary[Lead Segment HS],"ERROR")</f>
        <v>Healthcare</v>
      </c>
      <c r="AC44" t="str">
        <f>_xlfn.XLOOKUP(Treasurer[[#This Row],[Company Domain]],Summary[Company Domain], Summary[Industry Re-Segmentation],"ERROR")</f>
        <v>Healthcare</v>
      </c>
      <c r="AD44" t="s">
        <v>483</v>
      </c>
      <c r="AE44" t="s">
        <v>484</v>
      </c>
      <c r="AF44" t="s">
        <v>485</v>
      </c>
      <c r="AG44" t="s">
        <v>486</v>
      </c>
      <c r="AH44" t="s">
        <v>344</v>
      </c>
      <c r="AI44" t="s">
        <v>475</v>
      </c>
      <c r="AJ44">
        <v>66160</v>
      </c>
      <c r="AK44" t="s">
        <v>221</v>
      </c>
      <c r="AL44" t="s">
        <v>487</v>
      </c>
      <c r="AO44" t="s">
        <v>3443</v>
      </c>
      <c r="AP44" t="s">
        <v>2140</v>
      </c>
      <c r="AQ44" t="s">
        <v>3976</v>
      </c>
    </row>
    <row r="45" spans="1:44" x14ac:dyDescent="0.3">
      <c r="A45" t="s">
        <v>3657</v>
      </c>
      <c r="C45" t="s">
        <v>3658</v>
      </c>
      <c r="D45" t="s">
        <v>3497</v>
      </c>
      <c r="E45" t="s">
        <v>226</v>
      </c>
      <c r="F45" t="s">
        <v>2989</v>
      </c>
      <c r="G45" t="s">
        <v>3445</v>
      </c>
      <c r="H45" t="s">
        <v>3659</v>
      </c>
      <c r="I45" t="s">
        <v>110</v>
      </c>
      <c r="J45" t="s">
        <v>3660</v>
      </c>
      <c r="K45" t="s">
        <v>3661</v>
      </c>
      <c r="L45" t="s">
        <v>2366</v>
      </c>
      <c r="M45" t="s">
        <v>2367</v>
      </c>
      <c r="N45" t="s">
        <v>1088</v>
      </c>
      <c r="O45">
        <v>80020</v>
      </c>
      <c r="P45" t="s">
        <v>221</v>
      </c>
      <c r="Q45" t="s">
        <v>2358</v>
      </c>
      <c r="R45" t="s">
        <v>2359</v>
      </c>
      <c r="S45" t="s">
        <v>110</v>
      </c>
      <c r="T45" t="s">
        <v>2360</v>
      </c>
      <c r="U45">
        <f>_xlfn.XLOOKUP(Treasurer[[#This Row],[Company Domain]],Summary[Company Domain], Summary[Revenue (in 000s USD)],"ERROR")</f>
        <v>3886789</v>
      </c>
      <c r="V45" t="str">
        <f>_xlfn.XLOOKUP(Treasurer[[#This Row],[Company Domain]],Summary[Company Domain], Summary[Revenue Range (in USD)],"ERROR")</f>
        <v>$1 bil. - $5 bil.</v>
      </c>
      <c r="W45" t="s">
        <v>212</v>
      </c>
      <c r="X45" t="s">
        <v>2361</v>
      </c>
      <c r="Y45" t="s">
        <v>499</v>
      </c>
      <c r="Z45" t="s">
        <v>2362</v>
      </c>
      <c r="AA45" t="str">
        <f>_xlfn.XLOOKUP(Treasurer[[#This Row],[Company Domain]],Summary[Company Domain], Summary[Industry (Standardized)],"ERROR")</f>
        <v>Manufacturing</v>
      </c>
      <c r="AB45" t="str">
        <f>_xlfn.XLOOKUP(Treasurer[[#This Row],[Company Domain]],Summary[Company Domain], Summary[Lead Segment HS],"ERROR")</f>
        <v>Services</v>
      </c>
      <c r="AC45" t="str">
        <f>_xlfn.XLOOKUP(Treasurer[[#This Row],[Company Domain]],Summary[Company Domain], Summary[Industry Re-Segmentation],"ERROR")</f>
        <v>Manufacturing</v>
      </c>
      <c r="AD45" t="s">
        <v>2363</v>
      </c>
      <c r="AE45" t="s">
        <v>2364</v>
      </c>
      <c r="AF45" t="s">
        <v>2365</v>
      </c>
      <c r="AG45" t="s">
        <v>2366</v>
      </c>
      <c r="AH45" t="s">
        <v>2367</v>
      </c>
      <c r="AI45" t="s">
        <v>1088</v>
      </c>
      <c r="AJ45">
        <v>80020</v>
      </c>
      <c r="AK45" t="s">
        <v>221</v>
      </c>
      <c r="AL45" t="s">
        <v>2368</v>
      </c>
      <c r="AO45" t="s">
        <v>3443</v>
      </c>
      <c r="AP45" t="s">
        <v>2140</v>
      </c>
      <c r="AQ45" t="s">
        <v>3976</v>
      </c>
    </row>
    <row r="46" spans="1:44" x14ac:dyDescent="0.3">
      <c r="A46" t="s">
        <v>3662</v>
      </c>
      <c r="B46" t="s">
        <v>567</v>
      </c>
      <c r="C46" t="s">
        <v>1383</v>
      </c>
      <c r="D46" t="s">
        <v>3497</v>
      </c>
      <c r="E46" t="s">
        <v>226</v>
      </c>
      <c r="F46" t="s">
        <v>2989</v>
      </c>
      <c r="G46" t="s">
        <v>3445</v>
      </c>
      <c r="H46" t="s">
        <v>3663</v>
      </c>
      <c r="I46" t="s">
        <v>1462</v>
      </c>
      <c r="J46" t="s">
        <v>3664</v>
      </c>
      <c r="K46" t="s">
        <v>3665</v>
      </c>
      <c r="L46" t="s">
        <v>3666</v>
      </c>
      <c r="M46" t="s">
        <v>1472</v>
      </c>
      <c r="N46" t="s">
        <v>542</v>
      </c>
      <c r="O46" t="s">
        <v>3667</v>
      </c>
      <c r="P46" t="s">
        <v>221</v>
      </c>
      <c r="Q46" t="s">
        <v>90</v>
      </c>
      <c r="R46" t="s">
        <v>1465</v>
      </c>
      <c r="S46" t="s">
        <v>1466</v>
      </c>
      <c r="T46" t="s">
        <v>1467</v>
      </c>
      <c r="U46">
        <f>_xlfn.XLOOKUP(Treasurer[[#This Row],[Company Domain]],Summary[Company Domain], Summary[Revenue (in 000s USD)],"ERROR")</f>
        <v>1586773</v>
      </c>
      <c r="V46" t="str">
        <f>_xlfn.XLOOKUP(Treasurer[[#This Row],[Company Domain]],Summary[Company Domain], Summary[Revenue Range (in USD)],"ERROR")</f>
        <v>$1 bil. - $5 bil.</v>
      </c>
      <c r="W46" t="s">
        <v>280</v>
      </c>
      <c r="X46" t="s">
        <v>281</v>
      </c>
      <c r="Y46" t="s">
        <v>280</v>
      </c>
      <c r="Z46" t="s">
        <v>281</v>
      </c>
      <c r="AA46" t="str">
        <f>_xlfn.XLOOKUP(Treasurer[[#This Row],[Company Domain]],Summary[Company Domain], Summary[Industry (Standardized)],"ERROR")</f>
        <v>Physicians Clinics</v>
      </c>
      <c r="AB46" t="str">
        <f>_xlfn.XLOOKUP(Treasurer[[#This Row],[Company Domain]],Summary[Company Domain], Summary[Lead Segment HS],"ERROR")</f>
        <v>Healthcare</v>
      </c>
      <c r="AC46" t="str">
        <f>_xlfn.XLOOKUP(Treasurer[[#This Row],[Company Domain]],Summary[Company Domain], Summary[Industry Re-Segmentation],"ERROR")</f>
        <v>Healthcare</v>
      </c>
      <c r="AD46" t="s">
        <v>1468</v>
      </c>
      <c r="AE46" t="s">
        <v>1469</v>
      </c>
      <c r="AF46" t="s">
        <v>1470</v>
      </c>
      <c r="AG46" t="s">
        <v>1471</v>
      </c>
      <c r="AH46" t="s">
        <v>1472</v>
      </c>
      <c r="AI46" t="s">
        <v>542</v>
      </c>
      <c r="AJ46">
        <v>75235</v>
      </c>
      <c r="AK46" t="s">
        <v>221</v>
      </c>
      <c r="AL46" t="s">
        <v>1473</v>
      </c>
      <c r="AO46" t="s">
        <v>3443</v>
      </c>
      <c r="AP46" t="s">
        <v>2140</v>
      </c>
      <c r="AQ46" t="s">
        <v>3976</v>
      </c>
    </row>
    <row r="47" spans="1:44" x14ac:dyDescent="0.3">
      <c r="A47" t="s">
        <v>2618</v>
      </c>
      <c r="C47" t="s">
        <v>3668</v>
      </c>
      <c r="D47" t="s">
        <v>226</v>
      </c>
      <c r="E47" t="s">
        <v>226</v>
      </c>
      <c r="F47" t="s">
        <v>2989</v>
      </c>
      <c r="G47" t="s">
        <v>3446</v>
      </c>
      <c r="H47" t="s">
        <v>3669</v>
      </c>
      <c r="I47" t="s">
        <v>125</v>
      </c>
      <c r="J47" t="s">
        <v>3670</v>
      </c>
      <c r="L47" t="s">
        <v>1920</v>
      </c>
      <c r="M47" t="s">
        <v>1921</v>
      </c>
      <c r="N47" t="s">
        <v>1922</v>
      </c>
      <c r="O47">
        <v>3842</v>
      </c>
      <c r="P47" t="s">
        <v>221</v>
      </c>
      <c r="Q47" t="s">
        <v>1913</v>
      </c>
      <c r="R47" t="s">
        <v>1914</v>
      </c>
      <c r="S47" t="s">
        <v>125</v>
      </c>
      <c r="T47" t="s">
        <v>1915</v>
      </c>
      <c r="U47">
        <f>_xlfn.XLOOKUP(Treasurer[[#This Row],[Company Domain]],Summary[Company Domain], Summary[Revenue (in 000s USD)],"ERROR")</f>
        <v>1034343</v>
      </c>
      <c r="V47" t="str">
        <f>_xlfn.XLOOKUP(Treasurer[[#This Row],[Company Domain]],Summary[Company Domain], Summary[Revenue Range (in USD)],"ERROR")</f>
        <v>$1 bil. - $5 bil.</v>
      </c>
      <c r="W47" t="s">
        <v>211</v>
      </c>
      <c r="X47" t="s">
        <v>1916</v>
      </c>
      <c r="Y47" t="s">
        <v>211</v>
      </c>
      <c r="Z47" t="s">
        <v>1916</v>
      </c>
      <c r="AA47" t="str">
        <f>_xlfn.XLOOKUP(Treasurer[[#This Row],[Company Domain]],Summary[Company Domain], Summary[Industry (Standardized)],"ERROR")</f>
        <v>Hospitality</v>
      </c>
      <c r="AB47" t="str">
        <f>_xlfn.XLOOKUP(Treasurer[[#This Row],[Company Domain]],Summary[Company Domain], Summary[Lead Segment HS],"ERROR")</f>
        <v>Services</v>
      </c>
      <c r="AC47" t="str">
        <f>_xlfn.XLOOKUP(Treasurer[[#This Row],[Company Domain]],Summary[Company Domain], Summary[Industry Re-Segmentation],"ERROR")</f>
        <v>Hospitality</v>
      </c>
      <c r="AD47" t="s">
        <v>1917</v>
      </c>
      <c r="AE47" t="s">
        <v>1918</v>
      </c>
      <c r="AF47" t="s">
        <v>1919</v>
      </c>
      <c r="AG47" t="s">
        <v>1920</v>
      </c>
      <c r="AH47" t="s">
        <v>1921</v>
      </c>
      <c r="AI47" t="s">
        <v>1922</v>
      </c>
      <c r="AJ47">
        <v>3842</v>
      </c>
      <c r="AK47" t="s">
        <v>221</v>
      </c>
      <c r="AL47" t="s">
        <v>1923</v>
      </c>
      <c r="AO47" t="s">
        <v>3443</v>
      </c>
      <c r="AP47" t="s">
        <v>2140</v>
      </c>
      <c r="AQ47" t="s">
        <v>3976</v>
      </c>
    </row>
    <row r="48" spans="1:44" x14ac:dyDescent="0.3">
      <c r="A48" t="s">
        <v>2059</v>
      </c>
      <c r="C48" t="s">
        <v>3671</v>
      </c>
      <c r="D48" t="s">
        <v>3460</v>
      </c>
      <c r="E48" t="s">
        <v>226</v>
      </c>
      <c r="F48" t="s">
        <v>2989</v>
      </c>
      <c r="G48" t="s">
        <v>3444</v>
      </c>
      <c r="H48" t="s">
        <v>3672</v>
      </c>
      <c r="I48" t="s">
        <v>1462</v>
      </c>
      <c r="J48" t="s">
        <v>3673</v>
      </c>
      <c r="L48" t="s">
        <v>3674</v>
      </c>
      <c r="M48" t="s">
        <v>1472</v>
      </c>
      <c r="N48" t="s">
        <v>542</v>
      </c>
      <c r="O48">
        <v>75247</v>
      </c>
      <c r="P48" t="s">
        <v>221</v>
      </c>
      <c r="Q48" t="s">
        <v>90</v>
      </c>
      <c r="R48" t="s">
        <v>1465</v>
      </c>
      <c r="S48" t="s">
        <v>1466</v>
      </c>
      <c r="T48" t="s">
        <v>1467</v>
      </c>
      <c r="U48">
        <f>_xlfn.XLOOKUP(Treasurer[[#This Row],[Company Domain]],Summary[Company Domain], Summary[Revenue (in 000s USD)],"ERROR")</f>
        <v>1586773</v>
      </c>
      <c r="V48" t="str">
        <f>_xlfn.XLOOKUP(Treasurer[[#This Row],[Company Domain]],Summary[Company Domain], Summary[Revenue Range (in USD)],"ERROR")</f>
        <v>$1 bil. - $5 bil.</v>
      </c>
      <c r="W48" t="s">
        <v>280</v>
      </c>
      <c r="X48" t="s">
        <v>281</v>
      </c>
      <c r="Y48" t="s">
        <v>280</v>
      </c>
      <c r="Z48" t="s">
        <v>281</v>
      </c>
      <c r="AA48" t="str">
        <f>_xlfn.XLOOKUP(Treasurer[[#This Row],[Company Domain]],Summary[Company Domain], Summary[Industry (Standardized)],"ERROR")</f>
        <v>Physicians Clinics</v>
      </c>
      <c r="AB48" t="str">
        <f>_xlfn.XLOOKUP(Treasurer[[#This Row],[Company Domain]],Summary[Company Domain], Summary[Lead Segment HS],"ERROR")</f>
        <v>Healthcare</v>
      </c>
      <c r="AC48" t="str">
        <f>_xlfn.XLOOKUP(Treasurer[[#This Row],[Company Domain]],Summary[Company Domain], Summary[Industry Re-Segmentation],"ERROR")</f>
        <v>Healthcare</v>
      </c>
      <c r="AD48" t="s">
        <v>1468</v>
      </c>
      <c r="AE48" t="s">
        <v>1469</v>
      </c>
      <c r="AF48" t="s">
        <v>1470</v>
      </c>
      <c r="AG48" t="s">
        <v>1471</v>
      </c>
      <c r="AH48" t="s">
        <v>1472</v>
      </c>
      <c r="AI48" t="s">
        <v>542</v>
      </c>
      <c r="AJ48">
        <v>75235</v>
      </c>
      <c r="AK48" t="s">
        <v>221</v>
      </c>
      <c r="AL48" t="s">
        <v>1473</v>
      </c>
      <c r="AO48" t="s">
        <v>3443</v>
      </c>
      <c r="AP48" t="s">
        <v>2140</v>
      </c>
      <c r="AQ48" t="s">
        <v>3976</v>
      </c>
    </row>
    <row r="49" spans="1:44" x14ac:dyDescent="0.3">
      <c r="A49" t="s">
        <v>566</v>
      </c>
      <c r="C49" t="s">
        <v>3675</v>
      </c>
      <c r="D49" t="s">
        <v>3676</v>
      </c>
      <c r="E49" t="s">
        <v>226</v>
      </c>
      <c r="F49" t="s">
        <v>2989</v>
      </c>
      <c r="G49" t="s">
        <v>3445</v>
      </c>
      <c r="H49" t="s">
        <v>3677</v>
      </c>
      <c r="I49" t="s">
        <v>195</v>
      </c>
      <c r="J49" t="s">
        <v>3678</v>
      </c>
      <c r="K49" t="s">
        <v>3679</v>
      </c>
      <c r="L49" t="s">
        <v>3680</v>
      </c>
      <c r="M49" t="s">
        <v>904</v>
      </c>
      <c r="N49" t="s">
        <v>529</v>
      </c>
      <c r="O49">
        <v>98144</v>
      </c>
      <c r="P49" t="s">
        <v>221</v>
      </c>
      <c r="Q49" t="s">
        <v>1368</v>
      </c>
      <c r="R49" t="s">
        <v>1369</v>
      </c>
      <c r="S49" t="s">
        <v>195</v>
      </c>
      <c r="T49" t="s">
        <v>1370</v>
      </c>
      <c r="U49">
        <f>_xlfn.XLOOKUP(Treasurer[[#This Row],[Company Domain]],Summary[Company Domain], Summary[Revenue (in 000s USD)],"ERROR")</f>
        <v>538046000</v>
      </c>
      <c r="V49" t="str">
        <f>_xlfn.XLOOKUP(Treasurer[[#This Row],[Company Domain]],Summary[Company Domain], Summary[Revenue Range (in USD)],"ERROR")</f>
        <v>Over $5 bil.</v>
      </c>
      <c r="W49" t="s">
        <v>208</v>
      </c>
      <c r="X49" t="s">
        <v>1204</v>
      </c>
      <c r="Y49" t="s">
        <v>208</v>
      </c>
      <c r="Z49" t="s">
        <v>1371</v>
      </c>
      <c r="AA49" t="str">
        <f>_xlfn.XLOOKUP(Treasurer[[#This Row],[Company Domain]],Summary[Company Domain], Summary[Industry (Standardized)],"ERROR")</f>
        <v>Retail</v>
      </c>
      <c r="AB49" t="str">
        <f>_xlfn.XLOOKUP(Treasurer[[#This Row],[Company Domain]],Summary[Company Domain], Summary[Lead Segment HS],"ERROR")</f>
        <v>Services</v>
      </c>
      <c r="AC49" t="str">
        <f>_xlfn.XLOOKUP(Treasurer[[#This Row],[Company Domain]],Summary[Company Domain], Summary[Industry Re-Segmentation],"ERROR")</f>
        <v>Retail + CPG</v>
      </c>
      <c r="AD49" t="s">
        <v>1372</v>
      </c>
      <c r="AE49" t="s">
        <v>1373</v>
      </c>
      <c r="AF49" t="s">
        <v>1374</v>
      </c>
      <c r="AG49" t="s">
        <v>1367</v>
      </c>
      <c r="AH49" t="s">
        <v>904</v>
      </c>
      <c r="AI49" t="s">
        <v>529</v>
      </c>
      <c r="AJ49">
        <v>98109</v>
      </c>
      <c r="AK49" t="s">
        <v>221</v>
      </c>
      <c r="AL49" t="s">
        <v>1375</v>
      </c>
      <c r="AO49" t="s">
        <v>3443</v>
      </c>
      <c r="AP49" t="s">
        <v>2140</v>
      </c>
      <c r="AQ49" t="s">
        <v>3976</v>
      </c>
    </row>
    <row r="50" spans="1:44" x14ac:dyDescent="0.3">
      <c r="A50" t="s">
        <v>2825</v>
      </c>
      <c r="C50" t="s">
        <v>3681</v>
      </c>
      <c r="D50" t="s">
        <v>2989</v>
      </c>
      <c r="E50" t="s">
        <v>226</v>
      </c>
      <c r="F50" t="s">
        <v>2989</v>
      </c>
      <c r="G50" t="s">
        <v>3444</v>
      </c>
      <c r="H50" t="s">
        <v>3682</v>
      </c>
      <c r="I50" t="s">
        <v>3683</v>
      </c>
      <c r="K50" t="s">
        <v>3684</v>
      </c>
      <c r="M50" t="s">
        <v>3685</v>
      </c>
      <c r="N50" t="s">
        <v>830</v>
      </c>
      <c r="P50" t="s">
        <v>221</v>
      </c>
      <c r="Q50" t="s">
        <v>926</v>
      </c>
      <c r="R50" t="s">
        <v>927</v>
      </c>
      <c r="S50" t="s">
        <v>161</v>
      </c>
      <c r="T50" t="s">
        <v>928</v>
      </c>
      <c r="U50">
        <f>_xlfn.XLOOKUP(Treasurer[[#This Row],[Company Domain]],Summary[Company Domain], Summary[Revenue (in 000s USD)],"ERROR")</f>
        <v>7248142</v>
      </c>
      <c r="V50" t="str">
        <f>_xlfn.XLOOKUP(Treasurer[[#This Row],[Company Domain]],Summary[Company Domain], Summary[Revenue Range (in USD)],"ERROR")</f>
        <v>Over $5 bil.</v>
      </c>
      <c r="W50" t="s">
        <v>380</v>
      </c>
      <c r="X50" t="s">
        <v>929</v>
      </c>
      <c r="Y50" t="s">
        <v>380</v>
      </c>
      <c r="Z50" t="s">
        <v>929</v>
      </c>
      <c r="AA50" t="str">
        <f>_xlfn.XLOOKUP(Treasurer[[#This Row],[Company Domain]],Summary[Company Domain], Summary[Industry (Standardized)],"ERROR")</f>
        <v>Consumer Services</v>
      </c>
      <c r="AB50" t="str">
        <f>_xlfn.XLOOKUP(Treasurer[[#This Row],[Company Domain]],Summary[Company Domain], Summary[Lead Segment HS],"ERROR")</f>
        <v>Services</v>
      </c>
      <c r="AC50" t="str">
        <f>_xlfn.XLOOKUP(Treasurer[[#This Row],[Company Domain]],Summary[Company Domain], Summary[Industry Re-Segmentation],"ERROR")</f>
        <v>Retail + CPG</v>
      </c>
      <c r="AD50" t="s">
        <v>930</v>
      </c>
      <c r="AE50" t="s">
        <v>931</v>
      </c>
      <c r="AF50" t="s">
        <v>932</v>
      </c>
      <c r="AG50" t="s">
        <v>933</v>
      </c>
      <c r="AH50" t="s">
        <v>925</v>
      </c>
      <c r="AI50" t="s">
        <v>294</v>
      </c>
      <c r="AJ50">
        <v>94025</v>
      </c>
      <c r="AK50" t="s">
        <v>221</v>
      </c>
      <c r="AL50" t="s">
        <v>934</v>
      </c>
      <c r="AO50" t="s">
        <v>3443</v>
      </c>
      <c r="AP50" t="s">
        <v>2140</v>
      </c>
      <c r="AQ50" t="s">
        <v>3976</v>
      </c>
    </row>
    <row r="51" spans="1:44" x14ac:dyDescent="0.3">
      <c r="A51" t="s">
        <v>3686</v>
      </c>
      <c r="C51" t="s">
        <v>3687</v>
      </c>
      <c r="D51" t="s">
        <v>3688</v>
      </c>
      <c r="E51" t="s">
        <v>226</v>
      </c>
      <c r="F51" t="s">
        <v>2989</v>
      </c>
      <c r="G51" t="s">
        <v>2786</v>
      </c>
      <c r="H51" t="s">
        <v>3689</v>
      </c>
      <c r="I51" t="s">
        <v>156</v>
      </c>
      <c r="J51" t="s">
        <v>3690</v>
      </c>
      <c r="K51" t="s">
        <v>3691</v>
      </c>
      <c r="L51" t="s">
        <v>3088</v>
      </c>
      <c r="M51" t="s">
        <v>1031</v>
      </c>
      <c r="N51" t="s">
        <v>591</v>
      </c>
      <c r="O51">
        <v>45263</v>
      </c>
      <c r="P51" t="s">
        <v>221</v>
      </c>
      <c r="Q51" t="s">
        <v>1445</v>
      </c>
      <c r="R51" t="s">
        <v>1446</v>
      </c>
      <c r="S51" t="s">
        <v>156</v>
      </c>
      <c r="T51" t="s">
        <v>1447</v>
      </c>
      <c r="U51">
        <f>_xlfn.XLOOKUP(Treasurer[[#This Row],[Company Domain]],Summary[Company Domain], Summary[Revenue (in 000s USD)],"ERROR")</f>
        <v>8732000</v>
      </c>
      <c r="V51" t="str">
        <f>_xlfn.XLOOKUP(Treasurer[[#This Row],[Company Domain]],Summary[Company Domain], Summary[Revenue Range (in USD)],"ERROR")</f>
        <v>Over $5 bil.</v>
      </c>
      <c r="W51" t="s">
        <v>219</v>
      </c>
      <c r="X51" t="s">
        <v>349</v>
      </c>
      <c r="Y51" t="s">
        <v>219</v>
      </c>
      <c r="Z51" t="s">
        <v>349</v>
      </c>
      <c r="AA51" t="str">
        <f>_xlfn.XLOOKUP(Treasurer[[#This Row],[Company Domain]],Summary[Company Domain], Summary[Industry (Standardized)],"ERROR")</f>
        <v>Finance</v>
      </c>
      <c r="AB51" t="str">
        <f>_xlfn.XLOOKUP(Treasurer[[#This Row],[Company Domain]],Summary[Company Domain], Summary[Lead Segment HS],"ERROR")</f>
        <v>Services</v>
      </c>
      <c r="AC51" t="str">
        <f>_xlfn.XLOOKUP(Treasurer[[#This Row],[Company Domain]],Summary[Company Domain], Summary[Industry Re-Segmentation],"ERROR")</f>
        <v>Finance &amp; Insurance</v>
      </c>
      <c r="AD51" t="s">
        <v>1448</v>
      </c>
      <c r="AE51" t="s">
        <v>1449</v>
      </c>
      <c r="AF51" t="s">
        <v>1450</v>
      </c>
      <c r="AG51" t="s">
        <v>1451</v>
      </c>
      <c r="AH51" t="s">
        <v>1031</v>
      </c>
      <c r="AI51" t="s">
        <v>591</v>
      </c>
      <c r="AJ51">
        <v>45263</v>
      </c>
      <c r="AK51" t="s">
        <v>221</v>
      </c>
      <c r="AL51" t="s">
        <v>1452</v>
      </c>
      <c r="AO51" t="s">
        <v>3443</v>
      </c>
      <c r="AP51" t="s">
        <v>2141</v>
      </c>
      <c r="AQ51" t="s">
        <v>3976</v>
      </c>
    </row>
    <row r="52" spans="1:44" x14ac:dyDescent="0.3">
      <c r="A52" t="s">
        <v>3692</v>
      </c>
      <c r="C52" t="s">
        <v>3693</v>
      </c>
      <c r="D52" t="s">
        <v>3497</v>
      </c>
      <c r="E52" t="s">
        <v>226</v>
      </c>
      <c r="F52" t="s">
        <v>2989</v>
      </c>
      <c r="G52" t="s">
        <v>3445</v>
      </c>
      <c r="H52" t="s">
        <v>3694</v>
      </c>
      <c r="I52" t="s">
        <v>130</v>
      </c>
      <c r="J52" t="s">
        <v>3695</v>
      </c>
      <c r="K52" t="s">
        <v>3696</v>
      </c>
      <c r="L52" t="s">
        <v>872</v>
      </c>
      <c r="M52" t="s">
        <v>873</v>
      </c>
      <c r="N52" t="s">
        <v>376</v>
      </c>
      <c r="O52">
        <v>13203</v>
      </c>
      <c r="P52" t="s">
        <v>221</v>
      </c>
      <c r="Q52" t="s">
        <v>874</v>
      </c>
      <c r="R52" t="s">
        <v>875</v>
      </c>
      <c r="S52" t="s">
        <v>130</v>
      </c>
      <c r="T52" t="s">
        <v>876</v>
      </c>
      <c r="U52">
        <f>_xlfn.XLOOKUP(Treasurer[[#This Row],[Company Domain]],Summary[Company Domain], Summary[Revenue (in 000s USD)],"ERROR")</f>
        <v>1851204</v>
      </c>
      <c r="V52" t="str">
        <f>_xlfn.XLOOKUP(Treasurer[[#This Row],[Company Domain]],Summary[Company Domain], Summary[Revenue Range (in USD)],"ERROR")</f>
        <v>$1 bil. - $5 bil.</v>
      </c>
      <c r="W52" t="s">
        <v>211</v>
      </c>
      <c r="X52" t="s">
        <v>298</v>
      </c>
      <c r="Y52" t="s">
        <v>877</v>
      </c>
      <c r="Z52" t="s">
        <v>298</v>
      </c>
      <c r="AA52" t="str">
        <f>_xlfn.XLOOKUP(Treasurer[[#This Row],[Company Domain]],Summary[Company Domain], Summary[Industry (Standardized)],"ERROR")</f>
        <v>Hospitality</v>
      </c>
      <c r="AB52" t="str">
        <f>_xlfn.XLOOKUP(Treasurer[[#This Row],[Company Domain]],Summary[Company Domain], Summary[Lead Segment HS],"ERROR")</f>
        <v>Services</v>
      </c>
      <c r="AC52" t="str">
        <f>_xlfn.XLOOKUP(Treasurer[[#This Row],[Company Domain]],Summary[Company Domain], Summary[Industry Re-Segmentation],"ERROR")</f>
        <v>Hospitality</v>
      </c>
      <c r="AD52" t="s">
        <v>878</v>
      </c>
      <c r="AE52" t="s">
        <v>879</v>
      </c>
      <c r="AF52" t="s">
        <v>880</v>
      </c>
      <c r="AG52" t="s">
        <v>872</v>
      </c>
      <c r="AH52" t="s">
        <v>873</v>
      </c>
      <c r="AI52" t="s">
        <v>376</v>
      </c>
      <c r="AJ52">
        <v>13203</v>
      </c>
      <c r="AK52" t="s">
        <v>221</v>
      </c>
      <c r="AL52" t="s">
        <v>881</v>
      </c>
      <c r="AO52" t="s">
        <v>3443</v>
      </c>
      <c r="AP52" t="s">
        <v>2140</v>
      </c>
      <c r="AQ52" t="s">
        <v>3976</v>
      </c>
    </row>
    <row r="53" spans="1:44" x14ac:dyDescent="0.3">
      <c r="A53" t="s">
        <v>3697</v>
      </c>
      <c r="C53" t="s">
        <v>3698</v>
      </c>
      <c r="D53" t="s">
        <v>3699</v>
      </c>
      <c r="E53" t="s">
        <v>226</v>
      </c>
      <c r="F53" t="s">
        <v>2989</v>
      </c>
      <c r="G53" t="s">
        <v>2786</v>
      </c>
      <c r="H53" t="s">
        <v>3700</v>
      </c>
      <c r="I53" t="s">
        <v>508</v>
      </c>
      <c r="J53" t="s">
        <v>3701</v>
      </c>
      <c r="K53" t="s">
        <v>3702</v>
      </c>
      <c r="L53" t="s">
        <v>511</v>
      </c>
      <c r="M53" t="s">
        <v>512</v>
      </c>
      <c r="N53" t="s">
        <v>457</v>
      </c>
      <c r="O53">
        <v>84601</v>
      </c>
      <c r="P53" t="s">
        <v>221</v>
      </c>
      <c r="Q53" t="s">
        <v>513</v>
      </c>
      <c r="R53" t="s">
        <v>514</v>
      </c>
      <c r="S53" t="s">
        <v>123</v>
      </c>
      <c r="T53" t="s">
        <v>515</v>
      </c>
      <c r="U53">
        <f>_xlfn.XLOOKUP(Treasurer[[#This Row],[Company Domain]],Summary[Company Domain], Summary[Revenue (in 000s USD)],"ERROR")</f>
        <v>2041864</v>
      </c>
      <c r="V53" t="str">
        <f>_xlfn.XLOOKUP(Treasurer[[#This Row],[Company Domain]],Summary[Company Domain], Summary[Revenue Range (in USD)],"ERROR")</f>
        <v>$1 bil. - $5 bil.</v>
      </c>
      <c r="W53" t="s">
        <v>208</v>
      </c>
      <c r="X53" t="s">
        <v>516</v>
      </c>
      <c r="Y53" t="s">
        <v>365</v>
      </c>
      <c r="Z53" t="s">
        <v>517</v>
      </c>
      <c r="AA53" t="str">
        <f>_xlfn.XLOOKUP(Treasurer[[#This Row],[Company Domain]],Summary[Company Domain], Summary[Industry (Standardized)],"ERROR")</f>
        <v>Retail</v>
      </c>
      <c r="AB53" t="str">
        <f>_xlfn.XLOOKUP(Treasurer[[#This Row],[Company Domain]],Summary[Company Domain], Summary[Lead Segment HS],"ERROR")</f>
        <v>Services</v>
      </c>
      <c r="AC53" t="str">
        <f>_xlfn.XLOOKUP(Treasurer[[#This Row],[Company Domain]],Summary[Company Domain], Summary[Industry Re-Segmentation],"ERROR")</f>
        <v>Retail + CPG</v>
      </c>
      <c r="AD53" t="s">
        <v>518</v>
      </c>
      <c r="AE53" t="s">
        <v>519</v>
      </c>
      <c r="AF53" t="s">
        <v>520</v>
      </c>
      <c r="AG53" t="s">
        <v>511</v>
      </c>
      <c r="AH53" t="s">
        <v>512</v>
      </c>
      <c r="AI53" t="s">
        <v>457</v>
      </c>
      <c r="AJ53">
        <v>84601</v>
      </c>
      <c r="AK53" t="s">
        <v>221</v>
      </c>
      <c r="AL53" t="s">
        <v>521</v>
      </c>
      <c r="AO53" t="s">
        <v>3443</v>
      </c>
      <c r="AP53" t="s">
        <v>2140</v>
      </c>
      <c r="AQ53" t="s">
        <v>3976</v>
      </c>
    </row>
    <row r="54" spans="1:44" x14ac:dyDescent="0.3">
      <c r="A54" t="s">
        <v>2758</v>
      </c>
      <c r="C54" t="s">
        <v>3703</v>
      </c>
      <c r="D54" t="s">
        <v>226</v>
      </c>
      <c r="E54" t="s">
        <v>226</v>
      </c>
      <c r="F54" t="s">
        <v>2989</v>
      </c>
      <c r="G54" t="s">
        <v>3446</v>
      </c>
      <c r="H54" t="s">
        <v>3704</v>
      </c>
      <c r="I54" t="s">
        <v>196</v>
      </c>
      <c r="L54" t="s">
        <v>1120</v>
      </c>
      <c r="M54" t="s">
        <v>1121</v>
      </c>
      <c r="N54" t="s">
        <v>581</v>
      </c>
      <c r="O54">
        <v>83707</v>
      </c>
      <c r="P54" t="s">
        <v>221</v>
      </c>
      <c r="Q54" t="s">
        <v>1122</v>
      </c>
      <c r="R54" t="s">
        <v>1123</v>
      </c>
      <c r="S54" t="s">
        <v>196</v>
      </c>
      <c r="T54" t="s">
        <v>1124</v>
      </c>
      <c r="U54">
        <f>_xlfn.XLOOKUP(Treasurer[[#This Row],[Company Domain]],Summary[Company Domain], Summary[Revenue (in 000s USD)],"ERROR")</f>
        <v>15540000</v>
      </c>
      <c r="V54" t="str">
        <f>_xlfn.XLOOKUP(Treasurer[[#This Row],[Company Domain]],Summary[Company Domain], Summary[Revenue Range (in USD)],"ERROR")</f>
        <v>Over $5 bil.</v>
      </c>
      <c r="W54" t="s">
        <v>212</v>
      </c>
      <c r="X54" t="s">
        <v>1125</v>
      </c>
      <c r="Y54" t="s">
        <v>212</v>
      </c>
      <c r="Z54" t="s">
        <v>1126</v>
      </c>
      <c r="AA54" t="str">
        <f>_xlfn.XLOOKUP(Treasurer[[#This Row],[Company Domain]],Summary[Company Domain], Summary[Industry (Standardized)],"ERROR")</f>
        <v>Manufacturing</v>
      </c>
      <c r="AB54" t="str">
        <f>_xlfn.XLOOKUP(Treasurer[[#This Row],[Company Domain]],Summary[Company Domain], Summary[Lead Segment HS],"ERROR")</f>
        <v>Services</v>
      </c>
      <c r="AC54" t="str">
        <f>_xlfn.XLOOKUP(Treasurer[[#This Row],[Company Domain]],Summary[Company Domain], Summary[Industry Re-Segmentation],"ERROR")</f>
        <v>Manufacturing</v>
      </c>
      <c r="AD54" t="s">
        <v>1127</v>
      </c>
      <c r="AE54" t="s">
        <v>1128</v>
      </c>
      <c r="AF54" t="s">
        <v>1129</v>
      </c>
      <c r="AG54" t="s">
        <v>1120</v>
      </c>
      <c r="AH54" t="s">
        <v>1121</v>
      </c>
      <c r="AI54" t="s">
        <v>581</v>
      </c>
      <c r="AJ54">
        <v>83707</v>
      </c>
      <c r="AK54" t="s">
        <v>221</v>
      </c>
      <c r="AL54" t="s">
        <v>1130</v>
      </c>
      <c r="AO54" t="s">
        <v>3443</v>
      </c>
      <c r="AP54" t="s">
        <v>2140</v>
      </c>
      <c r="AQ54" t="s">
        <v>3976</v>
      </c>
    </row>
    <row r="55" spans="1:44" x14ac:dyDescent="0.3">
      <c r="A55" t="s">
        <v>3705</v>
      </c>
      <c r="B55" t="s">
        <v>1783</v>
      </c>
      <c r="C55" t="s">
        <v>3706</v>
      </c>
      <c r="D55" t="s">
        <v>3460</v>
      </c>
      <c r="E55" t="s">
        <v>226</v>
      </c>
      <c r="F55" t="s">
        <v>2989</v>
      </c>
      <c r="G55" t="s">
        <v>3444</v>
      </c>
      <c r="H55" t="s">
        <v>3707</v>
      </c>
      <c r="I55" t="s">
        <v>154</v>
      </c>
      <c r="J55" t="s">
        <v>3708</v>
      </c>
      <c r="K55" t="s">
        <v>3709</v>
      </c>
      <c r="L55" t="s">
        <v>549</v>
      </c>
      <c r="M55" t="s">
        <v>550</v>
      </c>
      <c r="N55" t="s">
        <v>551</v>
      </c>
      <c r="O55">
        <v>37067</v>
      </c>
      <c r="P55" t="s">
        <v>221</v>
      </c>
      <c r="Q55" t="s">
        <v>543</v>
      </c>
      <c r="R55" t="s">
        <v>544</v>
      </c>
      <c r="S55" t="s">
        <v>154</v>
      </c>
      <c r="T55" t="s">
        <v>545</v>
      </c>
      <c r="U55">
        <f>_xlfn.XLOOKUP(Treasurer[[#This Row],[Company Domain]],Summary[Company Domain], Summary[Revenue (in 000s USD)],"ERROR")</f>
        <v>12450000</v>
      </c>
      <c r="V55" t="str">
        <f>_xlfn.XLOOKUP(Treasurer[[#This Row],[Company Domain]],Summary[Company Domain], Summary[Revenue Range (in USD)],"ERROR")</f>
        <v>Over $5 bil.</v>
      </c>
      <c r="W55" t="s">
        <v>280</v>
      </c>
      <c r="X55" t="s">
        <v>281</v>
      </c>
      <c r="Y55" t="s">
        <v>280</v>
      </c>
      <c r="Z55" t="s">
        <v>281</v>
      </c>
      <c r="AA55" t="str">
        <f>_xlfn.XLOOKUP(Treasurer[[#This Row],[Company Domain]],Summary[Company Domain], Summary[Industry (Standardized)],"ERROR")</f>
        <v>Physicians Clinics</v>
      </c>
      <c r="AB55" t="str">
        <f>_xlfn.XLOOKUP(Treasurer[[#This Row],[Company Domain]],Summary[Company Domain], Summary[Lead Segment HS],"ERROR")</f>
        <v>Healthcare</v>
      </c>
      <c r="AC55" t="str">
        <f>_xlfn.XLOOKUP(Treasurer[[#This Row],[Company Domain]],Summary[Company Domain], Summary[Industry Re-Segmentation],"ERROR")</f>
        <v>Healthcare</v>
      </c>
      <c r="AD55" t="s">
        <v>546</v>
      </c>
      <c r="AE55" t="s">
        <v>547</v>
      </c>
      <c r="AF55" t="s">
        <v>548</v>
      </c>
      <c r="AG55" t="s">
        <v>549</v>
      </c>
      <c r="AH55" t="s">
        <v>550</v>
      </c>
      <c r="AI55" t="s">
        <v>551</v>
      </c>
      <c r="AJ55">
        <v>37067</v>
      </c>
      <c r="AK55" t="s">
        <v>221</v>
      </c>
      <c r="AL55" t="s">
        <v>552</v>
      </c>
      <c r="AO55" t="s">
        <v>3443</v>
      </c>
      <c r="AP55" t="s">
        <v>2140</v>
      </c>
      <c r="AQ55" t="s">
        <v>3976</v>
      </c>
    </row>
    <row r="56" spans="1:44" x14ac:dyDescent="0.3">
      <c r="A56" t="s">
        <v>267</v>
      </c>
      <c r="B56" t="s">
        <v>914</v>
      </c>
      <c r="C56" t="s">
        <v>3710</v>
      </c>
      <c r="D56" t="s">
        <v>3497</v>
      </c>
      <c r="E56" t="s">
        <v>226</v>
      </c>
      <c r="F56" t="s">
        <v>2989</v>
      </c>
      <c r="G56" t="s">
        <v>3445</v>
      </c>
      <c r="H56" t="s">
        <v>3711</v>
      </c>
      <c r="I56" t="s">
        <v>135</v>
      </c>
      <c r="J56" t="s">
        <v>3712</v>
      </c>
      <c r="K56" t="s">
        <v>3713</v>
      </c>
      <c r="L56" t="s">
        <v>3714</v>
      </c>
      <c r="M56" t="s">
        <v>680</v>
      </c>
      <c r="N56" t="s">
        <v>345</v>
      </c>
      <c r="O56">
        <v>63110</v>
      </c>
      <c r="P56" t="s">
        <v>221</v>
      </c>
      <c r="Q56" t="s">
        <v>681</v>
      </c>
      <c r="R56" t="s">
        <v>682</v>
      </c>
      <c r="S56" t="s">
        <v>135</v>
      </c>
      <c r="T56" t="s">
        <v>683</v>
      </c>
      <c r="U56">
        <f>_xlfn.XLOOKUP(Treasurer[[#This Row],[Company Domain]],Summary[Company Domain], Summary[Revenue (in 000s USD)],"ERROR")</f>
        <v>144547000</v>
      </c>
      <c r="V56" t="str">
        <f>_xlfn.XLOOKUP(Treasurer[[#This Row],[Company Domain]],Summary[Company Domain], Summary[Revenue Range (in USD)],"ERROR")</f>
        <v>Over $5 bil.</v>
      </c>
      <c r="W56" t="s">
        <v>215</v>
      </c>
      <c r="Y56" t="s">
        <v>215</v>
      </c>
      <c r="AA56" t="str">
        <f>_xlfn.XLOOKUP(Treasurer[[#This Row],[Company Domain]],Summary[Company Domain], Summary[Industry (Standardized)],"ERROR")</f>
        <v>Insurance</v>
      </c>
      <c r="AB56" t="str">
        <f>_xlfn.XLOOKUP(Treasurer[[#This Row],[Company Domain]],Summary[Company Domain], Summary[Lead Segment HS],"ERROR")</f>
        <v>Services</v>
      </c>
      <c r="AC56" t="str">
        <f>_xlfn.XLOOKUP(Treasurer[[#This Row],[Company Domain]],Summary[Company Domain], Summary[Industry Re-Segmentation],"ERROR")</f>
        <v>Finance &amp; Insurance</v>
      </c>
      <c r="AD56" t="s">
        <v>684</v>
      </c>
      <c r="AE56" t="s">
        <v>685</v>
      </c>
      <c r="AF56" t="s">
        <v>686</v>
      </c>
      <c r="AG56" t="s">
        <v>687</v>
      </c>
      <c r="AH56" t="s">
        <v>680</v>
      </c>
      <c r="AI56" t="s">
        <v>345</v>
      </c>
      <c r="AJ56">
        <v>63105</v>
      </c>
      <c r="AK56" t="s">
        <v>221</v>
      </c>
      <c r="AL56" t="s">
        <v>688</v>
      </c>
      <c r="AO56" t="s">
        <v>3443</v>
      </c>
      <c r="AP56" t="s">
        <v>2140</v>
      </c>
      <c r="AQ56" t="s">
        <v>3976</v>
      </c>
    </row>
    <row r="57" spans="1:44" x14ac:dyDescent="0.3">
      <c r="A57" t="s">
        <v>3715</v>
      </c>
      <c r="B57" t="s">
        <v>914</v>
      </c>
      <c r="C57" t="s">
        <v>3716</v>
      </c>
      <c r="D57" t="s">
        <v>3497</v>
      </c>
      <c r="E57" t="s">
        <v>226</v>
      </c>
      <c r="F57" t="s">
        <v>2989</v>
      </c>
      <c r="G57" t="s">
        <v>3445</v>
      </c>
      <c r="H57" t="s">
        <v>3717</v>
      </c>
      <c r="I57" t="s">
        <v>135</v>
      </c>
      <c r="J57" t="s">
        <v>2076</v>
      </c>
      <c r="K57" t="s">
        <v>3713</v>
      </c>
      <c r="L57" t="s">
        <v>3714</v>
      </c>
      <c r="M57" t="s">
        <v>680</v>
      </c>
      <c r="N57" t="s">
        <v>345</v>
      </c>
      <c r="O57">
        <v>63110</v>
      </c>
      <c r="P57" t="s">
        <v>221</v>
      </c>
      <c r="Q57" t="s">
        <v>681</v>
      </c>
      <c r="R57" t="s">
        <v>682</v>
      </c>
      <c r="S57" t="s">
        <v>135</v>
      </c>
      <c r="T57" t="s">
        <v>683</v>
      </c>
      <c r="U57">
        <f>_xlfn.XLOOKUP(Treasurer[[#This Row],[Company Domain]],Summary[Company Domain], Summary[Revenue (in 000s USD)],"ERROR")</f>
        <v>144547000</v>
      </c>
      <c r="V57" t="str">
        <f>_xlfn.XLOOKUP(Treasurer[[#This Row],[Company Domain]],Summary[Company Domain], Summary[Revenue Range (in USD)],"ERROR")</f>
        <v>Over $5 bil.</v>
      </c>
      <c r="W57" t="s">
        <v>215</v>
      </c>
      <c r="Y57" t="s">
        <v>215</v>
      </c>
      <c r="AA57" t="str">
        <f>_xlfn.XLOOKUP(Treasurer[[#This Row],[Company Domain]],Summary[Company Domain], Summary[Industry (Standardized)],"ERROR")</f>
        <v>Insurance</v>
      </c>
      <c r="AB57" t="str">
        <f>_xlfn.XLOOKUP(Treasurer[[#This Row],[Company Domain]],Summary[Company Domain], Summary[Lead Segment HS],"ERROR")</f>
        <v>Services</v>
      </c>
      <c r="AC57" t="str">
        <f>_xlfn.XLOOKUP(Treasurer[[#This Row],[Company Domain]],Summary[Company Domain], Summary[Industry Re-Segmentation],"ERROR")</f>
        <v>Finance &amp; Insurance</v>
      </c>
      <c r="AD57" t="s">
        <v>684</v>
      </c>
      <c r="AE57" t="s">
        <v>685</v>
      </c>
      <c r="AF57" t="s">
        <v>686</v>
      </c>
      <c r="AG57" t="s">
        <v>687</v>
      </c>
      <c r="AH57" t="s">
        <v>680</v>
      </c>
      <c r="AI57" t="s">
        <v>345</v>
      </c>
      <c r="AJ57">
        <v>63105</v>
      </c>
      <c r="AK57" t="s">
        <v>221</v>
      </c>
      <c r="AL57" t="s">
        <v>688</v>
      </c>
      <c r="AO57" t="s">
        <v>3443</v>
      </c>
      <c r="AP57" t="s">
        <v>2140</v>
      </c>
      <c r="AQ57" t="s">
        <v>3976</v>
      </c>
    </row>
    <row r="58" spans="1:44" x14ac:dyDescent="0.3">
      <c r="A58" t="s">
        <v>2387</v>
      </c>
      <c r="C58" t="s">
        <v>3693</v>
      </c>
      <c r="D58" t="s">
        <v>3718</v>
      </c>
      <c r="E58" t="s">
        <v>226</v>
      </c>
      <c r="F58" t="s">
        <v>2989</v>
      </c>
      <c r="G58" t="s">
        <v>2786</v>
      </c>
      <c r="H58" t="s">
        <v>3719</v>
      </c>
      <c r="I58" t="s">
        <v>162</v>
      </c>
      <c r="J58" t="s">
        <v>3720</v>
      </c>
      <c r="L58" t="s">
        <v>3721</v>
      </c>
      <c r="M58" t="s">
        <v>680</v>
      </c>
      <c r="N58" t="s">
        <v>345</v>
      </c>
      <c r="O58">
        <v>63105</v>
      </c>
      <c r="P58" t="s">
        <v>221</v>
      </c>
      <c r="Q58" t="s">
        <v>346</v>
      </c>
      <c r="R58" t="s">
        <v>347</v>
      </c>
      <c r="S58" t="s">
        <v>162</v>
      </c>
      <c r="T58" t="s">
        <v>348</v>
      </c>
      <c r="U58">
        <f>_xlfn.XLOOKUP(Treasurer[[#This Row],[Company Domain]],Summary[Company Domain], Summary[Revenue (in 000s USD)],"ERROR")</f>
        <v>1585628</v>
      </c>
      <c r="V58" t="str">
        <f>_xlfn.XLOOKUP(Treasurer[[#This Row],[Company Domain]],Summary[Company Domain], Summary[Revenue Range (in USD)],"ERROR")</f>
        <v>$1 bil. - $5 bil.</v>
      </c>
      <c r="W58" t="s">
        <v>219</v>
      </c>
      <c r="X58" t="s">
        <v>349</v>
      </c>
      <c r="Y58" t="s">
        <v>219</v>
      </c>
      <c r="Z58" t="s">
        <v>349</v>
      </c>
      <c r="AA58" t="str">
        <f>_xlfn.XLOOKUP(Treasurer[[#This Row],[Company Domain]],Summary[Company Domain], Summary[Industry (Standardized)],"ERROR")</f>
        <v>Finance</v>
      </c>
      <c r="AB58" t="str">
        <f>_xlfn.XLOOKUP(Treasurer[[#This Row],[Company Domain]],Summary[Company Domain], Summary[Lead Segment HS],"ERROR")</f>
        <v>Services</v>
      </c>
      <c r="AC58" t="str">
        <f>_xlfn.XLOOKUP(Treasurer[[#This Row],[Company Domain]],Summary[Company Domain], Summary[Industry Re-Segmentation],"ERROR")</f>
        <v>Finance &amp; Insurance</v>
      </c>
      <c r="AD58" t="s">
        <v>350</v>
      </c>
      <c r="AE58" t="s">
        <v>351</v>
      </c>
      <c r="AF58" t="s">
        <v>352</v>
      </c>
      <c r="AG58" t="s">
        <v>343</v>
      </c>
      <c r="AH58" t="s">
        <v>344</v>
      </c>
      <c r="AI58" t="s">
        <v>345</v>
      </c>
      <c r="AJ58">
        <v>64106</v>
      </c>
      <c r="AK58" t="s">
        <v>221</v>
      </c>
      <c r="AL58" t="s">
        <v>353</v>
      </c>
      <c r="AO58" t="s">
        <v>3443</v>
      </c>
      <c r="AP58" t="s">
        <v>2140</v>
      </c>
      <c r="AQ58" t="s">
        <v>3976</v>
      </c>
    </row>
    <row r="59" spans="1:44" x14ac:dyDescent="0.3">
      <c r="A59" t="s">
        <v>319</v>
      </c>
      <c r="B59" t="s">
        <v>661</v>
      </c>
      <c r="C59" t="s">
        <v>3722</v>
      </c>
      <c r="D59" t="s">
        <v>3723</v>
      </c>
      <c r="E59" t="s">
        <v>226</v>
      </c>
      <c r="F59" t="s">
        <v>2989</v>
      </c>
      <c r="G59" t="s">
        <v>2786</v>
      </c>
      <c r="H59" t="s">
        <v>3724</v>
      </c>
      <c r="I59" t="s">
        <v>108</v>
      </c>
      <c r="J59" t="s">
        <v>3725</v>
      </c>
      <c r="K59" t="s">
        <v>3726</v>
      </c>
      <c r="L59" t="s">
        <v>3727</v>
      </c>
      <c r="M59" t="s">
        <v>3728</v>
      </c>
      <c r="N59" t="s">
        <v>3729</v>
      </c>
      <c r="O59">
        <v>29072</v>
      </c>
      <c r="P59" t="s">
        <v>221</v>
      </c>
      <c r="Q59" t="s">
        <v>1218</v>
      </c>
      <c r="R59" t="s">
        <v>1219</v>
      </c>
      <c r="S59" t="s">
        <v>108</v>
      </c>
      <c r="T59" t="s">
        <v>1220</v>
      </c>
      <c r="U59">
        <f>_xlfn.XLOOKUP(Treasurer[[#This Row],[Company Domain]],Summary[Company Domain], Summary[Revenue (in 000s USD)],"ERROR")</f>
        <v>1639798</v>
      </c>
      <c r="V59" t="str">
        <f>_xlfn.XLOOKUP(Treasurer[[#This Row],[Company Domain]],Summary[Company Domain], Summary[Revenue Range (in USD)],"ERROR")</f>
        <v>$1 bil. - $5 bil.</v>
      </c>
      <c r="W59" t="s">
        <v>211</v>
      </c>
      <c r="X59" t="s">
        <v>298</v>
      </c>
      <c r="Y59" t="s">
        <v>1221</v>
      </c>
      <c r="Z59" t="s">
        <v>1222</v>
      </c>
      <c r="AA59" t="str">
        <f>_xlfn.XLOOKUP(Treasurer[[#This Row],[Company Domain]],Summary[Company Domain], Summary[Industry (Standardized)],"ERROR")</f>
        <v>Hospitality</v>
      </c>
      <c r="AB59" t="str">
        <f>_xlfn.XLOOKUP(Treasurer[[#This Row],[Company Domain]],Summary[Company Domain], Summary[Lead Segment HS],"ERROR")</f>
        <v>Services</v>
      </c>
      <c r="AC59" t="str">
        <f>_xlfn.XLOOKUP(Treasurer[[#This Row],[Company Domain]],Summary[Company Domain], Summary[Industry Re-Segmentation],"ERROR")</f>
        <v>Hospitality</v>
      </c>
      <c r="AD59" t="s">
        <v>1223</v>
      </c>
      <c r="AE59" t="s">
        <v>1224</v>
      </c>
      <c r="AF59" t="s">
        <v>1225</v>
      </c>
      <c r="AG59" t="s">
        <v>1226</v>
      </c>
      <c r="AH59" t="s">
        <v>972</v>
      </c>
      <c r="AI59" t="s">
        <v>973</v>
      </c>
      <c r="AJ59">
        <v>28203</v>
      </c>
      <c r="AK59" t="s">
        <v>221</v>
      </c>
      <c r="AL59" t="s">
        <v>1227</v>
      </c>
      <c r="AO59" t="s">
        <v>3443</v>
      </c>
      <c r="AP59" t="s">
        <v>2140</v>
      </c>
      <c r="AQ59" t="s">
        <v>3976</v>
      </c>
    </row>
    <row r="60" spans="1:44" x14ac:dyDescent="0.3">
      <c r="A60" t="s">
        <v>3316</v>
      </c>
      <c r="C60" t="s">
        <v>3730</v>
      </c>
      <c r="D60" t="s">
        <v>2989</v>
      </c>
      <c r="E60" t="s">
        <v>226</v>
      </c>
      <c r="F60" t="s">
        <v>2989</v>
      </c>
      <c r="G60" t="s">
        <v>3444</v>
      </c>
      <c r="H60" t="s">
        <v>3731</v>
      </c>
      <c r="I60" t="s">
        <v>107</v>
      </c>
      <c r="J60" t="s">
        <v>3732</v>
      </c>
      <c r="L60" t="s">
        <v>3733</v>
      </c>
      <c r="M60" t="s">
        <v>1472</v>
      </c>
      <c r="N60" t="s">
        <v>542</v>
      </c>
      <c r="O60">
        <v>75270</v>
      </c>
      <c r="P60" t="s">
        <v>221</v>
      </c>
      <c r="Q60" t="s">
        <v>7</v>
      </c>
      <c r="R60" t="s">
        <v>3734</v>
      </c>
      <c r="S60" t="s">
        <v>107</v>
      </c>
      <c r="T60" t="s">
        <v>3735</v>
      </c>
      <c r="U60">
        <f>_xlfn.XLOOKUP(Treasurer[[#This Row],[Company Domain]],Summary[Company Domain], Summary[Revenue (in 000s USD)],"ERROR")</f>
        <v>5000000</v>
      </c>
      <c r="V60" t="str">
        <f>_xlfn.XLOOKUP(Treasurer[[#This Row],[Company Domain]],Summary[Company Domain], Summary[Revenue Range (in USD)],"ERROR")</f>
        <v>Over $5 bil.</v>
      </c>
      <c r="W60" t="s">
        <v>208</v>
      </c>
      <c r="X60" t="s">
        <v>1204</v>
      </c>
      <c r="Y60" t="s">
        <v>1552</v>
      </c>
      <c r="Z60" t="s">
        <v>1204</v>
      </c>
      <c r="AA60" t="str">
        <f>_xlfn.XLOOKUP(Treasurer[[#This Row],[Company Domain]],Summary[Company Domain], Summary[Industry (Standardized)],"ERROR")</f>
        <v>Retail</v>
      </c>
      <c r="AB60" t="str">
        <f>_xlfn.XLOOKUP(Treasurer[[#This Row],[Company Domain]],Summary[Company Domain], Summary[Lead Segment HS],"ERROR")</f>
        <v>Services</v>
      </c>
      <c r="AC60" t="str">
        <f>_xlfn.XLOOKUP(Treasurer[[#This Row],[Company Domain]],Summary[Company Domain], Summary[Industry Re-Segmentation],"ERROR")</f>
        <v>Retail + CPG</v>
      </c>
      <c r="AD60" t="s">
        <v>3736</v>
      </c>
      <c r="AE60" t="s">
        <v>3737</v>
      </c>
      <c r="AF60" t="s">
        <v>3738</v>
      </c>
      <c r="AG60" t="s">
        <v>3739</v>
      </c>
      <c r="AH60" t="s">
        <v>1472</v>
      </c>
      <c r="AI60" t="s">
        <v>542</v>
      </c>
      <c r="AJ60">
        <v>75201</v>
      </c>
      <c r="AK60" t="s">
        <v>221</v>
      </c>
      <c r="AL60" t="s">
        <v>3740</v>
      </c>
      <c r="AO60" t="s">
        <v>3443</v>
      </c>
      <c r="AP60" t="s">
        <v>2140</v>
      </c>
      <c r="AQ60" t="s">
        <v>3976</v>
      </c>
    </row>
    <row r="61" spans="1:44" x14ac:dyDescent="0.3">
      <c r="A61" t="s">
        <v>2283</v>
      </c>
      <c r="C61" t="s">
        <v>3741</v>
      </c>
      <c r="D61" t="s">
        <v>3742</v>
      </c>
      <c r="E61" t="s">
        <v>226</v>
      </c>
      <c r="F61" t="s">
        <v>270</v>
      </c>
      <c r="G61" t="s">
        <v>2786</v>
      </c>
      <c r="H61" t="s">
        <v>3743</v>
      </c>
      <c r="I61" t="s">
        <v>114</v>
      </c>
      <c r="K61" t="s">
        <v>3744</v>
      </c>
      <c r="M61" t="s">
        <v>904</v>
      </c>
      <c r="N61" t="s">
        <v>529</v>
      </c>
      <c r="P61" t="s">
        <v>221</v>
      </c>
      <c r="Q61" t="s">
        <v>14</v>
      </c>
      <c r="R61" t="s">
        <v>1408</v>
      </c>
      <c r="S61" t="s">
        <v>114</v>
      </c>
      <c r="T61" t="s">
        <v>1409</v>
      </c>
      <c r="U61">
        <f>_xlfn.XLOOKUP(Treasurer[[#This Row],[Company Domain]],Summary[Company Domain], Summary[Revenue (in 000s USD)],"ERROR")</f>
        <v>2170027</v>
      </c>
      <c r="V61" t="str">
        <f>_xlfn.XLOOKUP(Treasurer[[#This Row],[Company Domain]],Summary[Company Domain], Summary[Revenue Range (in USD)],"ERROR")</f>
        <v>$1 bil. - $5 bil.</v>
      </c>
      <c r="W61" t="s">
        <v>211</v>
      </c>
      <c r="X61" t="s">
        <v>298</v>
      </c>
      <c r="Y61" t="s">
        <v>211</v>
      </c>
      <c r="Z61" t="s">
        <v>1410</v>
      </c>
      <c r="AA61" t="str">
        <f>_xlfn.XLOOKUP(Treasurer[[#This Row],[Company Domain]],Summary[Company Domain], Summary[Industry (Standardized)],"ERROR")</f>
        <v>Hospitality</v>
      </c>
      <c r="AB61" t="str">
        <f>_xlfn.XLOOKUP(Treasurer[[#This Row],[Company Domain]],Summary[Company Domain], Summary[Lead Segment HS],"ERROR")</f>
        <v>Services</v>
      </c>
      <c r="AC61" t="str">
        <f>_xlfn.XLOOKUP(Treasurer[[#This Row],[Company Domain]],Summary[Company Domain], Summary[Industry Re-Segmentation],"ERROR")</f>
        <v>Hospitality</v>
      </c>
      <c r="AD61" t="s">
        <v>1411</v>
      </c>
      <c r="AE61" t="s">
        <v>1412</v>
      </c>
      <c r="AF61" t="s">
        <v>1413</v>
      </c>
      <c r="AG61" t="s">
        <v>1414</v>
      </c>
      <c r="AH61" t="s">
        <v>1237</v>
      </c>
      <c r="AI61" t="s">
        <v>542</v>
      </c>
      <c r="AJ61">
        <v>75019</v>
      </c>
      <c r="AK61" t="s">
        <v>221</v>
      </c>
      <c r="AL61" t="s">
        <v>1415</v>
      </c>
      <c r="AO61" t="s">
        <v>3443</v>
      </c>
      <c r="AP61" t="s">
        <v>2140</v>
      </c>
      <c r="AQ61" t="s">
        <v>3439</v>
      </c>
      <c r="AR61" t="s">
        <v>211</v>
      </c>
    </row>
    <row r="62" spans="1:44" x14ac:dyDescent="0.3">
      <c r="A62" t="s">
        <v>2825</v>
      </c>
      <c r="C62" t="s">
        <v>3745</v>
      </c>
      <c r="D62" t="s">
        <v>3497</v>
      </c>
      <c r="E62" t="s">
        <v>226</v>
      </c>
      <c r="F62" t="s">
        <v>2989</v>
      </c>
      <c r="G62" t="s">
        <v>3445</v>
      </c>
      <c r="H62" t="s">
        <v>3746</v>
      </c>
      <c r="I62" t="s">
        <v>134</v>
      </c>
      <c r="J62" t="s">
        <v>3747</v>
      </c>
      <c r="N62" t="s">
        <v>457</v>
      </c>
      <c r="P62" t="s">
        <v>221</v>
      </c>
      <c r="Q62" t="s">
        <v>598</v>
      </c>
      <c r="R62" t="s">
        <v>599</v>
      </c>
      <c r="S62" t="s">
        <v>134</v>
      </c>
      <c r="T62" t="s">
        <v>600</v>
      </c>
      <c r="U62">
        <f>_xlfn.XLOOKUP(Treasurer[[#This Row],[Company Domain]],Summary[Company Domain], Summary[Revenue (in 000s USD)],"ERROR")</f>
        <v>226600000</v>
      </c>
      <c r="V62" t="str">
        <f>_xlfn.XLOOKUP(Treasurer[[#This Row],[Company Domain]],Summary[Company Domain], Summary[Revenue Range (in USD)],"ERROR")</f>
        <v>Over $5 bil.</v>
      </c>
      <c r="W62" t="s">
        <v>601</v>
      </c>
      <c r="X62" t="s">
        <v>602</v>
      </c>
      <c r="Y62" t="s">
        <v>603</v>
      </c>
      <c r="Z62" t="s">
        <v>602</v>
      </c>
      <c r="AA62" t="str">
        <f>_xlfn.XLOOKUP(Treasurer[[#This Row],[Company Domain]],Summary[Company Domain], Summary[Industry (Standardized)],"ERROR")</f>
        <v>Insurance</v>
      </c>
      <c r="AB62" t="str">
        <f>_xlfn.XLOOKUP(Treasurer[[#This Row],[Company Domain]],Summary[Company Domain], Summary[Lead Segment HS],"ERROR")</f>
        <v>Services</v>
      </c>
      <c r="AC62" t="str">
        <f>_xlfn.XLOOKUP(Treasurer[[#This Row],[Company Domain]],Summary[Company Domain], Summary[Industry Re-Segmentation],"ERROR")</f>
        <v>Finance &amp; Insurance</v>
      </c>
      <c r="AD62" t="s">
        <v>604</v>
      </c>
      <c r="AE62" t="s">
        <v>605</v>
      </c>
      <c r="AF62" t="s">
        <v>606</v>
      </c>
      <c r="AG62" t="s">
        <v>607</v>
      </c>
      <c r="AH62" t="s">
        <v>597</v>
      </c>
      <c r="AI62" t="s">
        <v>558</v>
      </c>
      <c r="AJ62">
        <v>55344</v>
      </c>
      <c r="AK62" t="s">
        <v>221</v>
      </c>
      <c r="AL62" t="s">
        <v>608</v>
      </c>
      <c r="AO62" t="s">
        <v>3443</v>
      </c>
      <c r="AP62" t="s">
        <v>2140</v>
      </c>
      <c r="AQ62" t="s">
        <v>3976</v>
      </c>
    </row>
    <row r="63" spans="1:44" x14ac:dyDescent="0.3">
      <c r="A63" t="s">
        <v>3406</v>
      </c>
      <c r="C63" t="s">
        <v>3748</v>
      </c>
      <c r="D63" t="s">
        <v>226</v>
      </c>
      <c r="E63" t="s">
        <v>226</v>
      </c>
      <c r="F63" t="s">
        <v>2989</v>
      </c>
      <c r="G63" t="s">
        <v>3446</v>
      </c>
      <c r="H63" t="s">
        <v>3749</v>
      </c>
      <c r="I63" t="s">
        <v>188</v>
      </c>
      <c r="J63" t="s">
        <v>3750</v>
      </c>
      <c r="L63" t="s">
        <v>2629</v>
      </c>
      <c r="M63" t="s">
        <v>1109</v>
      </c>
      <c r="N63" t="s">
        <v>920</v>
      </c>
      <c r="O63">
        <v>87113</v>
      </c>
      <c r="P63" t="s">
        <v>221</v>
      </c>
      <c r="Q63" t="s">
        <v>88</v>
      </c>
      <c r="R63" t="s">
        <v>1110</v>
      </c>
      <c r="S63" t="s">
        <v>188</v>
      </c>
      <c r="T63" t="s">
        <v>1111</v>
      </c>
      <c r="U63">
        <f>_xlfn.XLOOKUP(Treasurer[[#This Row],[Company Domain]],Summary[Company Domain], Summary[Revenue (in 000s USD)],"ERROR")</f>
        <v>5102805</v>
      </c>
      <c r="V63" t="str">
        <f>_xlfn.XLOOKUP(Treasurer[[#This Row],[Company Domain]],Summary[Company Domain], Summary[Revenue Range (in USD)],"ERROR")</f>
        <v>Over $5 bil.</v>
      </c>
      <c r="W63" t="s">
        <v>280</v>
      </c>
      <c r="X63" t="s">
        <v>281</v>
      </c>
      <c r="Y63" t="s">
        <v>1112</v>
      </c>
      <c r="Z63" t="s">
        <v>461</v>
      </c>
      <c r="AA63" t="str">
        <f>_xlfn.XLOOKUP(Treasurer[[#This Row],[Company Domain]],Summary[Company Domain], Summary[Industry (Standardized)],"ERROR")</f>
        <v>Physicians Clinics</v>
      </c>
      <c r="AB63" t="str">
        <f>_xlfn.XLOOKUP(Treasurer[[#This Row],[Company Domain]],Summary[Company Domain], Summary[Lead Segment HS],"ERROR")</f>
        <v>Healthcare</v>
      </c>
      <c r="AC63" t="str">
        <f>_xlfn.XLOOKUP(Treasurer[[#This Row],[Company Domain]],Summary[Company Domain], Summary[Industry Re-Segmentation],"ERROR")</f>
        <v>Healthcare</v>
      </c>
      <c r="AD63" t="s">
        <v>1113</v>
      </c>
      <c r="AE63" t="s">
        <v>1114</v>
      </c>
      <c r="AF63" t="s">
        <v>1115</v>
      </c>
      <c r="AG63" t="s">
        <v>1116</v>
      </c>
      <c r="AH63" t="s">
        <v>1109</v>
      </c>
      <c r="AI63" t="s">
        <v>920</v>
      </c>
      <c r="AJ63">
        <v>87110</v>
      </c>
      <c r="AK63" t="s">
        <v>221</v>
      </c>
      <c r="AL63" t="s">
        <v>1117</v>
      </c>
      <c r="AO63" t="s">
        <v>3443</v>
      </c>
      <c r="AP63" t="s">
        <v>2140</v>
      </c>
      <c r="AQ63" t="s">
        <v>3976</v>
      </c>
    </row>
    <row r="64" spans="1:44" x14ac:dyDescent="0.3">
      <c r="A64" t="s">
        <v>1068</v>
      </c>
      <c r="B64" t="s">
        <v>1756</v>
      </c>
      <c r="C64" t="s">
        <v>3751</v>
      </c>
      <c r="D64" t="s">
        <v>3752</v>
      </c>
      <c r="E64" t="s">
        <v>226</v>
      </c>
      <c r="F64" t="s">
        <v>2989</v>
      </c>
      <c r="G64" t="s">
        <v>2786</v>
      </c>
      <c r="H64" t="s">
        <v>3753</v>
      </c>
      <c r="I64" t="s">
        <v>195</v>
      </c>
      <c r="J64" t="s">
        <v>3754</v>
      </c>
      <c r="L64" t="s">
        <v>3680</v>
      </c>
      <c r="M64" t="s">
        <v>904</v>
      </c>
      <c r="N64" t="s">
        <v>529</v>
      </c>
      <c r="O64">
        <v>98144</v>
      </c>
      <c r="P64" t="s">
        <v>221</v>
      </c>
      <c r="Q64" t="s">
        <v>1368</v>
      </c>
      <c r="R64" t="s">
        <v>1369</v>
      </c>
      <c r="S64" t="s">
        <v>195</v>
      </c>
      <c r="T64" t="s">
        <v>1370</v>
      </c>
      <c r="U64">
        <f>_xlfn.XLOOKUP(Treasurer[[#This Row],[Company Domain]],Summary[Company Domain], Summary[Revenue (in 000s USD)],"ERROR")</f>
        <v>538046000</v>
      </c>
      <c r="V64" t="str">
        <f>_xlfn.XLOOKUP(Treasurer[[#This Row],[Company Domain]],Summary[Company Domain], Summary[Revenue Range (in USD)],"ERROR")</f>
        <v>Over $5 bil.</v>
      </c>
      <c r="W64" t="s">
        <v>208</v>
      </c>
      <c r="X64" t="s">
        <v>1204</v>
      </c>
      <c r="Y64" t="s">
        <v>208</v>
      </c>
      <c r="Z64" t="s">
        <v>1371</v>
      </c>
      <c r="AA64" t="str">
        <f>_xlfn.XLOOKUP(Treasurer[[#This Row],[Company Domain]],Summary[Company Domain], Summary[Industry (Standardized)],"ERROR")</f>
        <v>Retail</v>
      </c>
      <c r="AB64" t="str">
        <f>_xlfn.XLOOKUP(Treasurer[[#This Row],[Company Domain]],Summary[Company Domain], Summary[Lead Segment HS],"ERROR")</f>
        <v>Services</v>
      </c>
      <c r="AC64" t="str">
        <f>_xlfn.XLOOKUP(Treasurer[[#This Row],[Company Domain]],Summary[Company Domain], Summary[Industry Re-Segmentation],"ERROR")</f>
        <v>Retail + CPG</v>
      </c>
      <c r="AD64" t="s">
        <v>1372</v>
      </c>
      <c r="AE64" t="s">
        <v>1373</v>
      </c>
      <c r="AF64" t="s">
        <v>1374</v>
      </c>
      <c r="AG64" t="s">
        <v>1367</v>
      </c>
      <c r="AH64" t="s">
        <v>904</v>
      </c>
      <c r="AI64" t="s">
        <v>529</v>
      </c>
      <c r="AJ64">
        <v>98109</v>
      </c>
      <c r="AK64" t="s">
        <v>221</v>
      </c>
      <c r="AL64" t="s">
        <v>1375</v>
      </c>
      <c r="AO64" t="s">
        <v>3443</v>
      </c>
      <c r="AP64" t="s">
        <v>2140</v>
      </c>
      <c r="AQ64" t="s">
        <v>3976</v>
      </c>
    </row>
    <row r="65" spans="1:44" x14ac:dyDescent="0.3">
      <c r="A65" t="s">
        <v>3755</v>
      </c>
      <c r="B65" t="s">
        <v>1103</v>
      </c>
      <c r="C65" t="s">
        <v>3756</v>
      </c>
      <c r="D65" t="s">
        <v>3497</v>
      </c>
      <c r="E65" t="s">
        <v>226</v>
      </c>
      <c r="F65" t="s">
        <v>2989</v>
      </c>
      <c r="G65" t="s">
        <v>3445</v>
      </c>
      <c r="H65" t="s">
        <v>3757</v>
      </c>
      <c r="I65" t="s">
        <v>766</v>
      </c>
      <c r="J65" t="s">
        <v>3758</v>
      </c>
      <c r="K65" t="s">
        <v>3759</v>
      </c>
      <c r="L65" t="s">
        <v>3760</v>
      </c>
      <c r="M65" t="s">
        <v>1653</v>
      </c>
      <c r="N65" t="s">
        <v>294</v>
      </c>
      <c r="O65">
        <v>90242</v>
      </c>
      <c r="P65" t="s">
        <v>221</v>
      </c>
      <c r="Q65" t="s">
        <v>1</v>
      </c>
      <c r="R65" t="s">
        <v>770</v>
      </c>
      <c r="S65" t="s">
        <v>101</v>
      </c>
      <c r="T65" t="s">
        <v>771</v>
      </c>
      <c r="U65">
        <f>_xlfn.XLOOKUP(Treasurer[[#This Row],[Company Domain]],Summary[Company Domain], Summary[Revenue (in 000s USD)],"ERROR")</f>
        <v>95400000</v>
      </c>
      <c r="V65" t="str">
        <f>_xlfn.XLOOKUP(Treasurer[[#This Row],[Company Domain]],Summary[Company Domain], Summary[Revenue Range (in USD)],"ERROR")</f>
        <v>Over $5 bil.</v>
      </c>
      <c r="W65" t="s">
        <v>280</v>
      </c>
      <c r="X65" t="s">
        <v>206</v>
      </c>
      <c r="Y65" t="s">
        <v>280</v>
      </c>
      <c r="Z65" t="s">
        <v>206</v>
      </c>
      <c r="AA65" t="str">
        <f>_xlfn.XLOOKUP(Treasurer[[#This Row],[Company Domain]],Summary[Company Domain], Summary[Industry (Standardized)],"ERROR")</f>
        <v>Physicians Clinics</v>
      </c>
      <c r="AB65" t="str">
        <f>_xlfn.XLOOKUP(Treasurer[[#This Row],[Company Domain]],Summary[Company Domain], Summary[Lead Segment HS],"ERROR")</f>
        <v>Healthcare</v>
      </c>
      <c r="AC65" t="str">
        <f>_xlfn.XLOOKUP(Treasurer[[#This Row],[Company Domain]],Summary[Company Domain], Summary[Industry Re-Segmentation],"ERROR")</f>
        <v>Healthcare</v>
      </c>
      <c r="AD65" t="s">
        <v>772</v>
      </c>
      <c r="AE65" t="s">
        <v>773</v>
      </c>
      <c r="AF65" t="s">
        <v>774</v>
      </c>
      <c r="AG65" t="s">
        <v>775</v>
      </c>
      <c r="AH65" t="s">
        <v>769</v>
      </c>
      <c r="AI65" t="s">
        <v>294</v>
      </c>
      <c r="AJ65">
        <v>94612</v>
      </c>
      <c r="AK65" t="s">
        <v>221</v>
      </c>
      <c r="AL65" t="s">
        <v>776</v>
      </c>
      <c r="AO65" t="s">
        <v>3443</v>
      </c>
      <c r="AP65" t="s">
        <v>2140</v>
      </c>
      <c r="AQ65" t="s">
        <v>3976</v>
      </c>
    </row>
    <row r="66" spans="1:44" x14ac:dyDescent="0.3">
      <c r="A66" t="s">
        <v>3761</v>
      </c>
      <c r="B66" t="s">
        <v>320</v>
      </c>
      <c r="C66" t="s">
        <v>3762</v>
      </c>
      <c r="D66" t="s">
        <v>3492</v>
      </c>
      <c r="E66" t="s">
        <v>226</v>
      </c>
      <c r="F66" t="s">
        <v>2989</v>
      </c>
      <c r="G66" t="s">
        <v>3444</v>
      </c>
      <c r="H66" t="s">
        <v>3763</v>
      </c>
      <c r="I66" t="s">
        <v>101</v>
      </c>
      <c r="J66" t="s">
        <v>3764</v>
      </c>
      <c r="K66" t="s">
        <v>3765</v>
      </c>
      <c r="L66" t="s">
        <v>775</v>
      </c>
      <c r="M66" t="s">
        <v>769</v>
      </c>
      <c r="N66" t="s">
        <v>294</v>
      </c>
      <c r="O66">
        <v>94612</v>
      </c>
      <c r="P66" t="s">
        <v>221</v>
      </c>
      <c r="Q66" t="s">
        <v>1</v>
      </c>
      <c r="R66" t="s">
        <v>770</v>
      </c>
      <c r="S66" t="s">
        <v>101</v>
      </c>
      <c r="T66" t="s">
        <v>771</v>
      </c>
      <c r="U66">
        <f>_xlfn.XLOOKUP(Treasurer[[#This Row],[Company Domain]],Summary[Company Domain], Summary[Revenue (in 000s USD)],"ERROR")</f>
        <v>95400000</v>
      </c>
      <c r="V66" t="str">
        <f>_xlfn.XLOOKUP(Treasurer[[#This Row],[Company Domain]],Summary[Company Domain], Summary[Revenue Range (in USD)],"ERROR")</f>
        <v>Over $5 bil.</v>
      </c>
      <c r="W66" t="s">
        <v>280</v>
      </c>
      <c r="X66" t="s">
        <v>206</v>
      </c>
      <c r="Y66" t="s">
        <v>280</v>
      </c>
      <c r="Z66" t="s">
        <v>206</v>
      </c>
      <c r="AA66" t="str">
        <f>_xlfn.XLOOKUP(Treasurer[[#This Row],[Company Domain]],Summary[Company Domain], Summary[Industry (Standardized)],"ERROR")</f>
        <v>Physicians Clinics</v>
      </c>
      <c r="AB66" t="str">
        <f>_xlfn.XLOOKUP(Treasurer[[#This Row],[Company Domain]],Summary[Company Domain], Summary[Lead Segment HS],"ERROR")</f>
        <v>Healthcare</v>
      </c>
      <c r="AC66" t="str">
        <f>_xlfn.XLOOKUP(Treasurer[[#This Row],[Company Domain]],Summary[Company Domain], Summary[Industry Re-Segmentation],"ERROR")</f>
        <v>Healthcare</v>
      </c>
      <c r="AD66" t="s">
        <v>772</v>
      </c>
      <c r="AE66" t="s">
        <v>773</v>
      </c>
      <c r="AF66" t="s">
        <v>774</v>
      </c>
      <c r="AG66" t="s">
        <v>775</v>
      </c>
      <c r="AH66" t="s">
        <v>769</v>
      </c>
      <c r="AI66" t="s">
        <v>294</v>
      </c>
      <c r="AJ66">
        <v>94612</v>
      </c>
      <c r="AK66" t="s">
        <v>221</v>
      </c>
      <c r="AL66" t="s">
        <v>776</v>
      </c>
      <c r="AO66" t="s">
        <v>3443</v>
      </c>
      <c r="AP66" t="s">
        <v>2140</v>
      </c>
      <c r="AQ66" t="s">
        <v>3976</v>
      </c>
    </row>
    <row r="67" spans="1:44" x14ac:dyDescent="0.3">
      <c r="A67" t="s">
        <v>3766</v>
      </c>
      <c r="C67" t="s">
        <v>3767</v>
      </c>
      <c r="D67" t="s">
        <v>2989</v>
      </c>
      <c r="E67" t="s">
        <v>226</v>
      </c>
      <c r="F67" t="s">
        <v>2989</v>
      </c>
      <c r="G67" t="s">
        <v>3444</v>
      </c>
      <c r="H67" t="s">
        <v>3768</v>
      </c>
      <c r="I67" t="s">
        <v>195</v>
      </c>
      <c r="J67" t="s">
        <v>3769</v>
      </c>
      <c r="K67" t="s">
        <v>3770</v>
      </c>
      <c r="L67" t="s">
        <v>3680</v>
      </c>
      <c r="M67" t="s">
        <v>904</v>
      </c>
      <c r="N67" t="s">
        <v>529</v>
      </c>
      <c r="O67">
        <v>98144</v>
      </c>
      <c r="P67" t="s">
        <v>221</v>
      </c>
      <c r="Q67" t="s">
        <v>1368</v>
      </c>
      <c r="R67" t="s">
        <v>1369</v>
      </c>
      <c r="S67" t="s">
        <v>195</v>
      </c>
      <c r="T67" t="s">
        <v>1370</v>
      </c>
      <c r="U67">
        <f>_xlfn.XLOOKUP(Treasurer[[#This Row],[Company Domain]],Summary[Company Domain], Summary[Revenue (in 000s USD)],"ERROR")</f>
        <v>538046000</v>
      </c>
      <c r="V67" t="str">
        <f>_xlfn.XLOOKUP(Treasurer[[#This Row],[Company Domain]],Summary[Company Domain], Summary[Revenue Range (in USD)],"ERROR")</f>
        <v>Over $5 bil.</v>
      </c>
      <c r="W67" t="s">
        <v>208</v>
      </c>
      <c r="X67" t="s">
        <v>1204</v>
      </c>
      <c r="Y67" t="s">
        <v>208</v>
      </c>
      <c r="Z67" t="s">
        <v>1371</v>
      </c>
      <c r="AA67" t="str">
        <f>_xlfn.XLOOKUP(Treasurer[[#This Row],[Company Domain]],Summary[Company Domain], Summary[Industry (Standardized)],"ERROR")</f>
        <v>Retail</v>
      </c>
      <c r="AB67" t="str">
        <f>_xlfn.XLOOKUP(Treasurer[[#This Row],[Company Domain]],Summary[Company Domain], Summary[Lead Segment HS],"ERROR")</f>
        <v>Services</v>
      </c>
      <c r="AC67" t="str">
        <f>_xlfn.XLOOKUP(Treasurer[[#This Row],[Company Domain]],Summary[Company Domain], Summary[Industry Re-Segmentation],"ERROR")</f>
        <v>Retail + CPG</v>
      </c>
      <c r="AD67" t="s">
        <v>1372</v>
      </c>
      <c r="AE67" t="s">
        <v>1373</v>
      </c>
      <c r="AF67" t="s">
        <v>1374</v>
      </c>
      <c r="AG67" t="s">
        <v>1367</v>
      </c>
      <c r="AH67" t="s">
        <v>904</v>
      </c>
      <c r="AI67" t="s">
        <v>529</v>
      </c>
      <c r="AJ67">
        <v>98109</v>
      </c>
      <c r="AK67" t="s">
        <v>221</v>
      </c>
      <c r="AL67" t="s">
        <v>1375</v>
      </c>
      <c r="AO67" t="s">
        <v>3443</v>
      </c>
      <c r="AP67" t="s">
        <v>2140</v>
      </c>
      <c r="AQ67" t="s">
        <v>3976</v>
      </c>
    </row>
    <row r="68" spans="1:44" x14ac:dyDescent="0.3">
      <c r="A68" t="s">
        <v>3771</v>
      </c>
      <c r="C68" t="s">
        <v>3772</v>
      </c>
      <c r="D68" t="s">
        <v>3773</v>
      </c>
      <c r="E68" t="s">
        <v>226</v>
      </c>
      <c r="F68" t="s">
        <v>2989</v>
      </c>
      <c r="G68" t="s">
        <v>3446</v>
      </c>
      <c r="H68" t="s">
        <v>3774</v>
      </c>
      <c r="I68" t="s">
        <v>143</v>
      </c>
      <c r="K68" t="s">
        <v>3775</v>
      </c>
      <c r="L68" t="s">
        <v>443</v>
      </c>
      <c r="M68" t="s">
        <v>444</v>
      </c>
      <c r="N68" t="s">
        <v>294</v>
      </c>
      <c r="O68">
        <v>92626</v>
      </c>
      <c r="P68" t="s">
        <v>221</v>
      </c>
      <c r="Q68" t="s">
        <v>43</v>
      </c>
      <c r="R68" t="s">
        <v>445</v>
      </c>
      <c r="S68" t="s">
        <v>143</v>
      </c>
      <c r="T68" t="s">
        <v>446</v>
      </c>
      <c r="U68">
        <f>_xlfn.XLOOKUP(Treasurer[[#This Row],[Company Domain]],Summary[Company Domain], Summary[Revenue (in 000s USD)],"ERROR")</f>
        <v>9654617</v>
      </c>
      <c r="V68" t="str">
        <f>_xlfn.XLOOKUP(Treasurer[[#This Row],[Company Domain]],Summary[Company Domain], Summary[Revenue Range (in USD)],"ERROR")</f>
        <v>Over $5 bil.</v>
      </c>
      <c r="W68" t="s">
        <v>219</v>
      </c>
      <c r="X68" t="s">
        <v>349</v>
      </c>
      <c r="Y68" t="s">
        <v>219</v>
      </c>
      <c r="Z68" t="s">
        <v>349</v>
      </c>
      <c r="AA68" t="str">
        <f>_xlfn.XLOOKUP(Treasurer[[#This Row],[Company Domain]],Summary[Company Domain], Summary[Industry (Standardized)],"ERROR")</f>
        <v>Finance</v>
      </c>
      <c r="AB68" t="str">
        <f>_xlfn.XLOOKUP(Treasurer[[#This Row],[Company Domain]],Summary[Company Domain], Summary[Lead Segment HS],"ERROR")</f>
        <v>Services</v>
      </c>
      <c r="AC68" t="str">
        <f>_xlfn.XLOOKUP(Treasurer[[#This Row],[Company Domain]],Summary[Company Domain], Summary[Industry Re-Segmentation],"ERROR")</f>
        <v>Finance &amp; Insurance</v>
      </c>
      <c r="AD68" t="s">
        <v>447</v>
      </c>
      <c r="AE68" t="s">
        <v>448</v>
      </c>
      <c r="AF68" t="s">
        <v>449</v>
      </c>
      <c r="AG68" t="s">
        <v>443</v>
      </c>
      <c r="AH68" t="s">
        <v>444</v>
      </c>
      <c r="AI68" t="s">
        <v>294</v>
      </c>
      <c r="AJ68">
        <v>92626</v>
      </c>
      <c r="AK68" t="s">
        <v>221</v>
      </c>
      <c r="AL68" t="s">
        <v>450</v>
      </c>
      <c r="AO68" t="s">
        <v>3443</v>
      </c>
      <c r="AP68" t="s">
        <v>2140</v>
      </c>
      <c r="AQ68" t="s">
        <v>3976</v>
      </c>
    </row>
    <row r="69" spans="1:44" x14ac:dyDescent="0.3">
      <c r="A69" t="s">
        <v>422</v>
      </c>
      <c r="C69" t="s">
        <v>3776</v>
      </c>
      <c r="D69" t="s">
        <v>3448</v>
      </c>
      <c r="E69" t="s">
        <v>226</v>
      </c>
      <c r="F69" t="s">
        <v>2989</v>
      </c>
      <c r="G69" t="s">
        <v>3446</v>
      </c>
      <c r="H69" t="s">
        <v>3777</v>
      </c>
      <c r="I69" t="s">
        <v>106</v>
      </c>
      <c r="L69" t="s">
        <v>3778</v>
      </c>
      <c r="M69" t="s">
        <v>3779</v>
      </c>
      <c r="N69" t="s">
        <v>294</v>
      </c>
      <c r="O69">
        <v>90502</v>
      </c>
      <c r="P69" t="s">
        <v>221</v>
      </c>
      <c r="Q69" t="s">
        <v>3039</v>
      </c>
      <c r="R69" t="s">
        <v>3040</v>
      </c>
      <c r="S69" t="s">
        <v>106</v>
      </c>
      <c r="T69" t="s">
        <v>3041</v>
      </c>
      <c r="U69">
        <f>_xlfn.XLOOKUP(Treasurer[[#This Row],[Company Domain]],Summary[Company Domain], Summary[Revenue (in 000s USD)],"ERROR")</f>
        <v>5028200</v>
      </c>
      <c r="V69" t="str">
        <f>_xlfn.XLOOKUP(Treasurer[[#This Row],[Company Domain]],Summary[Company Domain], Summary[Revenue Range (in USD)],"ERROR")</f>
        <v>Over $5 bil.</v>
      </c>
      <c r="W69" t="s">
        <v>208</v>
      </c>
      <c r="X69" t="s">
        <v>3042</v>
      </c>
      <c r="Y69" t="s">
        <v>365</v>
      </c>
      <c r="Z69" t="s">
        <v>3043</v>
      </c>
      <c r="AA69" t="str">
        <f>_xlfn.XLOOKUP(Treasurer[[#This Row],[Company Domain]],Summary[Company Domain], Summary[Industry (Standardized)],"ERROR")</f>
        <v>Retail</v>
      </c>
      <c r="AB69" t="str">
        <f>_xlfn.XLOOKUP(Treasurer[[#This Row],[Company Domain]],Summary[Company Domain], Summary[Lead Segment HS],"ERROR")</f>
        <v>Services</v>
      </c>
      <c r="AC69" t="str">
        <f>_xlfn.XLOOKUP(Treasurer[[#This Row],[Company Domain]],Summary[Company Domain], Summary[Industry Re-Segmentation],"ERROR")</f>
        <v>Retail + CPG</v>
      </c>
      <c r="AD69" t="s">
        <v>3044</v>
      </c>
      <c r="AE69" t="s">
        <v>3045</v>
      </c>
      <c r="AF69" t="s">
        <v>3046</v>
      </c>
      <c r="AG69" t="s">
        <v>3047</v>
      </c>
      <c r="AH69" t="s">
        <v>308</v>
      </c>
      <c r="AI69" t="s">
        <v>294</v>
      </c>
      <c r="AJ69">
        <v>90015</v>
      </c>
      <c r="AK69" t="s">
        <v>221</v>
      </c>
      <c r="AL69" t="s">
        <v>3048</v>
      </c>
      <c r="AO69" t="s">
        <v>3443</v>
      </c>
      <c r="AP69" t="s">
        <v>2140</v>
      </c>
      <c r="AQ69" t="s">
        <v>3976</v>
      </c>
    </row>
    <row r="70" spans="1:44" x14ac:dyDescent="0.3">
      <c r="A70" t="s">
        <v>3780</v>
      </c>
      <c r="C70" t="s">
        <v>2028</v>
      </c>
      <c r="D70" t="s">
        <v>3460</v>
      </c>
      <c r="E70" t="s">
        <v>226</v>
      </c>
      <c r="F70" t="s">
        <v>2989</v>
      </c>
      <c r="G70" t="s">
        <v>3444</v>
      </c>
      <c r="H70" t="s">
        <v>3781</v>
      </c>
      <c r="I70" t="s">
        <v>118</v>
      </c>
      <c r="K70" t="s">
        <v>3782</v>
      </c>
      <c r="L70" t="s">
        <v>3783</v>
      </c>
      <c r="M70" t="s">
        <v>743</v>
      </c>
      <c r="N70" t="s">
        <v>376</v>
      </c>
      <c r="O70">
        <v>10001</v>
      </c>
      <c r="P70" t="s">
        <v>221</v>
      </c>
      <c r="Q70" t="s">
        <v>1395</v>
      </c>
      <c r="R70" t="s">
        <v>1396</v>
      </c>
      <c r="S70" t="s">
        <v>118</v>
      </c>
      <c r="T70" t="s">
        <v>1397</v>
      </c>
      <c r="U70">
        <f>_xlfn.XLOOKUP(Treasurer[[#This Row],[Company Domain]],Summary[Company Domain], Summary[Revenue (in 000s USD)],"ERROR")</f>
        <v>3054657</v>
      </c>
      <c r="V70" t="str">
        <f>_xlfn.XLOOKUP(Treasurer[[#This Row],[Company Domain]],Summary[Company Domain], Summary[Revenue Range (in USD)],"ERROR")</f>
        <v>$1 bil. - $5 bil.</v>
      </c>
      <c r="W70" t="s">
        <v>208</v>
      </c>
      <c r="X70" t="s">
        <v>1398</v>
      </c>
      <c r="Y70" t="s">
        <v>208</v>
      </c>
      <c r="Z70" t="s">
        <v>1398</v>
      </c>
      <c r="AA70" t="str">
        <f>_xlfn.XLOOKUP(Treasurer[[#This Row],[Company Domain]],Summary[Company Domain], Summary[Industry (Standardized)],"ERROR")</f>
        <v>Retail</v>
      </c>
      <c r="AB70" t="str">
        <f>_xlfn.XLOOKUP(Treasurer[[#This Row],[Company Domain]],Summary[Company Domain], Summary[Lead Segment HS],"ERROR")</f>
        <v>Services</v>
      </c>
      <c r="AC70" t="str">
        <f>_xlfn.XLOOKUP(Treasurer[[#This Row],[Company Domain]],Summary[Company Domain], Summary[Industry Re-Segmentation],"ERROR")</f>
        <v>Retail + CPG</v>
      </c>
      <c r="AD70" t="s">
        <v>1399</v>
      </c>
      <c r="AE70" t="s">
        <v>1400</v>
      </c>
      <c r="AF70" t="s">
        <v>1401</v>
      </c>
      <c r="AG70" t="s">
        <v>1392</v>
      </c>
      <c r="AH70" t="s">
        <v>1393</v>
      </c>
      <c r="AI70" t="s">
        <v>1394</v>
      </c>
      <c r="AJ70">
        <v>6877</v>
      </c>
      <c r="AK70" t="s">
        <v>221</v>
      </c>
      <c r="AL70" t="s">
        <v>1402</v>
      </c>
      <c r="AO70" t="s">
        <v>3443</v>
      </c>
      <c r="AP70" t="s">
        <v>2140</v>
      </c>
      <c r="AQ70" t="s">
        <v>3440</v>
      </c>
      <c r="AR70" t="s">
        <v>210</v>
      </c>
    </row>
    <row r="71" spans="1:44" x14ac:dyDescent="0.3">
      <c r="A71" t="s">
        <v>3692</v>
      </c>
      <c r="B71" t="s">
        <v>914</v>
      </c>
      <c r="C71" t="s">
        <v>3784</v>
      </c>
      <c r="D71" t="s">
        <v>3785</v>
      </c>
      <c r="E71" t="s">
        <v>226</v>
      </c>
      <c r="F71" t="s">
        <v>2989</v>
      </c>
      <c r="G71" t="s">
        <v>2786</v>
      </c>
      <c r="H71" t="s">
        <v>3786</v>
      </c>
      <c r="I71" t="s">
        <v>139</v>
      </c>
      <c r="J71" t="s">
        <v>3787</v>
      </c>
      <c r="K71" t="s">
        <v>3788</v>
      </c>
      <c r="L71" t="s">
        <v>988</v>
      </c>
      <c r="M71" t="s">
        <v>989</v>
      </c>
      <c r="N71" t="s">
        <v>981</v>
      </c>
      <c r="O71">
        <v>85012</v>
      </c>
      <c r="P71" t="s">
        <v>221</v>
      </c>
      <c r="Q71" t="s">
        <v>39</v>
      </c>
      <c r="R71" t="s">
        <v>982</v>
      </c>
      <c r="S71" t="s">
        <v>139</v>
      </c>
      <c r="T71" t="s">
        <v>983</v>
      </c>
      <c r="U71">
        <f>_xlfn.XLOOKUP(Treasurer[[#This Row],[Company Domain]],Summary[Company Domain], Summary[Revenue (in 000s USD)],"ERROR")</f>
        <v>12400000</v>
      </c>
      <c r="V71" t="str">
        <f>_xlfn.XLOOKUP(Treasurer[[#This Row],[Company Domain]],Summary[Company Domain], Summary[Revenue Range (in USD)],"ERROR")</f>
        <v>Over $5 bil.</v>
      </c>
      <c r="W71" t="s">
        <v>280</v>
      </c>
      <c r="X71" t="s">
        <v>281</v>
      </c>
      <c r="Y71" t="s">
        <v>858</v>
      </c>
      <c r="Z71" t="s">
        <v>984</v>
      </c>
      <c r="AA71" t="str">
        <f>_xlfn.XLOOKUP(Treasurer[[#This Row],[Company Domain]],Summary[Company Domain], Summary[Industry (Standardized)],"ERROR")</f>
        <v>Physicians Clinics</v>
      </c>
      <c r="AB71" t="str">
        <f>_xlfn.XLOOKUP(Treasurer[[#This Row],[Company Domain]],Summary[Company Domain], Summary[Lead Segment HS],"ERROR")</f>
        <v>Healthcare</v>
      </c>
      <c r="AC71" t="str">
        <f>_xlfn.XLOOKUP(Treasurer[[#This Row],[Company Domain]],Summary[Company Domain], Summary[Industry Re-Segmentation],"ERROR")</f>
        <v>Healthcare</v>
      </c>
      <c r="AD71" t="s">
        <v>985</v>
      </c>
      <c r="AE71" t="s">
        <v>986</v>
      </c>
      <c r="AF71" t="s">
        <v>987</v>
      </c>
      <c r="AG71" t="s">
        <v>988</v>
      </c>
      <c r="AH71" t="s">
        <v>989</v>
      </c>
      <c r="AI71" t="s">
        <v>981</v>
      </c>
      <c r="AJ71">
        <v>85012</v>
      </c>
      <c r="AK71" t="s">
        <v>221</v>
      </c>
      <c r="AL71" t="s">
        <v>990</v>
      </c>
      <c r="AO71" t="s">
        <v>3443</v>
      </c>
      <c r="AP71" t="s">
        <v>2140</v>
      </c>
      <c r="AQ71" t="s">
        <v>3976</v>
      </c>
    </row>
    <row r="72" spans="1:44" x14ac:dyDescent="0.3">
      <c r="A72" t="s">
        <v>2783</v>
      </c>
      <c r="B72" t="s">
        <v>338</v>
      </c>
      <c r="C72" t="s">
        <v>3789</v>
      </c>
      <c r="D72" t="s">
        <v>3497</v>
      </c>
      <c r="E72" t="s">
        <v>226</v>
      </c>
      <c r="F72" t="s">
        <v>2989</v>
      </c>
      <c r="G72" t="s">
        <v>3445</v>
      </c>
      <c r="H72" t="s">
        <v>3790</v>
      </c>
      <c r="I72" t="s">
        <v>170</v>
      </c>
      <c r="J72" t="s">
        <v>3791</v>
      </c>
      <c r="K72" t="s">
        <v>3792</v>
      </c>
      <c r="L72" t="s">
        <v>971</v>
      </c>
      <c r="M72" t="s">
        <v>972</v>
      </c>
      <c r="N72" t="s">
        <v>973</v>
      </c>
      <c r="O72">
        <v>28209</v>
      </c>
      <c r="P72" t="s">
        <v>221</v>
      </c>
      <c r="Q72" t="s">
        <v>377</v>
      </c>
      <c r="R72" t="s">
        <v>378</v>
      </c>
      <c r="S72" t="s">
        <v>170</v>
      </c>
      <c r="T72" t="s">
        <v>379</v>
      </c>
      <c r="U72">
        <f>_xlfn.XLOOKUP(Treasurer[[#This Row],[Company Domain]],Summary[Company Domain], Summary[Revenue (in 000s USD)],"ERROR")</f>
        <v>1204613</v>
      </c>
      <c r="V72" t="str">
        <f>_xlfn.XLOOKUP(Treasurer[[#This Row],[Company Domain]],Summary[Company Domain], Summary[Revenue Range (in USD)],"ERROR")</f>
        <v>$1 bil. - $5 bil.</v>
      </c>
      <c r="W72" t="s">
        <v>380</v>
      </c>
      <c r="X72" t="s">
        <v>381</v>
      </c>
      <c r="Y72" t="s">
        <v>380</v>
      </c>
      <c r="Z72" t="s">
        <v>381</v>
      </c>
      <c r="AA72" t="str">
        <f>_xlfn.XLOOKUP(Treasurer[[#This Row],[Company Domain]],Summary[Company Domain], Summary[Industry (Standardized)],"ERROR")</f>
        <v>Finance</v>
      </c>
      <c r="AB72" t="str">
        <f>_xlfn.XLOOKUP(Treasurer[[#This Row],[Company Domain]],Summary[Company Domain], Summary[Lead Segment HS],"ERROR")</f>
        <v>Services</v>
      </c>
      <c r="AC72" t="str">
        <f>_xlfn.XLOOKUP(Treasurer[[#This Row],[Company Domain]],Summary[Company Domain], Summary[Industry Re-Segmentation],"ERROR")</f>
        <v>Finance &amp; Insurance</v>
      </c>
      <c r="AD72" t="s">
        <v>382</v>
      </c>
      <c r="AE72" t="s">
        <v>383</v>
      </c>
      <c r="AF72" t="s">
        <v>384</v>
      </c>
      <c r="AG72" t="s">
        <v>385</v>
      </c>
      <c r="AH72" t="s">
        <v>386</v>
      </c>
      <c r="AI72" t="s">
        <v>345</v>
      </c>
      <c r="AJ72">
        <v>65801</v>
      </c>
      <c r="AK72" t="s">
        <v>221</v>
      </c>
      <c r="AL72" t="s">
        <v>387</v>
      </c>
      <c r="AO72" t="s">
        <v>3443</v>
      </c>
      <c r="AP72" t="s">
        <v>2140</v>
      </c>
      <c r="AQ72" t="s">
        <v>3976</v>
      </c>
    </row>
    <row r="73" spans="1:44" x14ac:dyDescent="0.3">
      <c r="A73" t="s">
        <v>3793</v>
      </c>
      <c r="C73" t="s">
        <v>3794</v>
      </c>
      <c r="D73" t="s">
        <v>3795</v>
      </c>
      <c r="E73" t="s">
        <v>226</v>
      </c>
      <c r="F73" t="s">
        <v>2989</v>
      </c>
      <c r="G73" t="s">
        <v>2786</v>
      </c>
      <c r="H73" t="s">
        <v>3796</v>
      </c>
      <c r="I73" t="s">
        <v>148</v>
      </c>
      <c r="J73" t="s">
        <v>3797</v>
      </c>
      <c r="K73" t="s">
        <v>3798</v>
      </c>
      <c r="L73" t="s">
        <v>1192</v>
      </c>
      <c r="M73" t="s">
        <v>1193</v>
      </c>
      <c r="N73" t="s">
        <v>591</v>
      </c>
      <c r="O73">
        <v>43287</v>
      </c>
      <c r="P73" t="s">
        <v>221</v>
      </c>
      <c r="Q73" t="s">
        <v>1186</v>
      </c>
      <c r="R73" t="s">
        <v>1187</v>
      </c>
      <c r="S73" t="s">
        <v>148</v>
      </c>
      <c r="T73" t="s">
        <v>1188</v>
      </c>
      <c r="U73">
        <f>_xlfn.XLOOKUP(Treasurer[[#This Row],[Company Domain]],Summary[Company Domain], Summary[Revenue (in 000s USD)],"ERROR")</f>
        <v>7543000</v>
      </c>
      <c r="V73" t="str">
        <f>_xlfn.XLOOKUP(Treasurer[[#This Row],[Company Domain]],Summary[Company Domain], Summary[Revenue Range (in USD)],"ERROR")</f>
        <v>Over $5 bil.</v>
      </c>
      <c r="W73" t="s">
        <v>219</v>
      </c>
      <c r="X73" t="s">
        <v>349</v>
      </c>
      <c r="Y73" t="s">
        <v>219</v>
      </c>
      <c r="Z73" t="s">
        <v>349</v>
      </c>
      <c r="AA73" t="str">
        <f>_xlfn.XLOOKUP(Treasurer[[#This Row],[Company Domain]],Summary[Company Domain], Summary[Industry (Standardized)],"ERROR")</f>
        <v>Finance</v>
      </c>
      <c r="AB73" t="str">
        <f>_xlfn.XLOOKUP(Treasurer[[#This Row],[Company Domain]],Summary[Company Domain], Summary[Lead Segment HS],"ERROR")</f>
        <v>Services</v>
      </c>
      <c r="AC73" t="str">
        <f>_xlfn.XLOOKUP(Treasurer[[#This Row],[Company Domain]],Summary[Company Domain], Summary[Industry Re-Segmentation],"ERROR")</f>
        <v>Finance &amp; Insurance</v>
      </c>
      <c r="AD73" t="s">
        <v>1189</v>
      </c>
      <c r="AE73" t="s">
        <v>1190</v>
      </c>
      <c r="AF73" t="s">
        <v>1191</v>
      </c>
      <c r="AG73" t="s">
        <v>1192</v>
      </c>
      <c r="AH73" t="s">
        <v>1193</v>
      </c>
      <c r="AI73" t="s">
        <v>591</v>
      </c>
      <c r="AJ73">
        <v>43287</v>
      </c>
      <c r="AK73" t="s">
        <v>221</v>
      </c>
      <c r="AL73" t="s">
        <v>1194</v>
      </c>
      <c r="AO73" t="s">
        <v>3443</v>
      </c>
      <c r="AP73" t="s">
        <v>2140</v>
      </c>
      <c r="AQ73" t="s">
        <v>3976</v>
      </c>
    </row>
    <row r="74" spans="1:44" x14ac:dyDescent="0.3">
      <c r="A74" t="s">
        <v>3799</v>
      </c>
      <c r="C74" t="s">
        <v>3800</v>
      </c>
      <c r="D74" t="s">
        <v>3497</v>
      </c>
      <c r="E74" t="s">
        <v>226</v>
      </c>
      <c r="F74" t="s">
        <v>2989</v>
      </c>
      <c r="G74" t="s">
        <v>3445</v>
      </c>
      <c r="H74" t="s">
        <v>3801</v>
      </c>
      <c r="I74" t="s">
        <v>196</v>
      </c>
      <c r="J74" t="s">
        <v>3802</v>
      </c>
      <c r="K74" t="s">
        <v>3803</v>
      </c>
      <c r="L74" t="s">
        <v>1120</v>
      </c>
      <c r="M74" t="s">
        <v>1121</v>
      </c>
      <c r="N74" t="s">
        <v>581</v>
      </c>
      <c r="O74">
        <v>83707</v>
      </c>
      <c r="P74" t="s">
        <v>221</v>
      </c>
      <c r="Q74" t="s">
        <v>1122</v>
      </c>
      <c r="R74" t="s">
        <v>1123</v>
      </c>
      <c r="S74" t="s">
        <v>196</v>
      </c>
      <c r="T74" t="s">
        <v>1124</v>
      </c>
      <c r="U74">
        <f>_xlfn.XLOOKUP(Treasurer[[#This Row],[Company Domain]],Summary[Company Domain], Summary[Revenue (in 000s USD)],"ERROR")</f>
        <v>15540000</v>
      </c>
      <c r="V74" t="str">
        <f>_xlfn.XLOOKUP(Treasurer[[#This Row],[Company Domain]],Summary[Company Domain], Summary[Revenue Range (in USD)],"ERROR")</f>
        <v>Over $5 bil.</v>
      </c>
      <c r="W74" t="s">
        <v>212</v>
      </c>
      <c r="X74" t="s">
        <v>1125</v>
      </c>
      <c r="Y74" t="s">
        <v>212</v>
      </c>
      <c r="Z74" t="s">
        <v>1126</v>
      </c>
      <c r="AA74" t="str">
        <f>_xlfn.XLOOKUP(Treasurer[[#This Row],[Company Domain]],Summary[Company Domain], Summary[Industry (Standardized)],"ERROR")</f>
        <v>Manufacturing</v>
      </c>
      <c r="AB74" t="str">
        <f>_xlfn.XLOOKUP(Treasurer[[#This Row],[Company Domain]],Summary[Company Domain], Summary[Lead Segment HS],"ERROR")</f>
        <v>Services</v>
      </c>
      <c r="AC74" t="str">
        <f>_xlfn.XLOOKUP(Treasurer[[#This Row],[Company Domain]],Summary[Company Domain], Summary[Industry Re-Segmentation],"ERROR")</f>
        <v>Manufacturing</v>
      </c>
      <c r="AD74" t="s">
        <v>1127</v>
      </c>
      <c r="AE74" t="s">
        <v>1128</v>
      </c>
      <c r="AF74" t="s">
        <v>1129</v>
      </c>
      <c r="AG74" t="s">
        <v>1120</v>
      </c>
      <c r="AH74" t="s">
        <v>1121</v>
      </c>
      <c r="AI74" t="s">
        <v>581</v>
      </c>
      <c r="AJ74">
        <v>83707</v>
      </c>
      <c r="AK74" t="s">
        <v>221</v>
      </c>
      <c r="AL74" t="s">
        <v>1130</v>
      </c>
      <c r="AO74" t="s">
        <v>3443</v>
      </c>
      <c r="AP74" t="s">
        <v>2140</v>
      </c>
      <c r="AQ74" t="s">
        <v>3976</v>
      </c>
    </row>
    <row r="75" spans="1:44" x14ac:dyDescent="0.3">
      <c r="A75" t="s">
        <v>422</v>
      </c>
      <c r="C75" t="s">
        <v>3804</v>
      </c>
      <c r="D75" t="s">
        <v>3492</v>
      </c>
      <c r="E75" t="s">
        <v>226</v>
      </c>
      <c r="F75" t="s">
        <v>2989</v>
      </c>
      <c r="G75" t="s">
        <v>3444</v>
      </c>
      <c r="H75" t="s">
        <v>3805</v>
      </c>
      <c r="I75" t="s">
        <v>163</v>
      </c>
      <c r="J75" t="s">
        <v>3806</v>
      </c>
      <c r="K75" t="s">
        <v>3807</v>
      </c>
      <c r="L75" t="s">
        <v>3808</v>
      </c>
      <c r="M75" t="s">
        <v>673</v>
      </c>
      <c r="N75" t="s">
        <v>396</v>
      </c>
      <c r="O75">
        <v>19611</v>
      </c>
      <c r="P75" t="s">
        <v>221</v>
      </c>
      <c r="Q75" t="s">
        <v>63</v>
      </c>
      <c r="R75" t="s">
        <v>667</v>
      </c>
      <c r="S75" t="s">
        <v>163</v>
      </c>
      <c r="T75" t="s">
        <v>668</v>
      </c>
      <c r="U75">
        <f>_xlfn.XLOOKUP(Treasurer[[#This Row],[Company Domain]],Summary[Company Domain], Summary[Revenue (in 000s USD)],"ERROR")</f>
        <v>1688222</v>
      </c>
      <c r="V75" t="str">
        <f>_xlfn.XLOOKUP(Treasurer[[#This Row],[Company Domain]],Summary[Company Domain], Summary[Revenue Range (in USD)],"ERROR")</f>
        <v>$1 bil. - $5 bil.</v>
      </c>
      <c r="W75" t="s">
        <v>280</v>
      </c>
      <c r="X75" t="s">
        <v>281</v>
      </c>
      <c r="Y75" t="s">
        <v>280</v>
      </c>
      <c r="Z75" t="s">
        <v>281</v>
      </c>
      <c r="AA75" t="str">
        <f>_xlfn.XLOOKUP(Treasurer[[#This Row],[Company Domain]],Summary[Company Domain], Summary[Industry (Standardized)],"ERROR")</f>
        <v>Physicians Clinics</v>
      </c>
      <c r="AB75" t="str">
        <f>_xlfn.XLOOKUP(Treasurer[[#This Row],[Company Domain]],Summary[Company Domain], Summary[Lead Segment HS],"ERROR")</f>
        <v>Healthcare</v>
      </c>
      <c r="AC75" t="str">
        <f>_xlfn.XLOOKUP(Treasurer[[#This Row],[Company Domain]],Summary[Company Domain], Summary[Industry Re-Segmentation],"ERROR")</f>
        <v>Healthcare</v>
      </c>
      <c r="AD75" t="s">
        <v>669</v>
      </c>
      <c r="AE75" t="s">
        <v>670</v>
      </c>
      <c r="AF75" t="s">
        <v>671</v>
      </c>
      <c r="AG75" t="s">
        <v>672</v>
      </c>
      <c r="AH75" t="s">
        <v>673</v>
      </c>
      <c r="AI75" t="s">
        <v>396</v>
      </c>
      <c r="AJ75">
        <v>19611</v>
      </c>
      <c r="AK75" t="s">
        <v>221</v>
      </c>
      <c r="AL75" t="s">
        <v>674</v>
      </c>
      <c r="AO75" t="s">
        <v>3443</v>
      </c>
      <c r="AP75" t="s">
        <v>2140</v>
      </c>
      <c r="AQ75" t="s">
        <v>3976</v>
      </c>
    </row>
    <row r="76" spans="1:44" x14ac:dyDescent="0.3">
      <c r="A76" t="s">
        <v>3809</v>
      </c>
      <c r="C76" t="s">
        <v>3810</v>
      </c>
      <c r="D76" t="s">
        <v>3594</v>
      </c>
      <c r="E76" t="s">
        <v>226</v>
      </c>
      <c r="F76" t="s">
        <v>2989</v>
      </c>
      <c r="G76" t="s">
        <v>2786</v>
      </c>
      <c r="H76" t="s">
        <v>3811</v>
      </c>
      <c r="I76" t="s">
        <v>140</v>
      </c>
      <c r="J76" t="s">
        <v>3812</v>
      </c>
      <c r="K76" t="s">
        <v>3813</v>
      </c>
      <c r="L76" t="s">
        <v>863</v>
      </c>
      <c r="M76" t="s">
        <v>864</v>
      </c>
      <c r="N76" t="s">
        <v>294</v>
      </c>
      <c r="O76">
        <v>94107</v>
      </c>
      <c r="P76" t="s">
        <v>221</v>
      </c>
      <c r="Q76" t="s">
        <v>40</v>
      </c>
      <c r="R76" t="s">
        <v>856</v>
      </c>
      <c r="S76" t="s">
        <v>140</v>
      </c>
      <c r="T76" t="s">
        <v>857</v>
      </c>
      <c r="U76">
        <f>_xlfn.XLOOKUP(Treasurer[[#This Row],[Company Domain]],Summary[Company Domain], Summary[Revenue (in 000s USD)],"ERROR")</f>
        <v>8779057</v>
      </c>
      <c r="V76" t="str">
        <f>_xlfn.XLOOKUP(Treasurer[[#This Row],[Company Domain]],Summary[Company Domain], Summary[Revenue Range (in USD)],"ERROR")</f>
        <v>Over $5 bil.</v>
      </c>
      <c r="W76" t="s">
        <v>280</v>
      </c>
      <c r="X76" t="s">
        <v>281</v>
      </c>
      <c r="Y76" t="s">
        <v>858</v>
      </c>
      <c r="Z76" t="s">
        <v>859</v>
      </c>
      <c r="AA76" t="str">
        <f>_xlfn.XLOOKUP(Treasurer[[#This Row],[Company Domain]],Summary[Company Domain], Summary[Industry (Standardized)],"ERROR")</f>
        <v>Physicians Clinics</v>
      </c>
      <c r="AB76" t="str">
        <f>_xlfn.XLOOKUP(Treasurer[[#This Row],[Company Domain]],Summary[Company Domain], Summary[Lead Segment HS],"ERROR")</f>
        <v>Healthcare</v>
      </c>
      <c r="AC76" t="str">
        <f>_xlfn.XLOOKUP(Treasurer[[#This Row],[Company Domain]],Summary[Company Domain], Summary[Industry Re-Segmentation],"ERROR")</f>
        <v>Healthcare</v>
      </c>
      <c r="AD76" t="s">
        <v>860</v>
      </c>
      <c r="AE76" t="s">
        <v>861</v>
      </c>
      <c r="AF76" t="s">
        <v>862</v>
      </c>
      <c r="AG76" t="s">
        <v>863</v>
      </c>
      <c r="AH76" t="s">
        <v>864</v>
      </c>
      <c r="AI76" t="s">
        <v>294</v>
      </c>
      <c r="AJ76">
        <v>94107</v>
      </c>
      <c r="AK76" t="s">
        <v>221</v>
      </c>
      <c r="AL76" t="s">
        <v>865</v>
      </c>
      <c r="AO76" t="s">
        <v>3443</v>
      </c>
      <c r="AP76" t="s">
        <v>2140</v>
      </c>
      <c r="AQ76" t="s">
        <v>3976</v>
      </c>
    </row>
    <row r="77" spans="1:44" x14ac:dyDescent="0.3">
      <c r="A77" t="s">
        <v>3814</v>
      </c>
      <c r="C77" t="s">
        <v>3815</v>
      </c>
      <c r="D77" t="s">
        <v>3676</v>
      </c>
      <c r="E77" t="s">
        <v>226</v>
      </c>
      <c r="F77" t="s">
        <v>2989</v>
      </c>
      <c r="G77" t="s">
        <v>3445</v>
      </c>
      <c r="H77" t="s">
        <v>3816</v>
      </c>
      <c r="I77" t="s">
        <v>102</v>
      </c>
      <c r="J77" t="s">
        <v>3817</v>
      </c>
      <c r="K77" t="s">
        <v>3818</v>
      </c>
      <c r="L77" t="s">
        <v>3819</v>
      </c>
      <c r="M77" t="s">
        <v>1558</v>
      </c>
      <c r="N77" t="s">
        <v>1559</v>
      </c>
      <c r="O77">
        <v>72716</v>
      </c>
      <c r="P77" t="s">
        <v>221</v>
      </c>
      <c r="Q77" t="s">
        <v>1549</v>
      </c>
      <c r="R77" t="s">
        <v>1550</v>
      </c>
      <c r="S77" t="s">
        <v>102</v>
      </c>
      <c r="T77" t="s">
        <v>1551</v>
      </c>
      <c r="U77">
        <f>_xlfn.XLOOKUP(Treasurer[[#This Row],[Company Domain]],Summary[Company Domain], Summary[Revenue (in 000s USD)],"ERROR")</f>
        <v>630794000</v>
      </c>
      <c r="V77" t="str">
        <f>_xlfn.XLOOKUP(Treasurer[[#This Row],[Company Domain]],Summary[Company Domain], Summary[Revenue Range (in USD)],"ERROR")</f>
        <v>Over $5 bil.</v>
      </c>
      <c r="W77" t="s">
        <v>208</v>
      </c>
      <c r="X77" t="s">
        <v>1204</v>
      </c>
      <c r="Y77" t="s">
        <v>1552</v>
      </c>
      <c r="Z77" t="s">
        <v>1553</v>
      </c>
      <c r="AA77" t="str">
        <f>_xlfn.XLOOKUP(Treasurer[[#This Row],[Company Domain]],Summary[Company Domain], Summary[Industry (Standardized)],"ERROR")</f>
        <v>Retail</v>
      </c>
      <c r="AB77" t="str">
        <f>_xlfn.XLOOKUP(Treasurer[[#This Row],[Company Domain]],Summary[Company Domain], Summary[Lead Segment HS],"ERROR")</f>
        <v>Services</v>
      </c>
      <c r="AC77" t="str">
        <f>_xlfn.XLOOKUP(Treasurer[[#This Row],[Company Domain]],Summary[Company Domain], Summary[Industry Re-Segmentation],"ERROR")</f>
        <v>Retail + CPG</v>
      </c>
      <c r="AD77" t="s">
        <v>1554</v>
      </c>
      <c r="AE77" t="s">
        <v>1555</v>
      </c>
      <c r="AF77" t="s">
        <v>1556</v>
      </c>
      <c r="AG77" t="s">
        <v>1557</v>
      </c>
      <c r="AH77" t="s">
        <v>1558</v>
      </c>
      <c r="AI77" t="s">
        <v>1559</v>
      </c>
      <c r="AJ77">
        <v>72716</v>
      </c>
      <c r="AK77" t="s">
        <v>221</v>
      </c>
      <c r="AL77" t="s">
        <v>1560</v>
      </c>
      <c r="AO77" t="s">
        <v>3443</v>
      </c>
      <c r="AP77" t="s">
        <v>2140</v>
      </c>
      <c r="AQ77" t="s">
        <v>3976</v>
      </c>
    </row>
    <row r="78" spans="1:44" x14ac:dyDescent="0.3">
      <c r="A78" t="s">
        <v>1969</v>
      </c>
      <c r="C78" t="s">
        <v>3820</v>
      </c>
      <c r="D78" t="s">
        <v>3497</v>
      </c>
      <c r="E78" t="s">
        <v>226</v>
      </c>
      <c r="F78" t="s">
        <v>2989</v>
      </c>
      <c r="G78" t="s">
        <v>3445</v>
      </c>
      <c r="H78" t="s">
        <v>3821</v>
      </c>
      <c r="I78" t="s">
        <v>185</v>
      </c>
      <c r="J78" t="s">
        <v>3822</v>
      </c>
      <c r="L78" t="s">
        <v>3823</v>
      </c>
      <c r="M78" t="s">
        <v>942</v>
      </c>
      <c r="N78" t="s">
        <v>943</v>
      </c>
      <c r="O78">
        <v>96813</v>
      </c>
      <c r="P78" t="s">
        <v>221</v>
      </c>
      <c r="Q78" t="s">
        <v>1483</v>
      </c>
      <c r="R78" t="s">
        <v>1484</v>
      </c>
      <c r="S78" t="s">
        <v>185</v>
      </c>
      <c r="T78" t="s">
        <v>1485</v>
      </c>
      <c r="U78">
        <f>_xlfn.XLOOKUP(Treasurer[[#This Row],[Company Domain]],Summary[Company Domain], Summary[Revenue (in 000s USD)],"ERROR")</f>
        <v>1468019</v>
      </c>
      <c r="V78" t="str">
        <f>_xlfn.XLOOKUP(Treasurer[[#This Row],[Company Domain]],Summary[Company Domain], Summary[Revenue Range (in USD)],"ERROR")</f>
        <v>$1 bil. - $5 bil.</v>
      </c>
      <c r="W78" t="s">
        <v>280</v>
      </c>
      <c r="X78" t="s">
        <v>281</v>
      </c>
      <c r="Y78" t="s">
        <v>280</v>
      </c>
      <c r="Z78" t="s">
        <v>842</v>
      </c>
      <c r="AA78" t="str">
        <f>_xlfn.XLOOKUP(Treasurer[[#This Row],[Company Domain]],Summary[Company Domain], Summary[Industry (Standardized)],"ERROR")</f>
        <v>Physicians Clinics</v>
      </c>
      <c r="AB78" t="str">
        <f>_xlfn.XLOOKUP(Treasurer[[#This Row],[Company Domain]],Summary[Company Domain], Summary[Lead Segment HS],"ERROR")</f>
        <v>Healthcare</v>
      </c>
      <c r="AC78" t="str">
        <f>_xlfn.XLOOKUP(Treasurer[[#This Row],[Company Domain]],Summary[Company Domain], Summary[Industry Re-Segmentation],"ERROR")</f>
        <v>Healthcare</v>
      </c>
      <c r="AD78" t="s">
        <v>1486</v>
      </c>
      <c r="AE78" t="s">
        <v>1487</v>
      </c>
      <c r="AF78" t="s">
        <v>1488</v>
      </c>
      <c r="AG78" t="s">
        <v>1489</v>
      </c>
      <c r="AH78" t="s">
        <v>1490</v>
      </c>
      <c r="AI78" t="s">
        <v>943</v>
      </c>
      <c r="AJ78">
        <v>96706</v>
      </c>
      <c r="AK78" t="s">
        <v>221</v>
      </c>
      <c r="AL78" t="s">
        <v>1491</v>
      </c>
      <c r="AO78" t="s">
        <v>3443</v>
      </c>
      <c r="AP78" t="s">
        <v>2140</v>
      </c>
      <c r="AQ78" t="s">
        <v>3976</v>
      </c>
    </row>
    <row r="79" spans="1:44" x14ac:dyDescent="0.3">
      <c r="A79" t="s">
        <v>3824</v>
      </c>
      <c r="C79" t="s">
        <v>3825</v>
      </c>
      <c r="D79" t="s">
        <v>3826</v>
      </c>
      <c r="E79" t="s">
        <v>226</v>
      </c>
      <c r="F79" t="s">
        <v>2989</v>
      </c>
      <c r="G79" t="s">
        <v>3446</v>
      </c>
      <c r="H79" t="s">
        <v>3827</v>
      </c>
      <c r="I79" t="s">
        <v>196</v>
      </c>
      <c r="K79" t="s">
        <v>3828</v>
      </c>
      <c r="L79" t="s">
        <v>1120</v>
      </c>
      <c r="M79" t="s">
        <v>1121</v>
      </c>
      <c r="N79" t="s">
        <v>581</v>
      </c>
      <c r="O79">
        <v>83707</v>
      </c>
      <c r="P79" t="s">
        <v>221</v>
      </c>
      <c r="Q79" t="s">
        <v>1122</v>
      </c>
      <c r="R79" t="s">
        <v>1123</v>
      </c>
      <c r="S79" t="s">
        <v>196</v>
      </c>
      <c r="T79" t="s">
        <v>1124</v>
      </c>
      <c r="U79">
        <f>_xlfn.XLOOKUP(Treasurer[[#This Row],[Company Domain]],Summary[Company Domain], Summary[Revenue (in 000s USD)],"ERROR")</f>
        <v>15540000</v>
      </c>
      <c r="V79" t="str">
        <f>_xlfn.XLOOKUP(Treasurer[[#This Row],[Company Domain]],Summary[Company Domain], Summary[Revenue Range (in USD)],"ERROR")</f>
        <v>Over $5 bil.</v>
      </c>
      <c r="W79" t="s">
        <v>212</v>
      </c>
      <c r="X79" t="s">
        <v>1125</v>
      </c>
      <c r="Y79" t="s">
        <v>212</v>
      </c>
      <c r="Z79" t="s">
        <v>1126</v>
      </c>
      <c r="AA79" t="str">
        <f>_xlfn.XLOOKUP(Treasurer[[#This Row],[Company Domain]],Summary[Company Domain], Summary[Industry (Standardized)],"ERROR")</f>
        <v>Manufacturing</v>
      </c>
      <c r="AB79" t="str">
        <f>_xlfn.XLOOKUP(Treasurer[[#This Row],[Company Domain]],Summary[Company Domain], Summary[Lead Segment HS],"ERROR")</f>
        <v>Services</v>
      </c>
      <c r="AC79" t="str">
        <f>_xlfn.XLOOKUP(Treasurer[[#This Row],[Company Domain]],Summary[Company Domain], Summary[Industry Re-Segmentation],"ERROR")</f>
        <v>Manufacturing</v>
      </c>
      <c r="AD79" t="s">
        <v>1127</v>
      </c>
      <c r="AE79" t="s">
        <v>1128</v>
      </c>
      <c r="AF79" t="s">
        <v>1129</v>
      </c>
      <c r="AG79" t="s">
        <v>1120</v>
      </c>
      <c r="AH79" t="s">
        <v>1121</v>
      </c>
      <c r="AI79" t="s">
        <v>581</v>
      </c>
      <c r="AJ79">
        <v>83707</v>
      </c>
      <c r="AK79" t="s">
        <v>221</v>
      </c>
      <c r="AL79" t="s">
        <v>1130</v>
      </c>
      <c r="AO79" t="s">
        <v>3443</v>
      </c>
      <c r="AP79" t="s">
        <v>2140</v>
      </c>
      <c r="AQ79" t="s">
        <v>3976</v>
      </c>
    </row>
    <row r="80" spans="1:44" x14ac:dyDescent="0.3">
      <c r="A80" t="s">
        <v>3089</v>
      </c>
      <c r="C80" t="s">
        <v>2950</v>
      </c>
      <c r="D80" t="s">
        <v>3829</v>
      </c>
      <c r="E80" t="s">
        <v>226</v>
      </c>
      <c r="F80" t="s">
        <v>2989</v>
      </c>
      <c r="G80" t="s">
        <v>2786</v>
      </c>
      <c r="H80" t="s">
        <v>3830</v>
      </c>
      <c r="I80" t="s">
        <v>1284</v>
      </c>
      <c r="J80" t="s">
        <v>3831</v>
      </c>
      <c r="K80" t="s">
        <v>3832</v>
      </c>
      <c r="L80" t="s">
        <v>1293</v>
      </c>
      <c r="M80" t="s">
        <v>1294</v>
      </c>
      <c r="N80" t="s">
        <v>294</v>
      </c>
      <c r="O80">
        <v>95661</v>
      </c>
      <c r="P80" t="s">
        <v>221</v>
      </c>
      <c r="Q80" t="s">
        <v>46</v>
      </c>
      <c r="R80" t="s">
        <v>1289</v>
      </c>
      <c r="S80" t="s">
        <v>146</v>
      </c>
      <c r="T80" t="s">
        <v>3833</v>
      </c>
      <c r="U80">
        <f>_xlfn.XLOOKUP(Treasurer[[#This Row],[Company Domain]],Summary[Company Domain], Summary[Revenue (in 000s USD)],"ERROR")</f>
        <v>5200000</v>
      </c>
      <c r="V80" t="str">
        <f>_xlfn.XLOOKUP(Treasurer[[#This Row],[Company Domain]],Summary[Company Domain], Summary[Revenue Range (in USD)],"ERROR")</f>
        <v>Over $5 bil.</v>
      </c>
      <c r="W80" t="s">
        <v>432</v>
      </c>
      <c r="Y80" t="s">
        <v>432</v>
      </c>
      <c r="AA80" t="str">
        <f>_xlfn.XLOOKUP(Treasurer[[#This Row],[Company Domain]],Summary[Company Domain], Summary[Industry (Standardized)],"ERROR")</f>
        <v>Physicians Clinics</v>
      </c>
      <c r="AB80" t="str">
        <f>_xlfn.XLOOKUP(Treasurer[[#This Row],[Company Domain]],Summary[Company Domain], Summary[Lead Segment HS],"ERROR")</f>
        <v>Healthcare</v>
      </c>
      <c r="AC80" t="str">
        <f>_xlfn.XLOOKUP(Treasurer[[#This Row],[Company Domain]],Summary[Company Domain], Summary[Industry Re-Segmentation],"ERROR")</f>
        <v>Healthcare</v>
      </c>
      <c r="AD80" t="s">
        <v>1290</v>
      </c>
      <c r="AE80" t="s">
        <v>1291</v>
      </c>
      <c r="AF80" t="s">
        <v>1292</v>
      </c>
      <c r="AG80" t="s">
        <v>1293</v>
      </c>
      <c r="AH80" t="s">
        <v>1294</v>
      </c>
      <c r="AI80" t="s">
        <v>294</v>
      </c>
      <c r="AJ80">
        <v>95661</v>
      </c>
      <c r="AK80" t="s">
        <v>221</v>
      </c>
      <c r="AL80" t="s">
        <v>1295</v>
      </c>
      <c r="AO80" t="s">
        <v>3443</v>
      </c>
      <c r="AP80" t="s">
        <v>2140</v>
      </c>
      <c r="AQ80" t="s">
        <v>3976</v>
      </c>
    </row>
    <row r="81" spans="1:43" x14ac:dyDescent="0.3">
      <c r="A81" t="s">
        <v>3834</v>
      </c>
      <c r="C81" t="s">
        <v>3835</v>
      </c>
      <c r="D81" t="s">
        <v>3497</v>
      </c>
      <c r="E81" t="s">
        <v>226</v>
      </c>
      <c r="F81" t="s">
        <v>2989</v>
      </c>
      <c r="G81" t="s">
        <v>3445</v>
      </c>
      <c r="H81" t="s">
        <v>3836</v>
      </c>
      <c r="I81" t="s">
        <v>161</v>
      </c>
      <c r="J81" t="s">
        <v>3837</v>
      </c>
      <c r="L81" t="s">
        <v>933</v>
      </c>
      <c r="M81" t="s">
        <v>925</v>
      </c>
      <c r="N81" t="s">
        <v>294</v>
      </c>
      <c r="O81">
        <v>94025</v>
      </c>
      <c r="P81" t="s">
        <v>221</v>
      </c>
      <c r="Q81" t="s">
        <v>926</v>
      </c>
      <c r="R81" t="s">
        <v>927</v>
      </c>
      <c r="S81" t="s">
        <v>161</v>
      </c>
      <c r="T81" t="s">
        <v>928</v>
      </c>
      <c r="U81">
        <f>_xlfn.XLOOKUP(Treasurer[[#This Row],[Company Domain]],Summary[Company Domain], Summary[Revenue (in 000s USD)],"ERROR")</f>
        <v>7248142</v>
      </c>
      <c r="V81" t="str">
        <f>_xlfn.XLOOKUP(Treasurer[[#This Row],[Company Domain]],Summary[Company Domain], Summary[Revenue Range (in USD)],"ERROR")</f>
        <v>Over $5 bil.</v>
      </c>
      <c r="W81" t="s">
        <v>380</v>
      </c>
      <c r="X81" t="s">
        <v>929</v>
      </c>
      <c r="Y81" t="s">
        <v>380</v>
      </c>
      <c r="Z81" t="s">
        <v>929</v>
      </c>
      <c r="AA81" t="str">
        <f>_xlfn.XLOOKUP(Treasurer[[#This Row],[Company Domain]],Summary[Company Domain], Summary[Industry (Standardized)],"ERROR")</f>
        <v>Consumer Services</v>
      </c>
      <c r="AB81" t="str">
        <f>_xlfn.XLOOKUP(Treasurer[[#This Row],[Company Domain]],Summary[Company Domain], Summary[Lead Segment HS],"ERROR")</f>
        <v>Services</v>
      </c>
      <c r="AC81" t="str">
        <f>_xlfn.XLOOKUP(Treasurer[[#This Row],[Company Domain]],Summary[Company Domain], Summary[Industry Re-Segmentation],"ERROR")</f>
        <v>Retail + CPG</v>
      </c>
      <c r="AD81" t="s">
        <v>930</v>
      </c>
      <c r="AE81" t="s">
        <v>931</v>
      </c>
      <c r="AF81" t="s">
        <v>932</v>
      </c>
      <c r="AG81" t="s">
        <v>933</v>
      </c>
      <c r="AH81" t="s">
        <v>925</v>
      </c>
      <c r="AI81" t="s">
        <v>294</v>
      </c>
      <c r="AJ81">
        <v>94025</v>
      </c>
      <c r="AK81" t="s">
        <v>221</v>
      </c>
      <c r="AL81" t="s">
        <v>934</v>
      </c>
      <c r="AO81" t="s">
        <v>3443</v>
      </c>
      <c r="AP81" t="s">
        <v>2140</v>
      </c>
      <c r="AQ81" t="s">
        <v>3976</v>
      </c>
    </row>
    <row r="82" spans="1:43" x14ac:dyDescent="0.3">
      <c r="A82" t="s">
        <v>319</v>
      </c>
      <c r="B82" t="s">
        <v>1313</v>
      </c>
      <c r="C82" t="s">
        <v>3838</v>
      </c>
      <c r="D82" t="s">
        <v>3839</v>
      </c>
      <c r="E82" t="s">
        <v>226</v>
      </c>
      <c r="F82" t="s">
        <v>2989</v>
      </c>
      <c r="G82" t="s">
        <v>2786</v>
      </c>
      <c r="H82" t="s">
        <v>3840</v>
      </c>
      <c r="I82" t="s">
        <v>138</v>
      </c>
      <c r="J82" t="s">
        <v>3841</v>
      </c>
      <c r="K82" t="s">
        <v>3842</v>
      </c>
      <c r="L82" t="s">
        <v>734</v>
      </c>
      <c r="M82" t="s">
        <v>735</v>
      </c>
      <c r="N82" t="s">
        <v>651</v>
      </c>
      <c r="O82">
        <v>48152</v>
      </c>
      <c r="P82" t="s">
        <v>221</v>
      </c>
      <c r="Q82" t="s">
        <v>726</v>
      </c>
      <c r="R82" t="s">
        <v>727</v>
      </c>
      <c r="S82" t="s">
        <v>138</v>
      </c>
      <c r="T82" t="s">
        <v>728</v>
      </c>
      <c r="U82">
        <f>_xlfn.XLOOKUP(Treasurer[[#This Row],[Company Domain]],Summary[Company Domain], Summary[Revenue (in 000s USD)],"ERROR")</f>
        <v>21500000</v>
      </c>
      <c r="V82" t="str">
        <f>_xlfn.XLOOKUP(Treasurer[[#This Row],[Company Domain]],Summary[Company Domain], Summary[Revenue Range (in USD)],"ERROR")</f>
        <v>Over $5 bil.</v>
      </c>
      <c r="W82" t="s">
        <v>432</v>
      </c>
      <c r="X82" t="s">
        <v>214</v>
      </c>
      <c r="Y82" t="s">
        <v>729</v>
      </c>
      <c r="Z82" t="s">
        <v>730</v>
      </c>
      <c r="AA82" t="str">
        <f>_xlfn.XLOOKUP(Treasurer[[#This Row],[Company Domain]],Summary[Company Domain], Summary[Industry (Standardized)],"ERROR")</f>
        <v>Elderly Care Services</v>
      </c>
      <c r="AB82" t="str">
        <f>_xlfn.XLOOKUP(Treasurer[[#This Row],[Company Domain]],Summary[Company Domain], Summary[Lead Segment HS],"ERROR")</f>
        <v>Healthcare</v>
      </c>
      <c r="AC82" t="str">
        <f>_xlfn.XLOOKUP(Treasurer[[#This Row],[Company Domain]],Summary[Company Domain], Summary[Industry Re-Segmentation],"ERROR")</f>
        <v>Healthcare</v>
      </c>
      <c r="AD82" t="s">
        <v>731</v>
      </c>
      <c r="AE82" t="s">
        <v>732</v>
      </c>
      <c r="AF82" t="s">
        <v>733</v>
      </c>
      <c r="AG82" t="s">
        <v>734</v>
      </c>
      <c r="AH82" t="s">
        <v>735</v>
      </c>
      <c r="AI82" t="s">
        <v>651</v>
      </c>
      <c r="AJ82">
        <v>48152</v>
      </c>
      <c r="AK82" t="s">
        <v>221</v>
      </c>
      <c r="AL82" t="s">
        <v>736</v>
      </c>
      <c r="AO82" t="s">
        <v>3443</v>
      </c>
      <c r="AP82" t="s">
        <v>2141</v>
      </c>
      <c r="AQ82" t="s">
        <v>3976</v>
      </c>
    </row>
    <row r="83" spans="1:43" x14ac:dyDescent="0.3">
      <c r="A83" t="s">
        <v>2783</v>
      </c>
      <c r="C83" t="s">
        <v>3843</v>
      </c>
      <c r="D83" t="s">
        <v>3460</v>
      </c>
      <c r="E83" t="s">
        <v>226</v>
      </c>
      <c r="F83" t="s">
        <v>2989</v>
      </c>
      <c r="G83" t="s">
        <v>3444</v>
      </c>
      <c r="H83" t="s">
        <v>3844</v>
      </c>
      <c r="I83" t="s">
        <v>161</v>
      </c>
      <c r="K83" t="s">
        <v>3845</v>
      </c>
      <c r="L83" t="s">
        <v>933</v>
      </c>
      <c r="M83" t="s">
        <v>925</v>
      </c>
      <c r="N83" t="s">
        <v>294</v>
      </c>
      <c r="O83">
        <v>94025</v>
      </c>
      <c r="P83" t="s">
        <v>221</v>
      </c>
      <c r="Q83" t="s">
        <v>926</v>
      </c>
      <c r="R83" t="s">
        <v>927</v>
      </c>
      <c r="S83" t="s">
        <v>161</v>
      </c>
      <c r="T83" t="s">
        <v>928</v>
      </c>
      <c r="U83">
        <f>_xlfn.XLOOKUP(Treasurer[[#This Row],[Company Domain]],Summary[Company Domain], Summary[Revenue (in 000s USD)],"ERROR")</f>
        <v>7248142</v>
      </c>
      <c r="V83" t="str">
        <f>_xlfn.XLOOKUP(Treasurer[[#This Row],[Company Domain]],Summary[Company Domain], Summary[Revenue Range (in USD)],"ERROR")</f>
        <v>Over $5 bil.</v>
      </c>
      <c r="W83" t="s">
        <v>380</v>
      </c>
      <c r="X83" t="s">
        <v>929</v>
      </c>
      <c r="Y83" t="s">
        <v>380</v>
      </c>
      <c r="Z83" t="s">
        <v>929</v>
      </c>
      <c r="AA83" t="str">
        <f>_xlfn.XLOOKUP(Treasurer[[#This Row],[Company Domain]],Summary[Company Domain], Summary[Industry (Standardized)],"ERROR")</f>
        <v>Consumer Services</v>
      </c>
      <c r="AB83" t="str">
        <f>_xlfn.XLOOKUP(Treasurer[[#This Row],[Company Domain]],Summary[Company Domain], Summary[Lead Segment HS],"ERROR")</f>
        <v>Services</v>
      </c>
      <c r="AC83" t="str">
        <f>_xlfn.XLOOKUP(Treasurer[[#This Row],[Company Domain]],Summary[Company Domain], Summary[Industry Re-Segmentation],"ERROR")</f>
        <v>Retail + CPG</v>
      </c>
      <c r="AD83" t="s">
        <v>930</v>
      </c>
      <c r="AE83" t="s">
        <v>931</v>
      </c>
      <c r="AF83" t="s">
        <v>932</v>
      </c>
      <c r="AG83" t="s">
        <v>933</v>
      </c>
      <c r="AH83" t="s">
        <v>925</v>
      </c>
      <c r="AI83" t="s">
        <v>294</v>
      </c>
      <c r="AJ83">
        <v>94025</v>
      </c>
      <c r="AK83" t="s">
        <v>221</v>
      </c>
      <c r="AL83" t="s">
        <v>934</v>
      </c>
      <c r="AO83" t="s">
        <v>3443</v>
      </c>
      <c r="AP83" t="s">
        <v>2140</v>
      </c>
      <c r="AQ83" t="s">
        <v>3976</v>
      </c>
    </row>
    <row r="84" spans="1:43" x14ac:dyDescent="0.3">
      <c r="A84" t="s">
        <v>1860</v>
      </c>
      <c r="B84" t="s">
        <v>389</v>
      </c>
      <c r="C84" t="s">
        <v>3846</v>
      </c>
      <c r="D84" t="s">
        <v>3559</v>
      </c>
      <c r="E84" t="s">
        <v>226</v>
      </c>
      <c r="F84" t="s">
        <v>2989</v>
      </c>
      <c r="G84" t="s">
        <v>3444</v>
      </c>
      <c r="H84" t="s">
        <v>3847</v>
      </c>
      <c r="I84" t="s">
        <v>104</v>
      </c>
      <c r="J84" t="s">
        <v>3848</v>
      </c>
      <c r="K84" t="s">
        <v>3849</v>
      </c>
      <c r="L84" t="s">
        <v>589</v>
      </c>
      <c r="M84" t="s">
        <v>590</v>
      </c>
      <c r="N84" t="s">
        <v>591</v>
      </c>
      <c r="O84">
        <v>44333</v>
      </c>
      <c r="P84" t="s">
        <v>221</v>
      </c>
      <c r="Q84" t="s">
        <v>582</v>
      </c>
      <c r="R84" t="s">
        <v>583</v>
      </c>
      <c r="S84" t="s">
        <v>104</v>
      </c>
      <c r="T84" t="s">
        <v>584</v>
      </c>
      <c r="U84">
        <f>_xlfn.XLOOKUP(Treasurer[[#This Row],[Company Domain]],Summary[Company Domain], Summary[Revenue (in 000s USD)],"ERROR")</f>
        <v>7987200</v>
      </c>
      <c r="V84" t="str">
        <f>_xlfn.XLOOKUP(Treasurer[[#This Row],[Company Domain]],Summary[Company Domain], Summary[Revenue Range (in USD)],"ERROR")</f>
        <v>Over $5 bil.</v>
      </c>
      <c r="W84" t="s">
        <v>208</v>
      </c>
      <c r="X84" t="s">
        <v>585</v>
      </c>
      <c r="Y84" t="s">
        <v>208</v>
      </c>
      <c r="Z84" t="s">
        <v>585</v>
      </c>
      <c r="AA84" t="str">
        <f>_xlfn.XLOOKUP(Treasurer[[#This Row],[Company Domain]],Summary[Company Domain], Summary[Industry (Standardized)],"ERROR")</f>
        <v>Retail</v>
      </c>
      <c r="AB84" t="str">
        <f>_xlfn.XLOOKUP(Treasurer[[#This Row],[Company Domain]],Summary[Company Domain], Summary[Lead Segment HS],"ERROR")</f>
        <v>Services</v>
      </c>
      <c r="AC84" t="str">
        <f>_xlfn.XLOOKUP(Treasurer[[#This Row],[Company Domain]],Summary[Company Domain], Summary[Industry Re-Segmentation],"ERROR")</f>
        <v>Retail + CPG</v>
      </c>
      <c r="AD84" t="s">
        <v>586</v>
      </c>
      <c r="AE84" t="s">
        <v>587</v>
      </c>
      <c r="AF84" t="s">
        <v>588</v>
      </c>
      <c r="AG84" t="s">
        <v>589</v>
      </c>
      <c r="AH84" t="s">
        <v>590</v>
      </c>
      <c r="AI84" t="s">
        <v>591</v>
      </c>
      <c r="AJ84">
        <v>44333</v>
      </c>
      <c r="AK84" t="s">
        <v>221</v>
      </c>
      <c r="AL84" t="s">
        <v>592</v>
      </c>
      <c r="AO84" t="s">
        <v>3443</v>
      </c>
      <c r="AP84" t="s">
        <v>2140</v>
      </c>
      <c r="AQ84" t="s">
        <v>3976</v>
      </c>
    </row>
    <row r="85" spans="1:43" x14ac:dyDescent="0.3">
      <c r="A85" t="s">
        <v>3097</v>
      </c>
      <c r="C85" t="s">
        <v>3850</v>
      </c>
      <c r="D85" t="s">
        <v>3785</v>
      </c>
      <c r="E85" t="s">
        <v>226</v>
      </c>
      <c r="F85" t="s">
        <v>2989</v>
      </c>
      <c r="G85" t="s">
        <v>2786</v>
      </c>
      <c r="H85" t="s">
        <v>3851</v>
      </c>
      <c r="I85" t="s">
        <v>145</v>
      </c>
      <c r="J85" t="s">
        <v>3852</v>
      </c>
      <c r="K85" t="s">
        <v>3853</v>
      </c>
      <c r="L85" t="s">
        <v>613</v>
      </c>
      <c r="M85" t="s">
        <v>614</v>
      </c>
      <c r="N85" t="s">
        <v>294</v>
      </c>
      <c r="O85">
        <v>92707</v>
      </c>
      <c r="P85" t="s">
        <v>221</v>
      </c>
      <c r="Q85" t="s">
        <v>615</v>
      </c>
      <c r="R85" t="s">
        <v>616</v>
      </c>
      <c r="S85" t="s">
        <v>145</v>
      </c>
      <c r="T85" t="s">
        <v>617</v>
      </c>
      <c r="U85">
        <f>_xlfn.XLOOKUP(Treasurer[[#This Row],[Company Domain]],Summary[Company Domain], Summary[Revenue (in 000s USD)],"ERROR")</f>
        <v>6247700</v>
      </c>
      <c r="V85" t="str">
        <f>_xlfn.XLOOKUP(Treasurer[[#This Row],[Company Domain]],Summary[Company Domain], Summary[Revenue Range (in USD)],"ERROR")</f>
        <v>Over $5 bil.</v>
      </c>
      <c r="W85" t="s">
        <v>219</v>
      </c>
      <c r="X85" t="s">
        <v>618</v>
      </c>
      <c r="Y85" t="s">
        <v>219</v>
      </c>
      <c r="Z85" t="s">
        <v>619</v>
      </c>
      <c r="AA85" t="str">
        <f>_xlfn.XLOOKUP(Treasurer[[#This Row],[Company Domain]],Summary[Company Domain], Summary[Industry (Standardized)],"ERROR")</f>
        <v>Finance</v>
      </c>
      <c r="AB85" t="str">
        <f>_xlfn.XLOOKUP(Treasurer[[#This Row],[Company Domain]],Summary[Company Domain], Summary[Lead Segment HS],"ERROR")</f>
        <v>Services</v>
      </c>
      <c r="AC85" t="str">
        <f>_xlfn.XLOOKUP(Treasurer[[#This Row],[Company Domain]],Summary[Company Domain], Summary[Industry Re-Segmentation],"ERROR")</f>
        <v>Finance &amp; Insurance</v>
      </c>
      <c r="AD85" t="s">
        <v>620</v>
      </c>
      <c r="AE85" t="s">
        <v>621</v>
      </c>
      <c r="AF85" t="s">
        <v>622</v>
      </c>
      <c r="AG85" t="s">
        <v>613</v>
      </c>
      <c r="AH85" t="s">
        <v>614</v>
      </c>
      <c r="AI85" t="s">
        <v>294</v>
      </c>
      <c r="AJ85">
        <v>92707</v>
      </c>
      <c r="AK85" t="s">
        <v>221</v>
      </c>
      <c r="AL85" t="s">
        <v>623</v>
      </c>
      <c r="AO85" t="s">
        <v>3443</v>
      </c>
      <c r="AP85" t="s">
        <v>2140</v>
      </c>
      <c r="AQ85" t="s">
        <v>3976</v>
      </c>
    </row>
    <row r="86" spans="1:43" x14ac:dyDescent="0.3">
      <c r="A86" t="s">
        <v>319</v>
      </c>
      <c r="B86" t="s">
        <v>1524</v>
      </c>
      <c r="C86" t="s">
        <v>3854</v>
      </c>
      <c r="D86" t="s">
        <v>3855</v>
      </c>
      <c r="E86" t="s">
        <v>226</v>
      </c>
      <c r="F86" t="s">
        <v>2989</v>
      </c>
      <c r="G86" t="s">
        <v>2786</v>
      </c>
      <c r="H86" t="s">
        <v>3856</v>
      </c>
      <c r="I86" t="s">
        <v>145</v>
      </c>
      <c r="J86" t="s">
        <v>3857</v>
      </c>
      <c r="K86" t="s">
        <v>3858</v>
      </c>
      <c r="L86" t="s">
        <v>613</v>
      </c>
      <c r="M86" t="s">
        <v>614</v>
      </c>
      <c r="N86" t="s">
        <v>294</v>
      </c>
      <c r="O86">
        <v>92707</v>
      </c>
      <c r="P86" t="s">
        <v>221</v>
      </c>
      <c r="Q86" t="s">
        <v>615</v>
      </c>
      <c r="R86" t="s">
        <v>616</v>
      </c>
      <c r="S86" t="s">
        <v>145</v>
      </c>
      <c r="T86" t="s">
        <v>617</v>
      </c>
      <c r="U86">
        <f>_xlfn.XLOOKUP(Treasurer[[#This Row],[Company Domain]],Summary[Company Domain], Summary[Revenue (in 000s USD)],"ERROR")</f>
        <v>6247700</v>
      </c>
      <c r="V86" t="str">
        <f>_xlfn.XLOOKUP(Treasurer[[#This Row],[Company Domain]],Summary[Company Domain], Summary[Revenue Range (in USD)],"ERROR")</f>
        <v>Over $5 bil.</v>
      </c>
      <c r="W86" t="s">
        <v>219</v>
      </c>
      <c r="X86" t="s">
        <v>618</v>
      </c>
      <c r="Y86" t="s">
        <v>219</v>
      </c>
      <c r="Z86" t="s">
        <v>619</v>
      </c>
      <c r="AA86" t="str">
        <f>_xlfn.XLOOKUP(Treasurer[[#This Row],[Company Domain]],Summary[Company Domain], Summary[Industry (Standardized)],"ERROR")</f>
        <v>Finance</v>
      </c>
      <c r="AB86" t="str">
        <f>_xlfn.XLOOKUP(Treasurer[[#This Row],[Company Domain]],Summary[Company Domain], Summary[Lead Segment HS],"ERROR")</f>
        <v>Services</v>
      </c>
      <c r="AC86" t="str">
        <f>_xlfn.XLOOKUP(Treasurer[[#This Row],[Company Domain]],Summary[Company Domain], Summary[Industry Re-Segmentation],"ERROR")</f>
        <v>Finance &amp; Insurance</v>
      </c>
      <c r="AD86" t="s">
        <v>620</v>
      </c>
      <c r="AE86" t="s">
        <v>621</v>
      </c>
      <c r="AF86" t="s">
        <v>622</v>
      </c>
      <c r="AG86" t="s">
        <v>613</v>
      </c>
      <c r="AH86" t="s">
        <v>614</v>
      </c>
      <c r="AI86" t="s">
        <v>294</v>
      </c>
      <c r="AJ86">
        <v>92707</v>
      </c>
      <c r="AK86" t="s">
        <v>221</v>
      </c>
      <c r="AL86" t="s">
        <v>623</v>
      </c>
      <c r="AO86" t="s">
        <v>3443</v>
      </c>
      <c r="AP86" t="s">
        <v>2141</v>
      </c>
      <c r="AQ86" t="s">
        <v>3976</v>
      </c>
    </row>
    <row r="87" spans="1:43" x14ac:dyDescent="0.3">
      <c r="A87" t="s">
        <v>720</v>
      </c>
      <c r="C87" t="s">
        <v>3859</v>
      </c>
      <c r="D87" t="s">
        <v>3860</v>
      </c>
      <c r="E87" t="s">
        <v>226</v>
      </c>
      <c r="F87" t="s">
        <v>2147</v>
      </c>
      <c r="G87" t="s">
        <v>3444</v>
      </c>
      <c r="H87" t="s">
        <v>3861</v>
      </c>
      <c r="I87" t="s">
        <v>766</v>
      </c>
      <c r="K87" t="s">
        <v>3862</v>
      </c>
      <c r="L87" t="s">
        <v>3863</v>
      </c>
      <c r="M87" t="s">
        <v>864</v>
      </c>
      <c r="N87" t="s">
        <v>294</v>
      </c>
      <c r="O87">
        <v>94118</v>
      </c>
      <c r="P87" t="s">
        <v>221</v>
      </c>
      <c r="Q87" t="s">
        <v>1</v>
      </c>
      <c r="R87" t="s">
        <v>770</v>
      </c>
      <c r="S87" t="s">
        <v>101</v>
      </c>
      <c r="T87" t="s">
        <v>771</v>
      </c>
      <c r="U87">
        <f>_xlfn.XLOOKUP(Treasurer[[#This Row],[Company Domain]],Summary[Company Domain], Summary[Revenue (in 000s USD)],"ERROR")</f>
        <v>95400000</v>
      </c>
      <c r="V87" t="str">
        <f>_xlfn.XLOOKUP(Treasurer[[#This Row],[Company Domain]],Summary[Company Domain], Summary[Revenue Range (in USD)],"ERROR")</f>
        <v>Over $5 bil.</v>
      </c>
      <c r="W87" t="s">
        <v>280</v>
      </c>
      <c r="X87" t="s">
        <v>206</v>
      </c>
      <c r="Y87" t="s">
        <v>280</v>
      </c>
      <c r="Z87" t="s">
        <v>206</v>
      </c>
      <c r="AA87" t="str">
        <f>_xlfn.XLOOKUP(Treasurer[[#This Row],[Company Domain]],Summary[Company Domain], Summary[Industry (Standardized)],"ERROR")</f>
        <v>Physicians Clinics</v>
      </c>
      <c r="AB87" t="str">
        <f>_xlfn.XLOOKUP(Treasurer[[#This Row],[Company Domain]],Summary[Company Domain], Summary[Lead Segment HS],"ERROR")</f>
        <v>Healthcare</v>
      </c>
      <c r="AC87" t="str">
        <f>_xlfn.XLOOKUP(Treasurer[[#This Row],[Company Domain]],Summary[Company Domain], Summary[Industry Re-Segmentation],"ERROR")</f>
        <v>Healthcare</v>
      </c>
      <c r="AD87" t="s">
        <v>772</v>
      </c>
      <c r="AE87" t="s">
        <v>773</v>
      </c>
      <c r="AF87" t="s">
        <v>774</v>
      </c>
      <c r="AG87" t="s">
        <v>775</v>
      </c>
      <c r="AH87" t="s">
        <v>769</v>
      </c>
      <c r="AI87" t="s">
        <v>294</v>
      </c>
      <c r="AJ87">
        <v>94612</v>
      </c>
      <c r="AK87" t="s">
        <v>221</v>
      </c>
      <c r="AL87" t="s">
        <v>776</v>
      </c>
      <c r="AO87" t="s">
        <v>3443</v>
      </c>
      <c r="AP87" t="s">
        <v>2140</v>
      </c>
      <c r="AQ87" t="s">
        <v>3976</v>
      </c>
    </row>
    <row r="88" spans="1:43" x14ac:dyDescent="0.3">
      <c r="A88" t="s">
        <v>3126</v>
      </c>
      <c r="B88" t="s">
        <v>567</v>
      </c>
      <c r="C88" t="s">
        <v>3864</v>
      </c>
      <c r="D88" t="s">
        <v>3510</v>
      </c>
      <c r="E88" t="s">
        <v>226</v>
      </c>
      <c r="F88" t="s">
        <v>270</v>
      </c>
      <c r="G88" t="s">
        <v>2786</v>
      </c>
      <c r="H88" t="s">
        <v>3865</v>
      </c>
      <c r="I88" t="s">
        <v>169</v>
      </c>
      <c r="J88" t="s">
        <v>3866</v>
      </c>
      <c r="K88" t="s">
        <v>3867</v>
      </c>
      <c r="L88" t="s">
        <v>1433</v>
      </c>
      <c r="M88" t="s">
        <v>1434</v>
      </c>
      <c r="N88" t="s">
        <v>551</v>
      </c>
      <c r="O88">
        <v>37215</v>
      </c>
      <c r="P88" t="s">
        <v>221</v>
      </c>
      <c r="Q88" t="s">
        <v>69</v>
      </c>
      <c r="R88" t="s">
        <v>1435</v>
      </c>
      <c r="S88" t="s">
        <v>169</v>
      </c>
      <c r="T88" t="s">
        <v>1436</v>
      </c>
      <c r="U88">
        <f>_xlfn.XLOOKUP(Treasurer[[#This Row],[Company Domain]],Summary[Company Domain], Summary[Revenue (in 000s USD)],"ERROR")</f>
        <v>2313222</v>
      </c>
      <c r="V88" t="str">
        <f>_xlfn.XLOOKUP(Treasurer[[#This Row],[Company Domain]],Summary[Company Domain], Summary[Revenue Range (in USD)],"ERROR")</f>
        <v>$1 bil. - $5 bil.</v>
      </c>
      <c r="W88" t="s">
        <v>280</v>
      </c>
      <c r="X88" t="s">
        <v>281</v>
      </c>
      <c r="Y88" t="s">
        <v>280</v>
      </c>
      <c r="Z88" t="s">
        <v>281</v>
      </c>
      <c r="AA88" t="str">
        <f>_xlfn.XLOOKUP(Treasurer[[#This Row],[Company Domain]],Summary[Company Domain], Summary[Industry (Standardized)],"ERROR")</f>
        <v>Physicians Clinics</v>
      </c>
      <c r="AB88" t="str">
        <f>_xlfn.XLOOKUP(Treasurer[[#This Row],[Company Domain]],Summary[Company Domain], Summary[Lead Segment HS],"ERROR")</f>
        <v>Healthcare</v>
      </c>
      <c r="AC88" t="str">
        <f>_xlfn.XLOOKUP(Treasurer[[#This Row],[Company Domain]],Summary[Company Domain], Summary[Industry Re-Segmentation],"ERROR")</f>
        <v>Healthcare</v>
      </c>
      <c r="AD88" t="s">
        <v>1437</v>
      </c>
      <c r="AE88" t="s">
        <v>1438</v>
      </c>
      <c r="AF88" t="s">
        <v>1439</v>
      </c>
      <c r="AG88" t="s">
        <v>1440</v>
      </c>
      <c r="AH88" t="s">
        <v>1434</v>
      </c>
      <c r="AI88" t="s">
        <v>551</v>
      </c>
      <c r="AJ88">
        <v>37215</v>
      </c>
      <c r="AK88" t="s">
        <v>221</v>
      </c>
      <c r="AL88" t="s">
        <v>1441</v>
      </c>
      <c r="AO88" t="s">
        <v>3443</v>
      </c>
      <c r="AP88" t="s">
        <v>2141</v>
      </c>
      <c r="AQ88" t="s">
        <v>3976</v>
      </c>
    </row>
    <row r="89" spans="1:43" x14ac:dyDescent="0.3">
      <c r="A89" t="s">
        <v>1561</v>
      </c>
      <c r="C89" t="s">
        <v>3868</v>
      </c>
      <c r="D89" t="s">
        <v>3497</v>
      </c>
      <c r="E89" t="s">
        <v>226</v>
      </c>
      <c r="F89" t="s">
        <v>2989</v>
      </c>
      <c r="G89" t="s">
        <v>3445</v>
      </c>
      <c r="H89" t="s">
        <v>3869</v>
      </c>
      <c r="I89" t="s">
        <v>135</v>
      </c>
      <c r="J89" t="s">
        <v>3870</v>
      </c>
      <c r="L89" t="s">
        <v>1686</v>
      </c>
      <c r="M89" t="s">
        <v>680</v>
      </c>
      <c r="N89" t="s">
        <v>345</v>
      </c>
      <c r="O89">
        <v>63105</v>
      </c>
      <c r="P89" t="s">
        <v>221</v>
      </c>
      <c r="Q89" t="s">
        <v>681</v>
      </c>
      <c r="R89" t="s">
        <v>682</v>
      </c>
      <c r="S89" t="s">
        <v>135</v>
      </c>
      <c r="T89" t="s">
        <v>683</v>
      </c>
      <c r="U89">
        <f>_xlfn.XLOOKUP(Treasurer[[#This Row],[Company Domain]],Summary[Company Domain], Summary[Revenue (in 000s USD)],"ERROR")</f>
        <v>144547000</v>
      </c>
      <c r="V89" t="str">
        <f>_xlfn.XLOOKUP(Treasurer[[#This Row],[Company Domain]],Summary[Company Domain], Summary[Revenue Range (in USD)],"ERROR")</f>
        <v>Over $5 bil.</v>
      </c>
      <c r="W89" t="s">
        <v>215</v>
      </c>
      <c r="Y89" t="s">
        <v>215</v>
      </c>
      <c r="AA89" t="str">
        <f>_xlfn.XLOOKUP(Treasurer[[#This Row],[Company Domain]],Summary[Company Domain], Summary[Industry (Standardized)],"ERROR")</f>
        <v>Insurance</v>
      </c>
      <c r="AB89" t="str">
        <f>_xlfn.XLOOKUP(Treasurer[[#This Row],[Company Domain]],Summary[Company Domain], Summary[Lead Segment HS],"ERROR")</f>
        <v>Services</v>
      </c>
      <c r="AC89" t="str">
        <f>_xlfn.XLOOKUP(Treasurer[[#This Row],[Company Domain]],Summary[Company Domain], Summary[Industry Re-Segmentation],"ERROR")</f>
        <v>Finance &amp; Insurance</v>
      </c>
      <c r="AD89" t="s">
        <v>684</v>
      </c>
      <c r="AE89" t="s">
        <v>685</v>
      </c>
      <c r="AF89" t="s">
        <v>686</v>
      </c>
      <c r="AG89" t="s">
        <v>687</v>
      </c>
      <c r="AH89" t="s">
        <v>680</v>
      </c>
      <c r="AI89" t="s">
        <v>345</v>
      </c>
      <c r="AJ89">
        <v>63105</v>
      </c>
      <c r="AK89" t="s">
        <v>221</v>
      </c>
      <c r="AL89" t="s">
        <v>688</v>
      </c>
      <c r="AO89" t="s">
        <v>3443</v>
      </c>
      <c r="AP89" t="s">
        <v>2140</v>
      </c>
      <c r="AQ89" t="s">
        <v>3976</v>
      </c>
    </row>
    <row r="90" spans="1:43" x14ac:dyDescent="0.3">
      <c r="A90" t="s">
        <v>3871</v>
      </c>
      <c r="C90" t="s">
        <v>3872</v>
      </c>
      <c r="D90" t="s">
        <v>3594</v>
      </c>
      <c r="E90" t="s">
        <v>226</v>
      </c>
      <c r="F90" t="s">
        <v>2989</v>
      </c>
      <c r="G90" t="s">
        <v>2786</v>
      </c>
      <c r="H90" t="s">
        <v>3873</v>
      </c>
      <c r="I90" t="s">
        <v>190</v>
      </c>
      <c r="J90" t="s">
        <v>3874</v>
      </c>
      <c r="K90" t="s">
        <v>3875</v>
      </c>
      <c r="L90" t="s">
        <v>3458</v>
      </c>
      <c r="M90" t="s">
        <v>696</v>
      </c>
      <c r="N90" t="s">
        <v>328</v>
      </c>
      <c r="O90">
        <v>97258</v>
      </c>
      <c r="P90" t="s">
        <v>221</v>
      </c>
      <c r="Q90" t="s">
        <v>91</v>
      </c>
      <c r="R90" t="s">
        <v>1516</v>
      </c>
      <c r="S90" t="s">
        <v>190</v>
      </c>
      <c r="T90" t="s">
        <v>1517</v>
      </c>
      <c r="U90">
        <f>_xlfn.XLOOKUP(Treasurer[[#This Row],[Company Domain]],Summary[Company Domain], Summary[Revenue (in 000s USD)],"ERROR")</f>
        <v>1347545</v>
      </c>
      <c r="V90" t="str">
        <f>_xlfn.XLOOKUP(Treasurer[[#This Row],[Company Domain]],Summary[Company Domain], Summary[Revenue Range (in USD)],"ERROR")</f>
        <v>$1 bil. - $5 bil.</v>
      </c>
      <c r="W90" t="s">
        <v>219</v>
      </c>
      <c r="X90" t="s">
        <v>349</v>
      </c>
      <c r="Y90" t="s">
        <v>219</v>
      </c>
      <c r="Z90" t="s">
        <v>349</v>
      </c>
      <c r="AA90" t="str">
        <f>_xlfn.XLOOKUP(Treasurer[[#This Row],[Company Domain]],Summary[Company Domain], Summary[Industry (Standardized)],"ERROR")</f>
        <v>Finance</v>
      </c>
      <c r="AB90" t="str">
        <f>_xlfn.XLOOKUP(Treasurer[[#This Row],[Company Domain]],Summary[Company Domain], Summary[Lead Segment HS],"ERROR")</f>
        <v>Services</v>
      </c>
      <c r="AC90" t="str">
        <f>_xlfn.XLOOKUP(Treasurer[[#This Row],[Company Domain]],Summary[Company Domain], Summary[Industry Re-Segmentation],"ERROR")</f>
        <v>Finance &amp; Insurance</v>
      </c>
      <c r="AD90" t="s">
        <v>1518</v>
      </c>
      <c r="AE90" t="s">
        <v>1519</v>
      </c>
      <c r="AF90" t="s">
        <v>1520</v>
      </c>
      <c r="AG90" t="s">
        <v>1521</v>
      </c>
      <c r="AH90" t="s">
        <v>1522</v>
      </c>
      <c r="AI90" t="s">
        <v>328</v>
      </c>
      <c r="AJ90">
        <v>97035</v>
      </c>
      <c r="AK90" t="s">
        <v>221</v>
      </c>
      <c r="AL90" t="s">
        <v>1523</v>
      </c>
      <c r="AO90" t="s">
        <v>3443</v>
      </c>
      <c r="AP90" t="s">
        <v>2140</v>
      </c>
      <c r="AQ90" t="s">
        <v>3976</v>
      </c>
    </row>
    <row r="91" spans="1:43" x14ac:dyDescent="0.3">
      <c r="A91" t="s">
        <v>3876</v>
      </c>
      <c r="B91" t="s">
        <v>1228</v>
      </c>
      <c r="C91" t="s">
        <v>3877</v>
      </c>
      <c r="D91" t="s">
        <v>226</v>
      </c>
      <c r="E91" t="s">
        <v>226</v>
      </c>
      <c r="F91" t="s">
        <v>2989</v>
      </c>
      <c r="G91" t="s">
        <v>3446</v>
      </c>
      <c r="H91" t="s">
        <v>3878</v>
      </c>
      <c r="I91" t="s">
        <v>3879</v>
      </c>
      <c r="J91" t="s">
        <v>3880</v>
      </c>
      <c r="N91" t="s">
        <v>294</v>
      </c>
      <c r="P91" t="s">
        <v>221</v>
      </c>
      <c r="Q91" t="s">
        <v>2315</v>
      </c>
      <c r="R91" t="s">
        <v>2316</v>
      </c>
      <c r="S91" t="s">
        <v>181</v>
      </c>
      <c r="T91" t="s">
        <v>2317</v>
      </c>
      <c r="U91">
        <f>_xlfn.XLOOKUP(Treasurer[[#This Row],[Company Domain]],Summary[Company Domain], Summary[Revenue (in 000s USD)],"ERROR")</f>
        <v>2495633</v>
      </c>
      <c r="V91" t="str">
        <f>_xlfn.XLOOKUP(Treasurer[[#This Row],[Company Domain]],Summary[Company Domain], Summary[Revenue Range (in USD)],"ERROR")</f>
        <v>$1 bil. - $5 bil.</v>
      </c>
      <c r="W91" t="s">
        <v>479</v>
      </c>
      <c r="X91" t="s">
        <v>480</v>
      </c>
      <c r="Y91" t="s">
        <v>479</v>
      </c>
      <c r="Z91" t="s">
        <v>480</v>
      </c>
      <c r="AA91" t="str">
        <f>_xlfn.XLOOKUP(Treasurer[[#This Row],[Company Domain]],Summary[Company Domain], Summary[Industry (Standardized)],"ERROR")</f>
        <v>Physicians Clinics</v>
      </c>
      <c r="AB91" t="str">
        <f>_xlfn.XLOOKUP(Treasurer[[#This Row],[Company Domain]],Summary[Company Domain], Summary[Lead Segment HS],"ERROR")</f>
        <v>Healthcare</v>
      </c>
      <c r="AC91" t="str">
        <f>_xlfn.XLOOKUP(Treasurer[[#This Row],[Company Domain]],Summary[Company Domain], Summary[Industry Re-Segmentation],"ERROR")</f>
        <v>Healthcare</v>
      </c>
      <c r="AD91" t="s">
        <v>2318</v>
      </c>
      <c r="AE91" t="s">
        <v>2319</v>
      </c>
      <c r="AF91" t="s">
        <v>2320</v>
      </c>
      <c r="AG91" t="s">
        <v>2321</v>
      </c>
      <c r="AH91" t="s">
        <v>2124</v>
      </c>
      <c r="AI91" t="s">
        <v>294</v>
      </c>
      <c r="AJ91">
        <v>92093</v>
      </c>
      <c r="AK91" t="s">
        <v>221</v>
      </c>
      <c r="AL91" t="s">
        <v>2322</v>
      </c>
      <c r="AO91" t="s">
        <v>3443</v>
      </c>
      <c r="AP91" t="s">
        <v>2140</v>
      </c>
      <c r="AQ91" t="s">
        <v>3976</v>
      </c>
    </row>
    <row r="92" spans="1:43" x14ac:dyDescent="0.3">
      <c r="A92" t="s">
        <v>3881</v>
      </c>
      <c r="C92" t="s">
        <v>3882</v>
      </c>
      <c r="D92" t="s">
        <v>226</v>
      </c>
      <c r="E92" t="s">
        <v>226</v>
      </c>
      <c r="F92" t="s">
        <v>2989</v>
      </c>
      <c r="G92" t="s">
        <v>3446</v>
      </c>
      <c r="H92" t="s">
        <v>3883</v>
      </c>
      <c r="I92" t="s">
        <v>181</v>
      </c>
      <c r="K92" t="s">
        <v>3884</v>
      </c>
      <c r="M92" t="s">
        <v>293</v>
      </c>
      <c r="N92" t="s">
        <v>294</v>
      </c>
      <c r="P92" t="s">
        <v>221</v>
      </c>
      <c r="Q92" t="s">
        <v>2315</v>
      </c>
      <c r="R92" t="s">
        <v>2316</v>
      </c>
      <c r="S92" t="s">
        <v>181</v>
      </c>
      <c r="T92" t="s">
        <v>2317</v>
      </c>
      <c r="U92">
        <f>_xlfn.XLOOKUP(Treasurer[[#This Row],[Company Domain]],Summary[Company Domain], Summary[Revenue (in 000s USD)],"ERROR")</f>
        <v>2495633</v>
      </c>
      <c r="V92" t="str">
        <f>_xlfn.XLOOKUP(Treasurer[[#This Row],[Company Domain]],Summary[Company Domain], Summary[Revenue Range (in USD)],"ERROR")</f>
        <v>$1 bil. - $5 bil.</v>
      </c>
      <c r="W92" t="s">
        <v>479</v>
      </c>
      <c r="X92" t="s">
        <v>480</v>
      </c>
      <c r="Y92" t="s">
        <v>479</v>
      </c>
      <c r="Z92" t="s">
        <v>480</v>
      </c>
      <c r="AA92" t="str">
        <f>_xlfn.XLOOKUP(Treasurer[[#This Row],[Company Domain]],Summary[Company Domain], Summary[Industry (Standardized)],"ERROR")</f>
        <v>Physicians Clinics</v>
      </c>
      <c r="AB92" t="str">
        <f>_xlfn.XLOOKUP(Treasurer[[#This Row],[Company Domain]],Summary[Company Domain], Summary[Lead Segment HS],"ERROR")</f>
        <v>Healthcare</v>
      </c>
      <c r="AC92" t="str">
        <f>_xlfn.XLOOKUP(Treasurer[[#This Row],[Company Domain]],Summary[Company Domain], Summary[Industry Re-Segmentation],"ERROR")</f>
        <v>Healthcare</v>
      </c>
      <c r="AD92" t="s">
        <v>2318</v>
      </c>
      <c r="AE92" t="s">
        <v>2319</v>
      </c>
      <c r="AF92" t="s">
        <v>2320</v>
      </c>
      <c r="AG92" t="s">
        <v>2321</v>
      </c>
      <c r="AH92" t="s">
        <v>2124</v>
      </c>
      <c r="AI92" t="s">
        <v>294</v>
      </c>
      <c r="AJ92">
        <v>92093</v>
      </c>
      <c r="AK92" t="s">
        <v>221</v>
      </c>
      <c r="AL92" t="s">
        <v>2322</v>
      </c>
      <c r="AO92" t="s">
        <v>3443</v>
      </c>
      <c r="AP92" t="s">
        <v>2140</v>
      </c>
      <c r="AQ92" t="s">
        <v>3976</v>
      </c>
    </row>
    <row r="93" spans="1:43" x14ac:dyDescent="0.3">
      <c r="A93" t="s">
        <v>2972</v>
      </c>
      <c r="C93" t="s">
        <v>3885</v>
      </c>
      <c r="D93" t="s">
        <v>226</v>
      </c>
      <c r="E93" t="s">
        <v>226</v>
      </c>
      <c r="F93" t="s">
        <v>2989</v>
      </c>
      <c r="G93" t="s">
        <v>3446</v>
      </c>
      <c r="H93" t="s">
        <v>3886</v>
      </c>
      <c r="I93" t="s">
        <v>1141</v>
      </c>
      <c r="J93" t="s">
        <v>3887</v>
      </c>
      <c r="K93" t="s">
        <v>3888</v>
      </c>
      <c r="L93" t="s">
        <v>3889</v>
      </c>
      <c r="M93" t="s">
        <v>1144</v>
      </c>
      <c r="N93" t="s">
        <v>1088</v>
      </c>
      <c r="O93">
        <v>80204</v>
      </c>
      <c r="P93" t="s">
        <v>221</v>
      </c>
      <c r="Q93" t="s">
        <v>77</v>
      </c>
      <c r="R93" t="s">
        <v>1145</v>
      </c>
      <c r="S93" t="s">
        <v>177</v>
      </c>
      <c r="T93" t="s">
        <v>1146</v>
      </c>
      <c r="U93">
        <f>_xlfn.XLOOKUP(Treasurer[[#This Row],[Company Domain]],Summary[Company Domain], Summary[Revenue (in 000s USD)],"ERROR")</f>
        <v>1193312</v>
      </c>
      <c r="V93" t="str">
        <f>_xlfn.XLOOKUP(Treasurer[[#This Row],[Company Domain]],Summary[Company Domain], Summary[Revenue Range (in USD)],"ERROR")</f>
        <v>$1 bil. - $5 bil.</v>
      </c>
      <c r="W93" t="s">
        <v>280</v>
      </c>
      <c r="X93" t="s">
        <v>281</v>
      </c>
      <c r="Y93" t="s">
        <v>280</v>
      </c>
      <c r="Z93" t="s">
        <v>819</v>
      </c>
      <c r="AA93" t="str">
        <f>_xlfn.XLOOKUP(Treasurer[[#This Row],[Company Domain]],Summary[Company Domain], Summary[Industry (Standardized)],"ERROR")</f>
        <v>Physicians Clinics</v>
      </c>
      <c r="AB93" t="str">
        <f>_xlfn.XLOOKUP(Treasurer[[#This Row],[Company Domain]],Summary[Company Domain], Summary[Lead Segment HS],"ERROR")</f>
        <v>Healthcare</v>
      </c>
      <c r="AC93" t="str">
        <f>_xlfn.XLOOKUP(Treasurer[[#This Row],[Company Domain]],Summary[Company Domain], Summary[Industry Re-Segmentation],"ERROR")</f>
        <v>Healthcare</v>
      </c>
      <c r="AD93" t="s">
        <v>1147</v>
      </c>
      <c r="AE93" t="s">
        <v>1148</v>
      </c>
      <c r="AF93" t="s">
        <v>1149</v>
      </c>
      <c r="AG93" t="s">
        <v>1150</v>
      </c>
      <c r="AH93" t="s">
        <v>1144</v>
      </c>
      <c r="AI93" t="s">
        <v>1088</v>
      </c>
      <c r="AJ93">
        <v>80204</v>
      </c>
      <c r="AK93" t="s">
        <v>221</v>
      </c>
      <c r="AL93" t="s">
        <v>1151</v>
      </c>
      <c r="AO93" t="s">
        <v>3443</v>
      </c>
      <c r="AP93" t="s">
        <v>2140</v>
      </c>
      <c r="AQ93" t="s">
        <v>3976</v>
      </c>
    </row>
    <row r="94" spans="1:43" x14ac:dyDescent="0.3">
      <c r="A94" t="s">
        <v>3890</v>
      </c>
      <c r="C94" t="s">
        <v>3891</v>
      </c>
      <c r="D94" t="s">
        <v>3497</v>
      </c>
      <c r="E94" t="s">
        <v>226</v>
      </c>
      <c r="F94" t="s">
        <v>2989</v>
      </c>
      <c r="G94" t="s">
        <v>3445</v>
      </c>
      <c r="H94" t="s">
        <v>3892</v>
      </c>
      <c r="I94" t="s">
        <v>155</v>
      </c>
      <c r="K94" t="s">
        <v>3893</v>
      </c>
      <c r="P94" t="s">
        <v>221</v>
      </c>
      <c r="Q94" t="s">
        <v>710</v>
      </c>
      <c r="R94" t="s">
        <v>711</v>
      </c>
      <c r="S94" t="s">
        <v>155</v>
      </c>
      <c r="T94" t="s">
        <v>712</v>
      </c>
      <c r="U94">
        <f>_xlfn.XLOOKUP(Treasurer[[#This Row],[Company Domain]],Summary[Company Domain], Summary[Revenue (in 000s USD)],"ERROR")</f>
        <v>1806400</v>
      </c>
      <c r="V94" t="str">
        <f>_xlfn.XLOOKUP(Treasurer[[#This Row],[Company Domain]],Summary[Company Domain], Summary[Revenue Range (in USD)],"ERROR")</f>
        <v>$1 bil. - $5 bil.</v>
      </c>
      <c r="W94" t="s">
        <v>380</v>
      </c>
      <c r="X94" t="s">
        <v>713</v>
      </c>
      <c r="Y94" t="s">
        <v>380</v>
      </c>
      <c r="Z94" t="s">
        <v>713</v>
      </c>
      <c r="AA94" t="str">
        <f>_xlfn.XLOOKUP(Treasurer[[#This Row],[Company Domain]],Summary[Company Domain], Summary[Industry (Standardized)],"ERROR")</f>
        <v>Media &amp; Internet</v>
      </c>
      <c r="AB94" t="str">
        <f>_xlfn.XLOOKUP(Treasurer[[#This Row],[Company Domain]],Summary[Company Domain], Summary[Lead Segment HS],"ERROR")</f>
        <v>Services</v>
      </c>
      <c r="AC94" t="str">
        <f>_xlfn.XLOOKUP(Treasurer[[#This Row],[Company Domain]],Summary[Company Domain], Summary[Industry Re-Segmentation],"ERROR")</f>
        <v>General</v>
      </c>
      <c r="AD94" t="s">
        <v>714</v>
      </c>
      <c r="AE94" t="s">
        <v>715</v>
      </c>
      <c r="AF94" t="s">
        <v>716</v>
      </c>
      <c r="AG94" t="s">
        <v>717</v>
      </c>
      <c r="AH94" t="s">
        <v>718</v>
      </c>
      <c r="AI94" t="s">
        <v>457</v>
      </c>
      <c r="AK94" t="s">
        <v>221</v>
      </c>
      <c r="AL94" t="s">
        <v>719</v>
      </c>
      <c r="AO94" t="s">
        <v>3443</v>
      </c>
      <c r="AP94" t="s">
        <v>2140</v>
      </c>
      <c r="AQ94" t="s">
        <v>3976</v>
      </c>
    </row>
    <row r="95" spans="1:43" x14ac:dyDescent="0.3">
      <c r="A95" t="s">
        <v>3894</v>
      </c>
      <c r="C95" t="s">
        <v>1097</v>
      </c>
      <c r="D95" t="s">
        <v>3497</v>
      </c>
      <c r="E95" t="s">
        <v>226</v>
      </c>
      <c r="F95" t="s">
        <v>2989</v>
      </c>
      <c r="G95" t="s">
        <v>3445</v>
      </c>
      <c r="H95" t="s">
        <v>3895</v>
      </c>
      <c r="I95" t="s">
        <v>148</v>
      </c>
      <c r="K95" t="s">
        <v>3896</v>
      </c>
      <c r="M95" t="s">
        <v>590</v>
      </c>
      <c r="N95" t="s">
        <v>591</v>
      </c>
      <c r="P95" t="s">
        <v>221</v>
      </c>
      <c r="Q95" t="s">
        <v>1186</v>
      </c>
      <c r="R95" t="s">
        <v>1187</v>
      </c>
      <c r="S95" t="s">
        <v>148</v>
      </c>
      <c r="T95" t="s">
        <v>1188</v>
      </c>
      <c r="U95">
        <f>_xlfn.XLOOKUP(Treasurer[[#This Row],[Company Domain]],Summary[Company Domain], Summary[Revenue (in 000s USD)],"ERROR")</f>
        <v>7543000</v>
      </c>
      <c r="V95" t="str">
        <f>_xlfn.XLOOKUP(Treasurer[[#This Row],[Company Domain]],Summary[Company Domain], Summary[Revenue Range (in USD)],"ERROR")</f>
        <v>Over $5 bil.</v>
      </c>
      <c r="W95" t="s">
        <v>219</v>
      </c>
      <c r="X95" t="s">
        <v>349</v>
      </c>
      <c r="Y95" t="s">
        <v>219</v>
      </c>
      <c r="Z95" t="s">
        <v>349</v>
      </c>
      <c r="AA95" t="str">
        <f>_xlfn.XLOOKUP(Treasurer[[#This Row],[Company Domain]],Summary[Company Domain], Summary[Industry (Standardized)],"ERROR")</f>
        <v>Finance</v>
      </c>
      <c r="AB95" t="str">
        <f>_xlfn.XLOOKUP(Treasurer[[#This Row],[Company Domain]],Summary[Company Domain], Summary[Lead Segment HS],"ERROR")</f>
        <v>Services</v>
      </c>
      <c r="AC95" t="str">
        <f>_xlfn.XLOOKUP(Treasurer[[#This Row],[Company Domain]],Summary[Company Domain], Summary[Industry Re-Segmentation],"ERROR")</f>
        <v>Finance &amp; Insurance</v>
      </c>
      <c r="AD95" t="s">
        <v>1189</v>
      </c>
      <c r="AE95" t="s">
        <v>1190</v>
      </c>
      <c r="AF95" t="s">
        <v>1191</v>
      </c>
      <c r="AG95" t="s">
        <v>1192</v>
      </c>
      <c r="AH95" t="s">
        <v>1193</v>
      </c>
      <c r="AI95" t="s">
        <v>591</v>
      </c>
      <c r="AJ95">
        <v>43287</v>
      </c>
      <c r="AK95" t="s">
        <v>221</v>
      </c>
      <c r="AL95" t="s">
        <v>1194</v>
      </c>
      <c r="AO95" t="s">
        <v>3443</v>
      </c>
      <c r="AP95" t="s">
        <v>2140</v>
      </c>
      <c r="AQ95" t="s">
        <v>3976</v>
      </c>
    </row>
    <row r="96" spans="1:43" x14ac:dyDescent="0.3">
      <c r="A96" t="s">
        <v>3897</v>
      </c>
      <c r="C96" t="s">
        <v>3898</v>
      </c>
      <c r="D96" t="s">
        <v>3448</v>
      </c>
      <c r="E96" t="s">
        <v>226</v>
      </c>
      <c r="F96" t="s">
        <v>2989</v>
      </c>
      <c r="G96" t="s">
        <v>3446</v>
      </c>
      <c r="H96" t="s">
        <v>3899</v>
      </c>
      <c r="I96" t="s">
        <v>103</v>
      </c>
      <c r="J96" t="s">
        <v>3900</v>
      </c>
      <c r="K96" t="s">
        <v>3901</v>
      </c>
      <c r="L96" t="s">
        <v>2893</v>
      </c>
      <c r="M96" t="s">
        <v>2894</v>
      </c>
      <c r="N96" t="s">
        <v>429</v>
      </c>
      <c r="O96">
        <v>60018</v>
      </c>
      <c r="P96" t="s">
        <v>221</v>
      </c>
      <c r="Q96" t="s">
        <v>2885</v>
      </c>
      <c r="R96" t="s">
        <v>2886</v>
      </c>
      <c r="S96" t="s">
        <v>103</v>
      </c>
      <c r="T96" t="s">
        <v>2887</v>
      </c>
      <c r="U96">
        <f>_xlfn.XLOOKUP(Treasurer[[#This Row],[Company Domain]],Summary[Company Domain], Summary[Revenue (in 000s USD)],"ERROR")</f>
        <v>34987000</v>
      </c>
      <c r="V96" t="str">
        <f>_xlfn.XLOOKUP(Treasurer[[#This Row],[Company Domain]],Summary[Company Domain], Summary[Revenue Range (in USD)],"ERROR")</f>
        <v>Over $5 bil.</v>
      </c>
      <c r="W96" t="s">
        <v>208</v>
      </c>
      <c r="X96" t="s">
        <v>1398</v>
      </c>
      <c r="Y96" t="s">
        <v>2888</v>
      </c>
      <c r="Z96" t="s">
        <v>2889</v>
      </c>
      <c r="AA96" t="str">
        <f>_xlfn.XLOOKUP(Treasurer[[#This Row],[Company Domain]],Summary[Company Domain], Summary[Industry (Standardized)],"ERROR")</f>
        <v>Retail</v>
      </c>
      <c r="AB96" t="str">
        <f>_xlfn.XLOOKUP(Treasurer[[#This Row],[Company Domain]],Summary[Company Domain], Summary[Lead Segment HS],"ERROR")</f>
        <v>Services</v>
      </c>
      <c r="AC96" t="str">
        <f>_xlfn.XLOOKUP(Treasurer[[#This Row],[Company Domain]],Summary[Company Domain], Summary[Industry Re-Segmentation],"ERROR")</f>
        <v>Retail + CPG</v>
      </c>
      <c r="AD96" t="s">
        <v>2890</v>
      </c>
      <c r="AE96" t="s">
        <v>2891</v>
      </c>
      <c r="AF96" t="s">
        <v>2892</v>
      </c>
      <c r="AG96" t="s">
        <v>2893</v>
      </c>
      <c r="AH96" t="s">
        <v>2894</v>
      </c>
      <c r="AI96" t="s">
        <v>429</v>
      </c>
      <c r="AJ96">
        <v>60018</v>
      </c>
      <c r="AK96" t="s">
        <v>221</v>
      </c>
      <c r="AL96" t="s">
        <v>2895</v>
      </c>
      <c r="AO96" t="s">
        <v>3443</v>
      </c>
      <c r="AP96" t="s">
        <v>2140</v>
      </c>
      <c r="AQ96" t="s">
        <v>3976</v>
      </c>
    </row>
    <row r="97" spans="1:43" x14ac:dyDescent="0.3">
      <c r="A97" t="s">
        <v>1969</v>
      </c>
      <c r="B97" t="s">
        <v>1153</v>
      </c>
      <c r="C97" t="s">
        <v>1675</v>
      </c>
      <c r="D97" t="s">
        <v>3826</v>
      </c>
      <c r="E97" t="s">
        <v>226</v>
      </c>
      <c r="F97" t="s">
        <v>2989</v>
      </c>
      <c r="G97" t="s">
        <v>3446</v>
      </c>
      <c r="H97" t="s">
        <v>3902</v>
      </c>
      <c r="I97" t="s">
        <v>112</v>
      </c>
      <c r="J97" t="s">
        <v>3903</v>
      </c>
      <c r="K97" t="s">
        <v>3904</v>
      </c>
      <c r="L97" t="s">
        <v>3905</v>
      </c>
      <c r="M97" t="s">
        <v>3906</v>
      </c>
      <c r="N97" t="s">
        <v>1016</v>
      </c>
      <c r="O97" t="s">
        <v>3907</v>
      </c>
      <c r="P97" t="s">
        <v>221</v>
      </c>
      <c r="Q97" t="s">
        <v>1017</v>
      </c>
      <c r="R97" t="s">
        <v>1018</v>
      </c>
      <c r="S97" t="s">
        <v>112</v>
      </c>
      <c r="T97" t="s">
        <v>1019</v>
      </c>
      <c r="U97">
        <f>_xlfn.XLOOKUP(Treasurer[[#This Row],[Company Domain]],Summary[Company Domain], Summary[Revenue (in 000s USD)],"ERROR")</f>
        <v>1581201</v>
      </c>
      <c r="V97" t="str">
        <f>_xlfn.XLOOKUP(Treasurer[[#This Row],[Company Domain]],Summary[Company Domain], Summary[Revenue Range (in USD)],"ERROR")</f>
        <v>$1 bil. - $5 bil.</v>
      </c>
      <c r="W97" t="s">
        <v>208</v>
      </c>
      <c r="X97" t="s">
        <v>312</v>
      </c>
      <c r="Y97" t="s">
        <v>208</v>
      </c>
      <c r="Z97" t="s">
        <v>1020</v>
      </c>
      <c r="AA97" t="str">
        <f>_xlfn.XLOOKUP(Treasurer[[#This Row],[Company Domain]],Summary[Company Domain], Summary[Industry (Standardized)],"ERROR")</f>
        <v>Retail</v>
      </c>
      <c r="AB97" t="str">
        <f>_xlfn.XLOOKUP(Treasurer[[#This Row],[Company Domain]],Summary[Company Domain], Summary[Lead Segment HS],"ERROR")</f>
        <v>Services</v>
      </c>
      <c r="AC97" t="str">
        <f>_xlfn.XLOOKUP(Treasurer[[#This Row],[Company Domain]],Summary[Company Domain], Summary[Industry Re-Segmentation],"ERROR")</f>
        <v>Retail + CPG</v>
      </c>
      <c r="AD97" t="s">
        <v>1021</v>
      </c>
      <c r="AE97" t="s">
        <v>1022</v>
      </c>
      <c r="AF97" t="s">
        <v>1023</v>
      </c>
      <c r="AG97" t="s">
        <v>1024</v>
      </c>
      <c r="AH97" t="s">
        <v>1015</v>
      </c>
      <c r="AI97" t="s">
        <v>1016</v>
      </c>
      <c r="AJ97">
        <v>53595</v>
      </c>
      <c r="AK97" t="s">
        <v>221</v>
      </c>
      <c r="AL97" t="s">
        <v>1025</v>
      </c>
      <c r="AO97" t="s">
        <v>3443</v>
      </c>
      <c r="AP97" t="s">
        <v>2140</v>
      </c>
      <c r="AQ97" t="s">
        <v>3976</v>
      </c>
    </row>
    <row r="98" spans="1:43" x14ac:dyDescent="0.3">
      <c r="A98" t="s">
        <v>3908</v>
      </c>
      <c r="C98" t="s">
        <v>3909</v>
      </c>
      <c r="D98" t="s">
        <v>3460</v>
      </c>
      <c r="E98" t="s">
        <v>226</v>
      </c>
      <c r="F98" t="s">
        <v>2989</v>
      </c>
      <c r="G98" t="s">
        <v>3444</v>
      </c>
      <c r="H98" t="s">
        <v>3910</v>
      </c>
      <c r="I98" t="s">
        <v>134</v>
      </c>
      <c r="J98" t="s">
        <v>3911</v>
      </c>
      <c r="N98" t="s">
        <v>457</v>
      </c>
      <c r="P98" t="s">
        <v>221</v>
      </c>
      <c r="Q98" t="s">
        <v>598</v>
      </c>
      <c r="R98" t="s">
        <v>599</v>
      </c>
      <c r="S98" t="s">
        <v>134</v>
      </c>
      <c r="T98" t="s">
        <v>600</v>
      </c>
      <c r="U98">
        <f>_xlfn.XLOOKUP(Treasurer[[#This Row],[Company Domain]],Summary[Company Domain], Summary[Revenue (in 000s USD)],"ERROR")</f>
        <v>226600000</v>
      </c>
      <c r="V98" t="str">
        <f>_xlfn.XLOOKUP(Treasurer[[#This Row],[Company Domain]],Summary[Company Domain], Summary[Revenue Range (in USD)],"ERROR")</f>
        <v>Over $5 bil.</v>
      </c>
      <c r="W98" t="s">
        <v>601</v>
      </c>
      <c r="X98" t="s">
        <v>602</v>
      </c>
      <c r="Y98" t="s">
        <v>603</v>
      </c>
      <c r="Z98" t="s">
        <v>602</v>
      </c>
      <c r="AA98" t="str">
        <f>_xlfn.XLOOKUP(Treasurer[[#This Row],[Company Domain]],Summary[Company Domain], Summary[Industry (Standardized)],"ERROR")</f>
        <v>Insurance</v>
      </c>
      <c r="AB98" t="str">
        <f>_xlfn.XLOOKUP(Treasurer[[#This Row],[Company Domain]],Summary[Company Domain], Summary[Lead Segment HS],"ERROR")</f>
        <v>Services</v>
      </c>
      <c r="AC98" t="str">
        <f>_xlfn.XLOOKUP(Treasurer[[#This Row],[Company Domain]],Summary[Company Domain], Summary[Industry Re-Segmentation],"ERROR")</f>
        <v>Finance &amp; Insurance</v>
      </c>
      <c r="AD98" t="s">
        <v>604</v>
      </c>
      <c r="AE98" t="s">
        <v>605</v>
      </c>
      <c r="AF98" t="s">
        <v>606</v>
      </c>
      <c r="AG98" t="s">
        <v>607</v>
      </c>
      <c r="AH98" t="s">
        <v>597</v>
      </c>
      <c r="AI98" t="s">
        <v>558</v>
      </c>
      <c r="AJ98">
        <v>55344</v>
      </c>
      <c r="AK98" t="s">
        <v>221</v>
      </c>
      <c r="AL98" t="s">
        <v>608</v>
      </c>
      <c r="AO98" t="s">
        <v>3443</v>
      </c>
      <c r="AP98" t="s">
        <v>2140</v>
      </c>
      <c r="AQ98" t="s">
        <v>3976</v>
      </c>
    </row>
    <row r="99" spans="1:43" x14ac:dyDescent="0.3">
      <c r="A99" t="s">
        <v>3912</v>
      </c>
      <c r="C99" t="s">
        <v>3913</v>
      </c>
      <c r="D99" t="s">
        <v>3914</v>
      </c>
      <c r="E99" t="s">
        <v>226</v>
      </c>
      <c r="F99" t="s">
        <v>2989</v>
      </c>
      <c r="G99" t="s">
        <v>3444</v>
      </c>
      <c r="H99" t="s">
        <v>3915</v>
      </c>
      <c r="I99" t="s">
        <v>126</v>
      </c>
      <c r="J99" t="s">
        <v>3916</v>
      </c>
      <c r="K99" t="s">
        <v>3917</v>
      </c>
      <c r="L99" t="s">
        <v>3918</v>
      </c>
      <c r="M99" t="s">
        <v>904</v>
      </c>
      <c r="N99" t="s">
        <v>529</v>
      </c>
      <c r="O99" t="s">
        <v>3919</v>
      </c>
      <c r="P99" t="s">
        <v>221</v>
      </c>
      <c r="Q99" t="s">
        <v>1201</v>
      </c>
      <c r="R99" t="s">
        <v>1202</v>
      </c>
      <c r="S99" t="s">
        <v>126</v>
      </c>
      <c r="T99" t="s">
        <v>1203</v>
      </c>
      <c r="U99">
        <f>_xlfn.XLOOKUP(Treasurer[[#This Row],[Company Domain]],Summary[Company Domain], Summary[Revenue (in 000s USD)],"ERROR")</f>
        <v>1484286</v>
      </c>
      <c r="V99" t="str">
        <f>_xlfn.XLOOKUP(Treasurer[[#This Row],[Company Domain]],Summary[Company Domain], Summary[Revenue Range (in USD)],"ERROR")</f>
        <v>$1 bil. - $5 bil.</v>
      </c>
      <c r="W99" t="s">
        <v>208</v>
      </c>
      <c r="X99" t="s">
        <v>1204</v>
      </c>
      <c r="Y99" t="s">
        <v>208</v>
      </c>
      <c r="Z99" t="s">
        <v>1205</v>
      </c>
      <c r="AA99" t="str">
        <f>_xlfn.XLOOKUP(Treasurer[[#This Row],[Company Domain]],Summary[Company Domain], Summary[Industry (Standardized)],"ERROR")</f>
        <v>Retail</v>
      </c>
      <c r="AB99" t="str">
        <f>_xlfn.XLOOKUP(Treasurer[[#This Row],[Company Domain]],Summary[Company Domain], Summary[Lead Segment HS],"ERROR")</f>
        <v>Services</v>
      </c>
      <c r="AC99" t="str">
        <f>_xlfn.XLOOKUP(Treasurer[[#This Row],[Company Domain]],Summary[Company Domain], Summary[Industry Re-Segmentation],"ERROR")</f>
        <v>Retail + CPG</v>
      </c>
      <c r="AD99" t="s">
        <v>1206</v>
      </c>
      <c r="AE99" t="s">
        <v>1207</v>
      </c>
      <c r="AF99" t="s">
        <v>1208</v>
      </c>
      <c r="AG99" t="s">
        <v>1209</v>
      </c>
      <c r="AH99" t="s">
        <v>1210</v>
      </c>
      <c r="AI99" t="s">
        <v>529</v>
      </c>
      <c r="AJ99">
        <v>98004</v>
      </c>
      <c r="AK99" t="s">
        <v>221</v>
      </c>
      <c r="AL99" t="s">
        <v>1211</v>
      </c>
      <c r="AO99" t="s">
        <v>3443</v>
      </c>
      <c r="AP99" t="s">
        <v>2140</v>
      </c>
      <c r="AQ99" t="s">
        <v>3976</v>
      </c>
    </row>
    <row r="100" spans="1:43" x14ac:dyDescent="0.3">
      <c r="A100" t="s">
        <v>3920</v>
      </c>
      <c r="C100" t="s">
        <v>3921</v>
      </c>
      <c r="D100" t="s">
        <v>3922</v>
      </c>
      <c r="E100" t="s">
        <v>226</v>
      </c>
      <c r="F100" t="s">
        <v>2989</v>
      </c>
      <c r="G100" t="s">
        <v>3444</v>
      </c>
      <c r="H100" t="s">
        <v>3923</v>
      </c>
      <c r="I100" t="s">
        <v>191</v>
      </c>
      <c r="J100" t="s">
        <v>3924</v>
      </c>
      <c r="K100" t="s">
        <v>3925</v>
      </c>
      <c r="L100" t="s">
        <v>3926</v>
      </c>
      <c r="M100" t="s">
        <v>3927</v>
      </c>
      <c r="N100" t="s">
        <v>1394</v>
      </c>
      <c r="O100">
        <v>6103</v>
      </c>
      <c r="P100" t="s">
        <v>221</v>
      </c>
      <c r="Q100" t="s">
        <v>559</v>
      </c>
      <c r="R100" t="s">
        <v>560</v>
      </c>
      <c r="S100" t="s">
        <v>191</v>
      </c>
      <c r="T100" t="s">
        <v>561</v>
      </c>
      <c r="U100">
        <f>_xlfn.XLOOKUP(Treasurer[[#This Row],[Company Domain]],Summary[Company Domain], Summary[Revenue (in 000s USD)],"ERROR")</f>
        <v>257000000</v>
      </c>
      <c r="V100" t="str">
        <f>_xlfn.XLOOKUP(Treasurer[[#This Row],[Company Domain]],Summary[Company Domain], Summary[Revenue Range (in USD)],"ERROR")</f>
        <v>Over $5 bil.</v>
      </c>
      <c r="W100" t="s">
        <v>215</v>
      </c>
      <c r="Y100" t="s">
        <v>215</v>
      </c>
      <c r="AA100" t="str">
        <f>_xlfn.XLOOKUP(Treasurer[[#This Row],[Company Domain]],Summary[Company Domain], Summary[Industry (Standardized)],"ERROR")</f>
        <v>Insurance</v>
      </c>
      <c r="AB100" t="str">
        <f>_xlfn.XLOOKUP(Treasurer[[#This Row],[Company Domain]],Summary[Company Domain], Summary[Lead Segment HS],"ERROR")</f>
        <v>Services</v>
      </c>
      <c r="AC100" t="str">
        <f>_xlfn.XLOOKUP(Treasurer[[#This Row],[Company Domain]],Summary[Company Domain], Summary[Industry Re-Segmentation],"ERROR")</f>
        <v>Finance &amp; Insurance</v>
      </c>
      <c r="AD100" t="s">
        <v>562</v>
      </c>
      <c r="AE100" t="s">
        <v>563</v>
      </c>
      <c r="AF100" t="s">
        <v>564</v>
      </c>
      <c r="AG100" t="s">
        <v>556</v>
      </c>
      <c r="AH100" t="s">
        <v>557</v>
      </c>
      <c r="AI100" t="s">
        <v>558</v>
      </c>
      <c r="AJ100">
        <v>55343</v>
      </c>
      <c r="AK100" t="s">
        <v>221</v>
      </c>
      <c r="AL100" t="s">
        <v>565</v>
      </c>
      <c r="AO100" t="s">
        <v>3443</v>
      </c>
      <c r="AP100" t="s">
        <v>2140</v>
      </c>
      <c r="AQ100" t="s">
        <v>3976</v>
      </c>
    </row>
    <row r="101" spans="1:43" x14ac:dyDescent="0.3">
      <c r="A101" t="s">
        <v>3196</v>
      </c>
      <c r="B101" t="s">
        <v>439</v>
      </c>
      <c r="C101" t="s">
        <v>1963</v>
      </c>
      <c r="D101" t="s">
        <v>3497</v>
      </c>
      <c r="E101" t="s">
        <v>226</v>
      </c>
      <c r="F101" t="s">
        <v>2989</v>
      </c>
      <c r="G101" t="s">
        <v>3445</v>
      </c>
      <c r="H101" t="s">
        <v>3928</v>
      </c>
      <c r="I101" t="s">
        <v>142</v>
      </c>
      <c r="J101" t="s">
        <v>3929</v>
      </c>
      <c r="L101" t="s">
        <v>527</v>
      </c>
      <c r="M101" t="s">
        <v>528</v>
      </c>
      <c r="N101" t="s">
        <v>529</v>
      </c>
      <c r="O101">
        <v>98057</v>
      </c>
      <c r="P101" t="s">
        <v>221</v>
      </c>
      <c r="Q101" t="s">
        <v>42</v>
      </c>
      <c r="R101" t="s">
        <v>530</v>
      </c>
      <c r="S101" t="s">
        <v>142</v>
      </c>
      <c r="T101" t="s">
        <v>531</v>
      </c>
      <c r="U101">
        <f>_xlfn.XLOOKUP(Treasurer[[#This Row],[Company Domain]],Summary[Company Domain], Summary[Revenue (in 000s USD)],"ERROR")</f>
        <v>17616228</v>
      </c>
      <c r="V101" t="str">
        <f>_xlfn.XLOOKUP(Treasurer[[#This Row],[Company Domain]],Summary[Company Domain], Summary[Revenue Range (in USD)],"ERROR")</f>
        <v>Over $5 bil.</v>
      </c>
      <c r="W101" t="s">
        <v>280</v>
      </c>
      <c r="X101" t="s">
        <v>281</v>
      </c>
      <c r="Y101" t="s">
        <v>399</v>
      </c>
      <c r="Z101" t="s">
        <v>532</v>
      </c>
      <c r="AA101" t="str">
        <f>_xlfn.XLOOKUP(Treasurer[[#This Row],[Company Domain]],Summary[Company Domain], Summary[Industry (Standardized)],"ERROR")</f>
        <v>Physicians Clinics</v>
      </c>
      <c r="AB101" t="str">
        <f>_xlfn.XLOOKUP(Treasurer[[#This Row],[Company Domain]],Summary[Company Domain], Summary[Lead Segment HS],"ERROR")</f>
        <v>Healthcare</v>
      </c>
      <c r="AC101" t="str">
        <f>_xlfn.XLOOKUP(Treasurer[[#This Row],[Company Domain]],Summary[Company Domain], Summary[Industry Re-Segmentation],"ERROR")</f>
        <v>Healthcare</v>
      </c>
      <c r="AD101" t="s">
        <v>533</v>
      </c>
      <c r="AE101" t="s">
        <v>534</v>
      </c>
      <c r="AF101" t="s">
        <v>535</v>
      </c>
      <c r="AG101" t="s">
        <v>527</v>
      </c>
      <c r="AH101" t="s">
        <v>528</v>
      </c>
      <c r="AI101" t="s">
        <v>529</v>
      </c>
      <c r="AJ101">
        <v>98057</v>
      </c>
      <c r="AK101" t="s">
        <v>221</v>
      </c>
      <c r="AL101" t="s">
        <v>536</v>
      </c>
      <c r="AO101" t="s">
        <v>3443</v>
      </c>
      <c r="AP101" t="s">
        <v>2140</v>
      </c>
      <c r="AQ101" t="s">
        <v>3976</v>
      </c>
    </row>
    <row r="102" spans="1:43" x14ac:dyDescent="0.3">
      <c r="A102" t="s">
        <v>3930</v>
      </c>
      <c r="C102" t="s">
        <v>3931</v>
      </c>
      <c r="D102" t="s">
        <v>3829</v>
      </c>
      <c r="E102" t="s">
        <v>226</v>
      </c>
      <c r="F102" t="s">
        <v>2989</v>
      </c>
      <c r="G102" t="s">
        <v>2786</v>
      </c>
      <c r="H102" t="s">
        <v>3932</v>
      </c>
      <c r="I102" t="s">
        <v>154</v>
      </c>
      <c r="J102" t="s">
        <v>3933</v>
      </c>
      <c r="K102" t="s">
        <v>3934</v>
      </c>
      <c r="L102" t="s">
        <v>3935</v>
      </c>
      <c r="M102" t="s">
        <v>3936</v>
      </c>
      <c r="N102" t="s">
        <v>551</v>
      </c>
      <c r="O102">
        <v>37087</v>
      </c>
      <c r="P102" t="s">
        <v>221</v>
      </c>
      <c r="Q102" t="s">
        <v>543</v>
      </c>
      <c r="R102" t="s">
        <v>544</v>
      </c>
      <c r="S102" t="s">
        <v>154</v>
      </c>
      <c r="T102" t="s">
        <v>545</v>
      </c>
      <c r="U102">
        <f>_xlfn.XLOOKUP(Treasurer[[#This Row],[Company Domain]],Summary[Company Domain], Summary[Revenue (in 000s USD)],"ERROR")</f>
        <v>12450000</v>
      </c>
      <c r="V102" t="str">
        <f>_xlfn.XLOOKUP(Treasurer[[#This Row],[Company Domain]],Summary[Company Domain], Summary[Revenue Range (in USD)],"ERROR")</f>
        <v>Over $5 bil.</v>
      </c>
      <c r="W102" t="s">
        <v>280</v>
      </c>
      <c r="X102" t="s">
        <v>281</v>
      </c>
      <c r="Y102" t="s">
        <v>280</v>
      </c>
      <c r="Z102" t="s">
        <v>281</v>
      </c>
      <c r="AA102" t="str">
        <f>_xlfn.XLOOKUP(Treasurer[[#This Row],[Company Domain]],Summary[Company Domain], Summary[Industry (Standardized)],"ERROR")</f>
        <v>Physicians Clinics</v>
      </c>
      <c r="AB102" t="str">
        <f>_xlfn.XLOOKUP(Treasurer[[#This Row],[Company Domain]],Summary[Company Domain], Summary[Lead Segment HS],"ERROR")</f>
        <v>Healthcare</v>
      </c>
      <c r="AC102" t="str">
        <f>_xlfn.XLOOKUP(Treasurer[[#This Row],[Company Domain]],Summary[Company Domain], Summary[Industry Re-Segmentation],"ERROR")</f>
        <v>Healthcare</v>
      </c>
      <c r="AD102" t="s">
        <v>546</v>
      </c>
      <c r="AE102" t="s">
        <v>547</v>
      </c>
      <c r="AF102" t="s">
        <v>548</v>
      </c>
      <c r="AG102" t="s">
        <v>549</v>
      </c>
      <c r="AH102" t="s">
        <v>550</v>
      </c>
      <c r="AI102" t="s">
        <v>551</v>
      </c>
      <c r="AJ102">
        <v>37067</v>
      </c>
      <c r="AK102" t="s">
        <v>221</v>
      </c>
      <c r="AL102" t="s">
        <v>552</v>
      </c>
      <c r="AO102" t="s">
        <v>3443</v>
      </c>
      <c r="AP102" t="s">
        <v>2140</v>
      </c>
      <c r="AQ102" t="s">
        <v>3976</v>
      </c>
    </row>
    <row r="103" spans="1:43" x14ac:dyDescent="0.3">
      <c r="A103" t="s">
        <v>3937</v>
      </c>
      <c r="C103" t="s">
        <v>3938</v>
      </c>
      <c r="D103" t="s">
        <v>226</v>
      </c>
      <c r="E103" t="s">
        <v>226</v>
      </c>
      <c r="F103" t="s">
        <v>2989</v>
      </c>
      <c r="G103" t="s">
        <v>3446</v>
      </c>
      <c r="H103" t="s">
        <v>3939</v>
      </c>
      <c r="I103" t="s">
        <v>195</v>
      </c>
      <c r="K103" t="s">
        <v>3940</v>
      </c>
      <c r="M103" t="s">
        <v>3941</v>
      </c>
      <c r="N103" t="s">
        <v>1707</v>
      </c>
      <c r="P103" t="s">
        <v>221</v>
      </c>
      <c r="Q103" t="s">
        <v>1368</v>
      </c>
      <c r="R103" t="s">
        <v>1369</v>
      </c>
      <c r="S103" t="s">
        <v>195</v>
      </c>
      <c r="T103" t="s">
        <v>1370</v>
      </c>
      <c r="U103">
        <f>_xlfn.XLOOKUP(Treasurer[[#This Row],[Company Domain]],Summary[Company Domain], Summary[Revenue (in 000s USD)],"ERROR")</f>
        <v>538046000</v>
      </c>
      <c r="V103" t="str">
        <f>_xlfn.XLOOKUP(Treasurer[[#This Row],[Company Domain]],Summary[Company Domain], Summary[Revenue Range (in USD)],"ERROR")</f>
        <v>Over $5 bil.</v>
      </c>
      <c r="W103" t="s">
        <v>208</v>
      </c>
      <c r="X103" t="s">
        <v>1204</v>
      </c>
      <c r="Y103" t="s">
        <v>208</v>
      </c>
      <c r="Z103" t="s">
        <v>1371</v>
      </c>
      <c r="AA103" t="str">
        <f>_xlfn.XLOOKUP(Treasurer[[#This Row],[Company Domain]],Summary[Company Domain], Summary[Industry (Standardized)],"ERROR")</f>
        <v>Retail</v>
      </c>
      <c r="AB103" t="str">
        <f>_xlfn.XLOOKUP(Treasurer[[#This Row],[Company Domain]],Summary[Company Domain], Summary[Lead Segment HS],"ERROR")</f>
        <v>Services</v>
      </c>
      <c r="AC103" t="str">
        <f>_xlfn.XLOOKUP(Treasurer[[#This Row],[Company Domain]],Summary[Company Domain], Summary[Industry Re-Segmentation],"ERROR")</f>
        <v>Retail + CPG</v>
      </c>
      <c r="AD103" t="s">
        <v>1372</v>
      </c>
      <c r="AE103" t="s">
        <v>1373</v>
      </c>
      <c r="AF103" t="s">
        <v>1374</v>
      </c>
      <c r="AG103" t="s">
        <v>1367</v>
      </c>
      <c r="AH103" t="s">
        <v>904</v>
      </c>
      <c r="AI103" t="s">
        <v>529</v>
      </c>
      <c r="AJ103">
        <v>98109</v>
      </c>
      <c r="AK103" t="s">
        <v>221</v>
      </c>
      <c r="AL103" t="s">
        <v>1375</v>
      </c>
      <c r="AO103" t="s">
        <v>3443</v>
      </c>
      <c r="AP103" t="s">
        <v>2140</v>
      </c>
      <c r="AQ103" t="s">
        <v>3976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DE3A-EE3B-4D6F-A247-2520CA5860C1}">
  <sheetPr>
    <tabColor theme="5" tint="0.79998168889431442"/>
  </sheetPr>
  <dimension ref="A1:AR151"/>
  <sheetViews>
    <sheetView topLeftCell="AH1" workbookViewId="0">
      <selection activeCell="AP2" sqref="AP2:AP150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77734375" customWidth="1"/>
    <col min="44" max="44" width="14.5546875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3980</v>
      </c>
      <c r="C2" t="s">
        <v>3981</v>
      </c>
      <c r="D2" t="s">
        <v>3982</v>
      </c>
      <c r="E2" t="s">
        <v>227</v>
      </c>
      <c r="F2" t="s">
        <v>2147</v>
      </c>
      <c r="G2" t="s">
        <v>2786</v>
      </c>
      <c r="H2" t="s">
        <v>3983</v>
      </c>
      <c r="I2" t="s">
        <v>103</v>
      </c>
      <c r="J2" t="s">
        <v>3984</v>
      </c>
      <c r="K2" t="s">
        <v>3985</v>
      </c>
      <c r="L2" t="s">
        <v>3986</v>
      </c>
      <c r="M2" t="s">
        <v>2894</v>
      </c>
      <c r="N2" t="s">
        <v>429</v>
      </c>
      <c r="O2">
        <v>60018</v>
      </c>
      <c r="P2" t="s">
        <v>221</v>
      </c>
      <c r="Q2" t="s">
        <v>2885</v>
      </c>
      <c r="R2" t="s">
        <v>2886</v>
      </c>
      <c r="S2" t="s">
        <v>103</v>
      </c>
      <c r="T2" t="s">
        <v>2887</v>
      </c>
      <c r="U2">
        <f>_xlfn.XLOOKUP(Controller[[#This Row],[Company Domain]],Summary[Company Domain], Summary[Revenue (in 000s USD)],"ERROR")</f>
        <v>34987000</v>
      </c>
      <c r="V2" t="str">
        <f>_xlfn.XLOOKUP(Controller[[#This Row],[Company Domain]],Summary[Company Domain], Summary[Revenue Range (in USD)],"ERROR")</f>
        <v>Over $5 bil.</v>
      </c>
      <c r="W2" t="s">
        <v>208</v>
      </c>
      <c r="X2" t="s">
        <v>1398</v>
      </c>
      <c r="Y2" t="s">
        <v>2888</v>
      </c>
      <c r="Z2" t="s">
        <v>2889</v>
      </c>
      <c r="AA2" t="str">
        <f>_xlfn.XLOOKUP(Controller[[#This Row],[Company Domain]],Summary[Company Domain], Summary[Industry (Standardized)],"ERROR")</f>
        <v>Retail</v>
      </c>
      <c r="AB2" t="str">
        <f>_xlfn.XLOOKUP(Controller[[#This Row],[Company Domain]],Summary[Company Domain], Summary[Lead Segment HS],"ERROR")</f>
        <v>Services</v>
      </c>
      <c r="AC2" t="str">
        <f>_xlfn.XLOOKUP(Controller[[#This Row],[Company Domain]],Summary[Company Domain], Summary[Industry Re-Segmentation],"ERROR")</f>
        <v>Retail + CPG</v>
      </c>
      <c r="AD2" t="s">
        <v>2890</v>
      </c>
      <c r="AE2" t="s">
        <v>2891</v>
      </c>
      <c r="AF2" t="s">
        <v>2892</v>
      </c>
      <c r="AG2" t="s">
        <v>2893</v>
      </c>
      <c r="AH2" t="s">
        <v>2894</v>
      </c>
      <c r="AI2" t="s">
        <v>429</v>
      </c>
      <c r="AJ2">
        <v>60018</v>
      </c>
      <c r="AK2" t="s">
        <v>221</v>
      </c>
      <c r="AL2" t="s">
        <v>2895</v>
      </c>
      <c r="AO2" t="s">
        <v>3987</v>
      </c>
      <c r="AP2" t="s">
        <v>2140</v>
      </c>
    </row>
    <row r="3" spans="1:44" x14ac:dyDescent="0.3">
      <c r="A3" t="s">
        <v>3988</v>
      </c>
      <c r="C3" t="s">
        <v>3989</v>
      </c>
      <c r="D3" t="s">
        <v>227</v>
      </c>
      <c r="E3" t="s">
        <v>227</v>
      </c>
      <c r="F3" t="s">
        <v>2147</v>
      </c>
      <c r="G3" t="s">
        <v>3446</v>
      </c>
      <c r="H3" t="s">
        <v>3990</v>
      </c>
      <c r="I3" t="s">
        <v>102</v>
      </c>
      <c r="J3" t="s">
        <v>3991</v>
      </c>
      <c r="L3" t="s">
        <v>3992</v>
      </c>
      <c r="M3" t="s">
        <v>3993</v>
      </c>
      <c r="N3" t="s">
        <v>1338</v>
      </c>
      <c r="O3">
        <v>7036</v>
      </c>
      <c r="P3" t="s">
        <v>221</v>
      </c>
      <c r="Q3" t="s">
        <v>1549</v>
      </c>
      <c r="R3" t="s">
        <v>1550</v>
      </c>
      <c r="S3" t="s">
        <v>102</v>
      </c>
      <c r="T3" t="s">
        <v>1551</v>
      </c>
      <c r="U3">
        <f>_xlfn.XLOOKUP(Controller[[#This Row],[Company Domain]],Summary[Company Domain], Summary[Revenue (in 000s USD)],"ERROR")</f>
        <v>630794000</v>
      </c>
      <c r="V3" t="str">
        <f>_xlfn.XLOOKUP(Controller[[#This Row],[Company Domain]],Summary[Company Domain], Summary[Revenue Range (in USD)],"ERROR")</f>
        <v>Over $5 bil.</v>
      </c>
      <c r="W3" t="s">
        <v>208</v>
      </c>
      <c r="X3" t="s">
        <v>1204</v>
      </c>
      <c r="Y3" t="s">
        <v>208</v>
      </c>
      <c r="Z3" t="s">
        <v>1553</v>
      </c>
      <c r="AA3" t="str">
        <f>_xlfn.XLOOKUP(Controller[[#This Row],[Company Domain]],Summary[Company Domain], Summary[Industry (Standardized)],"ERROR")</f>
        <v>Retail</v>
      </c>
      <c r="AB3" t="str">
        <f>_xlfn.XLOOKUP(Controller[[#This Row],[Company Domain]],Summary[Company Domain], Summary[Lead Segment HS],"ERROR")</f>
        <v>Services</v>
      </c>
      <c r="AC3" t="str">
        <f>_xlfn.XLOOKUP(Controller[[#This Row],[Company Domain]],Summary[Company Domain], Summary[Industry Re-Segmentation],"ERROR")</f>
        <v>Retail + CPG</v>
      </c>
      <c r="AD3" t="s">
        <v>1554</v>
      </c>
      <c r="AE3" t="s">
        <v>1555</v>
      </c>
      <c r="AF3" t="s">
        <v>1556</v>
      </c>
      <c r="AG3" t="s">
        <v>1557</v>
      </c>
      <c r="AH3" t="s">
        <v>1558</v>
      </c>
      <c r="AI3" t="s">
        <v>1559</v>
      </c>
      <c r="AJ3">
        <v>72716</v>
      </c>
      <c r="AK3" t="s">
        <v>221</v>
      </c>
      <c r="AL3" t="s">
        <v>1560</v>
      </c>
      <c r="AO3" t="s">
        <v>3987</v>
      </c>
      <c r="AP3" t="s">
        <v>2140</v>
      </c>
    </row>
    <row r="4" spans="1:44" x14ac:dyDescent="0.3">
      <c r="A4" t="s">
        <v>3994</v>
      </c>
      <c r="B4" t="s">
        <v>2292</v>
      </c>
      <c r="C4" t="s">
        <v>975</v>
      </c>
      <c r="D4" t="s">
        <v>227</v>
      </c>
      <c r="E4" t="s">
        <v>227</v>
      </c>
      <c r="F4" t="s">
        <v>2147</v>
      </c>
      <c r="G4" t="s">
        <v>3446</v>
      </c>
      <c r="H4" t="s">
        <v>3995</v>
      </c>
      <c r="I4" t="s">
        <v>195</v>
      </c>
      <c r="K4" t="s">
        <v>3996</v>
      </c>
      <c r="L4" t="s">
        <v>3997</v>
      </c>
      <c r="M4" t="s">
        <v>635</v>
      </c>
      <c r="N4" t="s">
        <v>1961</v>
      </c>
      <c r="O4">
        <v>39216</v>
      </c>
      <c r="P4" t="s">
        <v>221</v>
      </c>
      <c r="Q4" t="s">
        <v>1368</v>
      </c>
      <c r="R4" t="s">
        <v>1369</v>
      </c>
      <c r="S4" t="s">
        <v>195</v>
      </c>
      <c r="T4" t="s">
        <v>1370</v>
      </c>
      <c r="U4">
        <f>_xlfn.XLOOKUP(Controller[[#This Row],[Company Domain]],Summary[Company Domain], Summary[Revenue (in 000s USD)],"ERROR")</f>
        <v>538046000</v>
      </c>
      <c r="V4" t="str">
        <f>_xlfn.XLOOKUP(Controller[[#This Row],[Company Domain]],Summary[Company Domain], Summary[Revenue Range (in USD)],"ERROR")</f>
        <v>Over $5 bil.</v>
      </c>
      <c r="W4" t="s">
        <v>208</v>
      </c>
      <c r="X4" t="s">
        <v>1204</v>
      </c>
      <c r="Y4" t="s">
        <v>208</v>
      </c>
      <c r="Z4" t="s">
        <v>1371</v>
      </c>
      <c r="AA4" t="str">
        <f>_xlfn.XLOOKUP(Controller[[#This Row],[Company Domain]],Summary[Company Domain], Summary[Industry (Standardized)],"ERROR")</f>
        <v>Retail</v>
      </c>
      <c r="AB4" t="str">
        <f>_xlfn.XLOOKUP(Controller[[#This Row],[Company Domain]],Summary[Company Domain], Summary[Lead Segment HS],"ERROR")</f>
        <v>Services</v>
      </c>
      <c r="AC4" t="str">
        <f>_xlfn.XLOOKUP(Controller[[#This Row],[Company Domain]],Summary[Company Domain], Summary[Industry Re-Segmentation],"ERROR")</f>
        <v>Retail + CPG</v>
      </c>
      <c r="AD4" t="s">
        <v>1372</v>
      </c>
      <c r="AE4" t="s">
        <v>1373</v>
      </c>
      <c r="AF4" t="s">
        <v>1374</v>
      </c>
      <c r="AG4" t="s">
        <v>1367</v>
      </c>
      <c r="AH4" t="s">
        <v>904</v>
      </c>
      <c r="AI4" t="s">
        <v>529</v>
      </c>
      <c r="AJ4">
        <v>98109</v>
      </c>
      <c r="AK4" t="s">
        <v>221</v>
      </c>
      <c r="AL4" t="s">
        <v>1375</v>
      </c>
      <c r="AO4" t="s">
        <v>3987</v>
      </c>
      <c r="AP4" t="s">
        <v>2140</v>
      </c>
    </row>
    <row r="5" spans="1:44" x14ac:dyDescent="0.3">
      <c r="A5" t="s">
        <v>2213</v>
      </c>
      <c r="B5" t="s">
        <v>661</v>
      </c>
      <c r="C5" t="s">
        <v>3998</v>
      </c>
      <c r="D5" t="s">
        <v>3999</v>
      </c>
      <c r="E5" t="s">
        <v>227</v>
      </c>
      <c r="F5" t="s">
        <v>2147</v>
      </c>
      <c r="G5" t="s">
        <v>2786</v>
      </c>
      <c r="H5" t="s">
        <v>4000</v>
      </c>
      <c r="I5" t="s">
        <v>766</v>
      </c>
      <c r="J5" t="s">
        <v>4001</v>
      </c>
      <c r="K5" t="s">
        <v>4002</v>
      </c>
      <c r="L5" t="s">
        <v>4003</v>
      </c>
      <c r="M5" t="s">
        <v>769</v>
      </c>
      <c r="N5" t="s">
        <v>294</v>
      </c>
      <c r="O5">
        <v>94612</v>
      </c>
      <c r="P5" t="s">
        <v>221</v>
      </c>
      <c r="Q5" t="s">
        <v>1</v>
      </c>
      <c r="R5" t="s">
        <v>770</v>
      </c>
      <c r="S5" t="s">
        <v>101</v>
      </c>
      <c r="T5" t="s">
        <v>771</v>
      </c>
      <c r="U5">
        <f>_xlfn.XLOOKUP(Controller[[#This Row],[Company Domain]],Summary[Company Domain], Summary[Revenue (in 000s USD)],"ERROR")</f>
        <v>95400000</v>
      </c>
      <c r="V5" t="str">
        <f>_xlfn.XLOOKUP(Controller[[#This Row],[Company Domain]],Summary[Company Domain], Summary[Revenue Range (in USD)],"ERROR")</f>
        <v>Over $5 bil.</v>
      </c>
      <c r="W5" t="s">
        <v>280</v>
      </c>
      <c r="X5" t="s">
        <v>206</v>
      </c>
      <c r="Y5" t="s">
        <v>280</v>
      </c>
      <c r="Z5" t="s">
        <v>206</v>
      </c>
      <c r="AA5" t="str">
        <f>_xlfn.XLOOKUP(Controller[[#This Row],[Company Domain]],Summary[Company Domain], Summary[Industry (Standardized)],"ERROR")</f>
        <v>Physicians Clinics</v>
      </c>
      <c r="AB5" t="str">
        <f>_xlfn.XLOOKUP(Controller[[#This Row],[Company Domain]],Summary[Company Domain], Summary[Lead Segment HS],"ERROR")</f>
        <v>Healthcare</v>
      </c>
      <c r="AC5" t="str">
        <f>_xlfn.XLOOKUP(Controller[[#This Row],[Company Domain]],Summary[Company Domain], Summary[Industry Re-Segmentation],"ERROR")</f>
        <v>Healthcare</v>
      </c>
      <c r="AD5" t="s">
        <v>772</v>
      </c>
      <c r="AE5" t="s">
        <v>773</v>
      </c>
      <c r="AF5" t="s">
        <v>774</v>
      </c>
      <c r="AG5" t="s">
        <v>775</v>
      </c>
      <c r="AH5" t="s">
        <v>769</v>
      </c>
      <c r="AI5" t="s">
        <v>294</v>
      </c>
      <c r="AJ5">
        <v>94612</v>
      </c>
      <c r="AK5" t="s">
        <v>221</v>
      </c>
      <c r="AL5" t="s">
        <v>776</v>
      </c>
      <c r="AO5" t="s">
        <v>3987</v>
      </c>
      <c r="AP5" t="s">
        <v>2141</v>
      </c>
    </row>
    <row r="6" spans="1:44" x14ac:dyDescent="0.3">
      <c r="A6" t="s">
        <v>4004</v>
      </c>
      <c r="B6" t="s">
        <v>439</v>
      </c>
      <c r="C6" t="s">
        <v>4005</v>
      </c>
      <c r="D6" t="s">
        <v>4006</v>
      </c>
      <c r="E6" t="s">
        <v>227</v>
      </c>
      <c r="F6" t="s">
        <v>2147</v>
      </c>
      <c r="G6" t="s">
        <v>3446</v>
      </c>
      <c r="H6" t="s">
        <v>4007</v>
      </c>
      <c r="I6" t="s">
        <v>4008</v>
      </c>
      <c r="J6" t="s">
        <v>4009</v>
      </c>
      <c r="K6" t="s">
        <v>4010</v>
      </c>
      <c r="L6" t="s">
        <v>4011</v>
      </c>
      <c r="M6" t="s">
        <v>360</v>
      </c>
      <c r="N6" t="s">
        <v>361</v>
      </c>
      <c r="O6">
        <v>30327</v>
      </c>
      <c r="P6" t="s">
        <v>221</v>
      </c>
      <c r="Q6" t="s">
        <v>362</v>
      </c>
      <c r="R6" t="s">
        <v>363</v>
      </c>
      <c r="S6" t="s">
        <v>117</v>
      </c>
      <c r="T6" t="s">
        <v>364</v>
      </c>
      <c r="U6">
        <f>_xlfn.XLOOKUP(Controller[[#This Row],[Company Domain]],Summary[Company Domain], Summary[Revenue (in 000s USD)],"ERROR")</f>
        <v>1411528</v>
      </c>
      <c r="V6" t="str">
        <f>_xlfn.XLOOKUP(Controller[[#This Row],[Company Domain]],Summary[Company Domain], Summary[Revenue Range (in USD)],"ERROR")</f>
        <v>$1 bil. - $5 bil.</v>
      </c>
      <c r="W6" t="s">
        <v>208</v>
      </c>
      <c r="X6" t="s">
        <v>312</v>
      </c>
      <c r="Y6" t="s">
        <v>365</v>
      </c>
      <c r="Z6" t="s">
        <v>366</v>
      </c>
      <c r="AA6" t="str">
        <f>_xlfn.XLOOKUP(Controller[[#This Row],[Company Domain]],Summary[Company Domain], Summary[Industry (Standardized)],"ERROR")</f>
        <v>Retail</v>
      </c>
      <c r="AB6" t="str">
        <f>_xlfn.XLOOKUP(Controller[[#This Row],[Company Domain]],Summary[Company Domain], Summary[Lead Segment HS],"ERROR")</f>
        <v>Services</v>
      </c>
      <c r="AC6" t="str">
        <f>_xlfn.XLOOKUP(Controller[[#This Row],[Company Domain]],Summary[Company Domain], Summary[Industry Re-Segmentation],"ERROR")</f>
        <v>Retail + CPG</v>
      </c>
      <c r="AD6" t="s">
        <v>367</v>
      </c>
      <c r="AE6" t="s">
        <v>368</v>
      </c>
      <c r="AF6" t="s">
        <v>369</v>
      </c>
      <c r="AG6" t="s">
        <v>359</v>
      </c>
      <c r="AH6" t="s">
        <v>360</v>
      </c>
      <c r="AI6" t="s">
        <v>361</v>
      </c>
      <c r="AJ6">
        <v>30309</v>
      </c>
      <c r="AK6" t="s">
        <v>221</v>
      </c>
      <c r="AL6" t="s">
        <v>370</v>
      </c>
      <c r="AO6" t="s">
        <v>3987</v>
      </c>
      <c r="AP6" t="s">
        <v>2140</v>
      </c>
    </row>
    <row r="7" spans="1:44" x14ac:dyDescent="0.3">
      <c r="A7" t="s">
        <v>288</v>
      </c>
      <c r="B7" t="s">
        <v>1159</v>
      </c>
      <c r="C7" t="s">
        <v>4012</v>
      </c>
      <c r="D7" t="s">
        <v>4013</v>
      </c>
      <c r="E7" t="s">
        <v>227</v>
      </c>
      <c r="F7" t="s">
        <v>2147</v>
      </c>
      <c r="G7" t="s">
        <v>3444</v>
      </c>
      <c r="H7" t="s">
        <v>4014</v>
      </c>
      <c r="I7" t="s">
        <v>153</v>
      </c>
      <c r="J7" t="s">
        <v>4015</v>
      </c>
      <c r="K7" t="s">
        <v>4016</v>
      </c>
      <c r="L7" t="s">
        <v>4017</v>
      </c>
      <c r="M7" t="s">
        <v>1193</v>
      </c>
      <c r="N7" t="s">
        <v>591</v>
      </c>
      <c r="O7">
        <v>43215</v>
      </c>
      <c r="P7" t="s">
        <v>221</v>
      </c>
      <c r="Q7" t="s">
        <v>53</v>
      </c>
      <c r="R7" t="s">
        <v>2412</v>
      </c>
      <c r="S7" t="s">
        <v>153</v>
      </c>
      <c r="T7" t="s">
        <v>2413</v>
      </c>
      <c r="U7">
        <f>_xlfn.XLOOKUP(Controller[[#This Row],[Company Domain]],Summary[Company Domain], Summary[Revenue (in 000s USD)],"ERROR")</f>
        <v>5138067</v>
      </c>
      <c r="V7" t="str">
        <f>_xlfn.XLOOKUP(Controller[[#This Row],[Company Domain]],Summary[Company Domain], Summary[Revenue Range (in USD)],"ERROR")</f>
        <v>Over $5 bil.</v>
      </c>
      <c r="W7" t="s">
        <v>280</v>
      </c>
      <c r="X7" t="s">
        <v>281</v>
      </c>
      <c r="Y7" t="s">
        <v>460</v>
      </c>
      <c r="Z7" t="s">
        <v>699</v>
      </c>
      <c r="AA7" t="str">
        <f>_xlfn.XLOOKUP(Controller[[#This Row],[Company Domain]],Summary[Company Domain], Summary[Industry (Standardized)],"ERROR")</f>
        <v>Physicians Clinics</v>
      </c>
      <c r="AB7" t="str">
        <f>_xlfn.XLOOKUP(Controller[[#This Row],[Company Domain]],Summary[Company Domain], Summary[Lead Segment HS],"ERROR")</f>
        <v>Healthcare</v>
      </c>
      <c r="AC7" t="str">
        <f>_xlfn.XLOOKUP(Controller[[#This Row],[Company Domain]],Summary[Company Domain], Summary[Industry Re-Segmentation],"ERROR")</f>
        <v>Healthcare</v>
      </c>
      <c r="AD7" t="s">
        <v>2414</v>
      </c>
      <c r="AE7" t="s">
        <v>2415</v>
      </c>
      <c r="AF7" t="s">
        <v>2416</v>
      </c>
      <c r="AG7" t="s">
        <v>2417</v>
      </c>
      <c r="AH7" t="s">
        <v>1193</v>
      </c>
      <c r="AI7" t="s">
        <v>591</v>
      </c>
      <c r="AJ7">
        <v>43202</v>
      </c>
      <c r="AK7" t="s">
        <v>221</v>
      </c>
      <c r="AL7" t="s">
        <v>2418</v>
      </c>
      <c r="AO7" t="s">
        <v>3987</v>
      </c>
      <c r="AP7" t="s">
        <v>2141</v>
      </c>
    </row>
    <row r="8" spans="1:44" x14ac:dyDescent="0.3">
      <c r="A8" t="s">
        <v>1325</v>
      </c>
      <c r="C8" t="s">
        <v>1969</v>
      </c>
      <c r="D8" t="s">
        <v>4018</v>
      </c>
      <c r="E8" t="s">
        <v>227</v>
      </c>
      <c r="F8" t="s">
        <v>2147</v>
      </c>
      <c r="G8" t="s">
        <v>2786</v>
      </c>
      <c r="H8" t="s">
        <v>4019</v>
      </c>
      <c r="I8" t="s">
        <v>142</v>
      </c>
      <c r="J8" t="s">
        <v>4020</v>
      </c>
      <c r="L8" t="s">
        <v>4021</v>
      </c>
      <c r="M8" t="s">
        <v>696</v>
      </c>
      <c r="N8" t="s">
        <v>328</v>
      </c>
      <c r="O8">
        <v>97220</v>
      </c>
      <c r="P8" t="s">
        <v>221</v>
      </c>
      <c r="Q8" t="s">
        <v>42</v>
      </c>
      <c r="R8" t="s">
        <v>530</v>
      </c>
      <c r="S8" t="s">
        <v>142</v>
      </c>
      <c r="T8" t="s">
        <v>531</v>
      </c>
      <c r="U8">
        <f>_xlfn.XLOOKUP(Controller[[#This Row],[Company Domain]],Summary[Company Domain], Summary[Revenue (in 000s USD)],"ERROR")</f>
        <v>17616228</v>
      </c>
      <c r="V8" t="str">
        <f>_xlfn.XLOOKUP(Controller[[#This Row],[Company Domain]],Summary[Company Domain], Summary[Revenue Range (in USD)],"ERROR")</f>
        <v>Over $5 bil.</v>
      </c>
      <c r="W8" t="s">
        <v>280</v>
      </c>
      <c r="X8" t="s">
        <v>281</v>
      </c>
      <c r="Y8" t="s">
        <v>399</v>
      </c>
      <c r="Z8" t="s">
        <v>532</v>
      </c>
      <c r="AA8" t="str">
        <f>_xlfn.XLOOKUP(Controller[[#This Row],[Company Domain]],Summary[Company Domain], Summary[Industry (Standardized)],"ERROR")</f>
        <v>Physicians Clinics</v>
      </c>
      <c r="AB8" t="str">
        <f>_xlfn.XLOOKUP(Controller[[#This Row],[Company Domain]],Summary[Company Domain], Summary[Lead Segment HS],"ERROR")</f>
        <v>Healthcare</v>
      </c>
      <c r="AC8" t="str">
        <f>_xlfn.XLOOKUP(Controller[[#This Row],[Company Domain]],Summary[Company Domain], Summary[Industry Re-Segmentation],"ERROR")</f>
        <v>Healthcare</v>
      </c>
      <c r="AD8" t="s">
        <v>533</v>
      </c>
      <c r="AE8" t="s">
        <v>534</v>
      </c>
      <c r="AF8" t="s">
        <v>535</v>
      </c>
      <c r="AG8" t="s">
        <v>527</v>
      </c>
      <c r="AH8" t="s">
        <v>528</v>
      </c>
      <c r="AI8" t="s">
        <v>529</v>
      </c>
      <c r="AJ8">
        <v>98057</v>
      </c>
      <c r="AK8" t="s">
        <v>221</v>
      </c>
      <c r="AL8" t="s">
        <v>536</v>
      </c>
      <c r="AO8" t="s">
        <v>3987</v>
      </c>
      <c r="AP8" t="s">
        <v>2140</v>
      </c>
    </row>
    <row r="9" spans="1:44" x14ac:dyDescent="0.3">
      <c r="A9" t="s">
        <v>4023</v>
      </c>
      <c r="C9" t="s">
        <v>4024</v>
      </c>
      <c r="D9" t="s">
        <v>227</v>
      </c>
      <c r="E9" t="s">
        <v>227</v>
      </c>
      <c r="F9" t="s">
        <v>2147</v>
      </c>
      <c r="G9" t="s">
        <v>3446</v>
      </c>
      <c r="H9" t="s">
        <v>4025</v>
      </c>
      <c r="I9" t="s">
        <v>151</v>
      </c>
      <c r="J9" t="s">
        <v>4026</v>
      </c>
      <c r="L9" t="s">
        <v>4027</v>
      </c>
      <c r="M9" t="s">
        <v>4028</v>
      </c>
      <c r="N9" t="s">
        <v>830</v>
      </c>
      <c r="O9">
        <v>33431</v>
      </c>
      <c r="P9" t="s">
        <v>221</v>
      </c>
      <c r="Q9" t="s">
        <v>4029</v>
      </c>
      <c r="R9" t="s">
        <v>4030</v>
      </c>
      <c r="S9" t="s">
        <v>151</v>
      </c>
      <c r="T9" t="s">
        <v>4031</v>
      </c>
      <c r="U9">
        <f>_xlfn.XLOOKUP(Controller[[#This Row],[Company Domain]],Summary[Company Domain], Summary[Revenue (in 000s USD)],"ERROR")</f>
        <v>3463273</v>
      </c>
      <c r="V9" t="str">
        <f>_xlfn.XLOOKUP(Controller[[#This Row],[Company Domain]],Summary[Company Domain], Summary[Revenue Range (in USD)],"ERROR")</f>
        <v>$1 bil. - $5 bil.</v>
      </c>
      <c r="W9" t="s">
        <v>601</v>
      </c>
      <c r="X9" t="s">
        <v>602</v>
      </c>
      <c r="Y9" t="s">
        <v>4032</v>
      </c>
      <c r="Z9" t="s">
        <v>4033</v>
      </c>
      <c r="AA9" t="str">
        <f>_xlfn.XLOOKUP(Controller[[#This Row],[Company Domain]],Summary[Company Domain], Summary[Industry (Standardized)],"ERROR")</f>
        <v>Physicians Clinics</v>
      </c>
      <c r="AB9" t="str">
        <f>_xlfn.XLOOKUP(Controller[[#This Row],[Company Domain]],Summary[Company Domain], Summary[Lead Segment HS],"ERROR")</f>
        <v>Healthcare</v>
      </c>
      <c r="AC9" t="str">
        <f>_xlfn.XLOOKUP(Controller[[#This Row],[Company Domain]],Summary[Company Domain], Summary[Industry Re-Segmentation],"ERROR")</f>
        <v>Healthcare</v>
      </c>
      <c r="AD9" t="s">
        <v>4034</v>
      </c>
      <c r="AE9" t="s">
        <v>4035</v>
      </c>
      <c r="AF9" t="s">
        <v>4036</v>
      </c>
      <c r="AG9" t="s">
        <v>4027</v>
      </c>
      <c r="AH9" t="s">
        <v>4028</v>
      </c>
      <c r="AI9" t="s">
        <v>830</v>
      </c>
      <c r="AJ9">
        <v>33431</v>
      </c>
      <c r="AK9" t="s">
        <v>221</v>
      </c>
      <c r="AL9" t="s">
        <v>4037</v>
      </c>
      <c r="AO9" t="s">
        <v>3987</v>
      </c>
      <c r="AP9" t="s">
        <v>2140</v>
      </c>
    </row>
    <row r="10" spans="1:44" x14ac:dyDescent="0.3">
      <c r="A10" t="s">
        <v>4038</v>
      </c>
      <c r="C10" t="s">
        <v>4039</v>
      </c>
      <c r="D10" t="s">
        <v>4040</v>
      </c>
      <c r="E10" t="s">
        <v>227</v>
      </c>
      <c r="F10" t="s">
        <v>1631</v>
      </c>
      <c r="G10" t="s">
        <v>3446</v>
      </c>
      <c r="H10" t="s">
        <v>4041</v>
      </c>
      <c r="I10" t="s">
        <v>766</v>
      </c>
      <c r="K10" t="s">
        <v>4042</v>
      </c>
      <c r="L10" t="s">
        <v>4043</v>
      </c>
      <c r="M10" t="s">
        <v>4044</v>
      </c>
      <c r="N10" t="s">
        <v>294</v>
      </c>
      <c r="O10" t="s">
        <v>4045</v>
      </c>
      <c r="P10" t="s">
        <v>221</v>
      </c>
      <c r="Q10" t="s">
        <v>1</v>
      </c>
      <c r="R10" t="s">
        <v>770</v>
      </c>
      <c r="S10" t="s">
        <v>101</v>
      </c>
      <c r="T10" t="s">
        <v>771</v>
      </c>
      <c r="U10">
        <f>_xlfn.XLOOKUP(Controller[[#This Row],[Company Domain]],Summary[Company Domain], Summary[Revenue (in 000s USD)],"ERROR")</f>
        <v>95400000</v>
      </c>
      <c r="V10" t="str">
        <f>_xlfn.XLOOKUP(Controller[[#This Row],[Company Domain]],Summary[Company Domain], Summary[Revenue Range (in USD)],"ERROR")</f>
        <v>Over $5 bil.</v>
      </c>
      <c r="W10" t="s">
        <v>280</v>
      </c>
      <c r="X10" t="s">
        <v>206</v>
      </c>
      <c r="Y10" t="s">
        <v>280</v>
      </c>
      <c r="Z10" t="s">
        <v>206</v>
      </c>
      <c r="AA10" t="str">
        <f>_xlfn.XLOOKUP(Controller[[#This Row],[Company Domain]],Summary[Company Domain], Summary[Industry (Standardized)],"ERROR")</f>
        <v>Physicians Clinics</v>
      </c>
      <c r="AB10" t="str">
        <f>_xlfn.XLOOKUP(Controller[[#This Row],[Company Domain]],Summary[Company Domain], Summary[Lead Segment HS],"ERROR")</f>
        <v>Healthcare</v>
      </c>
      <c r="AC10" t="str">
        <f>_xlfn.XLOOKUP(Controller[[#This Row],[Company Domain]],Summary[Company Domain], Summary[Industry Re-Segmentation],"ERROR")</f>
        <v>Healthcare</v>
      </c>
      <c r="AD10" t="s">
        <v>772</v>
      </c>
      <c r="AE10" t="s">
        <v>773</v>
      </c>
      <c r="AF10" t="s">
        <v>774</v>
      </c>
      <c r="AG10" t="s">
        <v>775</v>
      </c>
      <c r="AH10" t="s">
        <v>769</v>
      </c>
      <c r="AI10" t="s">
        <v>294</v>
      </c>
      <c r="AJ10">
        <v>94612</v>
      </c>
      <c r="AK10" t="s">
        <v>221</v>
      </c>
      <c r="AL10" t="s">
        <v>776</v>
      </c>
      <c r="AO10" t="s">
        <v>3987</v>
      </c>
      <c r="AP10" t="s">
        <v>2140</v>
      </c>
    </row>
    <row r="11" spans="1:44" x14ac:dyDescent="0.3">
      <c r="A11" t="s">
        <v>628</v>
      </c>
      <c r="C11" t="s">
        <v>4046</v>
      </c>
      <c r="D11" t="s">
        <v>227</v>
      </c>
      <c r="E11" t="s">
        <v>227</v>
      </c>
      <c r="F11" t="s">
        <v>219</v>
      </c>
      <c r="G11" t="s">
        <v>3446</v>
      </c>
      <c r="H11" t="s">
        <v>4047</v>
      </c>
      <c r="I11" t="s">
        <v>103</v>
      </c>
      <c r="J11" t="s">
        <v>4048</v>
      </c>
      <c r="K11" t="s">
        <v>4049</v>
      </c>
      <c r="L11" t="s">
        <v>4050</v>
      </c>
      <c r="M11" t="s">
        <v>4051</v>
      </c>
      <c r="N11" t="s">
        <v>4052</v>
      </c>
      <c r="O11">
        <v>59101</v>
      </c>
      <c r="P11" t="s">
        <v>221</v>
      </c>
      <c r="Q11" t="s">
        <v>2885</v>
      </c>
      <c r="R11" t="s">
        <v>2886</v>
      </c>
      <c r="S11" t="s">
        <v>103</v>
      </c>
      <c r="T11" t="s">
        <v>2887</v>
      </c>
      <c r="U11">
        <f>_xlfn.XLOOKUP(Controller[[#This Row],[Company Domain]],Summary[Company Domain], Summary[Revenue (in 000s USD)],"ERROR")</f>
        <v>34987000</v>
      </c>
      <c r="V11" t="str">
        <f>_xlfn.XLOOKUP(Controller[[#This Row],[Company Domain]],Summary[Company Domain], Summary[Revenue Range (in USD)],"ERROR")</f>
        <v>Over $5 bil.</v>
      </c>
      <c r="W11" t="s">
        <v>208</v>
      </c>
      <c r="X11" t="s">
        <v>1398</v>
      </c>
      <c r="Y11" t="s">
        <v>2888</v>
      </c>
      <c r="Z11" t="s">
        <v>2889</v>
      </c>
      <c r="AA11" t="str">
        <f>_xlfn.XLOOKUP(Controller[[#This Row],[Company Domain]],Summary[Company Domain], Summary[Industry (Standardized)],"ERROR")</f>
        <v>Retail</v>
      </c>
      <c r="AB11" t="str">
        <f>_xlfn.XLOOKUP(Controller[[#This Row],[Company Domain]],Summary[Company Domain], Summary[Lead Segment HS],"ERROR")</f>
        <v>Services</v>
      </c>
      <c r="AC11" t="str">
        <f>_xlfn.XLOOKUP(Controller[[#This Row],[Company Domain]],Summary[Company Domain], Summary[Industry Re-Segmentation],"ERROR")</f>
        <v>Retail + CPG</v>
      </c>
      <c r="AD11" t="s">
        <v>2890</v>
      </c>
      <c r="AE11" t="s">
        <v>2891</v>
      </c>
      <c r="AF11" t="s">
        <v>2892</v>
      </c>
      <c r="AG11" t="s">
        <v>2893</v>
      </c>
      <c r="AH11" t="s">
        <v>2894</v>
      </c>
      <c r="AI11" t="s">
        <v>429</v>
      </c>
      <c r="AJ11">
        <v>60018</v>
      </c>
      <c r="AK11" t="s">
        <v>221</v>
      </c>
      <c r="AL11" t="s">
        <v>2895</v>
      </c>
      <c r="AO11" t="s">
        <v>3987</v>
      </c>
      <c r="AP11" t="s">
        <v>2140</v>
      </c>
    </row>
    <row r="12" spans="1:44" x14ac:dyDescent="0.3">
      <c r="A12" t="s">
        <v>4053</v>
      </c>
      <c r="B12" t="s">
        <v>389</v>
      </c>
      <c r="C12" t="s">
        <v>4054</v>
      </c>
      <c r="D12" t="s">
        <v>4055</v>
      </c>
      <c r="E12" t="s">
        <v>227</v>
      </c>
      <c r="F12" t="s">
        <v>2147</v>
      </c>
      <c r="G12" t="s">
        <v>3446</v>
      </c>
      <c r="H12" t="s">
        <v>4056</v>
      </c>
      <c r="I12" t="s">
        <v>154</v>
      </c>
      <c r="K12" t="s">
        <v>4057</v>
      </c>
      <c r="M12" t="s">
        <v>4058</v>
      </c>
      <c r="N12" t="s">
        <v>551</v>
      </c>
      <c r="P12" t="s">
        <v>221</v>
      </c>
      <c r="Q12" t="s">
        <v>543</v>
      </c>
      <c r="R12" t="s">
        <v>544</v>
      </c>
      <c r="S12" t="s">
        <v>154</v>
      </c>
      <c r="T12" t="s">
        <v>545</v>
      </c>
      <c r="U12">
        <f>_xlfn.XLOOKUP(Controller[[#This Row],[Company Domain]],Summary[Company Domain], Summary[Revenue (in 000s USD)],"ERROR")</f>
        <v>12450000</v>
      </c>
      <c r="V12" t="str">
        <f>_xlfn.XLOOKUP(Controller[[#This Row],[Company Domain]],Summary[Company Domain], Summary[Revenue Range (in USD)],"ERROR")</f>
        <v>Over $5 bil.</v>
      </c>
      <c r="W12" t="s">
        <v>280</v>
      </c>
      <c r="X12" t="s">
        <v>281</v>
      </c>
      <c r="Y12" t="s">
        <v>280</v>
      </c>
      <c r="Z12" t="s">
        <v>281</v>
      </c>
      <c r="AA12" t="str">
        <f>_xlfn.XLOOKUP(Controller[[#This Row],[Company Domain]],Summary[Company Domain], Summary[Industry (Standardized)],"ERROR")</f>
        <v>Physicians Clinics</v>
      </c>
      <c r="AB12" t="str">
        <f>_xlfn.XLOOKUP(Controller[[#This Row],[Company Domain]],Summary[Company Domain], Summary[Lead Segment HS],"ERROR")</f>
        <v>Healthcare</v>
      </c>
      <c r="AC12" t="str">
        <f>_xlfn.XLOOKUP(Controller[[#This Row],[Company Domain]],Summary[Company Domain], Summary[Industry Re-Segmentation],"ERROR")</f>
        <v>Healthcare</v>
      </c>
      <c r="AD12" t="s">
        <v>546</v>
      </c>
      <c r="AE12" t="s">
        <v>547</v>
      </c>
      <c r="AF12" t="s">
        <v>548</v>
      </c>
      <c r="AG12" t="s">
        <v>549</v>
      </c>
      <c r="AH12" t="s">
        <v>550</v>
      </c>
      <c r="AI12" t="s">
        <v>551</v>
      </c>
      <c r="AJ12">
        <v>37067</v>
      </c>
      <c r="AK12" t="s">
        <v>221</v>
      </c>
      <c r="AL12" t="s">
        <v>552</v>
      </c>
      <c r="AO12" t="s">
        <v>3987</v>
      </c>
      <c r="AP12" t="s">
        <v>2140</v>
      </c>
    </row>
    <row r="13" spans="1:44" x14ac:dyDescent="0.3">
      <c r="A13" t="s">
        <v>2618</v>
      </c>
      <c r="C13" t="s">
        <v>4059</v>
      </c>
      <c r="D13" t="s">
        <v>227</v>
      </c>
      <c r="E13" t="s">
        <v>227</v>
      </c>
      <c r="F13" t="s">
        <v>2147</v>
      </c>
      <c r="G13" t="s">
        <v>3446</v>
      </c>
      <c r="H13" t="s">
        <v>4060</v>
      </c>
      <c r="I13" t="s">
        <v>161</v>
      </c>
      <c r="K13" t="s">
        <v>4061</v>
      </c>
      <c r="M13" t="s">
        <v>4062</v>
      </c>
      <c r="N13" t="s">
        <v>2856</v>
      </c>
      <c r="O13" t="s">
        <v>4063</v>
      </c>
      <c r="P13" t="s">
        <v>2858</v>
      </c>
      <c r="Q13" t="s">
        <v>926</v>
      </c>
      <c r="R13" t="s">
        <v>927</v>
      </c>
      <c r="S13" t="s">
        <v>161</v>
      </c>
      <c r="T13" t="s">
        <v>928</v>
      </c>
      <c r="U13">
        <f>_xlfn.XLOOKUP(Controller[[#This Row],[Company Domain]],Summary[Company Domain], Summary[Revenue (in 000s USD)],"ERROR")</f>
        <v>7248142</v>
      </c>
      <c r="V13" t="str">
        <f>_xlfn.XLOOKUP(Controller[[#This Row],[Company Domain]],Summary[Company Domain], Summary[Revenue Range (in USD)],"ERROR")</f>
        <v>Over $5 bil.</v>
      </c>
      <c r="W13" t="s">
        <v>380</v>
      </c>
      <c r="X13" t="s">
        <v>929</v>
      </c>
      <c r="Y13" t="s">
        <v>380</v>
      </c>
      <c r="Z13" t="s">
        <v>929</v>
      </c>
      <c r="AA13" t="str">
        <f>_xlfn.XLOOKUP(Controller[[#This Row],[Company Domain]],Summary[Company Domain], Summary[Industry (Standardized)],"ERROR")</f>
        <v>Consumer Services</v>
      </c>
      <c r="AB13" t="str">
        <f>_xlfn.XLOOKUP(Controller[[#This Row],[Company Domain]],Summary[Company Domain], Summary[Lead Segment HS],"ERROR")</f>
        <v>Services</v>
      </c>
      <c r="AC13" t="str">
        <f>_xlfn.XLOOKUP(Controller[[#This Row],[Company Domain]],Summary[Company Domain], Summary[Industry Re-Segmentation],"ERROR")</f>
        <v>Retail + CPG</v>
      </c>
      <c r="AD13" t="s">
        <v>930</v>
      </c>
      <c r="AE13" t="s">
        <v>931</v>
      </c>
      <c r="AF13" t="s">
        <v>932</v>
      </c>
      <c r="AG13" t="s">
        <v>933</v>
      </c>
      <c r="AH13" t="s">
        <v>925</v>
      </c>
      <c r="AI13" t="s">
        <v>294</v>
      </c>
      <c r="AJ13">
        <v>94025</v>
      </c>
      <c r="AK13" t="s">
        <v>221</v>
      </c>
      <c r="AL13" t="s">
        <v>934</v>
      </c>
      <c r="AO13" t="s">
        <v>3987</v>
      </c>
      <c r="AP13" t="s">
        <v>2141</v>
      </c>
    </row>
    <row r="14" spans="1:44" x14ac:dyDescent="0.3">
      <c r="A14" t="s">
        <v>4064</v>
      </c>
      <c r="C14" t="s">
        <v>4065</v>
      </c>
      <c r="D14" t="s">
        <v>227</v>
      </c>
      <c r="E14" t="s">
        <v>227</v>
      </c>
      <c r="F14" t="s">
        <v>2147</v>
      </c>
      <c r="G14" t="s">
        <v>3446</v>
      </c>
      <c r="H14" t="s">
        <v>4066</v>
      </c>
      <c r="I14" t="s">
        <v>161</v>
      </c>
      <c r="K14" t="s">
        <v>4067</v>
      </c>
      <c r="M14" t="s">
        <v>4068</v>
      </c>
      <c r="N14" t="s">
        <v>542</v>
      </c>
      <c r="P14" t="s">
        <v>221</v>
      </c>
      <c r="Q14" t="s">
        <v>926</v>
      </c>
      <c r="R14" t="s">
        <v>927</v>
      </c>
      <c r="S14" t="s">
        <v>161</v>
      </c>
      <c r="T14" t="s">
        <v>928</v>
      </c>
      <c r="U14">
        <f>_xlfn.XLOOKUP(Controller[[#This Row],[Company Domain]],Summary[Company Domain], Summary[Revenue (in 000s USD)],"ERROR")</f>
        <v>7248142</v>
      </c>
      <c r="V14" t="str">
        <f>_xlfn.XLOOKUP(Controller[[#This Row],[Company Domain]],Summary[Company Domain], Summary[Revenue Range (in USD)],"ERROR")</f>
        <v>Over $5 bil.</v>
      </c>
      <c r="W14" t="s">
        <v>380</v>
      </c>
      <c r="X14" t="s">
        <v>929</v>
      </c>
      <c r="Y14" t="s">
        <v>380</v>
      </c>
      <c r="Z14" t="s">
        <v>929</v>
      </c>
      <c r="AA14" t="str">
        <f>_xlfn.XLOOKUP(Controller[[#This Row],[Company Domain]],Summary[Company Domain], Summary[Industry (Standardized)],"ERROR")</f>
        <v>Consumer Services</v>
      </c>
      <c r="AB14" t="str">
        <f>_xlfn.XLOOKUP(Controller[[#This Row],[Company Domain]],Summary[Company Domain], Summary[Lead Segment HS],"ERROR")</f>
        <v>Services</v>
      </c>
      <c r="AC14" t="str">
        <f>_xlfn.XLOOKUP(Controller[[#This Row],[Company Domain]],Summary[Company Domain], Summary[Industry Re-Segmentation],"ERROR")</f>
        <v>Retail + CPG</v>
      </c>
      <c r="AD14" t="s">
        <v>930</v>
      </c>
      <c r="AE14" t="s">
        <v>931</v>
      </c>
      <c r="AF14" t="s">
        <v>932</v>
      </c>
      <c r="AG14" t="s">
        <v>933</v>
      </c>
      <c r="AH14" t="s">
        <v>925</v>
      </c>
      <c r="AI14" t="s">
        <v>294</v>
      </c>
      <c r="AJ14">
        <v>94025</v>
      </c>
      <c r="AK14" t="s">
        <v>221</v>
      </c>
      <c r="AL14" t="s">
        <v>934</v>
      </c>
      <c r="AO14" t="s">
        <v>3987</v>
      </c>
      <c r="AP14" t="s">
        <v>2140</v>
      </c>
    </row>
    <row r="15" spans="1:44" x14ac:dyDescent="0.3">
      <c r="A15" t="s">
        <v>2093</v>
      </c>
      <c r="C15" t="s">
        <v>4069</v>
      </c>
      <c r="D15" t="s">
        <v>227</v>
      </c>
      <c r="E15" t="s">
        <v>227</v>
      </c>
      <c r="F15" t="s">
        <v>2147</v>
      </c>
      <c r="G15" t="s">
        <v>3444</v>
      </c>
      <c r="H15" t="s">
        <v>4070</v>
      </c>
      <c r="I15" t="s">
        <v>145</v>
      </c>
      <c r="J15" t="s">
        <v>4071</v>
      </c>
      <c r="L15" t="s">
        <v>613</v>
      </c>
      <c r="M15" t="s">
        <v>614</v>
      </c>
      <c r="N15" t="s">
        <v>294</v>
      </c>
      <c r="O15">
        <v>92707</v>
      </c>
      <c r="P15" t="s">
        <v>221</v>
      </c>
      <c r="Q15" t="s">
        <v>615</v>
      </c>
      <c r="R15" t="s">
        <v>616</v>
      </c>
      <c r="S15" t="s">
        <v>145</v>
      </c>
      <c r="T15" t="s">
        <v>617</v>
      </c>
      <c r="U15">
        <f>_xlfn.XLOOKUP(Controller[[#This Row],[Company Domain]],Summary[Company Domain], Summary[Revenue (in 000s USD)],"ERROR")</f>
        <v>6247700</v>
      </c>
      <c r="V15" t="str">
        <f>_xlfn.XLOOKUP(Controller[[#This Row],[Company Domain]],Summary[Company Domain], Summary[Revenue Range (in USD)],"ERROR")</f>
        <v>Over $5 bil.</v>
      </c>
      <c r="W15" t="s">
        <v>219</v>
      </c>
      <c r="X15" t="s">
        <v>618</v>
      </c>
      <c r="Y15" t="s">
        <v>219</v>
      </c>
      <c r="Z15" t="s">
        <v>619</v>
      </c>
      <c r="AA15" t="str">
        <f>_xlfn.XLOOKUP(Controller[[#This Row],[Company Domain]],Summary[Company Domain], Summary[Industry (Standardized)],"ERROR")</f>
        <v>Finance</v>
      </c>
      <c r="AB15" t="str">
        <f>_xlfn.XLOOKUP(Controller[[#This Row],[Company Domain]],Summary[Company Domain], Summary[Lead Segment HS],"ERROR")</f>
        <v>Services</v>
      </c>
      <c r="AC15" t="str">
        <f>_xlfn.XLOOKUP(Controller[[#This Row],[Company Domain]],Summary[Company Domain], Summary[Industry Re-Segmentation],"ERROR")</f>
        <v>Finance &amp; Insurance</v>
      </c>
      <c r="AD15" t="s">
        <v>620</v>
      </c>
      <c r="AE15" t="s">
        <v>621</v>
      </c>
      <c r="AF15" t="s">
        <v>622</v>
      </c>
      <c r="AG15" t="s">
        <v>613</v>
      </c>
      <c r="AH15" t="s">
        <v>614</v>
      </c>
      <c r="AI15" t="s">
        <v>294</v>
      </c>
      <c r="AJ15">
        <v>92707</v>
      </c>
      <c r="AK15" t="s">
        <v>221</v>
      </c>
      <c r="AL15" t="s">
        <v>623</v>
      </c>
      <c r="AO15" t="s">
        <v>3987</v>
      </c>
      <c r="AP15" t="s">
        <v>2141</v>
      </c>
    </row>
    <row r="16" spans="1:44" x14ac:dyDescent="0.3">
      <c r="A16" t="s">
        <v>3058</v>
      </c>
      <c r="C16" t="s">
        <v>4072</v>
      </c>
      <c r="D16" t="s">
        <v>227</v>
      </c>
      <c r="E16" t="s">
        <v>227</v>
      </c>
      <c r="F16" t="s">
        <v>2147</v>
      </c>
      <c r="G16" t="s">
        <v>3446</v>
      </c>
      <c r="H16" t="s">
        <v>4073</v>
      </c>
      <c r="I16" t="s">
        <v>195</v>
      </c>
      <c r="K16" t="s">
        <v>4074</v>
      </c>
      <c r="M16" t="s">
        <v>4075</v>
      </c>
      <c r="N16" t="s">
        <v>475</v>
      </c>
      <c r="O16">
        <v>67123</v>
      </c>
      <c r="P16" t="s">
        <v>221</v>
      </c>
      <c r="Q16" t="s">
        <v>1368</v>
      </c>
      <c r="R16" t="s">
        <v>1369</v>
      </c>
      <c r="S16" t="s">
        <v>195</v>
      </c>
      <c r="T16" t="s">
        <v>1370</v>
      </c>
      <c r="U16">
        <f>_xlfn.XLOOKUP(Controller[[#This Row],[Company Domain]],Summary[Company Domain], Summary[Revenue (in 000s USD)],"ERROR")</f>
        <v>538046000</v>
      </c>
      <c r="V16" t="str">
        <f>_xlfn.XLOOKUP(Controller[[#This Row],[Company Domain]],Summary[Company Domain], Summary[Revenue Range (in USD)],"ERROR")</f>
        <v>Over $5 bil.</v>
      </c>
      <c r="W16" t="s">
        <v>208</v>
      </c>
      <c r="X16" t="s">
        <v>1204</v>
      </c>
      <c r="Y16" t="s">
        <v>208</v>
      </c>
      <c r="Z16" t="s">
        <v>1371</v>
      </c>
      <c r="AA16" t="str">
        <f>_xlfn.XLOOKUP(Controller[[#This Row],[Company Domain]],Summary[Company Domain], Summary[Industry (Standardized)],"ERROR")</f>
        <v>Retail</v>
      </c>
      <c r="AB16" t="str">
        <f>_xlfn.XLOOKUP(Controller[[#This Row],[Company Domain]],Summary[Company Domain], Summary[Lead Segment HS],"ERROR")</f>
        <v>Services</v>
      </c>
      <c r="AC16" t="str">
        <f>_xlfn.XLOOKUP(Controller[[#This Row],[Company Domain]],Summary[Company Domain], Summary[Industry Re-Segmentation],"ERROR")</f>
        <v>Retail + CPG</v>
      </c>
      <c r="AD16" t="s">
        <v>1372</v>
      </c>
      <c r="AE16" t="s">
        <v>1373</v>
      </c>
      <c r="AF16" t="s">
        <v>1374</v>
      </c>
      <c r="AG16" t="s">
        <v>1367</v>
      </c>
      <c r="AH16" t="s">
        <v>904</v>
      </c>
      <c r="AI16" t="s">
        <v>529</v>
      </c>
      <c r="AJ16">
        <v>98109</v>
      </c>
      <c r="AK16" t="s">
        <v>221</v>
      </c>
      <c r="AL16" t="s">
        <v>1375</v>
      </c>
      <c r="AO16" t="s">
        <v>3987</v>
      </c>
      <c r="AP16" t="s">
        <v>2140</v>
      </c>
    </row>
    <row r="17" spans="1:42" x14ac:dyDescent="0.3">
      <c r="A17" t="s">
        <v>4076</v>
      </c>
      <c r="C17" t="s">
        <v>4077</v>
      </c>
      <c r="D17" t="s">
        <v>227</v>
      </c>
      <c r="E17" t="s">
        <v>227</v>
      </c>
      <c r="F17" t="s">
        <v>2147</v>
      </c>
      <c r="G17" t="s">
        <v>3446</v>
      </c>
      <c r="H17" t="s">
        <v>4078</v>
      </c>
      <c r="I17" t="s">
        <v>4079</v>
      </c>
      <c r="L17" t="s">
        <v>4080</v>
      </c>
      <c r="M17" t="s">
        <v>541</v>
      </c>
      <c r="N17" t="s">
        <v>542</v>
      </c>
      <c r="O17">
        <v>77095</v>
      </c>
      <c r="P17" t="s">
        <v>221</v>
      </c>
      <c r="Q17" t="s">
        <v>1201</v>
      </c>
      <c r="R17" t="s">
        <v>1202</v>
      </c>
      <c r="S17" t="s">
        <v>126</v>
      </c>
      <c r="T17" t="s">
        <v>1203</v>
      </c>
      <c r="U17">
        <f>_xlfn.XLOOKUP(Controller[[#This Row],[Company Domain]],Summary[Company Domain], Summary[Revenue (in 000s USD)],"ERROR")</f>
        <v>1484286</v>
      </c>
      <c r="V17" t="str">
        <f>_xlfn.XLOOKUP(Controller[[#This Row],[Company Domain]],Summary[Company Domain], Summary[Revenue Range (in USD)],"ERROR")</f>
        <v>$1 bil. - $5 bil.</v>
      </c>
      <c r="W17" t="s">
        <v>208</v>
      </c>
      <c r="X17" t="s">
        <v>1204</v>
      </c>
      <c r="Y17" t="s">
        <v>208</v>
      </c>
      <c r="Z17" t="s">
        <v>1205</v>
      </c>
      <c r="AA17" t="str">
        <f>_xlfn.XLOOKUP(Controller[[#This Row],[Company Domain]],Summary[Company Domain], Summary[Industry (Standardized)],"ERROR")</f>
        <v>Retail</v>
      </c>
      <c r="AB17" t="str">
        <f>_xlfn.XLOOKUP(Controller[[#This Row],[Company Domain]],Summary[Company Domain], Summary[Lead Segment HS],"ERROR")</f>
        <v>Services</v>
      </c>
      <c r="AC17" t="str">
        <f>_xlfn.XLOOKUP(Controller[[#This Row],[Company Domain]],Summary[Company Domain], Summary[Industry Re-Segmentation],"ERROR")</f>
        <v>Retail + CPG</v>
      </c>
      <c r="AD17" t="s">
        <v>1206</v>
      </c>
      <c r="AE17" t="s">
        <v>1207</v>
      </c>
      <c r="AF17" t="s">
        <v>1208</v>
      </c>
      <c r="AG17" t="s">
        <v>1209</v>
      </c>
      <c r="AH17" t="s">
        <v>1210</v>
      </c>
      <c r="AI17" t="s">
        <v>529</v>
      </c>
      <c r="AJ17">
        <v>98004</v>
      </c>
      <c r="AK17" t="s">
        <v>221</v>
      </c>
      <c r="AL17" t="s">
        <v>1211</v>
      </c>
      <c r="AO17" t="s">
        <v>3987</v>
      </c>
      <c r="AP17" t="s">
        <v>2140</v>
      </c>
    </row>
    <row r="18" spans="1:42" x14ac:dyDescent="0.3">
      <c r="A18" t="s">
        <v>4081</v>
      </c>
      <c r="C18" t="s">
        <v>4082</v>
      </c>
      <c r="D18" t="s">
        <v>4083</v>
      </c>
      <c r="E18" t="s">
        <v>227</v>
      </c>
      <c r="F18" t="s">
        <v>2147</v>
      </c>
      <c r="G18" t="s">
        <v>3446</v>
      </c>
      <c r="H18" t="s">
        <v>4084</v>
      </c>
      <c r="I18" t="s">
        <v>161</v>
      </c>
      <c r="J18" t="s">
        <v>4085</v>
      </c>
      <c r="K18" t="s">
        <v>4086</v>
      </c>
      <c r="M18" t="s">
        <v>4087</v>
      </c>
      <c r="N18" t="s">
        <v>591</v>
      </c>
      <c r="P18" t="s">
        <v>221</v>
      </c>
      <c r="Q18" t="s">
        <v>926</v>
      </c>
      <c r="R18" t="s">
        <v>927</v>
      </c>
      <c r="S18" t="s">
        <v>161</v>
      </c>
      <c r="T18" t="s">
        <v>928</v>
      </c>
      <c r="U18">
        <f>_xlfn.XLOOKUP(Controller[[#This Row],[Company Domain]],Summary[Company Domain], Summary[Revenue (in 000s USD)],"ERROR")</f>
        <v>7248142</v>
      </c>
      <c r="V18" t="str">
        <f>_xlfn.XLOOKUP(Controller[[#This Row],[Company Domain]],Summary[Company Domain], Summary[Revenue Range (in USD)],"ERROR")</f>
        <v>Over $5 bil.</v>
      </c>
      <c r="W18" t="s">
        <v>380</v>
      </c>
      <c r="X18" t="s">
        <v>929</v>
      </c>
      <c r="Y18" t="s">
        <v>380</v>
      </c>
      <c r="Z18" t="s">
        <v>929</v>
      </c>
      <c r="AA18" t="str">
        <f>_xlfn.XLOOKUP(Controller[[#This Row],[Company Domain]],Summary[Company Domain], Summary[Industry (Standardized)],"ERROR")</f>
        <v>Consumer Services</v>
      </c>
      <c r="AB18" t="str">
        <f>_xlfn.XLOOKUP(Controller[[#This Row],[Company Domain]],Summary[Company Domain], Summary[Lead Segment HS],"ERROR")</f>
        <v>Services</v>
      </c>
      <c r="AC18" t="str">
        <f>_xlfn.XLOOKUP(Controller[[#This Row],[Company Domain]],Summary[Company Domain], Summary[Industry Re-Segmentation],"ERROR")</f>
        <v>Retail + CPG</v>
      </c>
      <c r="AD18" t="s">
        <v>930</v>
      </c>
      <c r="AE18" t="s">
        <v>931</v>
      </c>
      <c r="AF18" t="s">
        <v>932</v>
      </c>
      <c r="AG18" t="s">
        <v>933</v>
      </c>
      <c r="AH18" t="s">
        <v>925</v>
      </c>
      <c r="AI18" t="s">
        <v>294</v>
      </c>
      <c r="AJ18">
        <v>94025</v>
      </c>
      <c r="AK18" t="s">
        <v>221</v>
      </c>
      <c r="AL18" t="s">
        <v>934</v>
      </c>
      <c r="AO18" t="s">
        <v>3987</v>
      </c>
      <c r="AP18" t="s">
        <v>2141</v>
      </c>
    </row>
    <row r="19" spans="1:42" x14ac:dyDescent="0.3">
      <c r="A19" t="s">
        <v>825</v>
      </c>
      <c r="C19" t="s">
        <v>4088</v>
      </c>
      <c r="D19" t="s">
        <v>227</v>
      </c>
      <c r="E19" t="s">
        <v>227</v>
      </c>
      <c r="F19" t="s">
        <v>2147</v>
      </c>
      <c r="G19" t="s">
        <v>3446</v>
      </c>
      <c r="H19" t="s">
        <v>4089</v>
      </c>
      <c r="I19" t="s">
        <v>134</v>
      </c>
      <c r="K19" t="s">
        <v>4090</v>
      </c>
      <c r="M19" t="s">
        <v>1269</v>
      </c>
      <c r="N19" t="s">
        <v>830</v>
      </c>
      <c r="P19" t="s">
        <v>221</v>
      </c>
      <c r="Q19" t="s">
        <v>598</v>
      </c>
      <c r="R19" t="s">
        <v>599</v>
      </c>
      <c r="S19" t="s">
        <v>134</v>
      </c>
      <c r="T19" t="s">
        <v>600</v>
      </c>
      <c r="U19">
        <f>_xlfn.XLOOKUP(Controller[[#This Row],[Company Domain]],Summary[Company Domain], Summary[Revenue (in 000s USD)],"ERROR")</f>
        <v>226600000</v>
      </c>
      <c r="V19" t="str">
        <f>_xlfn.XLOOKUP(Controller[[#This Row],[Company Domain]],Summary[Company Domain], Summary[Revenue Range (in USD)],"ERROR")</f>
        <v>Over $5 bil.</v>
      </c>
      <c r="W19" t="s">
        <v>601</v>
      </c>
      <c r="X19" t="s">
        <v>602</v>
      </c>
      <c r="Y19" t="s">
        <v>603</v>
      </c>
      <c r="Z19" t="s">
        <v>602</v>
      </c>
      <c r="AA19" t="str">
        <f>_xlfn.XLOOKUP(Controller[[#This Row],[Company Domain]],Summary[Company Domain], Summary[Industry (Standardized)],"ERROR")</f>
        <v>Insurance</v>
      </c>
      <c r="AB19" t="str">
        <f>_xlfn.XLOOKUP(Controller[[#This Row],[Company Domain]],Summary[Company Domain], Summary[Lead Segment HS],"ERROR")</f>
        <v>Services</v>
      </c>
      <c r="AC19" t="str">
        <f>_xlfn.XLOOKUP(Controller[[#This Row],[Company Domain]],Summary[Company Domain], Summary[Industry Re-Segmentation],"ERROR")</f>
        <v>Finance &amp; Insurance</v>
      </c>
      <c r="AD19" t="s">
        <v>604</v>
      </c>
      <c r="AE19" t="s">
        <v>605</v>
      </c>
      <c r="AF19" t="s">
        <v>606</v>
      </c>
      <c r="AG19" t="s">
        <v>607</v>
      </c>
      <c r="AH19" t="s">
        <v>597</v>
      </c>
      <c r="AI19" t="s">
        <v>558</v>
      </c>
      <c r="AJ19">
        <v>55344</v>
      </c>
      <c r="AK19" t="s">
        <v>221</v>
      </c>
      <c r="AL19" t="s">
        <v>608</v>
      </c>
      <c r="AO19" t="s">
        <v>3987</v>
      </c>
      <c r="AP19" t="s">
        <v>2140</v>
      </c>
    </row>
    <row r="20" spans="1:42" x14ac:dyDescent="0.3">
      <c r="A20" t="s">
        <v>4091</v>
      </c>
      <c r="C20" t="s">
        <v>4092</v>
      </c>
      <c r="D20" t="s">
        <v>227</v>
      </c>
      <c r="E20" t="s">
        <v>227</v>
      </c>
      <c r="F20" t="s">
        <v>2147</v>
      </c>
      <c r="G20" t="s">
        <v>3446</v>
      </c>
      <c r="H20" t="s">
        <v>4093</v>
      </c>
      <c r="I20" t="s">
        <v>189</v>
      </c>
      <c r="J20" t="s">
        <v>4094</v>
      </c>
      <c r="L20" t="s">
        <v>4095</v>
      </c>
      <c r="M20" t="s">
        <v>327</v>
      </c>
      <c r="N20" t="s">
        <v>328</v>
      </c>
      <c r="O20">
        <v>97301</v>
      </c>
      <c r="P20" t="s">
        <v>221</v>
      </c>
      <c r="Q20" t="s">
        <v>329</v>
      </c>
      <c r="R20" t="s">
        <v>330</v>
      </c>
      <c r="S20" t="s">
        <v>189</v>
      </c>
      <c r="T20" t="s">
        <v>331</v>
      </c>
      <c r="U20">
        <f>_xlfn.XLOOKUP(Controller[[#This Row],[Company Domain]],Summary[Company Domain], Summary[Revenue (in 000s USD)],"ERROR")</f>
        <v>1000000</v>
      </c>
      <c r="V20" t="str">
        <f>_xlfn.XLOOKUP(Controller[[#This Row],[Company Domain]],Summary[Company Domain], Summary[Revenue Range (in USD)],"ERROR")</f>
        <v>$1 bil. - $5 bil.</v>
      </c>
      <c r="W20" t="s">
        <v>280</v>
      </c>
      <c r="X20" t="s">
        <v>281</v>
      </c>
      <c r="Y20" t="s">
        <v>280</v>
      </c>
      <c r="Z20" t="s">
        <v>281</v>
      </c>
      <c r="AA20" t="str">
        <f>_xlfn.XLOOKUP(Controller[[#This Row],[Company Domain]],Summary[Company Domain], Summary[Industry (Standardized)],"ERROR")</f>
        <v>Physicians Clinics</v>
      </c>
      <c r="AB20" t="str">
        <f>_xlfn.XLOOKUP(Controller[[#This Row],[Company Domain]],Summary[Company Domain], Summary[Lead Segment HS],"ERROR")</f>
        <v>Healthcare</v>
      </c>
      <c r="AC20" t="str">
        <f>_xlfn.XLOOKUP(Controller[[#This Row],[Company Domain]],Summary[Company Domain], Summary[Industry Re-Segmentation],"ERROR")</f>
        <v>Healthcare</v>
      </c>
      <c r="AD20" t="s">
        <v>332</v>
      </c>
      <c r="AE20" t="s">
        <v>333</v>
      </c>
      <c r="AF20" t="s">
        <v>334</v>
      </c>
      <c r="AG20" t="s">
        <v>335</v>
      </c>
      <c r="AH20" t="s">
        <v>327</v>
      </c>
      <c r="AI20" t="s">
        <v>328</v>
      </c>
      <c r="AJ20">
        <v>97301</v>
      </c>
      <c r="AK20" t="s">
        <v>221</v>
      </c>
      <c r="AL20" t="s">
        <v>336</v>
      </c>
      <c r="AO20" t="s">
        <v>3987</v>
      </c>
      <c r="AP20" t="s">
        <v>2140</v>
      </c>
    </row>
    <row r="21" spans="1:42" x14ac:dyDescent="0.3">
      <c r="A21" t="s">
        <v>288</v>
      </c>
      <c r="C21" t="s">
        <v>4097</v>
      </c>
      <c r="D21" t="s">
        <v>227</v>
      </c>
      <c r="E21" t="s">
        <v>227</v>
      </c>
      <c r="F21" t="s">
        <v>2147</v>
      </c>
      <c r="G21" t="s">
        <v>3446</v>
      </c>
      <c r="H21" t="s">
        <v>4098</v>
      </c>
      <c r="I21" t="s">
        <v>174</v>
      </c>
      <c r="J21" t="s">
        <v>4099</v>
      </c>
      <c r="K21" t="s">
        <v>4100</v>
      </c>
      <c r="L21" t="s">
        <v>4101</v>
      </c>
      <c r="M21" t="s">
        <v>4102</v>
      </c>
      <c r="N21" t="s">
        <v>277</v>
      </c>
      <c r="O21" t="s">
        <v>4103</v>
      </c>
      <c r="P21" t="s">
        <v>221</v>
      </c>
      <c r="Q21" t="s">
        <v>1339</v>
      </c>
      <c r="R21" t="s">
        <v>1340</v>
      </c>
      <c r="S21" t="s">
        <v>174</v>
      </c>
      <c r="T21" t="s">
        <v>1341</v>
      </c>
      <c r="U21">
        <f>_xlfn.XLOOKUP(Controller[[#This Row],[Company Domain]],Summary[Company Domain], Summary[Revenue (in 000s USD)],"ERROR")</f>
        <v>3300000</v>
      </c>
      <c r="V21" t="str">
        <f>_xlfn.XLOOKUP(Controller[[#This Row],[Company Domain]],Summary[Company Domain], Summary[Revenue Range (in USD)],"ERROR")</f>
        <v>$1 bil. - $5 bil.</v>
      </c>
      <c r="W21" t="s">
        <v>380</v>
      </c>
      <c r="X21" t="s">
        <v>381</v>
      </c>
      <c r="Y21" t="s">
        <v>380</v>
      </c>
      <c r="Z21" t="s">
        <v>1342</v>
      </c>
      <c r="AA21" t="str">
        <f>_xlfn.XLOOKUP(Controller[[#This Row],[Company Domain]],Summary[Company Domain], Summary[Industry (Standardized)],"ERROR")</f>
        <v>Finance</v>
      </c>
      <c r="AB21" t="str">
        <f>_xlfn.XLOOKUP(Controller[[#This Row],[Company Domain]],Summary[Company Domain], Summary[Lead Segment HS],"ERROR")</f>
        <v>Services</v>
      </c>
      <c r="AC21" t="str">
        <f>_xlfn.XLOOKUP(Controller[[#This Row],[Company Domain]],Summary[Company Domain], Summary[Industry Re-Segmentation],"ERROR")</f>
        <v>Finance &amp; Insurance</v>
      </c>
      <c r="AD21" t="s">
        <v>1343</v>
      </c>
      <c r="AE21" t="s">
        <v>4104</v>
      </c>
      <c r="AF21" t="s">
        <v>1345</v>
      </c>
      <c r="AG21" t="s">
        <v>1346</v>
      </c>
      <c r="AH21" t="s">
        <v>709</v>
      </c>
      <c r="AI21" t="s">
        <v>429</v>
      </c>
      <c r="AJ21">
        <v>60606</v>
      </c>
      <c r="AK21" t="s">
        <v>221</v>
      </c>
      <c r="AL21" t="s">
        <v>1347</v>
      </c>
      <c r="AO21" t="s">
        <v>3987</v>
      </c>
      <c r="AP21" t="s">
        <v>2140</v>
      </c>
    </row>
    <row r="22" spans="1:42" x14ac:dyDescent="0.3">
      <c r="A22" t="s">
        <v>4105</v>
      </c>
      <c r="C22" t="s">
        <v>2685</v>
      </c>
      <c r="D22" t="s">
        <v>227</v>
      </c>
      <c r="E22" t="s">
        <v>227</v>
      </c>
      <c r="F22" t="s">
        <v>2147</v>
      </c>
      <c r="G22" t="s">
        <v>3446</v>
      </c>
      <c r="H22" t="s">
        <v>4106</v>
      </c>
      <c r="I22" t="s">
        <v>112</v>
      </c>
      <c r="J22" t="s">
        <v>4107</v>
      </c>
      <c r="L22" t="s">
        <v>1024</v>
      </c>
      <c r="M22" t="s">
        <v>1015</v>
      </c>
      <c r="N22" t="s">
        <v>1016</v>
      </c>
      <c r="O22">
        <v>53595</v>
      </c>
      <c r="P22" t="s">
        <v>221</v>
      </c>
      <c r="Q22" t="s">
        <v>1017</v>
      </c>
      <c r="R22" t="s">
        <v>1018</v>
      </c>
      <c r="S22" t="s">
        <v>112</v>
      </c>
      <c r="T22" t="s">
        <v>1019</v>
      </c>
      <c r="U22">
        <f>_xlfn.XLOOKUP(Controller[[#This Row],[Company Domain]],Summary[Company Domain], Summary[Revenue (in 000s USD)],"ERROR")</f>
        <v>1581201</v>
      </c>
      <c r="V22" t="str">
        <f>_xlfn.XLOOKUP(Controller[[#This Row],[Company Domain]],Summary[Company Domain], Summary[Revenue Range (in USD)],"ERROR")</f>
        <v>$1 bil. - $5 bil.</v>
      </c>
      <c r="W22" t="s">
        <v>208</v>
      </c>
      <c r="X22" t="s">
        <v>312</v>
      </c>
      <c r="Y22" t="s">
        <v>208</v>
      </c>
      <c r="Z22" t="s">
        <v>1020</v>
      </c>
      <c r="AA22" t="str">
        <f>_xlfn.XLOOKUP(Controller[[#This Row],[Company Domain]],Summary[Company Domain], Summary[Industry (Standardized)],"ERROR")</f>
        <v>Retail</v>
      </c>
      <c r="AB22" t="str">
        <f>_xlfn.XLOOKUP(Controller[[#This Row],[Company Domain]],Summary[Company Domain], Summary[Lead Segment HS],"ERROR")</f>
        <v>Services</v>
      </c>
      <c r="AC22" t="str">
        <f>_xlfn.XLOOKUP(Controller[[#This Row],[Company Domain]],Summary[Company Domain], Summary[Industry Re-Segmentation],"ERROR")</f>
        <v>Retail + CPG</v>
      </c>
      <c r="AD22" t="s">
        <v>1021</v>
      </c>
      <c r="AE22" t="s">
        <v>1022</v>
      </c>
      <c r="AF22" t="s">
        <v>1023</v>
      </c>
      <c r="AG22" t="s">
        <v>1024</v>
      </c>
      <c r="AH22" t="s">
        <v>1015</v>
      </c>
      <c r="AI22" t="s">
        <v>1016</v>
      </c>
      <c r="AJ22">
        <v>53595</v>
      </c>
      <c r="AK22" t="s">
        <v>221</v>
      </c>
      <c r="AL22" t="s">
        <v>1025</v>
      </c>
      <c r="AO22" t="s">
        <v>3987</v>
      </c>
      <c r="AP22" t="s">
        <v>2140</v>
      </c>
    </row>
    <row r="23" spans="1:42" x14ac:dyDescent="0.3">
      <c r="A23" t="s">
        <v>4108</v>
      </c>
      <c r="C23" t="s">
        <v>4109</v>
      </c>
      <c r="D23" t="s">
        <v>4110</v>
      </c>
      <c r="E23" t="s">
        <v>227</v>
      </c>
      <c r="F23" t="s">
        <v>2147</v>
      </c>
      <c r="G23" t="s">
        <v>2786</v>
      </c>
      <c r="H23" t="s">
        <v>4111</v>
      </c>
      <c r="I23" t="s">
        <v>143</v>
      </c>
      <c r="J23" t="s">
        <v>4112</v>
      </c>
      <c r="K23" t="s">
        <v>4113</v>
      </c>
      <c r="M23" t="s">
        <v>4114</v>
      </c>
      <c r="N23" t="s">
        <v>294</v>
      </c>
      <c r="O23">
        <v>92694</v>
      </c>
      <c r="P23" t="s">
        <v>221</v>
      </c>
      <c r="Q23" t="s">
        <v>4115</v>
      </c>
      <c r="R23" t="s">
        <v>445</v>
      </c>
      <c r="S23" t="s">
        <v>143</v>
      </c>
      <c r="T23" t="s">
        <v>446</v>
      </c>
      <c r="U23">
        <f>_xlfn.XLOOKUP(Controller[[#This Row],[Company Domain]],Summary[Company Domain], Summary[Revenue (in 000s USD)],"ERROR")</f>
        <v>9654617</v>
      </c>
      <c r="V23" t="str">
        <f>_xlfn.XLOOKUP(Controller[[#This Row],[Company Domain]],Summary[Company Domain], Summary[Revenue Range (in USD)],"ERROR")</f>
        <v>Over $5 bil.</v>
      </c>
      <c r="W23" t="s">
        <v>380</v>
      </c>
      <c r="X23" t="s">
        <v>4116</v>
      </c>
      <c r="Y23" t="s">
        <v>4117</v>
      </c>
      <c r="Z23" t="s">
        <v>4118</v>
      </c>
      <c r="AA23" t="str">
        <f>_xlfn.XLOOKUP(Controller[[#This Row],[Company Domain]],Summary[Company Domain], Summary[Industry (Standardized)],"ERROR")</f>
        <v>Finance</v>
      </c>
      <c r="AB23" t="str">
        <f>_xlfn.XLOOKUP(Controller[[#This Row],[Company Domain]],Summary[Company Domain], Summary[Lead Segment HS],"ERROR")</f>
        <v>Services</v>
      </c>
      <c r="AC23" t="str">
        <f>_xlfn.XLOOKUP(Controller[[#This Row],[Company Domain]],Summary[Company Domain], Summary[Industry Re-Segmentation],"ERROR")</f>
        <v>Finance &amp; Insurance</v>
      </c>
      <c r="AD23" t="s">
        <v>447</v>
      </c>
      <c r="AE23" t="s">
        <v>448</v>
      </c>
      <c r="AF23" t="s">
        <v>449</v>
      </c>
      <c r="AG23" t="s">
        <v>443</v>
      </c>
      <c r="AH23" t="s">
        <v>444</v>
      </c>
      <c r="AI23" t="s">
        <v>294</v>
      </c>
      <c r="AJ23">
        <v>92626</v>
      </c>
      <c r="AK23" t="s">
        <v>221</v>
      </c>
      <c r="AL23" t="s">
        <v>450</v>
      </c>
      <c r="AO23" t="s">
        <v>3987</v>
      </c>
      <c r="AP23" t="s">
        <v>2140</v>
      </c>
    </row>
    <row r="24" spans="1:42" x14ac:dyDescent="0.3">
      <c r="A24" t="s">
        <v>4119</v>
      </c>
      <c r="C24" t="s">
        <v>4120</v>
      </c>
      <c r="D24" t="s">
        <v>4121</v>
      </c>
      <c r="E24" t="s">
        <v>227</v>
      </c>
      <c r="F24" t="s">
        <v>2147</v>
      </c>
      <c r="G24" t="s">
        <v>3446</v>
      </c>
      <c r="H24" t="s">
        <v>4122</v>
      </c>
      <c r="I24" t="s">
        <v>161</v>
      </c>
      <c r="K24" t="s">
        <v>4123</v>
      </c>
      <c r="L24" t="s">
        <v>4124</v>
      </c>
      <c r="M24" t="s">
        <v>1048</v>
      </c>
      <c r="N24" t="s">
        <v>542</v>
      </c>
      <c r="O24" t="s">
        <v>4125</v>
      </c>
      <c r="P24" t="s">
        <v>221</v>
      </c>
      <c r="Q24" t="s">
        <v>926</v>
      </c>
      <c r="R24" t="s">
        <v>927</v>
      </c>
      <c r="S24" t="s">
        <v>161</v>
      </c>
      <c r="T24" t="s">
        <v>928</v>
      </c>
      <c r="U24">
        <f>_xlfn.XLOOKUP(Controller[[#This Row],[Company Domain]],Summary[Company Domain], Summary[Revenue (in 000s USD)],"ERROR")</f>
        <v>7248142</v>
      </c>
      <c r="V24" t="str">
        <f>_xlfn.XLOOKUP(Controller[[#This Row],[Company Domain]],Summary[Company Domain], Summary[Revenue Range (in USD)],"ERROR")</f>
        <v>Over $5 bil.</v>
      </c>
      <c r="W24" t="s">
        <v>380</v>
      </c>
      <c r="X24" t="s">
        <v>929</v>
      </c>
      <c r="Y24" t="s">
        <v>380</v>
      </c>
      <c r="Z24" t="s">
        <v>929</v>
      </c>
      <c r="AA24" t="str">
        <f>_xlfn.XLOOKUP(Controller[[#This Row],[Company Domain]],Summary[Company Domain], Summary[Industry (Standardized)],"ERROR")</f>
        <v>Consumer Services</v>
      </c>
      <c r="AB24" t="str">
        <f>_xlfn.XLOOKUP(Controller[[#This Row],[Company Domain]],Summary[Company Domain], Summary[Lead Segment HS],"ERROR")</f>
        <v>Services</v>
      </c>
      <c r="AC24" t="str">
        <f>_xlfn.XLOOKUP(Controller[[#This Row],[Company Domain]],Summary[Company Domain], Summary[Industry Re-Segmentation],"ERROR")</f>
        <v>Retail + CPG</v>
      </c>
      <c r="AD24" t="s">
        <v>930</v>
      </c>
      <c r="AE24" t="s">
        <v>931</v>
      </c>
      <c r="AF24" t="s">
        <v>932</v>
      </c>
      <c r="AG24" t="s">
        <v>933</v>
      </c>
      <c r="AH24" t="s">
        <v>925</v>
      </c>
      <c r="AI24" t="s">
        <v>294</v>
      </c>
      <c r="AJ24">
        <v>94025</v>
      </c>
      <c r="AK24" t="s">
        <v>221</v>
      </c>
      <c r="AL24" t="s">
        <v>934</v>
      </c>
      <c r="AO24" t="s">
        <v>3987</v>
      </c>
      <c r="AP24" t="s">
        <v>2141</v>
      </c>
    </row>
    <row r="25" spans="1:42" x14ac:dyDescent="0.3">
      <c r="A25" t="s">
        <v>4126</v>
      </c>
      <c r="B25" t="s">
        <v>567</v>
      </c>
      <c r="C25" t="s">
        <v>4127</v>
      </c>
      <c r="D25" t="s">
        <v>227</v>
      </c>
      <c r="E25" t="s">
        <v>227</v>
      </c>
      <c r="F25" t="s">
        <v>2147</v>
      </c>
      <c r="G25" t="s">
        <v>3446</v>
      </c>
      <c r="H25" t="s">
        <v>4128</v>
      </c>
      <c r="I25" t="s">
        <v>766</v>
      </c>
      <c r="K25" t="s">
        <v>4129</v>
      </c>
      <c r="M25" t="s">
        <v>1820</v>
      </c>
      <c r="N25" t="s">
        <v>981</v>
      </c>
      <c r="P25" t="s">
        <v>221</v>
      </c>
      <c r="Q25" t="s">
        <v>1</v>
      </c>
      <c r="R25" t="s">
        <v>770</v>
      </c>
      <c r="S25" t="s">
        <v>101</v>
      </c>
      <c r="T25" t="s">
        <v>771</v>
      </c>
      <c r="U25">
        <f>_xlfn.XLOOKUP(Controller[[#This Row],[Company Domain]],Summary[Company Domain], Summary[Revenue (in 000s USD)],"ERROR")</f>
        <v>95400000</v>
      </c>
      <c r="V25" t="str">
        <f>_xlfn.XLOOKUP(Controller[[#This Row],[Company Domain]],Summary[Company Domain], Summary[Revenue Range (in USD)],"ERROR")</f>
        <v>Over $5 bil.</v>
      </c>
      <c r="W25" t="s">
        <v>280</v>
      </c>
      <c r="X25" t="s">
        <v>206</v>
      </c>
      <c r="Y25" t="s">
        <v>280</v>
      </c>
      <c r="Z25" t="s">
        <v>206</v>
      </c>
      <c r="AA25" t="str">
        <f>_xlfn.XLOOKUP(Controller[[#This Row],[Company Domain]],Summary[Company Domain], Summary[Industry (Standardized)],"ERROR")</f>
        <v>Physicians Clinics</v>
      </c>
      <c r="AB25" t="str">
        <f>_xlfn.XLOOKUP(Controller[[#This Row],[Company Domain]],Summary[Company Domain], Summary[Lead Segment HS],"ERROR")</f>
        <v>Healthcare</v>
      </c>
      <c r="AC25" t="str">
        <f>_xlfn.XLOOKUP(Controller[[#This Row],[Company Domain]],Summary[Company Domain], Summary[Industry Re-Segmentation],"ERROR")</f>
        <v>Healthcare</v>
      </c>
      <c r="AD25" t="s">
        <v>772</v>
      </c>
      <c r="AE25" t="s">
        <v>773</v>
      </c>
      <c r="AF25" t="s">
        <v>774</v>
      </c>
      <c r="AG25" t="s">
        <v>775</v>
      </c>
      <c r="AH25" t="s">
        <v>769</v>
      </c>
      <c r="AI25" t="s">
        <v>294</v>
      </c>
      <c r="AJ25">
        <v>94612</v>
      </c>
      <c r="AK25" t="s">
        <v>221</v>
      </c>
      <c r="AL25" t="s">
        <v>776</v>
      </c>
      <c r="AO25" t="s">
        <v>3987</v>
      </c>
      <c r="AP25" t="s">
        <v>2140</v>
      </c>
    </row>
    <row r="26" spans="1:42" x14ac:dyDescent="0.3">
      <c r="A26" t="s">
        <v>2464</v>
      </c>
      <c r="C26" t="s">
        <v>4130</v>
      </c>
      <c r="D26" t="s">
        <v>227</v>
      </c>
      <c r="E26" t="s">
        <v>227</v>
      </c>
      <c r="F26" t="s">
        <v>2147</v>
      </c>
      <c r="G26" t="s">
        <v>3446</v>
      </c>
      <c r="H26" t="s">
        <v>4131</v>
      </c>
      <c r="I26" t="s">
        <v>103</v>
      </c>
      <c r="L26" t="s">
        <v>4132</v>
      </c>
      <c r="M26" t="s">
        <v>4133</v>
      </c>
      <c r="N26" t="s">
        <v>4022</v>
      </c>
      <c r="O26">
        <v>35203</v>
      </c>
      <c r="P26" t="s">
        <v>221</v>
      </c>
      <c r="Q26" t="s">
        <v>2885</v>
      </c>
      <c r="R26" t="s">
        <v>2886</v>
      </c>
      <c r="S26" t="s">
        <v>103</v>
      </c>
      <c r="T26" t="s">
        <v>2887</v>
      </c>
      <c r="U26">
        <f>_xlfn.XLOOKUP(Controller[[#This Row],[Company Domain]],Summary[Company Domain], Summary[Revenue (in 000s USD)],"ERROR")</f>
        <v>34987000</v>
      </c>
      <c r="V26" t="str">
        <f>_xlfn.XLOOKUP(Controller[[#This Row],[Company Domain]],Summary[Company Domain], Summary[Revenue Range (in USD)],"ERROR")</f>
        <v>Over $5 bil.</v>
      </c>
      <c r="W26" t="s">
        <v>208</v>
      </c>
      <c r="X26" t="s">
        <v>1398</v>
      </c>
      <c r="Y26" t="s">
        <v>2888</v>
      </c>
      <c r="Z26" t="s">
        <v>2889</v>
      </c>
      <c r="AA26" t="str">
        <f>_xlfn.XLOOKUP(Controller[[#This Row],[Company Domain]],Summary[Company Domain], Summary[Industry (Standardized)],"ERROR")</f>
        <v>Retail</v>
      </c>
      <c r="AB26" t="str">
        <f>_xlfn.XLOOKUP(Controller[[#This Row],[Company Domain]],Summary[Company Domain], Summary[Lead Segment HS],"ERROR")</f>
        <v>Services</v>
      </c>
      <c r="AC26" t="str">
        <f>_xlfn.XLOOKUP(Controller[[#This Row],[Company Domain]],Summary[Company Domain], Summary[Industry Re-Segmentation],"ERROR")</f>
        <v>Retail + CPG</v>
      </c>
      <c r="AD26" t="s">
        <v>2890</v>
      </c>
      <c r="AE26" t="s">
        <v>2891</v>
      </c>
      <c r="AF26" t="s">
        <v>2892</v>
      </c>
      <c r="AG26" t="s">
        <v>2893</v>
      </c>
      <c r="AH26" t="s">
        <v>2894</v>
      </c>
      <c r="AI26" t="s">
        <v>429</v>
      </c>
      <c r="AJ26">
        <v>60018</v>
      </c>
      <c r="AK26" t="s">
        <v>221</v>
      </c>
      <c r="AL26" t="s">
        <v>2895</v>
      </c>
      <c r="AO26" t="s">
        <v>3987</v>
      </c>
      <c r="AP26" t="s">
        <v>2140</v>
      </c>
    </row>
    <row r="27" spans="1:42" x14ac:dyDescent="0.3">
      <c r="A27" t="s">
        <v>1081</v>
      </c>
      <c r="C27" t="s">
        <v>4134</v>
      </c>
      <c r="D27" t="s">
        <v>227</v>
      </c>
      <c r="E27" t="s">
        <v>227</v>
      </c>
      <c r="F27" t="s">
        <v>2147</v>
      </c>
      <c r="G27" t="s">
        <v>3446</v>
      </c>
      <c r="H27" t="s">
        <v>4135</v>
      </c>
      <c r="I27" t="s">
        <v>178</v>
      </c>
      <c r="L27" t="s">
        <v>657</v>
      </c>
      <c r="M27" t="s">
        <v>658</v>
      </c>
      <c r="N27" t="s">
        <v>659</v>
      </c>
      <c r="O27">
        <v>21784</v>
      </c>
      <c r="P27" t="s">
        <v>221</v>
      </c>
      <c r="Q27" t="s">
        <v>78</v>
      </c>
      <c r="R27" t="s">
        <v>652</v>
      </c>
      <c r="S27" t="s">
        <v>178</v>
      </c>
      <c r="T27" t="s">
        <v>653</v>
      </c>
      <c r="U27">
        <f>_xlfn.XLOOKUP(Controller[[#This Row],[Company Domain]],Summary[Company Domain], Summary[Revenue (in 000s USD)],"ERROR")</f>
        <v>1031125</v>
      </c>
      <c r="V27" t="str">
        <f>_xlfn.XLOOKUP(Controller[[#This Row],[Company Domain]],Summary[Company Domain], Summary[Revenue Range (in USD)],"ERROR")</f>
        <v>$1 bil. - $5 bil.</v>
      </c>
      <c r="W27" t="s">
        <v>601</v>
      </c>
      <c r="X27" t="s">
        <v>602</v>
      </c>
      <c r="Y27" t="s">
        <v>601</v>
      </c>
      <c r="Z27" t="s">
        <v>602</v>
      </c>
      <c r="AA27" t="str">
        <f>_xlfn.XLOOKUP(Controller[[#This Row],[Company Domain]],Summary[Company Domain], Summary[Industry (Standardized)],"ERROR")</f>
        <v>Physicians Clinics</v>
      </c>
      <c r="AB27" t="str">
        <f>_xlfn.XLOOKUP(Controller[[#This Row],[Company Domain]],Summary[Company Domain], Summary[Lead Segment HS],"ERROR")</f>
        <v>Healthcare</v>
      </c>
      <c r="AC27" t="str">
        <f>_xlfn.XLOOKUP(Controller[[#This Row],[Company Domain]],Summary[Company Domain], Summary[Industry Re-Segmentation],"ERROR")</f>
        <v>Healthcare</v>
      </c>
      <c r="AD27" t="s">
        <v>654</v>
      </c>
      <c r="AE27" t="s">
        <v>655</v>
      </c>
      <c r="AF27" t="s">
        <v>656</v>
      </c>
      <c r="AG27" t="s">
        <v>657</v>
      </c>
      <c r="AH27" t="s">
        <v>658</v>
      </c>
      <c r="AI27" t="s">
        <v>659</v>
      </c>
      <c r="AJ27">
        <v>21784</v>
      </c>
      <c r="AK27" t="s">
        <v>221</v>
      </c>
      <c r="AL27" t="s">
        <v>660</v>
      </c>
      <c r="AO27" t="s">
        <v>3987</v>
      </c>
      <c r="AP27" t="s">
        <v>2140</v>
      </c>
    </row>
    <row r="28" spans="1:42" x14ac:dyDescent="0.3">
      <c r="A28" t="s">
        <v>1041</v>
      </c>
      <c r="C28" t="s">
        <v>4136</v>
      </c>
      <c r="D28" t="s">
        <v>4137</v>
      </c>
      <c r="E28" t="s">
        <v>227</v>
      </c>
      <c r="F28" t="s">
        <v>2147</v>
      </c>
      <c r="G28" t="s">
        <v>3445</v>
      </c>
      <c r="H28" t="s">
        <v>4138</v>
      </c>
      <c r="I28" t="s">
        <v>196</v>
      </c>
      <c r="K28" t="s">
        <v>4139</v>
      </c>
      <c r="L28" t="s">
        <v>1120</v>
      </c>
      <c r="M28" t="s">
        <v>1121</v>
      </c>
      <c r="N28" t="s">
        <v>581</v>
      </c>
      <c r="O28">
        <v>83707</v>
      </c>
      <c r="P28" t="s">
        <v>221</v>
      </c>
      <c r="Q28" t="s">
        <v>1122</v>
      </c>
      <c r="R28" t="s">
        <v>1123</v>
      </c>
      <c r="S28" t="s">
        <v>196</v>
      </c>
      <c r="T28" t="s">
        <v>1124</v>
      </c>
      <c r="U28">
        <f>_xlfn.XLOOKUP(Controller[[#This Row],[Company Domain]],Summary[Company Domain], Summary[Revenue (in 000s USD)],"ERROR")</f>
        <v>15540000</v>
      </c>
      <c r="V28" t="str">
        <f>_xlfn.XLOOKUP(Controller[[#This Row],[Company Domain]],Summary[Company Domain], Summary[Revenue Range (in USD)],"ERROR")</f>
        <v>Over $5 bil.</v>
      </c>
      <c r="W28" t="s">
        <v>212</v>
      </c>
      <c r="X28" t="s">
        <v>1125</v>
      </c>
      <c r="Y28" t="s">
        <v>212</v>
      </c>
      <c r="Z28" t="s">
        <v>1126</v>
      </c>
      <c r="AA28" t="str">
        <f>_xlfn.XLOOKUP(Controller[[#This Row],[Company Domain]],Summary[Company Domain], Summary[Industry (Standardized)],"ERROR")</f>
        <v>Manufacturing</v>
      </c>
      <c r="AB28" t="str">
        <f>_xlfn.XLOOKUP(Controller[[#This Row],[Company Domain]],Summary[Company Domain], Summary[Lead Segment HS],"ERROR")</f>
        <v>Services</v>
      </c>
      <c r="AC28" t="str">
        <f>_xlfn.XLOOKUP(Controller[[#This Row],[Company Domain]],Summary[Company Domain], Summary[Industry Re-Segmentation],"ERROR")</f>
        <v>Manufacturing</v>
      </c>
      <c r="AD28" t="s">
        <v>1127</v>
      </c>
      <c r="AE28" t="s">
        <v>1128</v>
      </c>
      <c r="AF28" t="s">
        <v>1129</v>
      </c>
      <c r="AG28" t="s">
        <v>1120</v>
      </c>
      <c r="AH28" t="s">
        <v>1121</v>
      </c>
      <c r="AI28" t="s">
        <v>581</v>
      </c>
      <c r="AJ28">
        <v>83707</v>
      </c>
      <c r="AK28" t="s">
        <v>221</v>
      </c>
      <c r="AL28" t="s">
        <v>1130</v>
      </c>
      <c r="AO28" t="s">
        <v>3987</v>
      </c>
      <c r="AP28" t="s">
        <v>2140</v>
      </c>
    </row>
    <row r="29" spans="1:42" x14ac:dyDescent="0.3">
      <c r="A29" t="s">
        <v>1330</v>
      </c>
      <c r="B29" t="s">
        <v>896</v>
      </c>
      <c r="C29" t="s">
        <v>2464</v>
      </c>
      <c r="D29" t="s">
        <v>227</v>
      </c>
      <c r="E29" t="s">
        <v>227</v>
      </c>
      <c r="F29" t="s">
        <v>2147</v>
      </c>
      <c r="G29" t="s">
        <v>3446</v>
      </c>
      <c r="H29" t="s">
        <v>4140</v>
      </c>
      <c r="I29" t="s">
        <v>1008</v>
      </c>
      <c r="K29" t="s">
        <v>4141</v>
      </c>
      <c r="L29" t="s">
        <v>2781</v>
      </c>
      <c r="M29" t="s">
        <v>2782</v>
      </c>
      <c r="N29" t="s">
        <v>475</v>
      </c>
      <c r="O29">
        <v>66606</v>
      </c>
      <c r="P29" t="s">
        <v>221</v>
      </c>
      <c r="Q29" t="s">
        <v>476</v>
      </c>
      <c r="R29" t="s">
        <v>477</v>
      </c>
      <c r="S29" t="s">
        <v>167</v>
      </c>
      <c r="T29" t="s">
        <v>478</v>
      </c>
      <c r="U29">
        <f>_xlfn.XLOOKUP(Controller[[#This Row],[Company Domain]],Summary[Company Domain], Summary[Revenue (in 000s USD)],"ERROR")</f>
        <v>2010521</v>
      </c>
      <c r="V29" t="str">
        <f>_xlfn.XLOOKUP(Controller[[#This Row],[Company Domain]],Summary[Company Domain], Summary[Revenue Range (in USD)],"ERROR")</f>
        <v>$1 bil. - $5 bil.</v>
      </c>
      <c r="W29" t="s">
        <v>479</v>
      </c>
      <c r="X29" t="s">
        <v>480</v>
      </c>
      <c r="Y29" t="s">
        <v>481</v>
      </c>
      <c r="Z29" t="s">
        <v>482</v>
      </c>
      <c r="AA29" t="str">
        <f>_xlfn.XLOOKUP(Controller[[#This Row],[Company Domain]],Summary[Company Domain], Summary[Industry (Standardized)],"ERROR")</f>
        <v>Physicians Clinics</v>
      </c>
      <c r="AB29" t="str">
        <f>_xlfn.XLOOKUP(Controller[[#This Row],[Company Domain]],Summary[Company Domain], Summary[Lead Segment HS],"ERROR")</f>
        <v>Healthcare</v>
      </c>
      <c r="AC29" t="str">
        <f>_xlfn.XLOOKUP(Controller[[#This Row],[Company Domain]],Summary[Company Domain], Summary[Industry Re-Segmentation],"ERROR")</f>
        <v>Healthcare</v>
      </c>
      <c r="AD29" t="s">
        <v>483</v>
      </c>
      <c r="AE29" t="s">
        <v>484</v>
      </c>
      <c r="AF29" t="s">
        <v>485</v>
      </c>
      <c r="AG29" t="s">
        <v>486</v>
      </c>
      <c r="AH29" t="s">
        <v>344</v>
      </c>
      <c r="AI29" t="s">
        <v>475</v>
      </c>
      <c r="AJ29">
        <v>66160</v>
      </c>
      <c r="AK29" t="s">
        <v>221</v>
      </c>
      <c r="AL29" t="s">
        <v>487</v>
      </c>
      <c r="AO29" t="s">
        <v>3987</v>
      </c>
      <c r="AP29" t="s">
        <v>2140</v>
      </c>
    </row>
    <row r="30" spans="1:42" x14ac:dyDescent="0.3">
      <c r="A30" t="s">
        <v>2499</v>
      </c>
      <c r="C30" t="s">
        <v>4142</v>
      </c>
      <c r="D30" t="s">
        <v>3982</v>
      </c>
      <c r="E30" t="s">
        <v>227</v>
      </c>
      <c r="F30" t="s">
        <v>2147</v>
      </c>
      <c r="G30" t="s">
        <v>2786</v>
      </c>
      <c r="H30" t="s">
        <v>4143</v>
      </c>
      <c r="I30" t="s">
        <v>132</v>
      </c>
      <c r="J30" t="s">
        <v>4144</v>
      </c>
      <c r="K30" t="s">
        <v>4145</v>
      </c>
      <c r="L30" t="s">
        <v>316</v>
      </c>
      <c r="M30" t="s">
        <v>317</v>
      </c>
      <c r="N30" t="s">
        <v>294</v>
      </c>
      <c r="O30">
        <v>91748</v>
      </c>
      <c r="P30" t="s">
        <v>221</v>
      </c>
      <c r="Q30" t="s">
        <v>309</v>
      </c>
      <c r="R30" t="s">
        <v>310</v>
      </c>
      <c r="S30" t="s">
        <v>132</v>
      </c>
      <c r="T30" t="s">
        <v>311</v>
      </c>
      <c r="U30">
        <f>_xlfn.XLOOKUP(Controller[[#This Row],[Company Domain]],Summary[Company Domain], Summary[Revenue (in 000s USD)],"ERROR")</f>
        <v>1159634</v>
      </c>
      <c r="V30" t="str">
        <f>_xlfn.XLOOKUP(Controller[[#This Row],[Company Domain]],Summary[Company Domain], Summary[Revenue Range (in USD)],"ERROR")</f>
        <v>$1 bil. - $5 bil.</v>
      </c>
      <c r="W30" t="s">
        <v>208</v>
      </c>
      <c r="X30" t="s">
        <v>312</v>
      </c>
      <c r="Y30" t="s">
        <v>208</v>
      </c>
      <c r="Z30" t="s">
        <v>312</v>
      </c>
      <c r="AA30" t="str">
        <f>_xlfn.XLOOKUP(Controller[[#This Row],[Company Domain]],Summary[Company Domain], Summary[Industry (Standardized)],"ERROR")</f>
        <v>Retail</v>
      </c>
      <c r="AB30" t="str">
        <f>_xlfn.XLOOKUP(Controller[[#This Row],[Company Domain]],Summary[Company Domain], Summary[Lead Segment HS],"ERROR")</f>
        <v>Services</v>
      </c>
      <c r="AC30" t="str">
        <f>_xlfn.XLOOKUP(Controller[[#This Row],[Company Domain]],Summary[Company Domain], Summary[Industry Re-Segmentation],"ERROR")</f>
        <v>Retail + CPG</v>
      </c>
      <c r="AD30" t="s">
        <v>313</v>
      </c>
      <c r="AE30" t="s">
        <v>314</v>
      </c>
      <c r="AF30" t="s">
        <v>315</v>
      </c>
      <c r="AG30" t="s">
        <v>316</v>
      </c>
      <c r="AH30" t="s">
        <v>317</v>
      </c>
      <c r="AI30" t="s">
        <v>294</v>
      </c>
      <c r="AJ30">
        <v>91748</v>
      </c>
      <c r="AK30" t="s">
        <v>221</v>
      </c>
      <c r="AL30" t="s">
        <v>318</v>
      </c>
      <c r="AO30" t="s">
        <v>3987</v>
      </c>
      <c r="AP30" t="s">
        <v>2140</v>
      </c>
    </row>
    <row r="31" spans="1:42" x14ac:dyDescent="0.3">
      <c r="A31" t="s">
        <v>267</v>
      </c>
      <c r="C31" t="s">
        <v>4146</v>
      </c>
      <c r="D31" t="s">
        <v>3999</v>
      </c>
      <c r="E31" t="s">
        <v>227</v>
      </c>
      <c r="F31" t="s">
        <v>2147</v>
      </c>
      <c r="G31" t="s">
        <v>2786</v>
      </c>
      <c r="H31" t="s">
        <v>4147</v>
      </c>
      <c r="I31" t="s">
        <v>111</v>
      </c>
      <c r="J31" t="s">
        <v>4148</v>
      </c>
      <c r="K31" t="s">
        <v>4149</v>
      </c>
      <c r="L31" t="s">
        <v>4150</v>
      </c>
      <c r="M31" t="s">
        <v>2635</v>
      </c>
      <c r="N31" t="s">
        <v>294</v>
      </c>
      <c r="O31">
        <v>92618</v>
      </c>
      <c r="P31" t="s">
        <v>221</v>
      </c>
      <c r="Q31" t="s">
        <v>11</v>
      </c>
      <c r="R31" t="s">
        <v>2636</v>
      </c>
      <c r="S31" t="s">
        <v>111</v>
      </c>
      <c r="T31" t="s">
        <v>2637</v>
      </c>
      <c r="U31">
        <f>_xlfn.XLOOKUP(Controller[[#This Row],[Company Domain]],Summary[Company Domain], Summary[Revenue (in 000s USD)],"ERROR")</f>
        <v>1615262</v>
      </c>
      <c r="V31" t="str">
        <f>_xlfn.XLOOKUP(Controller[[#This Row],[Company Domain]],Summary[Company Domain], Summary[Revenue Range (in USD)],"ERROR")</f>
        <v>$1 bil. - $5 bil.</v>
      </c>
      <c r="W31" t="s">
        <v>208</v>
      </c>
      <c r="X31" t="s">
        <v>312</v>
      </c>
      <c r="Y31" t="s">
        <v>208</v>
      </c>
      <c r="Z31" t="s">
        <v>312</v>
      </c>
      <c r="AA31" t="str">
        <f>_xlfn.XLOOKUP(Controller[[#This Row],[Company Domain]],Summary[Company Domain], Summary[Industry (Standardized)],"ERROR")</f>
        <v>Retail</v>
      </c>
      <c r="AB31" t="str">
        <f>_xlfn.XLOOKUP(Controller[[#This Row],[Company Domain]],Summary[Company Domain], Summary[Lead Segment HS],"ERROR")</f>
        <v>Services</v>
      </c>
      <c r="AC31" t="str">
        <f>_xlfn.XLOOKUP(Controller[[#This Row],[Company Domain]],Summary[Company Domain], Summary[Industry Re-Segmentation],"ERROR")</f>
        <v>Retail + CPG</v>
      </c>
      <c r="AD31" t="s">
        <v>2638</v>
      </c>
      <c r="AE31" t="s">
        <v>2639</v>
      </c>
      <c r="AF31" t="s">
        <v>2640</v>
      </c>
      <c r="AG31" t="s">
        <v>2634</v>
      </c>
      <c r="AH31" t="s">
        <v>2635</v>
      </c>
      <c r="AI31" t="s">
        <v>294</v>
      </c>
      <c r="AJ31">
        <v>92618</v>
      </c>
      <c r="AK31" t="s">
        <v>221</v>
      </c>
      <c r="AL31" t="s">
        <v>2641</v>
      </c>
      <c r="AO31" t="s">
        <v>3987</v>
      </c>
      <c r="AP31" t="s">
        <v>2140</v>
      </c>
    </row>
    <row r="32" spans="1:42" x14ac:dyDescent="0.3">
      <c r="A32" t="s">
        <v>2059</v>
      </c>
      <c r="C32" t="s">
        <v>4151</v>
      </c>
      <c r="D32" t="s">
        <v>4152</v>
      </c>
      <c r="E32" t="s">
        <v>227</v>
      </c>
      <c r="F32" t="s">
        <v>2147</v>
      </c>
      <c r="G32" t="s">
        <v>2786</v>
      </c>
      <c r="H32" t="s">
        <v>4153</v>
      </c>
      <c r="I32" t="s">
        <v>110</v>
      </c>
      <c r="K32" t="s">
        <v>4154</v>
      </c>
      <c r="L32" t="s">
        <v>4155</v>
      </c>
      <c r="M32" t="s">
        <v>1144</v>
      </c>
      <c r="N32" t="s">
        <v>1088</v>
      </c>
      <c r="O32">
        <v>80249</v>
      </c>
      <c r="P32" t="s">
        <v>221</v>
      </c>
      <c r="Q32" t="s">
        <v>2358</v>
      </c>
      <c r="R32" t="s">
        <v>2359</v>
      </c>
      <c r="S32" t="s">
        <v>110</v>
      </c>
      <c r="T32" t="s">
        <v>2360</v>
      </c>
      <c r="U32">
        <f>_xlfn.XLOOKUP(Controller[[#This Row],[Company Domain]],Summary[Company Domain], Summary[Revenue (in 000s USD)],"ERROR")</f>
        <v>3886789</v>
      </c>
      <c r="V32" t="str">
        <f>_xlfn.XLOOKUP(Controller[[#This Row],[Company Domain]],Summary[Company Domain], Summary[Revenue Range (in USD)],"ERROR")</f>
        <v>$1 bil. - $5 bil.</v>
      </c>
      <c r="W32" t="s">
        <v>212</v>
      </c>
      <c r="X32" t="s">
        <v>2361</v>
      </c>
      <c r="Y32" t="s">
        <v>499</v>
      </c>
      <c r="Z32" t="s">
        <v>2362</v>
      </c>
      <c r="AA32" t="str">
        <f>_xlfn.XLOOKUP(Controller[[#This Row],[Company Domain]],Summary[Company Domain], Summary[Industry (Standardized)],"ERROR")</f>
        <v>Manufacturing</v>
      </c>
      <c r="AB32" t="str">
        <f>_xlfn.XLOOKUP(Controller[[#This Row],[Company Domain]],Summary[Company Domain], Summary[Lead Segment HS],"ERROR")</f>
        <v>Services</v>
      </c>
      <c r="AC32" t="str">
        <f>_xlfn.XLOOKUP(Controller[[#This Row],[Company Domain]],Summary[Company Domain], Summary[Industry Re-Segmentation],"ERROR")</f>
        <v>Manufacturing</v>
      </c>
      <c r="AD32" t="s">
        <v>2363</v>
      </c>
      <c r="AE32" t="s">
        <v>2364</v>
      </c>
      <c r="AF32" t="s">
        <v>2365</v>
      </c>
      <c r="AG32" t="s">
        <v>2366</v>
      </c>
      <c r="AH32" t="s">
        <v>2367</v>
      </c>
      <c r="AI32" t="s">
        <v>1088</v>
      </c>
      <c r="AJ32">
        <v>80020</v>
      </c>
      <c r="AK32" t="s">
        <v>221</v>
      </c>
      <c r="AL32" t="s">
        <v>2368</v>
      </c>
      <c r="AO32" t="s">
        <v>3987</v>
      </c>
      <c r="AP32" t="s">
        <v>2140</v>
      </c>
    </row>
    <row r="33" spans="1:42" x14ac:dyDescent="0.3">
      <c r="A33" t="s">
        <v>4156</v>
      </c>
      <c r="C33" t="s">
        <v>4157</v>
      </c>
      <c r="D33" t="s">
        <v>227</v>
      </c>
      <c r="E33" t="s">
        <v>227</v>
      </c>
      <c r="F33" t="s">
        <v>2147</v>
      </c>
      <c r="G33" t="s">
        <v>3446</v>
      </c>
      <c r="H33" t="s">
        <v>4158</v>
      </c>
      <c r="I33" t="s">
        <v>102</v>
      </c>
      <c r="K33" t="s">
        <v>4159</v>
      </c>
      <c r="M33" t="s">
        <v>4160</v>
      </c>
      <c r="N33" t="s">
        <v>294</v>
      </c>
      <c r="P33" t="s">
        <v>221</v>
      </c>
      <c r="Q33" t="s">
        <v>1549</v>
      </c>
      <c r="R33" t="s">
        <v>1550</v>
      </c>
      <c r="S33" t="s">
        <v>102</v>
      </c>
      <c r="T33" t="s">
        <v>1551</v>
      </c>
      <c r="U33">
        <f>_xlfn.XLOOKUP(Controller[[#This Row],[Company Domain]],Summary[Company Domain], Summary[Revenue (in 000s USD)],"ERROR")</f>
        <v>630794000</v>
      </c>
      <c r="V33" t="str">
        <f>_xlfn.XLOOKUP(Controller[[#This Row],[Company Domain]],Summary[Company Domain], Summary[Revenue Range (in USD)],"ERROR")</f>
        <v>Over $5 bil.</v>
      </c>
      <c r="W33" t="s">
        <v>208</v>
      </c>
      <c r="X33" t="s">
        <v>1204</v>
      </c>
      <c r="Y33" t="s">
        <v>1552</v>
      </c>
      <c r="Z33" t="s">
        <v>1553</v>
      </c>
      <c r="AA33" t="str">
        <f>_xlfn.XLOOKUP(Controller[[#This Row],[Company Domain]],Summary[Company Domain], Summary[Industry (Standardized)],"ERROR")</f>
        <v>Retail</v>
      </c>
      <c r="AB33" t="str">
        <f>_xlfn.XLOOKUP(Controller[[#This Row],[Company Domain]],Summary[Company Domain], Summary[Lead Segment HS],"ERROR")</f>
        <v>Services</v>
      </c>
      <c r="AC33" t="str">
        <f>_xlfn.XLOOKUP(Controller[[#This Row],[Company Domain]],Summary[Company Domain], Summary[Industry Re-Segmentation],"ERROR")</f>
        <v>Retail + CPG</v>
      </c>
      <c r="AD33" t="s">
        <v>1554</v>
      </c>
      <c r="AE33" t="s">
        <v>1555</v>
      </c>
      <c r="AF33" t="s">
        <v>1556</v>
      </c>
      <c r="AG33" t="s">
        <v>1557</v>
      </c>
      <c r="AH33" t="s">
        <v>1558</v>
      </c>
      <c r="AI33" t="s">
        <v>1559</v>
      </c>
      <c r="AJ33">
        <v>72716</v>
      </c>
      <c r="AK33" t="s">
        <v>221</v>
      </c>
      <c r="AL33" t="s">
        <v>1560</v>
      </c>
      <c r="AO33" t="s">
        <v>3987</v>
      </c>
      <c r="AP33" t="s">
        <v>2140</v>
      </c>
    </row>
    <row r="34" spans="1:42" x14ac:dyDescent="0.3">
      <c r="A34" t="s">
        <v>2211</v>
      </c>
      <c r="C34" t="s">
        <v>4161</v>
      </c>
      <c r="D34" t="s">
        <v>4162</v>
      </c>
      <c r="E34" t="s">
        <v>227</v>
      </c>
      <c r="F34" t="s">
        <v>2147</v>
      </c>
      <c r="G34" t="s">
        <v>2786</v>
      </c>
      <c r="H34" t="s">
        <v>4163</v>
      </c>
      <c r="I34" t="s">
        <v>2236</v>
      </c>
      <c r="J34" t="s">
        <v>4164</v>
      </c>
      <c r="L34" t="s">
        <v>4165</v>
      </c>
      <c r="M34" t="s">
        <v>3936</v>
      </c>
      <c r="N34" t="s">
        <v>396</v>
      </c>
      <c r="O34">
        <v>17046</v>
      </c>
      <c r="P34" t="s">
        <v>221</v>
      </c>
      <c r="Q34" t="s">
        <v>1549</v>
      </c>
      <c r="R34" t="s">
        <v>1550</v>
      </c>
      <c r="S34" t="s">
        <v>102</v>
      </c>
      <c r="T34" t="s">
        <v>1551</v>
      </c>
      <c r="U34">
        <f>_xlfn.XLOOKUP(Controller[[#This Row],[Company Domain]],Summary[Company Domain], Summary[Revenue (in 000s USD)],"ERROR")</f>
        <v>630794000</v>
      </c>
      <c r="V34" t="str">
        <f>_xlfn.XLOOKUP(Controller[[#This Row],[Company Domain]],Summary[Company Domain], Summary[Revenue Range (in USD)],"ERROR")</f>
        <v>Over $5 bil.</v>
      </c>
      <c r="W34" t="s">
        <v>208</v>
      </c>
      <c r="X34" t="s">
        <v>1204</v>
      </c>
      <c r="Y34" t="s">
        <v>1552</v>
      </c>
      <c r="Z34" t="s">
        <v>1553</v>
      </c>
      <c r="AA34" t="str">
        <f>_xlfn.XLOOKUP(Controller[[#This Row],[Company Domain]],Summary[Company Domain], Summary[Industry (Standardized)],"ERROR")</f>
        <v>Retail</v>
      </c>
      <c r="AB34" t="str">
        <f>_xlfn.XLOOKUP(Controller[[#This Row],[Company Domain]],Summary[Company Domain], Summary[Lead Segment HS],"ERROR")</f>
        <v>Services</v>
      </c>
      <c r="AC34" t="str">
        <f>_xlfn.XLOOKUP(Controller[[#This Row],[Company Domain]],Summary[Company Domain], Summary[Industry Re-Segmentation],"ERROR")</f>
        <v>Retail + CPG</v>
      </c>
      <c r="AD34" t="s">
        <v>1554</v>
      </c>
      <c r="AE34" t="s">
        <v>1555</v>
      </c>
      <c r="AF34" t="s">
        <v>1556</v>
      </c>
      <c r="AG34" t="s">
        <v>1557</v>
      </c>
      <c r="AH34" t="s">
        <v>1558</v>
      </c>
      <c r="AI34" t="s">
        <v>1559</v>
      </c>
      <c r="AJ34">
        <v>72716</v>
      </c>
      <c r="AK34" t="s">
        <v>221</v>
      </c>
      <c r="AL34" t="s">
        <v>1560</v>
      </c>
      <c r="AO34" t="s">
        <v>3987</v>
      </c>
      <c r="AP34" t="s">
        <v>2140</v>
      </c>
    </row>
    <row r="35" spans="1:42" x14ac:dyDescent="0.3">
      <c r="A35" t="s">
        <v>2239</v>
      </c>
      <c r="C35" t="s">
        <v>4166</v>
      </c>
      <c r="D35" t="s">
        <v>4167</v>
      </c>
      <c r="E35" t="s">
        <v>227</v>
      </c>
      <c r="F35" t="s">
        <v>2147</v>
      </c>
      <c r="G35" t="s">
        <v>3446</v>
      </c>
      <c r="H35" t="s">
        <v>4168</v>
      </c>
      <c r="I35" t="s">
        <v>4169</v>
      </c>
      <c r="K35" t="s">
        <v>4170</v>
      </c>
      <c r="L35" t="s">
        <v>4171</v>
      </c>
      <c r="M35" t="s">
        <v>4172</v>
      </c>
      <c r="N35" t="s">
        <v>1088</v>
      </c>
      <c r="O35">
        <v>80112</v>
      </c>
      <c r="P35" t="s">
        <v>221</v>
      </c>
      <c r="Q35" t="s">
        <v>37</v>
      </c>
      <c r="R35" t="s">
        <v>756</v>
      </c>
      <c r="S35" t="s">
        <v>137</v>
      </c>
      <c r="U35">
        <f>_xlfn.XLOOKUP(Controller[[#This Row],[Company Domain]],Summary[Company Domain], Summary[Revenue (in 000s USD)],"ERROR")</f>
        <v>33900000</v>
      </c>
      <c r="V35" t="str">
        <f>_xlfn.XLOOKUP(Controller[[#This Row],[Company Domain]],Summary[Company Domain], Summary[Revenue Range (in USD)],"ERROR")</f>
        <v>Over $5 bil.</v>
      </c>
      <c r="W35" t="s">
        <v>280</v>
      </c>
      <c r="X35" t="s">
        <v>281</v>
      </c>
      <c r="Y35" t="s">
        <v>460</v>
      </c>
      <c r="Z35" t="s">
        <v>699</v>
      </c>
      <c r="AA35" t="str">
        <f>_xlfn.XLOOKUP(Controller[[#This Row],[Company Domain]],Summary[Company Domain], Summary[Industry (Standardized)],"ERROR")</f>
        <v>Physicians Clinics</v>
      </c>
      <c r="AB35" t="str">
        <f>_xlfn.XLOOKUP(Controller[[#This Row],[Company Domain]],Summary[Company Domain], Summary[Lead Segment HS],"ERROR")</f>
        <v>Healthcare</v>
      </c>
      <c r="AC35" t="str">
        <f>_xlfn.XLOOKUP(Controller[[#This Row],[Company Domain]],Summary[Company Domain], Summary[Industry Re-Segmentation],"ERROR")</f>
        <v>Healthcare</v>
      </c>
      <c r="AD35" t="s">
        <v>758</v>
      </c>
      <c r="AE35" t="s">
        <v>759</v>
      </c>
      <c r="AF35" t="s">
        <v>760</v>
      </c>
      <c r="AG35" t="s">
        <v>755</v>
      </c>
      <c r="AH35" t="s">
        <v>709</v>
      </c>
      <c r="AI35" t="s">
        <v>429</v>
      </c>
      <c r="AJ35">
        <v>60606</v>
      </c>
      <c r="AK35" t="s">
        <v>221</v>
      </c>
      <c r="AL35" t="s">
        <v>761</v>
      </c>
      <c r="AO35" t="s">
        <v>3987</v>
      </c>
      <c r="AP35" t="s">
        <v>2140</v>
      </c>
    </row>
    <row r="36" spans="1:42" x14ac:dyDescent="0.3">
      <c r="A36" t="s">
        <v>4173</v>
      </c>
      <c r="C36" t="s">
        <v>4174</v>
      </c>
      <c r="D36" t="s">
        <v>227</v>
      </c>
      <c r="E36" t="s">
        <v>227</v>
      </c>
      <c r="F36" t="s">
        <v>2147</v>
      </c>
      <c r="G36" t="s">
        <v>3446</v>
      </c>
      <c r="H36" t="s">
        <v>4175</v>
      </c>
      <c r="I36" t="s">
        <v>135</v>
      </c>
      <c r="J36" t="s">
        <v>4176</v>
      </c>
      <c r="K36" t="s">
        <v>4177</v>
      </c>
      <c r="L36" t="s">
        <v>1686</v>
      </c>
      <c r="M36" t="s">
        <v>680</v>
      </c>
      <c r="N36" t="s">
        <v>345</v>
      </c>
      <c r="O36">
        <v>63105</v>
      </c>
      <c r="P36" t="s">
        <v>221</v>
      </c>
      <c r="Q36" t="s">
        <v>681</v>
      </c>
      <c r="R36" t="s">
        <v>682</v>
      </c>
      <c r="S36" t="s">
        <v>135</v>
      </c>
      <c r="T36" t="s">
        <v>683</v>
      </c>
      <c r="U36">
        <f>_xlfn.XLOOKUP(Controller[[#This Row],[Company Domain]],Summary[Company Domain], Summary[Revenue (in 000s USD)],"ERROR")</f>
        <v>144547000</v>
      </c>
      <c r="V36" t="str">
        <f>_xlfn.XLOOKUP(Controller[[#This Row],[Company Domain]],Summary[Company Domain], Summary[Revenue Range (in USD)],"ERROR")</f>
        <v>Over $5 bil.</v>
      </c>
      <c r="W36" t="s">
        <v>215</v>
      </c>
      <c r="Y36" t="s">
        <v>215</v>
      </c>
      <c r="AA36" t="str">
        <f>_xlfn.XLOOKUP(Controller[[#This Row],[Company Domain]],Summary[Company Domain], Summary[Industry (Standardized)],"ERROR")</f>
        <v>Insurance</v>
      </c>
      <c r="AB36" t="str">
        <f>_xlfn.XLOOKUP(Controller[[#This Row],[Company Domain]],Summary[Company Domain], Summary[Lead Segment HS],"ERROR")</f>
        <v>Services</v>
      </c>
      <c r="AC36" t="str">
        <f>_xlfn.XLOOKUP(Controller[[#This Row],[Company Domain]],Summary[Company Domain], Summary[Industry Re-Segmentation],"ERROR")</f>
        <v>Finance &amp; Insurance</v>
      </c>
      <c r="AD36" t="s">
        <v>684</v>
      </c>
      <c r="AE36" t="s">
        <v>685</v>
      </c>
      <c r="AF36" t="s">
        <v>686</v>
      </c>
      <c r="AG36" t="s">
        <v>687</v>
      </c>
      <c r="AH36" t="s">
        <v>680</v>
      </c>
      <c r="AI36" t="s">
        <v>345</v>
      </c>
      <c r="AJ36">
        <v>63105</v>
      </c>
      <c r="AK36" t="s">
        <v>221</v>
      </c>
      <c r="AL36" t="s">
        <v>688</v>
      </c>
      <c r="AO36" t="s">
        <v>3987</v>
      </c>
      <c r="AP36" t="s">
        <v>2140</v>
      </c>
    </row>
    <row r="37" spans="1:42" x14ac:dyDescent="0.3">
      <c r="A37" t="s">
        <v>866</v>
      </c>
      <c r="B37" t="s">
        <v>389</v>
      </c>
      <c r="C37" t="s">
        <v>4178</v>
      </c>
      <c r="D37" t="s">
        <v>227</v>
      </c>
      <c r="E37" t="s">
        <v>227</v>
      </c>
      <c r="F37" t="s">
        <v>2147</v>
      </c>
      <c r="G37" t="s">
        <v>3446</v>
      </c>
      <c r="H37" t="s">
        <v>4179</v>
      </c>
      <c r="I37" t="s">
        <v>2587</v>
      </c>
      <c r="J37" t="s">
        <v>4180</v>
      </c>
      <c r="L37" t="s">
        <v>1030</v>
      </c>
      <c r="M37" t="s">
        <v>1031</v>
      </c>
      <c r="N37" t="s">
        <v>591</v>
      </c>
      <c r="O37">
        <v>45219</v>
      </c>
      <c r="P37" t="s">
        <v>221</v>
      </c>
      <c r="Q37" t="s">
        <v>68</v>
      </c>
      <c r="R37" t="s">
        <v>1032</v>
      </c>
      <c r="S37" t="s">
        <v>168</v>
      </c>
      <c r="T37" t="s">
        <v>1033</v>
      </c>
      <c r="U37">
        <f>_xlfn.XLOOKUP(Controller[[#This Row],[Company Domain]],Summary[Company Domain], Summary[Revenue (in 000s USD)],"ERROR")</f>
        <v>1619911</v>
      </c>
      <c r="V37" t="str">
        <f>_xlfn.XLOOKUP(Controller[[#This Row],[Company Domain]],Summary[Company Domain], Summary[Revenue Range (in USD)],"ERROR")</f>
        <v>$1 bil. - $5 bil.</v>
      </c>
      <c r="W37" t="s">
        <v>280</v>
      </c>
      <c r="X37" t="s">
        <v>281</v>
      </c>
      <c r="Y37" t="s">
        <v>280</v>
      </c>
      <c r="Z37" t="s">
        <v>281</v>
      </c>
      <c r="AA37" t="str">
        <f>_xlfn.XLOOKUP(Controller[[#This Row],[Company Domain]],Summary[Company Domain], Summary[Industry (Standardized)],"ERROR")</f>
        <v>Physicians Clinics</v>
      </c>
      <c r="AB37" t="str">
        <f>_xlfn.XLOOKUP(Controller[[#This Row],[Company Domain]],Summary[Company Domain], Summary[Lead Segment HS],"ERROR")</f>
        <v>Healthcare</v>
      </c>
      <c r="AC37" t="str">
        <f>_xlfn.XLOOKUP(Controller[[#This Row],[Company Domain]],Summary[Company Domain], Summary[Industry Re-Segmentation],"ERROR")</f>
        <v>Healthcare</v>
      </c>
      <c r="AD37" t="s">
        <v>1034</v>
      </c>
      <c r="AE37" t="s">
        <v>1035</v>
      </c>
      <c r="AF37" t="s">
        <v>1036</v>
      </c>
      <c r="AG37" t="s">
        <v>1030</v>
      </c>
      <c r="AH37" t="s">
        <v>1031</v>
      </c>
      <c r="AI37" t="s">
        <v>591</v>
      </c>
      <c r="AJ37">
        <v>45219</v>
      </c>
      <c r="AK37" t="s">
        <v>221</v>
      </c>
      <c r="AL37" t="s">
        <v>1037</v>
      </c>
      <c r="AO37" t="s">
        <v>3987</v>
      </c>
      <c r="AP37" t="s">
        <v>2140</v>
      </c>
    </row>
    <row r="38" spans="1:42" x14ac:dyDescent="0.3">
      <c r="A38" t="s">
        <v>4181</v>
      </c>
      <c r="C38" t="s">
        <v>1675</v>
      </c>
      <c r="D38" t="s">
        <v>227</v>
      </c>
      <c r="E38" t="s">
        <v>227</v>
      </c>
      <c r="F38" t="s">
        <v>2147</v>
      </c>
      <c r="G38" t="s">
        <v>3446</v>
      </c>
      <c r="H38" t="s">
        <v>4182</v>
      </c>
      <c r="I38" t="s">
        <v>4183</v>
      </c>
      <c r="J38" t="s">
        <v>4184</v>
      </c>
      <c r="N38" t="s">
        <v>294</v>
      </c>
      <c r="P38" t="s">
        <v>221</v>
      </c>
      <c r="Q38" t="s">
        <v>926</v>
      </c>
      <c r="R38" t="s">
        <v>927</v>
      </c>
      <c r="S38" t="s">
        <v>161</v>
      </c>
      <c r="T38" t="s">
        <v>928</v>
      </c>
      <c r="U38">
        <f>_xlfn.XLOOKUP(Controller[[#This Row],[Company Domain]],Summary[Company Domain], Summary[Revenue (in 000s USD)],"ERROR")</f>
        <v>7248142</v>
      </c>
      <c r="V38" t="str">
        <f>_xlfn.XLOOKUP(Controller[[#This Row],[Company Domain]],Summary[Company Domain], Summary[Revenue Range (in USD)],"ERROR")</f>
        <v>Over $5 bil.</v>
      </c>
      <c r="W38" t="s">
        <v>380</v>
      </c>
      <c r="X38" t="s">
        <v>929</v>
      </c>
      <c r="Y38" t="s">
        <v>380</v>
      </c>
      <c r="Z38" t="s">
        <v>929</v>
      </c>
      <c r="AA38" t="str">
        <f>_xlfn.XLOOKUP(Controller[[#This Row],[Company Domain]],Summary[Company Domain], Summary[Industry (Standardized)],"ERROR")</f>
        <v>Consumer Services</v>
      </c>
      <c r="AB38" t="str">
        <f>_xlfn.XLOOKUP(Controller[[#This Row],[Company Domain]],Summary[Company Domain], Summary[Lead Segment HS],"ERROR")</f>
        <v>Services</v>
      </c>
      <c r="AC38" t="str">
        <f>_xlfn.XLOOKUP(Controller[[#This Row],[Company Domain]],Summary[Company Domain], Summary[Industry Re-Segmentation],"ERROR")</f>
        <v>Retail + CPG</v>
      </c>
      <c r="AD38" t="s">
        <v>930</v>
      </c>
      <c r="AE38" t="s">
        <v>931</v>
      </c>
      <c r="AF38" t="s">
        <v>932</v>
      </c>
      <c r="AG38" t="s">
        <v>933</v>
      </c>
      <c r="AH38" t="s">
        <v>925</v>
      </c>
      <c r="AI38" t="s">
        <v>294</v>
      </c>
      <c r="AJ38">
        <v>94025</v>
      </c>
      <c r="AK38" t="s">
        <v>221</v>
      </c>
      <c r="AL38" t="s">
        <v>934</v>
      </c>
      <c r="AO38" t="s">
        <v>3987</v>
      </c>
      <c r="AP38" t="s">
        <v>2141</v>
      </c>
    </row>
    <row r="39" spans="1:42" x14ac:dyDescent="0.3">
      <c r="A39" t="s">
        <v>4185</v>
      </c>
      <c r="C39" t="s">
        <v>4186</v>
      </c>
      <c r="D39" t="s">
        <v>4187</v>
      </c>
      <c r="E39" t="s">
        <v>227</v>
      </c>
      <c r="F39" t="s">
        <v>2147</v>
      </c>
      <c r="G39" t="s">
        <v>3444</v>
      </c>
      <c r="H39" t="s">
        <v>4188</v>
      </c>
      <c r="I39" t="s">
        <v>134</v>
      </c>
      <c r="J39" t="s">
        <v>4189</v>
      </c>
      <c r="K39" t="s">
        <v>4190</v>
      </c>
      <c r="M39" t="s">
        <v>2547</v>
      </c>
      <c r="N39" t="s">
        <v>830</v>
      </c>
      <c r="P39" t="s">
        <v>221</v>
      </c>
      <c r="Q39" t="s">
        <v>598</v>
      </c>
      <c r="R39" t="s">
        <v>599</v>
      </c>
      <c r="S39" t="s">
        <v>134</v>
      </c>
      <c r="T39" t="s">
        <v>600</v>
      </c>
      <c r="U39">
        <f>_xlfn.XLOOKUP(Controller[[#This Row],[Company Domain]],Summary[Company Domain], Summary[Revenue (in 000s USD)],"ERROR")</f>
        <v>226600000</v>
      </c>
      <c r="V39" t="str">
        <f>_xlfn.XLOOKUP(Controller[[#This Row],[Company Domain]],Summary[Company Domain], Summary[Revenue Range (in USD)],"ERROR")</f>
        <v>Over $5 bil.</v>
      </c>
      <c r="W39" t="s">
        <v>601</v>
      </c>
      <c r="X39" t="s">
        <v>602</v>
      </c>
      <c r="Y39" t="s">
        <v>603</v>
      </c>
      <c r="Z39" t="s">
        <v>602</v>
      </c>
      <c r="AA39" t="str">
        <f>_xlfn.XLOOKUP(Controller[[#This Row],[Company Domain]],Summary[Company Domain], Summary[Industry (Standardized)],"ERROR")</f>
        <v>Insurance</v>
      </c>
      <c r="AB39" t="str">
        <f>_xlfn.XLOOKUP(Controller[[#This Row],[Company Domain]],Summary[Company Domain], Summary[Lead Segment HS],"ERROR")</f>
        <v>Services</v>
      </c>
      <c r="AC39" t="str">
        <f>_xlfn.XLOOKUP(Controller[[#This Row],[Company Domain]],Summary[Company Domain], Summary[Industry Re-Segmentation],"ERROR")</f>
        <v>Finance &amp; Insurance</v>
      </c>
      <c r="AD39" t="s">
        <v>604</v>
      </c>
      <c r="AE39" t="s">
        <v>605</v>
      </c>
      <c r="AF39" t="s">
        <v>606</v>
      </c>
      <c r="AG39" t="s">
        <v>607</v>
      </c>
      <c r="AH39" t="s">
        <v>597</v>
      </c>
      <c r="AI39" t="s">
        <v>558</v>
      </c>
      <c r="AJ39">
        <v>55344</v>
      </c>
      <c r="AK39" t="s">
        <v>221</v>
      </c>
      <c r="AL39" t="s">
        <v>608</v>
      </c>
      <c r="AO39" t="s">
        <v>3987</v>
      </c>
      <c r="AP39" t="s">
        <v>2140</v>
      </c>
    </row>
    <row r="40" spans="1:42" x14ac:dyDescent="0.3">
      <c r="A40" t="s">
        <v>825</v>
      </c>
      <c r="C40" t="s">
        <v>4191</v>
      </c>
      <c r="D40" t="s">
        <v>227</v>
      </c>
      <c r="E40" t="s">
        <v>227</v>
      </c>
      <c r="F40" t="s">
        <v>2147</v>
      </c>
      <c r="G40" t="s">
        <v>3446</v>
      </c>
      <c r="H40" t="s">
        <v>4192</v>
      </c>
      <c r="I40" t="s">
        <v>3153</v>
      </c>
      <c r="J40" t="s">
        <v>4193</v>
      </c>
      <c r="K40" t="s">
        <v>4194</v>
      </c>
      <c r="L40" t="s">
        <v>4195</v>
      </c>
      <c r="M40" t="s">
        <v>2855</v>
      </c>
      <c r="N40" t="s">
        <v>2856</v>
      </c>
      <c r="O40" t="s">
        <v>4196</v>
      </c>
      <c r="P40" t="s">
        <v>2858</v>
      </c>
      <c r="Q40" t="s">
        <v>3158</v>
      </c>
      <c r="R40" t="s">
        <v>3159</v>
      </c>
      <c r="S40" t="s">
        <v>119</v>
      </c>
      <c r="T40" t="s">
        <v>3160</v>
      </c>
      <c r="U40">
        <f>_xlfn.XLOOKUP(Controller[[#This Row],[Company Domain]],Summary[Company Domain], Summary[Revenue (in 000s USD)],"ERROR")</f>
        <v>2381200</v>
      </c>
      <c r="V40" t="str">
        <f>_xlfn.XLOOKUP(Controller[[#This Row],[Company Domain]],Summary[Company Domain], Summary[Revenue Range (in USD)],"ERROR")</f>
        <v>$1 bil. - $5 bil.</v>
      </c>
      <c r="W40" t="s">
        <v>212</v>
      </c>
      <c r="X40" t="s">
        <v>2361</v>
      </c>
      <c r="Y40" t="s">
        <v>499</v>
      </c>
      <c r="Z40" t="s">
        <v>2362</v>
      </c>
      <c r="AA40" t="str">
        <f>_xlfn.XLOOKUP(Controller[[#This Row],[Company Domain]],Summary[Company Domain], Summary[Industry (Standardized)],"ERROR")</f>
        <v>Manufacturing</v>
      </c>
      <c r="AB40" t="str">
        <f>_xlfn.XLOOKUP(Controller[[#This Row],[Company Domain]],Summary[Company Domain], Summary[Lead Segment HS],"ERROR")</f>
        <v>Services</v>
      </c>
      <c r="AC40" t="str">
        <f>_xlfn.XLOOKUP(Controller[[#This Row],[Company Domain]],Summary[Company Domain], Summary[Industry Re-Segmentation],"ERROR")</f>
        <v>Manufacturing</v>
      </c>
      <c r="AD40" t="s">
        <v>3161</v>
      </c>
      <c r="AE40" t="s">
        <v>3162</v>
      </c>
      <c r="AF40" t="s">
        <v>3163</v>
      </c>
      <c r="AG40" t="s">
        <v>3156</v>
      </c>
      <c r="AH40" t="s">
        <v>3157</v>
      </c>
      <c r="AI40" t="s">
        <v>651</v>
      </c>
      <c r="AJ40">
        <v>49351</v>
      </c>
      <c r="AK40" t="s">
        <v>221</v>
      </c>
      <c r="AL40" t="s">
        <v>3164</v>
      </c>
      <c r="AO40" t="s">
        <v>3987</v>
      </c>
      <c r="AP40" t="s">
        <v>2140</v>
      </c>
    </row>
    <row r="41" spans="1:42" x14ac:dyDescent="0.3">
      <c r="A41" t="s">
        <v>488</v>
      </c>
      <c r="C41" t="s">
        <v>4197</v>
      </c>
      <c r="D41" t="s">
        <v>4198</v>
      </c>
      <c r="E41" t="s">
        <v>227</v>
      </c>
      <c r="F41" t="s">
        <v>2147</v>
      </c>
      <c r="G41" t="s">
        <v>2786</v>
      </c>
      <c r="H41" t="s">
        <v>4199</v>
      </c>
      <c r="I41" t="s">
        <v>168</v>
      </c>
      <c r="J41" t="s">
        <v>4200</v>
      </c>
      <c r="L41" t="s">
        <v>3195</v>
      </c>
      <c r="M41" t="s">
        <v>1031</v>
      </c>
      <c r="N41" t="s">
        <v>591</v>
      </c>
      <c r="O41">
        <v>45229</v>
      </c>
      <c r="P41" t="s">
        <v>221</v>
      </c>
      <c r="Q41" t="s">
        <v>68</v>
      </c>
      <c r="R41" t="s">
        <v>1032</v>
      </c>
      <c r="S41" t="s">
        <v>168</v>
      </c>
      <c r="T41" t="s">
        <v>1033</v>
      </c>
      <c r="U41">
        <f>_xlfn.XLOOKUP(Controller[[#This Row],[Company Domain]],Summary[Company Domain], Summary[Revenue (in 000s USD)],"ERROR")</f>
        <v>1619911</v>
      </c>
      <c r="V41" t="str">
        <f>_xlfn.XLOOKUP(Controller[[#This Row],[Company Domain]],Summary[Company Domain], Summary[Revenue Range (in USD)],"ERROR")</f>
        <v>$1 bil. - $5 bil.</v>
      </c>
      <c r="W41" t="s">
        <v>280</v>
      </c>
      <c r="X41" t="s">
        <v>281</v>
      </c>
      <c r="Y41" t="s">
        <v>280</v>
      </c>
      <c r="Z41" t="s">
        <v>281</v>
      </c>
      <c r="AA41" t="str">
        <f>_xlfn.XLOOKUP(Controller[[#This Row],[Company Domain]],Summary[Company Domain], Summary[Industry (Standardized)],"ERROR")</f>
        <v>Physicians Clinics</v>
      </c>
      <c r="AB41" t="str">
        <f>_xlfn.XLOOKUP(Controller[[#This Row],[Company Domain]],Summary[Company Domain], Summary[Lead Segment HS],"ERROR")</f>
        <v>Healthcare</v>
      </c>
      <c r="AC41" t="str">
        <f>_xlfn.XLOOKUP(Controller[[#This Row],[Company Domain]],Summary[Company Domain], Summary[Industry Re-Segmentation],"ERROR")</f>
        <v>Healthcare</v>
      </c>
      <c r="AD41" t="s">
        <v>1034</v>
      </c>
      <c r="AE41" t="s">
        <v>1035</v>
      </c>
      <c r="AF41" t="s">
        <v>1036</v>
      </c>
      <c r="AG41" t="s">
        <v>1030</v>
      </c>
      <c r="AH41" t="s">
        <v>1031</v>
      </c>
      <c r="AI41" t="s">
        <v>591</v>
      </c>
      <c r="AJ41">
        <v>45219</v>
      </c>
      <c r="AK41" t="s">
        <v>221</v>
      </c>
      <c r="AL41" t="s">
        <v>1037</v>
      </c>
      <c r="AO41" t="s">
        <v>3987</v>
      </c>
      <c r="AP41" t="s">
        <v>2140</v>
      </c>
    </row>
    <row r="42" spans="1:42" x14ac:dyDescent="0.3">
      <c r="A42" t="s">
        <v>319</v>
      </c>
      <c r="C42" t="s">
        <v>4201</v>
      </c>
      <c r="D42" t="s">
        <v>227</v>
      </c>
      <c r="E42" t="s">
        <v>227</v>
      </c>
      <c r="F42" t="s">
        <v>2147</v>
      </c>
      <c r="G42" t="s">
        <v>3446</v>
      </c>
      <c r="H42" t="s">
        <v>4202</v>
      </c>
      <c r="I42" t="s">
        <v>4203</v>
      </c>
      <c r="K42" t="s">
        <v>4204</v>
      </c>
      <c r="P42" t="s">
        <v>221</v>
      </c>
      <c r="Q42" t="s">
        <v>1913</v>
      </c>
      <c r="R42" t="s">
        <v>1914</v>
      </c>
      <c r="S42" t="s">
        <v>125</v>
      </c>
      <c r="T42" t="s">
        <v>1915</v>
      </c>
      <c r="U42">
        <f>_xlfn.XLOOKUP(Controller[[#This Row],[Company Domain]],Summary[Company Domain], Summary[Revenue (in 000s USD)],"ERROR")</f>
        <v>1034343</v>
      </c>
      <c r="V42" t="str">
        <f>_xlfn.XLOOKUP(Controller[[#This Row],[Company Domain]],Summary[Company Domain], Summary[Revenue Range (in USD)],"ERROR")</f>
        <v>$1 bil. - $5 bil.</v>
      </c>
      <c r="W42" t="s">
        <v>211</v>
      </c>
      <c r="X42" t="s">
        <v>1916</v>
      </c>
      <c r="Y42" t="s">
        <v>211</v>
      </c>
      <c r="Z42" t="s">
        <v>1916</v>
      </c>
      <c r="AA42" t="str">
        <f>_xlfn.XLOOKUP(Controller[[#This Row],[Company Domain]],Summary[Company Domain], Summary[Industry (Standardized)],"ERROR")</f>
        <v>Hospitality</v>
      </c>
      <c r="AB42" t="str">
        <f>_xlfn.XLOOKUP(Controller[[#This Row],[Company Domain]],Summary[Company Domain], Summary[Lead Segment HS],"ERROR")</f>
        <v>Services</v>
      </c>
      <c r="AC42" t="str">
        <f>_xlfn.XLOOKUP(Controller[[#This Row],[Company Domain]],Summary[Company Domain], Summary[Industry Re-Segmentation],"ERROR")</f>
        <v>Hospitality</v>
      </c>
      <c r="AD42" t="s">
        <v>1917</v>
      </c>
      <c r="AE42" t="s">
        <v>1918</v>
      </c>
      <c r="AF42" t="s">
        <v>1919</v>
      </c>
      <c r="AG42" t="s">
        <v>1920</v>
      </c>
      <c r="AH42" t="s">
        <v>1921</v>
      </c>
      <c r="AI42" t="s">
        <v>1922</v>
      </c>
      <c r="AJ42">
        <v>3842</v>
      </c>
      <c r="AK42" t="s">
        <v>221</v>
      </c>
      <c r="AL42" t="s">
        <v>1923</v>
      </c>
      <c r="AO42" t="s">
        <v>3987</v>
      </c>
      <c r="AP42" t="s">
        <v>2140</v>
      </c>
    </row>
    <row r="43" spans="1:42" x14ac:dyDescent="0.3">
      <c r="A43" t="s">
        <v>720</v>
      </c>
      <c r="B43" t="s">
        <v>867</v>
      </c>
      <c r="C43" t="s">
        <v>4205</v>
      </c>
      <c r="D43" t="s">
        <v>227</v>
      </c>
      <c r="E43" t="s">
        <v>227</v>
      </c>
      <c r="F43" t="s">
        <v>2147</v>
      </c>
      <c r="G43" t="s">
        <v>3446</v>
      </c>
      <c r="H43" t="s">
        <v>4206</v>
      </c>
      <c r="I43" t="s">
        <v>766</v>
      </c>
      <c r="J43" t="s">
        <v>4207</v>
      </c>
      <c r="N43" t="s">
        <v>294</v>
      </c>
      <c r="P43" t="s">
        <v>221</v>
      </c>
      <c r="Q43" t="s">
        <v>1</v>
      </c>
      <c r="R43" t="s">
        <v>770</v>
      </c>
      <c r="S43" t="s">
        <v>101</v>
      </c>
      <c r="T43" t="s">
        <v>771</v>
      </c>
      <c r="U43">
        <f>_xlfn.XLOOKUP(Controller[[#This Row],[Company Domain]],Summary[Company Domain], Summary[Revenue (in 000s USD)],"ERROR")</f>
        <v>95400000</v>
      </c>
      <c r="V43" t="str">
        <f>_xlfn.XLOOKUP(Controller[[#This Row],[Company Domain]],Summary[Company Domain], Summary[Revenue Range (in USD)],"ERROR")</f>
        <v>Over $5 bil.</v>
      </c>
      <c r="W43" t="s">
        <v>280</v>
      </c>
      <c r="X43" t="s">
        <v>206</v>
      </c>
      <c r="Y43" t="s">
        <v>280</v>
      </c>
      <c r="Z43" t="s">
        <v>206</v>
      </c>
      <c r="AA43" t="str">
        <f>_xlfn.XLOOKUP(Controller[[#This Row],[Company Domain]],Summary[Company Domain], Summary[Industry (Standardized)],"ERROR")</f>
        <v>Physicians Clinics</v>
      </c>
      <c r="AB43" t="str">
        <f>_xlfn.XLOOKUP(Controller[[#This Row],[Company Domain]],Summary[Company Domain], Summary[Lead Segment HS],"ERROR")</f>
        <v>Healthcare</v>
      </c>
      <c r="AC43" t="str">
        <f>_xlfn.XLOOKUP(Controller[[#This Row],[Company Domain]],Summary[Company Domain], Summary[Industry Re-Segmentation],"ERROR")</f>
        <v>Healthcare</v>
      </c>
      <c r="AD43" t="s">
        <v>772</v>
      </c>
      <c r="AE43" t="s">
        <v>773</v>
      </c>
      <c r="AF43" t="s">
        <v>774</v>
      </c>
      <c r="AG43" t="s">
        <v>775</v>
      </c>
      <c r="AH43" t="s">
        <v>769</v>
      </c>
      <c r="AI43" t="s">
        <v>294</v>
      </c>
      <c r="AJ43">
        <v>94612</v>
      </c>
      <c r="AK43" t="s">
        <v>221</v>
      </c>
      <c r="AL43" t="s">
        <v>776</v>
      </c>
      <c r="AO43" t="s">
        <v>3987</v>
      </c>
      <c r="AP43" t="s">
        <v>2140</v>
      </c>
    </row>
    <row r="44" spans="1:42" x14ac:dyDescent="0.3">
      <c r="A44" t="s">
        <v>4208</v>
      </c>
      <c r="C44" t="s">
        <v>4209</v>
      </c>
      <c r="D44" t="s">
        <v>4210</v>
      </c>
      <c r="E44" t="s">
        <v>227</v>
      </c>
      <c r="F44" t="s">
        <v>2147</v>
      </c>
      <c r="G44" t="s">
        <v>2786</v>
      </c>
      <c r="H44" t="s">
        <v>4211</v>
      </c>
      <c r="I44" t="s">
        <v>115</v>
      </c>
      <c r="K44" t="s">
        <v>4212</v>
      </c>
      <c r="N44" t="s">
        <v>294</v>
      </c>
      <c r="P44" t="s">
        <v>221</v>
      </c>
      <c r="Q44" t="s">
        <v>295</v>
      </c>
      <c r="R44" t="s">
        <v>296</v>
      </c>
      <c r="S44" t="s">
        <v>115</v>
      </c>
      <c r="T44" t="s">
        <v>297</v>
      </c>
      <c r="U44">
        <f>_xlfn.XLOOKUP(Controller[[#This Row],[Company Domain]],Summary[Company Domain], Summary[Revenue (in 000s USD)],"ERROR")</f>
        <v>1722555</v>
      </c>
      <c r="V44" t="str">
        <f>_xlfn.XLOOKUP(Controller[[#This Row],[Company Domain]],Summary[Company Domain], Summary[Revenue Range (in USD)],"ERROR")</f>
        <v>$1 bil. - $5 bil.</v>
      </c>
      <c r="W44" t="s">
        <v>211</v>
      </c>
      <c r="X44" t="s">
        <v>298</v>
      </c>
      <c r="Y44" t="s">
        <v>211</v>
      </c>
      <c r="Z44" t="s">
        <v>298</v>
      </c>
      <c r="AA44" t="str">
        <f>_xlfn.XLOOKUP(Controller[[#This Row],[Company Domain]],Summary[Company Domain], Summary[Industry (Standardized)],"ERROR")</f>
        <v>Hospitality</v>
      </c>
      <c r="AB44" t="str">
        <f>_xlfn.XLOOKUP(Controller[[#This Row],[Company Domain]],Summary[Company Domain], Summary[Lead Segment HS],"ERROR")</f>
        <v>Services</v>
      </c>
      <c r="AC44" t="str">
        <f>_xlfn.XLOOKUP(Controller[[#This Row],[Company Domain]],Summary[Company Domain], Summary[Industry Re-Segmentation],"ERROR")</f>
        <v>Hospitality</v>
      </c>
      <c r="AD44" t="s">
        <v>299</v>
      </c>
      <c r="AE44" t="s">
        <v>300</v>
      </c>
      <c r="AF44" t="s">
        <v>301</v>
      </c>
      <c r="AG44" t="s">
        <v>292</v>
      </c>
      <c r="AH44" t="s">
        <v>293</v>
      </c>
      <c r="AI44" t="s">
        <v>294</v>
      </c>
      <c r="AJ44">
        <v>92123</v>
      </c>
      <c r="AK44" t="s">
        <v>221</v>
      </c>
      <c r="AL44" t="s">
        <v>302</v>
      </c>
      <c r="AO44" t="s">
        <v>3987</v>
      </c>
      <c r="AP44" t="s">
        <v>2141</v>
      </c>
    </row>
    <row r="45" spans="1:42" x14ac:dyDescent="0.3">
      <c r="A45" t="s">
        <v>4213</v>
      </c>
      <c r="B45" t="s">
        <v>763</v>
      </c>
      <c r="C45" t="s">
        <v>4214</v>
      </c>
      <c r="D45" t="s">
        <v>227</v>
      </c>
      <c r="E45" t="s">
        <v>227</v>
      </c>
      <c r="F45" t="s">
        <v>2147</v>
      </c>
      <c r="G45" t="s">
        <v>3446</v>
      </c>
      <c r="H45" t="s">
        <v>4215</v>
      </c>
      <c r="I45" t="s">
        <v>134</v>
      </c>
      <c r="J45" t="s">
        <v>4216</v>
      </c>
      <c r="K45" t="s">
        <v>4217</v>
      </c>
      <c r="L45" t="s">
        <v>607</v>
      </c>
      <c r="M45" t="s">
        <v>597</v>
      </c>
      <c r="N45" t="s">
        <v>558</v>
      </c>
      <c r="O45">
        <v>55344</v>
      </c>
      <c r="P45" t="s">
        <v>221</v>
      </c>
      <c r="Q45" t="s">
        <v>598</v>
      </c>
      <c r="R45" t="s">
        <v>599</v>
      </c>
      <c r="S45" t="s">
        <v>134</v>
      </c>
      <c r="T45" t="s">
        <v>600</v>
      </c>
      <c r="U45">
        <f>_xlfn.XLOOKUP(Controller[[#This Row],[Company Domain]],Summary[Company Domain], Summary[Revenue (in 000s USD)],"ERROR")</f>
        <v>226600000</v>
      </c>
      <c r="V45" t="str">
        <f>_xlfn.XLOOKUP(Controller[[#This Row],[Company Domain]],Summary[Company Domain], Summary[Revenue Range (in USD)],"ERROR")</f>
        <v>Over $5 bil.</v>
      </c>
      <c r="W45" t="s">
        <v>601</v>
      </c>
      <c r="X45" t="s">
        <v>602</v>
      </c>
      <c r="Y45" t="s">
        <v>603</v>
      </c>
      <c r="Z45" t="s">
        <v>602</v>
      </c>
      <c r="AA45" t="str">
        <f>_xlfn.XLOOKUP(Controller[[#This Row],[Company Domain]],Summary[Company Domain], Summary[Industry (Standardized)],"ERROR")</f>
        <v>Insurance</v>
      </c>
      <c r="AB45" t="str">
        <f>_xlfn.XLOOKUP(Controller[[#This Row],[Company Domain]],Summary[Company Domain], Summary[Lead Segment HS],"ERROR")</f>
        <v>Services</v>
      </c>
      <c r="AC45" t="str">
        <f>_xlfn.XLOOKUP(Controller[[#This Row],[Company Domain]],Summary[Company Domain], Summary[Industry Re-Segmentation],"ERROR")</f>
        <v>Finance &amp; Insurance</v>
      </c>
      <c r="AD45" t="s">
        <v>604</v>
      </c>
      <c r="AE45" t="s">
        <v>605</v>
      </c>
      <c r="AF45" t="s">
        <v>606</v>
      </c>
      <c r="AG45" t="s">
        <v>607</v>
      </c>
      <c r="AH45" t="s">
        <v>597</v>
      </c>
      <c r="AI45" t="s">
        <v>558</v>
      </c>
      <c r="AJ45">
        <v>55344</v>
      </c>
      <c r="AK45" t="s">
        <v>221</v>
      </c>
      <c r="AL45" t="s">
        <v>608</v>
      </c>
      <c r="AO45" t="s">
        <v>3987</v>
      </c>
      <c r="AP45" t="s">
        <v>2140</v>
      </c>
    </row>
    <row r="46" spans="1:42" x14ac:dyDescent="0.3">
      <c r="A46" t="s">
        <v>4218</v>
      </c>
      <c r="B46" t="s">
        <v>896</v>
      </c>
      <c r="C46" t="s">
        <v>4219</v>
      </c>
      <c r="D46" t="s">
        <v>4220</v>
      </c>
      <c r="E46" t="s">
        <v>227</v>
      </c>
      <c r="F46" t="s">
        <v>2147</v>
      </c>
      <c r="G46" t="s">
        <v>2786</v>
      </c>
      <c r="H46" t="s">
        <v>4221</v>
      </c>
      <c r="I46" t="s">
        <v>114</v>
      </c>
      <c r="K46" t="s">
        <v>4222</v>
      </c>
      <c r="L46" t="s">
        <v>4223</v>
      </c>
      <c r="M46" t="s">
        <v>4224</v>
      </c>
      <c r="N46" t="s">
        <v>542</v>
      </c>
      <c r="O46">
        <v>75034</v>
      </c>
      <c r="P46" t="s">
        <v>221</v>
      </c>
      <c r="Q46" t="s">
        <v>14</v>
      </c>
      <c r="R46" t="s">
        <v>1408</v>
      </c>
      <c r="S46" t="s">
        <v>114</v>
      </c>
      <c r="T46" t="s">
        <v>1409</v>
      </c>
      <c r="U46">
        <f>_xlfn.XLOOKUP(Controller[[#This Row],[Company Domain]],Summary[Company Domain], Summary[Revenue (in 000s USD)],"ERROR")</f>
        <v>2170027</v>
      </c>
      <c r="V46" t="str">
        <f>_xlfn.XLOOKUP(Controller[[#This Row],[Company Domain]],Summary[Company Domain], Summary[Revenue Range (in USD)],"ERROR")</f>
        <v>$1 bil. - $5 bil.</v>
      </c>
      <c r="W46" t="s">
        <v>211</v>
      </c>
      <c r="X46" t="s">
        <v>298</v>
      </c>
      <c r="Y46" t="s">
        <v>211</v>
      </c>
      <c r="Z46" t="s">
        <v>1410</v>
      </c>
      <c r="AA46" t="str">
        <f>_xlfn.XLOOKUP(Controller[[#This Row],[Company Domain]],Summary[Company Domain], Summary[Industry (Standardized)],"ERROR")</f>
        <v>Hospitality</v>
      </c>
      <c r="AB46" t="str">
        <f>_xlfn.XLOOKUP(Controller[[#This Row],[Company Domain]],Summary[Company Domain], Summary[Lead Segment HS],"ERROR")</f>
        <v>Services</v>
      </c>
      <c r="AC46" t="str">
        <f>_xlfn.XLOOKUP(Controller[[#This Row],[Company Domain]],Summary[Company Domain], Summary[Industry Re-Segmentation],"ERROR")</f>
        <v>Hospitality</v>
      </c>
      <c r="AD46" t="s">
        <v>1411</v>
      </c>
      <c r="AE46" t="s">
        <v>1412</v>
      </c>
      <c r="AF46" t="s">
        <v>1413</v>
      </c>
      <c r="AG46" t="s">
        <v>1414</v>
      </c>
      <c r="AH46" t="s">
        <v>1237</v>
      </c>
      <c r="AI46" t="s">
        <v>542</v>
      </c>
      <c r="AJ46">
        <v>75019</v>
      </c>
      <c r="AK46" t="s">
        <v>221</v>
      </c>
      <c r="AL46" t="s">
        <v>1415</v>
      </c>
      <c r="AO46" t="s">
        <v>3987</v>
      </c>
      <c r="AP46" t="s">
        <v>2140</v>
      </c>
    </row>
    <row r="47" spans="1:42" x14ac:dyDescent="0.3">
      <c r="A47" t="s">
        <v>1682</v>
      </c>
      <c r="B47" t="s">
        <v>935</v>
      </c>
      <c r="C47" t="s">
        <v>4225</v>
      </c>
      <c r="D47" t="s">
        <v>227</v>
      </c>
      <c r="E47" t="s">
        <v>227</v>
      </c>
      <c r="F47" t="s">
        <v>2147</v>
      </c>
      <c r="G47" t="s">
        <v>3446</v>
      </c>
      <c r="H47" t="s">
        <v>4226</v>
      </c>
      <c r="I47" t="s">
        <v>140</v>
      </c>
      <c r="J47" t="s">
        <v>4227</v>
      </c>
      <c r="K47" t="s">
        <v>4228</v>
      </c>
      <c r="L47" t="s">
        <v>1101</v>
      </c>
      <c r="M47" t="s">
        <v>1102</v>
      </c>
      <c r="N47" t="s">
        <v>294</v>
      </c>
      <c r="O47">
        <v>91325</v>
      </c>
      <c r="P47" t="s">
        <v>221</v>
      </c>
      <c r="Q47" t="s">
        <v>40</v>
      </c>
      <c r="R47" t="s">
        <v>856</v>
      </c>
      <c r="S47" t="s">
        <v>140</v>
      </c>
      <c r="T47" t="s">
        <v>857</v>
      </c>
      <c r="U47">
        <f>_xlfn.XLOOKUP(Controller[[#This Row],[Company Domain]],Summary[Company Domain], Summary[Revenue (in 000s USD)],"ERROR")</f>
        <v>8779057</v>
      </c>
      <c r="V47" t="str">
        <f>_xlfn.XLOOKUP(Controller[[#This Row],[Company Domain]],Summary[Company Domain], Summary[Revenue Range (in USD)],"ERROR")</f>
        <v>Over $5 bil.</v>
      </c>
      <c r="W47" t="s">
        <v>280</v>
      </c>
      <c r="X47" t="s">
        <v>281</v>
      </c>
      <c r="Y47" t="s">
        <v>858</v>
      </c>
      <c r="Z47" t="s">
        <v>859</v>
      </c>
      <c r="AA47" t="str">
        <f>_xlfn.XLOOKUP(Controller[[#This Row],[Company Domain]],Summary[Company Domain], Summary[Industry (Standardized)],"ERROR")</f>
        <v>Physicians Clinics</v>
      </c>
      <c r="AB47" t="str">
        <f>_xlfn.XLOOKUP(Controller[[#This Row],[Company Domain]],Summary[Company Domain], Summary[Lead Segment HS],"ERROR")</f>
        <v>Healthcare</v>
      </c>
      <c r="AC47" t="str">
        <f>_xlfn.XLOOKUP(Controller[[#This Row],[Company Domain]],Summary[Company Domain], Summary[Industry Re-Segmentation],"ERROR")</f>
        <v>Healthcare</v>
      </c>
      <c r="AD47" t="s">
        <v>860</v>
      </c>
      <c r="AE47" t="s">
        <v>861</v>
      </c>
      <c r="AF47" t="s">
        <v>862</v>
      </c>
      <c r="AG47" t="s">
        <v>863</v>
      </c>
      <c r="AH47" t="s">
        <v>864</v>
      </c>
      <c r="AI47" t="s">
        <v>294</v>
      </c>
      <c r="AJ47">
        <v>94107</v>
      </c>
      <c r="AK47" t="s">
        <v>221</v>
      </c>
      <c r="AL47" t="s">
        <v>865</v>
      </c>
      <c r="AO47" t="s">
        <v>3987</v>
      </c>
      <c r="AP47" t="s">
        <v>2140</v>
      </c>
    </row>
    <row r="48" spans="1:42" x14ac:dyDescent="0.3">
      <c r="A48" t="s">
        <v>2825</v>
      </c>
      <c r="C48" t="s">
        <v>3342</v>
      </c>
      <c r="D48" t="s">
        <v>227</v>
      </c>
      <c r="E48" t="s">
        <v>227</v>
      </c>
      <c r="F48" t="s">
        <v>2147</v>
      </c>
      <c r="G48" t="s">
        <v>3446</v>
      </c>
      <c r="H48" t="s">
        <v>4229</v>
      </c>
      <c r="I48" t="s">
        <v>139</v>
      </c>
      <c r="J48" t="s">
        <v>4230</v>
      </c>
      <c r="K48" t="s">
        <v>4231</v>
      </c>
      <c r="L48" t="s">
        <v>4232</v>
      </c>
      <c r="M48" t="s">
        <v>4233</v>
      </c>
      <c r="N48" t="s">
        <v>636</v>
      </c>
      <c r="O48">
        <v>82401</v>
      </c>
      <c r="P48" t="s">
        <v>221</v>
      </c>
      <c r="Q48" t="s">
        <v>39</v>
      </c>
      <c r="R48" t="s">
        <v>982</v>
      </c>
      <c r="S48" t="s">
        <v>139</v>
      </c>
      <c r="T48" t="s">
        <v>983</v>
      </c>
      <c r="U48">
        <f>_xlfn.XLOOKUP(Controller[[#This Row],[Company Domain]],Summary[Company Domain], Summary[Revenue (in 000s USD)],"ERROR")</f>
        <v>12400000</v>
      </c>
      <c r="V48" t="str">
        <f>_xlfn.XLOOKUP(Controller[[#This Row],[Company Domain]],Summary[Company Domain], Summary[Revenue Range (in USD)],"ERROR")</f>
        <v>Over $5 bil.</v>
      </c>
      <c r="W48" t="s">
        <v>280</v>
      </c>
      <c r="X48" t="s">
        <v>281</v>
      </c>
      <c r="Y48" t="s">
        <v>858</v>
      </c>
      <c r="Z48" t="s">
        <v>984</v>
      </c>
      <c r="AA48" t="str">
        <f>_xlfn.XLOOKUP(Controller[[#This Row],[Company Domain]],Summary[Company Domain], Summary[Industry (Standardized)],"ERROR")</f>
        <v>Physicians Clinics</v>
      </c>
      <c r="AB48" t="str">
        <f>_xlfn.XLOOKUP(Controller[[#This Row],[Company Domain]],Summary[Company Domain], Summary[Lead Segment HS],"ERROR")</f>
        <v>Healthcare</v>
      </c>
      <c r="AC48" t="str">
        <f>_xlfn.XLOOKUP(Controller[[#This Row],[Company Domain]],Summary[Company Domain], Summary[Industry Re-Segmentation],"ERROR")</f>
        <v>Healthcare</v>
      </c>
      <c r="AD48" t="s">
        <v>985</v>
      </c>
      <c r="AE48" t="s">
        <v>986</v>
      </c>
      <c r="AF48" t="s">
        <v>987</v>
      </c>
      <c r="AG48" t="s">
        <v>988</v>
      </c>
      <c r="AH48" t="s">
        <v>989</v>
      </c>
      <c r="AI48" t="s">
        <v>981</v>
      </c>
      <c r="AJ48">
        <v>85012</v>
      </c>
      <c r="AK48" t="s">
        <v>221</v>
      </c>
      <c r="AL48" t="s">
        <v>990</v>
      </c>
      <c r="AO48" t="s">
        <v>3987</v>
      </c>
      <c r="AP48" t="s">
        <v>2140</v>
      </c>
    </row>
    <row r="49" spans="1:42" x14ac:dyDescent="0.3">
      <c r="A49" t="s">
        <v>2338</v>
      </c>
      <c r="C49" t="s">
        <v>4234</v>
      </c>
      <c r="D49" t="s">
        <v>4083</v>
      </c>
      <c r="E49" t="s">
        <v>227</v>
      </c>
      <c r="F49" t="s">
        <v>2147</v>
      </c>
      <c r="G49" t="s">
        <v>3446</v>
      </c>
      <c r="H49" t="s">
        <v>4235</v>
      </c>
      <c r="I49" t="s">
        <v>766</v>
      </c>
      <c r="J49" t="s">
        <v>4236</v>
      </c>
      <c r="K49" t="s">
        <v>4237</v>
      </c>
      <c r="L49" t="s">
        <v>4238</v>
      </c>
      <c r="M49" t="s">
        <v>360</v>
      </c>
      <c r="N49" t="s">
        <v>361</v>
      </c>
      <c r="O49">
        <v>30305</v>
      </c>
      <c r="P49" t="s">
        <v>221</v>
      </c>
      <c r="Q49" t="s">
        <v>1</v>
      </c>
      <c r="R49" t="s">
        <v>770</v>
      </c>
      <c r="S49" t="s">
        <v>101</v>
      </c>
      <c r="T49" t="s">
        <v>771</v>
      </c>
      <c r="U49">
        <f>_xlfn.XLOOKUP(Controller[[#This Row],[Company Domain]],Summary[Company Domain], Summary[Revenue (in 000s USD)],"ERROR")</f>
        <v>95400000</v>
      </c>
      <c r="V49" t="str">
        <f>_xlfn.XLOOKUP(Controller[[#This Row],[Company Domain]],Summary[Company Domain], Summary[Revenue Range (in USD)],"ERROR")</f>
        <v>Over $5 bil.</v>
      </c>
      <c r="W49" t="s">
        <v>280</v>
      </c>
      <c r="X49" t="s">
        <v>206</v>
      </c>
      <c r="Y49" t="s">
        <v>280</v>
      </c>
      <c r="Z49" t="s">
        <v>206</v>
      </c>
      <c r="AA49" t="str">
        <f>_xlfn.XLOOKUP(Controller[[#This Row],[Company Domain]],Summary[Company Domain], Summary[Industry (Standardized)],"ERROR")</f>
        <v>Physicians Clinics</v>
      </c>
      <c r="AB49" t="str">
        <f>_xlfn.XLOOKUP(Controller[[#This Row],[Company Domain]],Summary[Company Domain], Summary[Lead Segment HS],"ERROR")</f>
        <v>Healthcare</v>
      </c>
      <c r="AC49" t="str">
        <f>_xlfn.XLOOKUP(Controller[[#This Row],[Company Domain]],Summary[Company Domain], Summary[Industry Re-Segmentation],"ERROR")</f>
        <v>Healthcare</v>
      </c>
      <c r="AD49" t="s">
        <v>772</v>
      </c>
      <c r="AE49" t="s">
        <v>773</v>
      </c>
      <c r="AF49" t="s">
        <v>774</v>
      </c>
      <c r="AG49" t="s">
        <v>775</v>
      </c>
      <c r="AH49" t="s">
        <v>769</v>
      </c>
      <c r="AI49" t="s">
        <v>294</v>
      </c>
      <c r="AJ49">
        <v>94612</v>
      </c>
      <c r="AK49" t="s">
        <v>221</v>
      </c>
      <c r="AL49" t="s">
        <v>776</v>
      </c>
      <c r="AO49" t="s">
        <v>3987</v>
      </c>
      <c r="AP49" t="s">
        <v>2140</v>
      </c>
    </row>
    <row r="50" spans="1:42" x14ac:dyDescent="0.3">
      <c r="A50" t="s">
        <v>2745</v>
      </c>
      <c r="C50" t="s">
        <v>4239</v>
      </c>
      <c r="D50" t="s">
        <v>227</v>
      </c>
      <c r="E50" t="s">
        <v>227</v>
      </c>
      <c r="F50" t="s">
        <v>2147</v>
      </c>
      <c r="G50" t="s">
        <v>3446</v>
      </c>
      <c r="H50" t="s">
        <v>4240</v>
      </c>
      <c r="I50" t="s">
        <v>195</v>
      </c>
      <c r="J50" t="s">
        <v>4241</v>
      </c>
      <c r="K50" t="s">
        <v>4242</v>
      </c>
      <c r="M50" t="s">
        <v>4243</v>
      </c>
      <c r="N50" t="s">
        <v>475</v>
      </c>
      <c r="O50">
        <v>67301</v>
      </c>
      <c r="P50" t="s">
        <v>221</v>
      </c>
      <c r="Q50" t="s">
        <v>1368</v>
      </c>
      <c r="R50" t="s">
        <v>1369</v>
      </c>
      <c r="S50" t="s">
        <v>195</v>
      </c>
      <c r="T50" t="s">
        <v>1370</v>
      </c>
      <c r="U50">
        <f>_xlfn.XLOOKUP(Controller[[#This Row],[Company Domain]],Summary[Company Domain], Summary[Revenue (in 000s USD)],"ERROR")</f>
        <v>538046000</v>
      </c>
      <c r="V50" t="str">
        <f>_xlfn.XLOOKUP(Controller[[#This Row],[Company Domain]],Summary[Company Domain], Summary[Revenue Range (in USD)],"ERROR")</f>
        <v>Over $5 bil.</v>
      </c>
      <c r="W50" t="s">
        <v>208</v>
      </c>
      <c r="X50" t="s">
        <v>1204</v>
      </c>
      <c r="Y50" t="s">
        <v>208</v>
      </c>
      <c r="Z50" t="s">
        <v>1371</v>
      </c>
      <c r="AA50" t="str">
        <f>_xlfn.XLOOKUP(Controller[[#This Row],[Company Domain]],Summary[Company Domain], Summary[Industry (Standardized)],"ERROR")</f>
        <v>Retail</v>
      </c>
      <c r="AB50" t="str">
        <f>_xlfn.XLOOKUP(Controller[[#This Row],[Company Domain]],Summary[Company Domain], Summary[Lead Segment HS],"ERROR")</f>
        <v>Services</v>
      </c>
      <c r="AC50" t="str">
        <f>_xlfn.XLOOKUP(Controller[[#This Row],[Company Domain]],Summary[Company Domain], Summary[Industry Re-Segmentation],"ERROR")</f>
        <v>Retail + CPG</v>
      </c>
      <c r="AD50" t="s">
        <v>1372</v>
      </c>
      <c r="AE50" t="s">
        <v>1373</v>
      </c>
      <c r="AF50" t="s">
        <v>1374</v>
      </c>
      <c r="AG50" t="s">
        <v>1367</v>
      </c>
      <c r="AH50" t="s">
        <v>904</v>
      </c>
      <c r="AI50" t="s">
        <v>529</v>
      </c>
      <c r="AJ50">
        <v>98109</v>
      </c>
      <c r="AK50" t="s">
        <v>221</v>
      </c>
      <c r="AL50" t="s">
        <v>1375</v>
      </c>
      <c r="AO50" t="s">
        <v>3987</v>
      </c>
      <c r="AP50" t="s">
        <v>2140</v>
      </c>
    </row>
    <row r="51" spans="1:42" x14ac:dyDescent="0.3">
      <c r="A51" t="s">
        <v>4244</v>
      </c>
      <c r="C51" t="s">
        <v>4245</v>
      </c>
      <c r="D51" t="s">
        <v>227</v>
      </c>
      <c r="E51" t="s">
        <v>227</v>
      </c>
      <c r="F51" t="s">
        <v>2147</v>
      </c>
      <c r="G51" t="s">
        <v>3446</v>
      </c>
      <c r="H51" t="s">
        <v>4246</v>
      </c>
      <c r="I51" t="s">
        <v>2932</v>
      </c>
      <c r="K51" t="s">
        <v>4247</v>
      </c>
      <c r="L51" t="s">
        <v>4248</v>
      </c>
      <c r="M51" t="s">
        <v>4249</v>
      </c>
      <c r="N51" t="s">
        <v>1394</v>
      </c>
      <c r="O51">
        <v>6010</v>
      </c>
      <c r="P51" t="s">
        <v>221</v>
      </c>
      <c r="Q51" t="s">
        <v>1913</v>
      </c>
      <c r="R51" t="s">
        <v>1914</v>
      </c>
      <c r="S51" t="s">
        <v>125</v>
      </c>
      <c r="T51" t="s">
        <v>1915</v>
      </c>
      <c r="U51">
        <f>_xlfn.XLOOKUP(Controller[[#This Row],[Company Domain]],Summary[Company Domain], Summary[Revenue (in 000s USD)],"ERROR")</f>
        <v>1034343</v>
      </c>
      <c r="V51" t="str">
        <f>_xlfn.XLOOKUP(Controller[[#This Row],[Company Domain]],Summary[Company Domain], Summary[Revenue Range (in USD)],"ERROR")</f>
        <v>$1 bil. - $5 bil.</v>
      </c>
      <c r="W51" t="s">
        <v>211</v>
      </c>
      <c r="X51" t="s">
        <v>1916</v>
      </c>
      <c r="Y51" t="s">
        <v>211</v>
      </c>
      <c r="Z51" t="s">
        <v>1916</v>
      </c>
      <c r="AA51" t="str">
        <f>_xlfn.XLOOKUP(Controller[[#This Row],[Company Domain]],Summary[Company Domain], Summary[Industry (Standardized)],"ERROR")</f>
        <v>Hospitality</v>
      </c>
      <c r="AB51" t="str">
        <f>_xlfn.XLOOKUP(Controller[[#This Row],[Company Domain]],Summary[Company Domain], Summary[Lead Segment HS],"ERROR")</f>
        <v>Services</v>
      </c>
      <c r="AC51" t="str">
        <f>_xlfn.XLOOKUP(Controller[[#This Row],[Company Domain]],Summary[Company Domain], Summary[Industry Re-Segmentation],"ERROR")</f>
        <v>Hospitality</v>
      </c>
      <c r="AD51" t="s">
        <v>1917</v>
      </c>
      <c r="AE51" t="s">
        <v>1918</v>
      </c>
      <c r="AF51" t="s">
        <v>1919</v>
      </c>
      <c r="AG51" t="s">
        <v>1920</v>
      </c>
      <c r="AH51" t="s">
        <v>1921</v>
      </c>
      <c r="AI51" t="s">
        <v>1922</v>
      </c>
      <c r="AJ51">
        <v>3842</v>
      </c>
      <c r="AK51" t="s">
        <v>221</v>
      </c>
      <c r="AL51" t="s">
        <v>1923</v>
      </c>
      <c r="AO51" t="s">
        <v>3987</v>
      </c>
      <c r="AP51" t="s">
        <v>2141</v>
      </c>
    </row>
    <row r="52" spans="1:42" x14ac:dyDescent="0.3">
      <c r="A52" t="s">
        <v>2859</v>
      </c>
      <c r="C52" t="s">
        <v>4250</v>
      </c>
      <c r="D52" t="s">
        <v>4251</v>
      </c>
      <c r="E52" t="s">
        <v>227</v>
      </c>
      <c r="F52" t="s">
        <v>2147</v>
      </c>
      <c r="G52" t="s">
        <v>2786</v>
      </c>
      <c r="H52" t="s">
        <v>4252</v>
      </c>
      <c r="I52" t="s">
        <v>111</v>
      </c>
      <c r="J52" t="s">
        <v>4253</v>
      </c>
      <c r="K52" t="s">
        <v>4254</v>
      </c>
      <c r="L52" t="s">
        <v>2634</v>
      </c>
      <c r="M52" t="s">
        <v>2635</v>
      </c>
      <c r="N52" t="s">
        <v>294</v>
      </c>
      <c r="O52">
        <v>92618</v>
      </c>
      <c r="P52" t="s">
        <v>221</v>
      </c>
      <c r="Q52" t="s">
        <v>11</v>
      </c>
      <c r="R52" t="s">
        <v>2636</v>
      </c>
      <c r="S52" t="s">
        <v>111</v>
      </c>
      <c r="T52" t="s">
        <v>2637</v>
      </c>
      <c r="U52">
        <f>_xlfn.XLOOKUP(Controller[[#This Row],[Company Domain]],Summary[Company Domain], Summary[Revenue (in 000s USD)],"ERROR")</f>
        <v>1615262</v>
      </c>
      <c r="V52" t="str">
        <f>_xlfn.XLOOKUP(Controller[[#This Row],[Company Domain]],Summary[Company Domain], Summary[Revenue Range (in USD)],"ERROR")</f>
        <v>$1 bil. - $5 bil.</v>
      </c>
      <c r="W52" t="s">
        <v>208</v>
      </c>
      <c r="X52" t="s">
        <v>312</v>
      </c>
      <c r="Y52" t="s">
        <v>208</v>
      </c>
      <c r="Z52" t="s">
        <v>312</v>
      </c>
      <c r="AA52" t="str">
        <f>_xlfn.XLOOKUP(Controller[[#This Row],[Company Domain]],Summary[Company Domain], Summary[Industry (Standardized)],"ERROR")</f>
        <v>Retail</v>
      </c>
      <c r="AB52" t="str">
        <f>_xlfn.XLOOKUP(Controller[[#This Row],[Company Domain]],Summary[Company Domain], Summary[Lead Segment HS],"ERROR")</f>
        <v>Services</v>
      </c>
      <c r="AC52" t="str">
        <f>_xlfn.XLOOKUP(Controller[[#This Row],[Company Domain]],Summary[Company Domain], Summary[Industry Re-Segmentation],"ERROR")</f>
        <v>Retail + CPG</v>
      </c>
      <c r="AD52" t="s">
        <v>2638</v>
      </c>
      <c r="AE52" t="s">
        <v>2639</v>
      </c>
      <c r="AF52" t="s">
        <v>2640</v>
      </c>
      <c r="AG52" t="s">
        <v>2634</v>
      </c>
      <c r="AH52" t="s">
        <v>2635</v>
      </c>
      <c r="AI52" t="s">
        <v>294</v>
      </c>
      <c r="AJ52">
        <v>92618</v>
      </c>
      <c r="AK52" t="s">
        <v>221</v>
      </c>
      <c r="AL52" t="s">
        <v>2641</v>
      </c>
      <c r="AO52" t="s">
        <v>3987</v>
      </c>
      <c r="AP52" t="s">
        <v>2140</v>
      </c>
    </row>
    <row r="53" spans="1:42" x14ac:dyDescent="0.3">
      <c r="A53" t="s">
        <v>4255</v>
      </c>
      <c r="B53" t="s">
        <v>389</v>
      </c>
      <c r="C53" t="s">
        <v>506</v>
      </c>
      <c r="D53" t="s">
        <v>227</v>
      </c>
      <c r="E53" t="s">
        <v>227</v>
      </c>
      <c r="F53" t="s">
        <v>2147</v>
      </c>
      <c r="G53" t="s">
        <v>3446</v>
      </c>
      <c r="H53" t="s">
        <v>4256</v>
      </c>
      <c r="I53" t="s">
        <v>142</v>
      </c>
      <c r="J53" t="s">
        <v>4257</v>
      </c>
      <c r="K53" t="s">
        <v>4258</v>
      </c>
      <c r="L53" t="s">
        <v>4259</v>
      </c>
      <c r="M53" t="s">
        <v>4260</v>
      </c>
      <c r="N53" t="s">
        <v>328</v>
      </c>
      <c r="O53">
        <v>97504</v>
      </c>
      <c r="P53" t="s">
        <v>221</v>
      </c>
      <c r="Q53" t="s">
        <v>42</v>
      </c>
      <c r="R53" t="s">
        <v>530</v>
      </c>
      <c r="S53" t="s">
        <v>142</v>
      </c>
      <c r="T53" t="s">
        <v>531</v>
      </c>
      <c r="U53">
        <f>_xlfn.XLOOKUP(Controller[[#This Row],[Company Domain]],Summary[Company Domain], Summary[Revenue (in 000s USD)],"ERROR")</f>
        <v>17616228</v>
      </c>
      <c r="V53" t="str">
        <f>_xlfn.XLOOKUP(Controller[[#This Row],[Company Domain]],Summary[Company Domain], Summary[Revenue Range (in USD)],"ERROR")</f>
        <v>Over $5 bil.</v>
      </c>
      <c r="W53" t="s">
        <v>280</v>
      </c>
      <c r="X53" t="s">
        <v>281</v>
      </c>
      <c r="Y53" t="s">
        <v>399</v>
      </c>
      <c r="Z53" t="s">
        <v>532</v>
      </c>
      <c r="AA53" t="str">
        <f>_xlfn.XLOOKUP(Controller[[#This Row],[Company Domain]],Summary[Company Domain], Summary[Industry (Standardized)],"ERROR")</f>
        <v>Physicians Clinics</v>
      </c>
      <c r="AB53" t="str">
        <f>_xlfn.XLOOKUP(Controller[[#This Row],[Company Domain]],Summary[Company Domain], Summary[Lead Segment HS],"ERROR")</f>
        <v>Healthcare</v>
      </c>
      <c r="AC53" t="str">
        <f>_xlfn.XLOOKUP(Controller[[#This Row],[Company Domain]],Summary[Company Domain], Summary[Industry Re-Segmentation],"ERROR")</f>
        <v>Healthcare</v>
      </c>
      <c r="AD53" t="s">
        <v>533</v>
      </c>
      <c r="AE53" t="s">
        <v>534</v>
      </c>
      <c r="AF53" t="s">
        <v>535</v>
      </c>
      <c r="AG53" t="s">
        <v>527</v>
      </c>
      <c r="AH53" t="s">
        <v>528</v>
      </c>
      <c r="AI53" t="s">
        <v>529</v>
      </c>
      <c r="AJ53">
        <v>98057</v>
      </c>
      <c r="AK53" t="s">
        <v>221</v>
      </c>
      <c r="AL53" t="s">
        <v>536</v>
      </c>
      <c r="AO53" t="s">
        <v>3987</v>
      </c>
      <c r="AP53" t="s">
        <v>2140</v>
      </c>
    </row>
    <row r="54" spans="1:42" x14ac:dyDescent="0.3">
      <c r="A54" t="s">
        <v>4261</v>
      </c>
      <c r="B54" t="s">
        <v>896</v>
      </c>
      <c r="C54" t="s">
        <v>4262</v>
      </c>
      <c r="D54" t="s">
        <v>4263</v>
      </c>
      <c r="E54" t="s">
        <v>227</v>
      </c>
      <c r="F54" t="s">
        <v>2147</v>
      </c>
      <c r="G54" t="s">
        <v>3444</v>
      </c>
      <c r="H54" t="s">
        <v>4264</v>
      </c>
      <c r="I54" t="s">
        <v>157</v>
      </c>
      <c r="J54" t="s">
        <v>4265</v>
      </c>
      <c r="K54" t="s">
        <v>4266</v>
      </c>
      <c r="L54" t="s">
        <v>4267</v>
      </c>
      <c r="M54" t="s">
        <v>4268</v>
      </c>
      <c r="N54" t="s">
        <v>294</v>
      </c>
      <c r="O54">
        <v>94568</v>
      </c>
      <c r="P54" t="s">
        <v>221</v>
      </c>
      <c r="Q54" t="s">
        <v>57</v>
      </c>
      <c r="R54" t="s">
        <v>1765</v>
      </c>
      <c r="S54" t="s">
        <v>157</v>
      </c>
      <c r="T54" t="s">
        <v>1766</v>
      </c>
      <c r="U54">
        <f>_xlfn.XLOOKUP(Controller[[#This Row],[Company Domain]],Summary[Company Domain], Summary[Revenue (in 000s USD)],"ERROR")</f>
        <v>7412467</v>
      </c>
      <c r="V54" t="str">
        <f>_xlfn.XLOOKUP(Controller[[#This Row],[Company Domain]],Summary[Company Domain], Summary[Revenue Range (in USD)],"ERROR")</f>
        <v>Over $5 bil.</v>
      </c>
      <c r="W54" t="s">
        <v>280</v>
      </c>
      <c r="X54" t="s">
        <v>206</v>
      </c>
      <c r="Y54" t="s">
        <v>1767</v>
      </c>
      <c r="Z54" t="s">
        <v>1768</v>
      </c>
      <c r="AA54" t="str">
        <f>_xlfn.XLOOKUP(Controller[[#This Row],[Company Domain]],Summary[Company Domain], Summary[Industry (Standardized)],"ERROR")</f>
        <v>Physicians Clinics</v>
      </c>
      <c r="AB54" t="str">
        <f>_xlfn.XLOOKUP(Controller[[#This Row],[Company Domain]],Summary[Company Domain], Summary[Lead Segment HS],"ERROR")</f>
        <v>Healthcare</v>
      </c>
      <c r="AC54" t="str">
        <f>_xlfn.XLOOKUP(Controller[[#This Row],[Company Domain]],Summary[Company Domain], Summary[Industry Re-Segmentation],"ERROR")</f>
        <v>Healthcare</v>
      </c>
      <c r="AD54" t="s">
        <v>1769</v>
      </c>
      <c r="AE54" t="s">
        <v>1770</v>
      </c>
      <c r="AF54" t="s">
        <v>1771</v>
      </c>
      <c r="AG54" t="s">
        <v>1763</v>
      </c>
      <c r="AH54" t="s">
        <v>1764</v>
      </c>
      <c r="AI54" t="s">
        <v>294</v>
      </c>
      <c r="AJ54">
        <v>94304</v>
      </c>
      <c r="AK54" t="s">
        <v>221</v>
      </c>
      <c r="AL54" t="s">
        <v>1772</v>
      </c>
      <c r="AO54" t="s">
        <v>3987</v>
      </c>
      <c r="AP54" t="s">
        <v>2140</v>
      </c>
    </row>
    <row r="55" spans="1:42" x14ac:dyDescent="0.3">
      <c r="A55" t="s">
        <v>1050</v>
      </c>
      <c r="C55" t="s">
        <v>4269</v>
      </c>
      <c r="D55" t="s">
        <v>227</v>
      </c>
      <c r="E55" t="s">
        <v>227</v>
      </c>
      <c r="F55" t="s">
        <v>2147</v>
      </c>
      <c r="G55" t="s">
        <v>3446</v>
      </c>
      <c r="H55" t="s">
        <v>4270</v>
      </c>
      <c r="I55" t="s">
        <v>133</v>
      </c>
      <c r="J55" t="s">
        <v>4271</v>
      </c>
      <c r="L55" t="s">
        <v>427</v>
      </c>
      <c r="M55" t="s">
        <v>428</v>
      </c>
      <c r="N55" t="s">
        <v>429</v>
      </c>
      <c r="O55">
        <v>60031</v>
      </c>
      <c r="P55" t="s">
        <v>221</v>
      </c>
      <c r="Q55" t="s">
        <v>33</v>
      </c>
      <c r="R55" t="s">
        <v>430</v>
      </c>
      <c r="S55" t="s">
        <v>133</v>
      </c>
      <c r="T55" t="s">
        <v>431</v>
      </c>
      <c r="U55">
        <f>_xlfn.XLOOKUP(Controller[[#This Row],[Company Domain]],Summary[Company Domain], Summary[Revenue (in 000s USD)],"ERROR")</f>
        <v>2186762</v>
      </c>
      <c r="V55" t="str">
        <f>_xlfn.XLOOKUP(Controller[[#This Row],[Company Domain]],Summary[Company Domain], Summary[Revenue Range (in USD)],"ERROR")</f>
        <v>$1 bil. - $5 bil.</v>
      </c>
      <c r="W55" t="s">
        <v>432</v>
      </c>
      <c r="X55" t="s">
        <v>214</v>
      </c>
      <c r="Y55" t="s">
        <v>432</v>
      </c>
      <c r="Z55" t="s">
        <v>214</v>
      </c>
      <c r="AA55" t="str">
        <f>_xlfn.XLOOKUP(Controller[[#This Row],[Company Domain]],Summary[Company Domain], Summary[Industry (Standardized)],"ERROR")</f>
        <v>Elderly Care Services</v>
      </c>
      <c r="AB55" t="str">
        <f>_xlfn.XLOOKUP(Controller[[#This Row],[Company Domain]],Summary[Company Domain], Summary[Lead Segment HS],"ERROR")</f>
        <v>Healthcare</v>
      </c>
      <c r="AC55" t="str">
        <f>_xlfn.XLOOKUP(Controller[[#This Row],[Company Domain]],Summary[Company Domain], Summary[Industry Re-Segmentation],"ERROR")</f>
        <v>Healthcare</v>
      </c>
      <c r="AD55" t="s">
        <v>433</v>
      </c>
      <c r="AE55" t="s">
        <v>434</v>
      </c>
      <c r="AF55" t="s">
        <v>435</v>
      </c>
      <c r="AG55" t="s">
        <v>436</v>
      </c>
      <c r="AH55" t="s">
        <v>428</v>
      </c>
      <c r="AI55" t="s">
        <v>429</v>
      </c>
      <c r="AJ55">
        <v>60031</v>
      </c>
      <c r="AK55" t="s">
        <v>221</v>
      </c>
      <c r="AL55" t="s">
        <v>437</v>
      </c>
      <c r="AO55" t="s">
        <v>3987</v>
      </c>
      <c r="AP55" t="s">
        <v>2140</v>
      </c>
    </row>
    <row r="56" spans="1:42" x14ac:dyDescent="0.3">
      <c r="A56" t="s">
        <v>2352</v>
      </c>
      <c r="B56" t="s">
        <v>389</v>
      </c>
      <c r="C56" t="s">
        <v>4272</v>
      </c>
      <c r="D56" t="s">
        <v>227</v>
      </c>
      <c r="E56" t="s">
        <v>227</v>
      </c>
      <c r="F56" t="s">
        <v>2147</v>
      </c>
      <c r="G56" t="s">
        <v>3446</v>
      </c>
      <c r="H56" t="s">
        <v>4273</v>
      </c>
      <c r="I56" t="s">
        <v>4274</v>
      </c>
      <c r="K56" t="s">
        <v>4275</v>
      </c>
      <c r="P56" t="s">
        <v>221</v>
      </c>
      <c r="Q56" t="s">
        <v>598</v>
      </c>
      <c r="R56" t="s">
        <v>599</v>
      </c>
      <c r="S56" t="s">
        <v>134</v>
      </c>
      <c r="T56" t="s">
        <v>600</v>
      </c>
      <c r="U56">
        <f>_xlfn.XLOOKUP(Controller[[#This Row],[Company Domain]],Summary[Company Domain], Summary[Revenue (in 000s USD)],"ERROR")</f>
        <v>226600000</v>
      </c>
      <c r="V56" t="str">
        <f>_xlfn.XLOOKUP(Controller[[#This Row],[Company Domain]],Summary[Company Domain], Summary[Revenue Range (in USD)],"ERROR")</f>
        <v>Over $5 bil.</v>
      </c>
      <c r="W56" t="s">
        <v>601</v>
      </c>
      <c r="X56" t="s">
        <v>602</v>
      </c>
      <c r="Y56" t="s">
        <v>603</v>
      </c>
      <c r="Z56" t="s">
        <v>602</v>
      </c>
      <c r="AA56" t="str">
        <f>_xlfn.XLOOKUP(Controller[[#This Row],[Company Domain]],Summary[Company Domain], Summary[Industry (Standardized)],"ERROR")</f>
        <v>Insurance</v>
      </c>
      <c r="AB56" t="str">
        <f>_xlfn.XLOOKUP(Controller[[#This Row],[Company Domain]],Summary[Company Domain], Summary[Lead Segment HS],"ERROR")</f>
        <v>Services</v>
      </c>
      <c r="AC56" t="str">
        <f>_xlfn.XLOOKUP(Controller[[#This Row],[Company Domain]],Summary[Company Domain], Summary[Industry Re-Segmentation],"ERROR")</f>
        <v>Finance &amp; Insurance</v>
      </c>
      <c r="AD56" t="s">
        <v>604</v>
      </c>
      <c r="AE56" t="s">
        <v>605</v>
      </c>
      <c r="AF56" t="s">
        <v>606</v>
      </c>
      <c r="AG56" t="s">
        <v>607</v>
      </c>
      <c r="AH56" t="s">
        <v>597</v>
      </c>
      <c r="AI56" t="s">
        <v>558</v>
      </c>
      <c r="AJ56">
        <v>55344</v>
      </c>
      <c r="AK56" t="s">
        <v>221</v>
      </c>
      <c r="AL56" t="s">
        <v>608</v>
      </c>
      <c r="AO56" t="s">
        <v>3987</v>
      </c>
      <c r="AP56" t="s">
        <v>2140</v>
      </c>
    </row>
    <row r="57" spans="1:42" x14ac:dyDescent="0.3">
      <c r="A57" t="s">
        <v>1081</v>
      </c>
      <c r="C57" t="s">
        <v>4276</v>
      </c>
      <c r="D57" t="s">
        <v>4277</v>
      </c>
      <c r="E57" t="s">
        <v>227</v>
      </c>
      <c r="F57" t="s">
        <v>2147</v>
      </c>
      <c r="G57" t="s">
        <v>2786</v>
      </c>
      <c r="H57" t="s">
        <v>4278</v>
      </c>
      <c r="I57" t="s">
        <v>166</v>
      </c>
      <c r="J57" t="s">
        <v>4279</v>
      </c>
      <c r="K57" t="s">
        <v>4280</v>
      </c>
      <c r="L57" t="s">
        <v>1593</v>
      </c>
      <c r="M57" t="s">
        <v>1594</v>
      </c>
      <c r="N57" t="s">
        <v>529</v>
      </c>
      <c r="O57">
        <v>98683</v>
      </c>
      <c r="P57" t="s">
        <v>221</v>
      </c>
      <c r="Q57" t="s">
        <v>66</v>
      </c>
      <c r="R57" t="s">
        <v>1595</v>
      </c>
      <c r="S57" t="s">
        <v>166</v>
      </c>
      <c r="T57" t="s">
        <v>1596</v>
      </c>
      <c r="U57">
        <f>_xlfn.XLOOKUP(Controller[[#This Row],[Company Domain]],Summary[Company Domain], Summary[Revenue (in 000s USD)],"ERROR")</f>
        <v>2348831</v>
      </c>
      <c r="V57" t="str">
        <f>_xlfn.XLOOKUP(Controller[[#This Row],[Company Domain]],Summary[Company Domain], Summary[Revenue Range (in USD)],"ERROR")</f>
        <v>$1 bil. - $5 bil.</v>
      </c>
      <c r="W57" t="s">
        <v>280</v>
      </c>
      <c r="X57" t="s">
        <v>281</v>
      </c>
      <c r="Y57" t="s">
        <v>460</v>
      </c>
      <c r="Z57" t="s">
        <v>1597</v>
      </c>
      <c r="AA57" t="str">
        <f>_xlfn.XLOOKUP(Controller[[#This Row],[Company Domain]],Summary[Company Domain], Summary[Industry (Standardized)],"ERROR")</f>
        <v>Physicians Clinics</v>
      </c>
      <c r="AB57" t="str">
        <f>_xlfn.XLOOKUP(Controller[[#This Row],[Company Domain]],Summary[Company Domain], Summary[Lead Segment HS],"ERROR")</f>
        <v>Healthcare</v>
      </c>
      <c r="AC57" t="str">
        <f>_xlfn.XLOOKUP(Controller[[#This Row],[Company Domain]],Summary[Company Domain], Summary[Industry Re-Segmentation],"ERROR")</f>
        <v>Healthcare</v>
      </c>
      <c r="AD57" t="s">
        <v>1598</v>
      </c>
      <c r="AE57" t="s">
        <v>1599</v>
      </c>
      <c r="AF57" t="s">
        <v>1600</v>
      </c>
      <c r="AG57" t="s">
        <v>1593</v>
      </c>
      <c r="AH57" t="s">
        <v>1594</v>
      </c>
      <c r="AI57" t="s">
        <v>529</v>
      </c>
      <c r="AJ57">
        <v>98683</v>
      </c>
      <c r="AK57" t="s">
        <v>221</v>
      </c>
      <c r="AL57" t="s">
        <v>1601</v>
      </c>
      <c r="AO57" t="s">
        <v>3987</v>
      </c>
      <c r="AP57" t="s">
        <v>2140</v>
      </c>
    </row>
    <row r="58" spans="1:42" x14ac:dyDescent="0.3">
      <c r="A58" t="s">
        <v>4281</v>
      </c>
      <c r="B58" t="s">
        <v>567</v>
      </c>
      <c r="C58" t="s">
        <v>2983</v>
      </c>
      <c r="D58" t="s">
        <v>227</v>
      </c>
      <c r="E58" t="s">
        <v>227</v>
      </c>
      <c r="F58" t="s">
        <v>2147</v>
      </c>
      <c r="G58" t="s">
        <v>3446</v>
      </c>
      <c r="H58" t="s">
        <v>4282</v>
      </c>
      <c r="I58" t="s">
        <v>165</v>
      </c>
      <c r="J58" t="s">
        <v>4283</v>
      </c>
      <c r="K58" t="s">
        <v>4284</v>
      </c>
      <c r="L58" t="s">
        <v>2602</v>
      </c>
      <c r="M58" t="s">
        <v>1459</v>
      </c>
      <c r="N58" t="s">
        <v>529</v>
      </c>
      <c r="O58">
        <v>98405</v>
      </c>
      <c r="P58" t="s">
        <v>221</v>
      </c>
      <c r="Q58" t="s">
        <v>2603</v>
      </c>
      <c r="R58" t="s">
        <v>2604</v>
      </c>
      <c r="S58" t="s">
        <v>165</v>
      </c>
      <c r="T58" t="s">
        <v>2605</v>
      </c>
      <c r="U58">
        <f>_xlfn.XLOOKUP(Controller[[#This Row],[Company Domain]],Summary[Company Domain], Summary[Revenue (in 000s USD)],"ERROR")</f>
        <v>2901834</v>
      </c>
      <c r="V58" t="str">
        <f>_xlfn.XLOOKUP(Controller[[#This Row],[Company Domain]],Summary[Company Domain], Summary[Revenue Range (in USD)],"ERROR")</f>
        <v>$1 bil. - $5 bil.</v>
      </c>
      <c r="W58" t="s">
        <v>280</v>
      </c>
      <c r="X58" t="s">
        <v>281</v>
      </c>
      <c r="Y58" t="s">
        <v>280</v>
      </c>
      <c r="Z58" t="s">
        <v>281</v>
      </c>
      <c r="AA58" t="str">
        <f>_xlfn.XLOOKUP(Controller[[#This Row],[Company Domain]],Summary[Company Domain], Summary[Industry (Standardized)],"ERROR")</f>
        <v>Physicians Clinics</v>
      </c>
      <c r="AB58" t="str">
        <f>_xlfn.XLOOKUP(Controller[[#This Row],[Company Domain]],Summary[Company Domain], Summary[Lead Segment HS],"ERROR")</f>
        <v>Healthcare</v>
      </c>
      <c r="AC58" t="str">
        <f>_xlfn.XLOOKUP(Controller[[#This Row],[Company Domain]],Summary[Company Domain], Summary[Industry Re-Segmentation],"ERROR")</f>
        <v>Healthcare</v>
      </c>
      <c r="AD58" t="s">
        <v>2606</v>
      </c>
      <c r="AE58" t="s">
        <v>2607</v>
      </c>
      <c r="AF58" t="s">
        <v>2608</v>
      </c>
      <c r="AG58" t="s">
        <v>2602</v>
      </c>
      <c r="AH58" t="s">
        <v>1459</v>
      </c>
      <c r="AI58" t="s">
        <v>529</v>
      </c>
      <c r="AJ58">
        <v>98405</v>
      </c>
      <c r="AK58" t="s">
        <v>221</v>
      </c>
      <c r="AL58" t="s">
        <v>2609</v>
      </c>
      <c r="AO58" t="s">
        <v>3987</v>
      </c>
      <c r="AP58" t="s">
        <v>2141</v>
      </c>
    </row>
    <row r="59" spans="1:42" x14ac:dyDescent="0.3">
      <c r="A59" t="s">
        <v>4285</v>
      </c>
      <c r="C59" t="s">
        <v>4286</v>
      </c>
      <c r="D59" t="s">
        <v>227</v>
      </c>
      <c r="E59" t="s">
        <v>227</v>
      </c>
      <c r="F59" t="s">
        <v>2147</v>
      </c>
      <c r="G59" t="s">
        <v>3444</v>
      </c>
      <c r="H59" t="s">
        <v>4287</v>
      </c>
      <c r="I59" t="s">
        <v>148</v>
      </c>
      <c r="J59" t="s">
        <v>4288</v>
      </c>
      <c r="K59" t="s">
        <v>4289</v>
      </c>
      <c r="M59" t="s">
        <v>4290</v>
      </c>
      <c r="N59" t="s">
        <v>591</v>
      </c>
      <c r="O59">
        <v>43065</v>
      </c>
      <c r="P59" t="s">
        <v>221</v>
      </c>
      <c r="Q59" t="s">
        <v>1186</v>
      </c>
      <c r="R59" t="s">
        <v>1187</v>
      </c>
      <c r="S59" t="s">
        <v>148</v>
      </c>
      <c r="T59" t="s">
        <v>1188</v>
      </c>
      <c r="U59">
        <f>_xlfn.XLOOKUP(Controller[[#This Row],[Company Domain]],Summary[Company Domain], Summary[Revenue (in 000s USD)],"ERROR")</f>
        <v>7543000</v>
      </c>
      <c r="V59" t="str">
        <f>_xlfn.XLOOKUP(Controller[[#This Row],[Company Domain]],Summary[Company Domain], Summary[Revenue Range (in USD)],"ERROR")</f>
        <v>Over $5 bil.</v>
      </c>
      <c r="W59" t="s">
        <v>219</v>
      </c>
      <c r="X59" t="s">
        <v>349</v>
      </c>
      <c r="Y59" t="s">
        <v>219</v>
      </c>
      <c r="Z59" t="s">
        <v>349</v>
      </c>
      <c r="AA59" t="str">
        <f>_xlfn.XLOOKUP(Controller[[#This Row],[Company Domain]],Summary[Company Domain], Summary[Industry (Standardized)],"ERROR")</f>
        <v>Finance</v>
      </c>
      <c r="AB59" t="str">
        <f>_xlfn.XLOOKUP(Controller[[#This Row],[Company Domain]],Summary[Company Domain], Summary[Lead Segment HS],"ERROR")</f>
        <v>Services</v>
      </c>
      <c r="AC59" t="str">
        <f>_xlfn.XLOOKUP(Controller[[#This Row],[Company Domain]],Summary[Company Domain], Summary[Industry Re-Segmentation],"ERROR")</f>
        <v>Finance &amp; Insurance</v>
      </c>
      <c r="AD59" t="s">
        <v>1189</v>
      </c>
      <c r="AE59" t="s">
        <v>1190</v>
      </c>
      <c r="AF59" t="s">
        <v>1191</v>
      </c>
      <c r="AG59" t="s">
        <v>1192</v>
      </c>
      <c r="AH59" t="s">
        <v>1193</v>
      </c>
      <c r="AI59" t="s">
        <v>591</v>
      </c>
      <c r="AJ59">
        <v>43287</v>
      </c>
      <c r="AK59" t="s">
        <v>221</v>
      </c>
      <c r="AL59" t="s">
        <v>1194</v>
      </c>
      <c r="AO59" t="s">
        <v>3987</v>
      </c>
      <c r="AP59" t="s">
        <v>2140</v>
      </c>
    </row>
    <row r="60" spans="1:42" x14ac:dyDescent="0.3">
      <c r="A60" t="s">
        <v>2934</v>
      </c>
      <c r="C60" t="s">
        <v>289</v>
      </c>
      <c r="D60" t="s">
        <v>4055</v>
      </c>
      <c r="E60" t="s">
        <v>227</v>
      </c>
      <c r="F60" t="s">
        <v>2147</v>
      </c>
      <c r="G60" t="s">
        <v>3446</v>
      </c>
      <c r="H60" t="s">
        <v>4291</v>
      </c>
      <c r="I60" t="s">
        <v>113</v>
      </c>
      <c r="J60" t="s">
        <v>4292</v>
      </c>
      <c r="K60" t="s">
        <v>4293</v>
      </c>
      <c r="L60" t="s">
        <v>4294</v>
      </c>
      <c r="M60" t="s">
        <v>919</v>
      </c>
      <c r="N60" t="s">
        <v>1407</v>
      </c>
      <c r="O60">
        <v>89122</v>
      </c>
      <c r="P60" t="s">
        <v>221</v>
      </c>
      <c r="Q60" t="s">
        <v>2657</v>
      </c>
      <c r="R60" t="s">
        <v>2658</v>
      </c>
      <c r="S60" t="s">
        <v>113</v>
      </c>
      <c r="T60" t="s">
        <v>2659</v>
      </c>
      <c r="U60">
        <f>_xlfn.XLOOKUP(Controller[[#This Row],[Company Domain]],Summary[Company Domain], Summary[Revenue (in 000s USD)],"ERROR")</f>
        <v>1920904</v>
      </c>
      <c r="V60" t="str">
        <f>_xlfn.XLOOKUP(Controller[[#This Row],[Company Domain]],Summary[Company Domain], Summary[Revenue Range (in USD)],"ERROR")</f>
        <v>$1 bil. - $5 bil.</v>
      </c>
      <c r="W60" t="s">
        <v>213</v>
      </c>
      <c r="X60" t="s">
        <v>2660</v>
      </c>
      <c r="Y60" t="s">
        <v>213</v>
      </c>
      <c r="Z60" t="s">
        <v>2660</v>
      </c>
      <c r="AA60" t="str">
        <f>_xlfn.XLOOKUP(Controller[[#This Row],[Company Domain]],Summary[Company Domain], Summary[Industry (Standardized)],"ERROR")</f>
        <v>Consumer Services</v>
      </c>
      <c r="AB60" t="str">
        <f>_xlfn.XLOOKUP(Controller[[#This Row],[Company Domain]],Summary[Company Domain], Summary[Lead Segment HS],"ERROR")</f>
        <v>Services</v>
      </c>
      <c r="AC60" t="str">
        <f>_xlfn.XLOOKUP(Controller[[#This Row],[Company Domain]],Summary[Company Domain], Summary[Industry Re-Segmentation],"ERROR")</f>
        <v>Retail + CPG</v>
      </c>
      <c r="AD60" t="s">
        <v>2661</v>
      </c>
      <c r="AE60" t="s">
        <v>2662</v>
      </c>
      <c r="AF60" t="s">
        <v>2663</v>
      </c>
      <c r="AG60" t="s">
        <v>2655</v>
      </c>
      <c r="AH60" t="s">
        <v>2656</v>
      </c>
      <c r="AI60" t="s">
        <v>542</v>
      </c>
      <c r="AJ60">
        <v>75038</v>
      </c>
      <c r="AK60" t="s">
        <v>221</v>
      </c>
      <c r="AL60" t="s">
        <v>2664</v>
      </c>
      <c r="AO60" t="s">
        <v>3987</v>
      </c>
      <c r="AP60" t="s">
        <v>2140</v>
      </c>
    </row>
    <row r="61" spans="1:42" x14ac:dyDescent="0.3">
      <c r="A61" t="s">
        <v>1842</v>
      </c>
      <c r="C61" t="s">
        <v>4295</v>
      </c>
      <c r="D61" t="s">
        <v>227</v>
      </c>
      <c r="E61" t="s">
        <v>227</v>
      </c>
      <c r="F61" t="s">
        <v>2147</v>
      </c>
      <c r="G61" t="s">
        <v>3446</v>
      </c>
      <c r="H61" t="s">
        <v>4296</v>
      </c>
      <c r="I61" t="s">
        <v>154</v>
      </c>
      <c r="K61" t="s">
        <v>4297</v>
      </c>
      <c r="M61" t="s">
        <v>743</v>
      </c>
      <c r="N61" t="s">
        <v>376</v>
      </c>
      <c r="P61" t="s">
        <v>221</v>
      </c>
      <c r="Q61" t="s">
        <v>543</v>
      </c>
      <c r="R61" t="s">
        <v>544</v>
      </c>
      <c r="S61" t="s">
        <v>154</v>
      </c>
      <c r="T61" t="s">
        <v>545</v>
      </c>
      <c r="U61">
        <f>_xlfn.XLOOKUP(Controller[[#This Row],[Company Domain]],Summary[Company Domain], Summary[Revenue (in 000s USD)],"ERROR")</f>
        <v>12450000</v>
      </c>
      <c r="V61" t="str">
        <f>_xlfn.XLOOKUP(Controller[[#This Row],[Company Domain]],Summary[Company Domain], Summary[Revenue Range (in USD)],"ERROR")</f>
        <v>Over $5 bil.</v>
      </c>
      <c r="W61" t="s">
        <v>280</v>
      </c>
      <c r="X61" t="s">
        <v>281</v>
      </c>
      <c r="Y61" t="s">
        <v>280</v>
      </c>
      <c r="Z61" t="s">
        <v>281</v>
      </c>
      <c r="AA61" t="str">
        <f>_xlfn.XLOOKUP(Controller[[#This Row],[Company Domain]],Summary[Company Domain], Summary[Industry (Standardized)],"ERROR")</f>
        <v>Physicians Clinics</v>
      </c>
      <c r="AB61" t="str">
        <f>_xlfn.XLOOKUP(Controller[[#This Row],[Company Domain]],Summary[Company Domain], Summary[Lead Segment HS],"ERROR")</f>
        <v>Healthcare</v>
      </c>
      <c r="AC61" t="str">
        <f>_xlfn.XLOOKUP(Controller[[#This Row],[Company Domain]],Summary[Company Domain], Summary[Industry Re-Segmentation],"ERROR")</f>
        <v>Healthcare</v>
      </c>
      <c r="AD61" t="s">
        <v>546</v>
      </c>
      <c r="AE61" t="s">
        <v>547</v>
      </c>
      <c r="AF61" t="s">
        <v>548</v>
      </c>
      <c r="AG61" t="s">
        <v>549</v>
      </c>
      <c r="AH61" t="s">
        <v>550</v>
      </c>
      <c r="AI61" t="s">
        <v>551</v>
      </c>
      <c r="AJ61">
        <v>37067</v>
      </c>
      <c r="AK61" t="s">
        <v>221</v>
      </c>
      <c r="AL61" t="s">
        <v>552</v>
      </c>
      <c r="AO61" t="s">
        <v>3987</v>
      </c>
      <c r="AP61" t="s">
        <v>2140</v>
      </c>
    </row>
    <row r="62" spans="1:42" x14ac:dyDescent="0.3">
      <c r="A62" t="s">
        <v>4298</v>
      </c>
      <c r="C62" t="s">
        <v>2810</v>
      </c>
      <c r="D62" t="s">
        <v>4055</v>
      </c>
      <c r="E62" t="s">
        <v>227</v>
      </c>
      <c r="F62" t="s">
        <v>2147</v>
      </c>
      <c r="G62" t="s">
        <v>3446</v>
      </c>
      <c r="H62" t="s">
        <v>4299</v>
      </c>
      <c r="I62" t="s">
        <v>4183</v>
      </c>
      <c r="K62" t="s">
        <v>4300</v>
      </c>
      <c r="M62" t="s">
        <v>4301</v>
      </c>
      <c r="N62" t="s">
        <v>558</v>
      </c>
      <c r="O62">
        <v>55318</v>
      </c>
      <c r="P62" t="s">
        <v>221</v>
      </c>
      <c r="Q62" t="s">
        <v>926</v>
      </c>
      <c r="R62" t="s">
        <v>927</v>
      </c>
      <c r="S62" t="s">
        <v>161</v>
      </c>
      <c r="T62" t="s">
        <v>928</v>
      </c>
      <c r="U62">
        <f>_xlfn.XLOOKUP(Controller[[#This Row],[Company Domain]],Summary[Company Domain], Summary[Revenue (in 000s USD)],"ERROR")</f>
        <v>7248142</v>
      </c>
      <c r="V62" t="str">
        <f>_xlfn.XLOOKUP(Controller[[#This Row],[Company Domain]],Summary[Company Domain], Summary[Revenue Range (in USD)],"ERROR")</f>
        <v>Over $5 bil.</v>
      </c>
      <c r="W62" t="s">
        <v>380</v>
      </c>
      <c r="X62" t="s">
        <v>929</v>
      </c>
      <c r="Y62" t="s">
        <v>380</v>
      </c>
      <c r="Z62" t="s">
        <v>929</v>
      </c>
      <c r="AA62" t="str">
        <f>_xlfn.XLOOKUP(Controller[[#This Row],[Company Domain]],Summary[Company Domain], Summary[Industry (Standardized)],"ERROR")</f>
        <v>Consumer Services</v>
      </c>
      <c r="AB62" t="str">
        <f>_xlfn.XLOOKUP(Controller[[#This Row],[Company Domain]],Summary[Company Domain], Summary[Lead Segment HS],"ERROR")</f>
        <v>Services</v>
      </c>
      <c r="AC62" t="str">
        <f>_xlfn.XLOOKUP(Controller[[#This Row],[Company Domain]],Summary[Company Domain], Summary[Industry Re-Segmentation],"ERROR")</f>
        <v>Retail + CPG</v>
      </c>
      <c r="AD62" t="s">
        <v>930</v>
      </c>
      <c r="AE62" t="s">
        <v>931</v>
      </c>
      <c r="AF62" t="s">
        <v>932</v>
      </c>
      <c r="AG62" t="s">
        <v>933</v>
      </c>
      <c r="AH62" t="s">
        <v>925</v>
      </c>
      <c r="AI62" t="s">
        <v>294</v>
      </c>
      <c r="AJ62">
        <v>94025</v>
      </c>
      <c r="AK62" t="s">
        <v>221</v>
      </c>
      <c r="AL62" t="s">
        <v>934</v>
      </c>
      <c r="AO62" t="s">
        <v>3987</v>
      </c>
      <c r="AP62" t="s">
        <v>2141</v>
      </c>
    </row>
    <row r="63" spans="1:42" x14ac:dyDescent="0.3">
      <c r="A63" t="s">
        <v>974</v>
      </c>
      <c r="C63" t="s">
        <v>4302</v>
      </c>
      <c r="D63" t="s">
        <v>227</v>
      </c>
      <c r="E63" t="s">
        <v>227</v>
      </c>
      <c r="F63" t="s">
        <v>2147</v>
      </c>
      <c r="G63" t="s">
        <v>3446</v>
      </c>
      <c r="H63" t="s">
        <v>4303</v>
      </c>
      <c r="I63" t="s">
        <v>4304</v>
      </c>
      <c r="K63" t="s">
        <v>4305</v>
      </c>
      <c r="P63" t="s">
        <v>221</v>
      </c>
      <c r="Q63" t="s">
        <v>1913</v>
      </c>
      <c r="R63" t="s">
        <v>1914</v>
      </c>
      <c r="S63" t="s">
        <v>125</v>
      </c>
      <c r="T63" t="s">
        <v>1915</v>
      </c>
      <c r="U63">
        <f>_xlfn.XLOOKUP(Controller[[#This Row],[Company Domain]],Summary[Company Domain], Summary[Revenue (in 000s USD)],"ERROR")</f>
        <v>1034343</v>
      </c>
      <c r="V63" t="str">
        <f>_xlfn.XLOOKUP(Controller[[#This Row],[Company Domain]],Summary[Company Domain], Summary[Revenue Range (in USD)],"ERROR")</f>
        <v>$1 bil. - $5 bil.</v>
      </c>
      <c r="W63" t="s">
        <v>211</v>
      </c>
      <c r="X63" t="s">
        <v>1916</v>
      </c>
      <c r="Y63" t="s">
        <v>211</v>
      </c>
      <c r="Z63" t="s">
        <v>1916</v>
      </c>
      <c r="AA63" t="str">
        <f>_xlfn.XLOOKUP(Controller[[#This Row],[Company Domain]],Summary[Company Domain], Summary[Industry (Standardized)],"ERROR")</f>
        <v>Hospitality</v>
      </c>
      <c r="AB63" t="str">
        <f>_xlfn.XLOOKUP(Controller[[#This Row],[Company Domain]],Summary[Company Domain], Summary[Lead Segment HS],"ERROR")</f>
        <v>Services</v>
      </c>
      <c r="AC63" t="str">
        <f>_xlfn.XLOOKUP(Controller[[#This Row],[Company Domain]],Summary[Company Domain], Summary[Industry Re-Segmentation],"ERROR")</f>
        <v>Hospitality</v>
      </c>
      <c r="AD63" t="s">
        <v>1917</v>
      </c>
      <c r="AE63" t="s">
        <v>1918</v>
      </c>
      <c r="AF63" t="s">
        <v>1919</v>
      </c>
      <c r="AG63" t="s">
        <v>1920</v>
      </c>
      <c r="AH63" t="s">
        <v>1921</v>
      </c>
      <c r="AI63" t="s">
        <v>1922</v>
      </c>
      <c r="AJ63">
        <v>3842</v>
      </c>
      <c r="AK63" t="s">
        <v>221</v>
      </c>
      <c r="AL63" t="s">
        <v>1923</v>
      </c>
      <c r="AO63" t="s">
        <v>3987</v>
      </c>
      <c r="AP63" t="s">
        <v>2141</v>
      </c>
    </row>
    <row r="64" spans="1:42" x14ac:dyDescent="0.3">
      <c r="A64" t="s">
        <v>4306</v>
      </c>
      <c r="C64" t="s">
        <v>4307</v>
      </c>
      <c r="D64" t="s">
        <v>227</v>
      </c>
      <c r="E64" t="s">
        <v>227</v>
      </c>
      <c r="F64" t="s">
        <v>2147</v>
      </c>
      <c r="G64" t="s">
        <v>3446</v>
      </c>
      <c r="H64" t="s">
        <v>4308</v>
      </c>
      <c r="I64" t="s">
        <v>1301</v>
      </c>
      <c r="J64" t="s">
        <v>4309</v>
      </c>
      <c r="K64" t="s">
        <v>4310</v>
      </c>
      <c r="L64" t="s">
        <v>1498</v>
      </c>
      <c r="M64" t="s">
        <v>1310</v>
      </c>
      <c r="N64" t="s">
        <v>294</v>
      </c>
      <c r="O64">
        <v>92868</v>
      </c>
      <c r="P64" t="s">
        <v>221</v>
      </c>
      <c r="Q64" t="s">
        <v>59</v>
      </c>
      <c r="R64" t="s">
        <v>1305</v>
      </c>
      <c r="S64" t="s">
        <v>159</v>
      </c>
      <c r="T64" t="s">
        <v>2171</v>
      </c>
      <c r="U64">
        <f>_xlfn.XLOOKUP(Controller[[#This Row],[Company Domain]],Summary[Company Domain], Summary[Revenue (in 000s USD)],"ERROR")</f>
        <v>2202029</v>
      </c>
      <c r="V64" t="str">
        <f>_xlfn.XLOOKUP(Controller[[#This Row],[Company Domain]],Summary[Company Domain], Summary[Revenue Range (in USD)],"ERROR")</f>
        <v>$1 bil. - $5 bil.</v>
      </c>
      <c r="W64" t="s">
        <v>280</v>
      </c>
      <c r="X64" t="s">
        <v>281</v>
      </c>
      <c r="Y64" t="s">
        <v>280</v>
      </c>
      <c r="Z64" t="s">
        <v>842</v>
      </c>
      <c r="AA64" t="str">
        <f>_xlfn.XLOOKUP(Controller[[#This Row],[Company Domain]],Summary[Company Domain], Summary[Industry (Standardized)],"ERROR")</f>
        <v>Physicians Clinics</v>
      </c>
      <c r="AB64" t="str">
        <f>_xlfn.XLOOKUP(Controller[[#This Row],[Company Domain]],Summary[Company Domain], Summary[Lead Segment HS],"ERROR")</f>
        <v>Healthcare</v>
      </c>
      <c r="AC64" t="str">
        <f>_xlfn.XLOOKUP(Controller[[#This Row],[Company Domain]],Summary[Company Domain], Summary[Industry Re-Segmentation],"ERROR")</f>
        <v>Healthcare</v>
      </c>
      <c r="AD64" t="s">
        <v>1306</v>
      </c>
      <c r="AE64" t="s">
        <v>1307</v>
      </c>
      <c r="AF64" t="s">
        <v>1308</v>
      </c>
      <c r="AG64" t="s">
        <v>1309</v>
      </c>
      <c r="AH64" t="s">
        <v>1310</v>
      </c>
      <c r="AI64" t="s">
        <v>294</v>
      </c>
      <c r="AJ64">
        <v>92868</v>
      </c>
      <c r="AK64" t="s">
        <v>221</v>
      </c>
      <c r="AL64" t="s">
        <v>1311</v>
      </c>
      <c r="AO64" t="s">
        <v>3987</v>
      </c>
      <c r="AP64" t="s">
        <v>2140</v>
      </c>
    </row>
    <row r="65" spans="1:42" x14ac:dyDescent="0.3">
      <c r="A65" t="s">
        <v>4311</v>
      </c>
      <c r="B65" t="s">
        <v>914</v>
      </c>
      <c r="C65" t="s">
        <v>4312</v>
      </c>
      <c r="D65" t="s">
        <v>4055</v>
      </c>
      <c r="E65" t="s">
        <v>227</v>
      </c>
      <c r="F65" t="s">
        <v>2147</v>
      </c>
      <c r="G65" t="s">
        <v>3446</v>
      </c>
      <c r="H65" t="s">
        <v>4313</v>
      </c>
      <c r="I65" t="s">
        <v>154</v>
      </c>
      <c r="J65" t="s">
        <v>4314</v>
      </c>
      <c r="K65" t="s">
        <v>4315</v>
      </c>
      <c r="M65" t="s">
        <v>4316</v>
      </c>
      <c r="N65" t="s">
        <v>429</v>
      </c>
      <c r="O65">
        <v>62864</v>
      </c>
      <c r="P65" t="s">
        <v>221</v>
      </c>
      <c r="Q65" t="s">
        <v>543</v>
      </c>
      <c r="R65" t="s">
        <v>544</v>
      </c>
      <c r="S65" t="s">
        <v>154</v>
      </c>
      <c r="T65" t="s">
        <v>545</v>
      </c>
      <c r="U65">
        <f>_xlfn.XLOOKUP(Controller[[#This Row],[Company Domain]],Summary[Company Domain], Summary[Revenue (in 000s USD)],"ERROR")</f>
        <v>12450000</v>
      </c>
      <c r="V65" t="str">
        <f>_xlfn.XLOOKUP(Controller[[#This Row],[Company Domain]],Summary[Company Domain], Summary[Revenue Range (in USD)],"ERROR")</f>
        <v>Over $5 bil.</v>
      </c>
      <c r="W65" t="s">
        <v>280</v>
      </c>
      <c r="X65" t="s">
        <v>281</v>
      </c>
      <c r="Y65" t="s">
        <v>280</v>
      </c>
      <c r="Z65" t="s">
        <v>281</v>
      </c>
      <c r="AA65" t="str">
        <f>_xlfn.XLOOKUP(Controller[[#This Row],[Company Domain]],Summary[Company Domain], Summary[Industry (Standardized)],"ERROR")</f>
        <v>Physicians Clinics</v>
      </c>
      <c r="AB65" t="str">
        <f>_xlfn.XLOOKUP(Controller[[#This Row],[Company Domain]],Summary[Company Domain], Summary[Lead Segment HS],"ERROR")</f>
        <v>Healthcare</v>
      </c>
      <c r="AC65" t="str">
        <f>_xlfn.XLOOKUP(Controller[[#This Row],[Company Domain]],Summary[Company Domain], Summary[Industry Re-Segmentation],"ERROR")</f>
        <v>Healthcare</v>
      </c>
      <c r="AD65" t="s">
        <v>546</v>
      </c>
      <c r="AE65" t="s">
        <v>547</v>
      </c>
      <c r="AF65" t="s">
        <v>548</v>
      </c>
      <c r="AG65" t="s">
        <v>549</v>
      </c>
      <c r="AH65" t="s">
        <v>550</v>
      </c>
      <c r="AI65" t="s">
        <v>551</v>
      </c>
      <c r="AJ65">
        <v>37067</v>
      </c>
      <c r="AK65" t="s">
        <v>221</v>
      </c>
      <c r="AL65" t="s">
        <v>552</v>
      </c>
      <c r="AO65" t="s">
        <v>3987</v>
      </c>
      <c r="AP65" t="s">
        <v>2140</v>
      </c>
    </row>
    <row r="66" spans="1:42" x14ac:dyDescent="0.3">
      <c r="A66" t="s">
        <v>2745</v>
      </c>
      <c r="C66" t="s">
        <v>4317</v>
      </c>
      <c r="D66" t="s">
        <v>227</v>
      </c>
      <c r="E66" t="s">
        <v>227</v>
      </c>
      <c r="F66" t="s">
        <v>2147</v>
      </c>
      <c r="G66" t="s">
        <v>3446</v>
      </c>
      <c r="H66" t="s">
        <v>4318</v>
      </c>
      <c r="I66" t="s">
        <v>161</v>
      </c>
      <c r="K66" t="s">
        <v>4319</v>
      </c>
      <c r="M66" t="s">
        <v>4133</v>
      </c>
      <c r="N66" t="s">
        <v>4022</v>
      </c>
      <c r="P66" t="s">
        <v>221</v>
      </c>
      <c r="Q66" t="s">
        <v>926</v>
      </c>
      <c r="R66" t="s">
        <v>927</v>
      </c>
      <c r="S66" t="s">
        <v>161</v>
      </c>
      <c r="T66" t="s">
        <v>928</v>
      </c>
      <c r="U66">
        <f>_xlfn.XLOOKUP(Controller[[#This Row],[Company Domain]],Summary[Company Domain], Summary[Revenue (in 000s USD)],"ERROR")</f>
        <v>7248142</v>
      </c>
      <c r="V66" t="str">
        <f>_xlfn.XLOOKUP(Controller[[#This Row],[Company Domain]],Summary[Company Domain], Summary[Revenue Range (in USD)],"ERROR")</f>
        <v>Over $5 bil.</v>
      </c>
      <c r="W66" t="s">
        <v>380</v>
      </c>
      <c r="X66" t="s">
        <v>929</v>
      </c>
      <c r="Y66" t="s">
        <v>380</v>
      </c>
      <c r="Z66" t="s">
        <v>929</v>
      </c>
      <c r="AA66" t="str">
        <f>_xlfn.XLOOKUP(Controller[[#This Row],[Company Domain]],Summary[Company Domain], Summary[Industry (Standardized)],"ERROR")</f>
        <v>Consumer Services</v>
      </c>
      <c r="AB66" t="str">
        <f>_xlfn.XLOOKUP(Controller[[#This Row],[Company Domain]],Summary[Company Domain], Summary[Lead Segment HS],"ERROR")</f>
        <v>Services</v>
      </c>
      <c r="AC66" t="str">
        <f>_xlfn.XLOOKUP(Controller[[#This Row],[Company Domain]],Summary[Company Domain], Summary[Industry Re-Segmentation],"ERROR")</f>
        <v>Retail + CPG</v>
      </c>
      <c r="AD66" t="s">
        <v>930</v>
      </c>
      <c r="AE66" t="s">
        <v>931</v>
      </c>
      <c r="AF66" t="s">
        <v>932</v>
      </c>
      <c r="AG66" t="s">
        <v>933</v>
      </c>
      <c r="AH66" t="s">
        <v>925</v>
      </c>
      <c r="AI66" t="s">
        <v>294</v>
      </c>
      <c r="AJ66">
        <v>94025</v>
      </c>
      <c r="AK66" t="s">
        <v>221</v>
      </c>
      <c r="AL66" t="s">
        <v>934</v>
      </c>
      <c r="AO66" t="s">
        <v>3987</v>
      </c>
      <c r="AP66" t="s">
        <v>2140</v>
      </c>
    </row>
    <row r="67" spans="1:42" x14ac:dyDescent="0.3">
      <c r="A67" t="s">
        <v>4320</v>
      </c>
      <c r="C67" t="s">
        <v>4321</v>
      </c>
      <c r="D67" t="s">
        <v>4322</v>
      </c>
      <c r="E67" t="s">
        <v>227</v>
      </c>
      <c r="F67" t="s">
        <v>2147</v>
      </c>
      <c r="G67" t="s">
        <v>2786</v>
      </c>
      <c r="H67" t="s">
        <v>4323</v>
      </c>
      <c r="I67" t="s">
        <v>144</v>
      </c>
      <c r="J67" t="s">
        <v>4324</v>
      </c>
      <c r="K67" t="s">
        <v>4325</v>
      </c>
      <c r="L67" t="s">
        <v>4326</v>
      </c>
      <c r="M67" t="s">
        <v>456</v>
      </c>
      <c r="N67" t="s">
        <v>457</v>
      </c>
      <c r="O67">
        <v>84111</v>
      </c>
      <c r="P67" t="s">
        <v>221</v>
      </c>
      <c r="Q67" t="s">
        <v>44</v>
      </c>
      <c r="R67" t="s">
        <v>458</v>
      </c>
      <c r="S67" t="s">
        <v>144</v>
      </c>
      <c r="T67" t="s">
        <v>459</v>
      </c>
      <c r="U67">
        <f>_xlfn.XLOOKUP(Controller[[#This Row],[Company Domain]],Summary[Company Domain], Summary[Revenue (in 000s USD)],"ERROR")</f>
        <v>8393157</v>
      </c>
      <c r="V67" t="str">
        <f>_xlfn.XLOOKUP(Controller[[#This Row],[Company Domain]],Summary[Company Domain], Summary[Revenue Range (in USD)],"ERROR")</f>
        <v>Over $5 bil.</v>
      </c>
      <c r="W67" t="s">
        <v>280</v>
      </c>
      <c r="X67" t="s">
        <v>281</v>
      </c>
      <c r="Y67" t="s">
        <v>460</v>
      </c>
      <c r="Z67" t="s">
        <v>461</v>
      </c>
      <c r="AA67" t="str">
        <f>_xlfn.XLOOKUP(Controller[[#This Row],[Company Domain]],Summary[Company Domain], Summary[Industry (Standardized)],"ERROR")</f>
        <v>Physicians Clinics</v>
      </c>
      <c r="AB67" t="str">
        <f>_xlfn.XLOOKUP(Controller[[#This Row],[Company Domain]],Summary[Company Domain], Summary[Lead Segment HS],"ERROR")</f>
        <v>Healthcare</v>
      </c>
      <c r="AC67" t="str">
        <f>_xlfn.XLOOKUP(Controller[[#This Row],[Company Domain]],Summary[Company Domain], Summary[Industry Re-Segmentation],"ERROR")</f>
        <v>Healthcare</v>
      </c>
      <c r="AD67" t="s">
        <v>462</v>
      </c>
      <c r="AE67" t="s">
        <v>463</v>
      </c>
      <c r="AF67" t="s">
        <v>464</v>
      </c>
      <c r="AG67" t="s">
        <v>465</v>
      </c>
      <c r="AH67" t="s">
        <v>456</v>
      </c>
      <c r="AI67" t="s">
        <v>457</v>
      </c>
      <c r="AJ67">
        <v>84111</v>
      </c>
      <c r="AK67" t="s">
        <v>221</v>
      </c>
      <c r="AL67" t="s">
        <v>466</v>
      </c>
      <c r="AO67" t="s">
        <v>3987</v>
      </c>
      <c r="AP67" t="s">
        <v>2140</v>
      </c>
    </row>
    <row r="68" spans="1:42" x14ac:dyDescent="0.3">
      <c r="A68" t="s">
        <v>3534</v>
      </c>
      <c r="C68" t="s">
        <v>4327</v>
      </c>
      <c r="D68" t="s">
        <v>227</v>
      </c>
      <c r="E68" t="s">
        <v>227</v>
      </c>
      <c r="F68" t="s">
        <v>2147</v>
      </c>
      <c r="G68" t="s">
        <v>3446</v>
      </c>
      <c r="H68" t="s">
        <v>4328</v>
      </c>
      <c r="I68" t="s">
        <v>161</v>
      </c>
      <c r="K68" t="s">
        <v>4329</v>
      </c>
      <c r="M68" t="s">
        <v>360</v>
      </c>
      <c r="N68" t="s">
        <v>361</v>
      </c>
      <c r="P68" t="s">
        <v>221</v>
      </c>
      <c r="Q68" t="s">
        <v>926</v>
      </c>
      <c r="R68" t="s">
        <v>927</v>
      </c>
      <c r="S68" t="s">
        <v>161</v>
      </c>
      <c r="T68" t="s">
        <v>928</v>
      </c>
      <c r="U68">
        <f>_xlfn.XLOOKUP(Controller[[#This Row],[Company Domain]],Summary[Company Domain], Summary[Revenue (in 000s USD)],"ERROR")</f>
        <v>7248142</v>
      </c>
      <c r="V68" t="str">
        <f>_xlfn.XLOOKUP(Controller[[#This Row],[Company Domain]],Summary[Company Domain], Summary[Revenue Range (in USD)],"ERROR")</f>
        <v>Over $5 bil.</v>
      </c>
      <c r="W68" t="s">
        <v>380</v>
      </c>
      <c r="X68" t="s">
        <v>929</v>
      </c>
      <c r="Y68" t="s">
        <v>380</v>
      </c>
      <c r="Z68" t="s">
        <v>929</v>
      </c>
      <c r="AA68" t="str">
        <f>_xlfn.XLOOKUP(Controller[[#This Row],[Company Domain]],Summary[Company Domain], Summary[Industry (Standardized)],"ERROR")</f>
        <v>Consumer Services</v>
      </c>
      <c r="AB68" t="str">
        <f>_xlfn.XLOOKUP(Controller[[#This Row],[Company Domain]],Summary[Company Domain], Summary[Lead Segment HS],"ERROR")</f>
        <v>Services</v>
      </c>
      <c r="AC68" t="str">
        <f>_xlfn.XLOOKUP(Controller[[#This Row],[Company Domain]],Summary[Company Domain], Summary[Industry Re-Segmentation],"ERROR")</f>
        <v>Retail + CPG</v>
      </c>
      <c r="AD68" t="s">
        <v>930</v>
      </c>
      <c r="AE68" t="s">
        <v>931</v>
      </c>
      <c r="AF68" t="s">
        <v>932</v>
      </c>
      <c r="AG68" t="s">
        <v>933</v>
      </c>
      <c r="AH68" t="s">
        <v>925</v>
      </c>
      <c r="AI68" t="s">
        <v>294</v>
      </c>
      <c r="AJ68">
        <v>94025</v>
      </c>
      <c r="AK68" t="s">
        <v>221</v>
      </c>
      <c r="AL68" t="s">
        <v>934</v>
      </c>
      <c r="AO68" t="s">
        <v>3987</v>
      </c>
      <c r="AP68" t="s">
        <v>2140</v>
      </c>
    </row>
    <row r="69" spans="1:42" x14ac:dyDescent="0.3">
      <c r="A69" t="s">
        <v>4330</v>
      </c>
      <c r="B69" t="s">
        <v>567</v>
      </c>
      <c r="C69" t="s">
        <v>4331</v>
      </c>
      <c r="D69" t="s">
        <v>227</v>
      </c>
      <c r="E69" t="s">
        <v>227</v>
      </c>
      <c r="F69" t="s">
        <v>2147</v>
      </c>
      <c r="G69" t="s">
        <v>3446</v>
      </c>
      <c r="H69" t="s">
        <v>4332</v>
      </c>
      <c r="I69" t="s">
        <v>154</v>
      </c>
      <c r="K69" t="s">
        <v>4333</v>
      </c>
      <c r="M69" t="s">
        <v>4334</v>
      </c>
      <c r="N69" t="s">
        <v>429</v>
      </c>
      <c r="O69">
        <v>62278</v>
      </c>
      <c r="P69" t="s">
        <v>221</v>
      </c>
      <c r="Q69" t="s">
        <v>543</v>
      </c>
      <c r="R69" t="s">
        <v>544</v>
      </c>
      <c r="S69" t="s">
        <v>154</v>
      </c>
      <c r="T69" t="s">
        <v>545</v>
      </c>
      <c r="U69">
        <f>_xlfn.XLOOKUP(Controller[[#This Row],[Company Domain]],Summary[Company Domain], Summary[Revenue (in 000s USD)],"ERROR")</f>
        <v>12450000</v>
      </c>
      <c r="V69" t="str">
        <f>_xlfn.XLOOKUP(Controller[[#This Row],[Company Domain]],Summary[Company Domain], Summary[Revenue Range (in USD)],"ERROR")</f>
        <v>Over $5 bil.</v>
      </c>
      <c r="W69" t="s">
        <v>280</v>
      </c>
      <c r="X69" t="s">
        <v>281</v>
      </c>
      <c r="Y69" t="s">
        <v>280</v>
      </c>
      <c r="Z69" t="s">
        <v>281</v>
      </c>
      <c r="AA69" t="str">
        <f>_xlfn.XLOOKUP(Controller[[#This Row],[Company Domain]],Summary[Company Domain], Summary[Industry (Standardized)],"ERROR")</f>
        <v>Physicians Clinics</v>
      </c>
      <c r="AB69" t="str">
        <f>_xlfn.XLOOKUP(Controller[[#This Row],[Company Domain]],Summary[Company Domain], Summary[Lead Segment HS],"ERROR")</f>
        <v>Healthcare</v>
      </c>
      <c r="AC69" t="str">
        <f>_xlfn.XLOOKUP(Controller[[#This Row],[Company Domain]],Summary[Company Domain], Summary[Industry Re-Segmentation],"ERROR")</f>
        <v>Healthcare</v>
      </c>
      <c r="AD69" t="s">
        <v>546</v>
      </c>
      <c r="AE69" t="s">
        <v>547</v>
      </c>
      <c r="AF69" t="s">
        <v>548</v>
      </c>
      <c r="AG69" t="s">
        <v>549</v>
      </c>
      <c r="AH69" t="s">
        <v>550</v>
      </c>
      <c r="AI69" t="s">
        <v>551</v>
      </c>
      <c r="AJ69">
        <v>37067</v>
      </c>
      <c r="AK69" t="s">
        <v>221</v>
      </c>
      <c r="AL69" t="s">
        <v>552</v>
      </c>
      <c r="AO69" t="s">
        <v>3987</v>
      </c>
      <c r="AP69" t="s">
        <v>2141</v>
      </c>
    </row>
    <row r="70" spans="1:42" x14ac:dyDescent="0.3">
      <c r="A70" t="s">
        <v>1587</v>
      </c>
      <c r="B70" t="s">
        <v>2292</v>
      </c>
      <c r="C70" t="s">
        <v>4335</v>
      </c>
      <c r="D70" t="s">
        <v>227</v>
      </c>
      <c r="E70" t="s">
        <v>227</v>
      </c>
      <c r="F70" t="s">
        <v>2147</v>
      </c>
      <c r="G70" t="s">
        <v>3446</v>
      </c>
      <c r="H70" t="s">
        <v>4336</v>
      </c>
      <c r="I70" t="s">
        <v>4203</v>
      </c>
      <c r="J70" t="s">
        <v>4337</v>
      </c>
      <c r="K70" t="s">
        <v>4338</v>
      </c>
      <c r="M70" t="s">
        <v>1393</v>
      </c>
      <c r="N70" t="s">
        <v>1394</v>
      </c>
      <c r="P70" t="s">
        <v>221</v>
      </c>
      <c r="Q70" t="s">
        <v>1913</v>
      </c>
      <c r="R70" t="s">
        <v>1914</v>
      </c>
      <c r="S70" t="s">
        <v>125</v>
      </c>
      <c r="T70" t="s">
        <v>1915</v>
      </c>
      <c r="U70">
        <f>_xlfn.XLOOKUP(Controller[[#This Row],[Company Domain]],Summary[Company Domain], Summary[Revenue (in 000s USD)],"ERROR")</f>
        <v>1034343</v>
      </c>
      <c r="V70" t="str">
        <f>_xlfn.XLOOKUP(Controller[[#This Row],[Company Domain]],Summary[Company Domain], Summary[Revenue Range (in USD)],"ERROR")</f>
        <v>$1 bil. - $5 bil.</v>
      </c>
      <c r="W70" t="s">
        <v>211</v>
      </c>
      <c r="X70" t="s">
        <v>1916</v>
      </c>
      <c r="Y70" t="s">
        <v>211</v>
      </c>
      <c r="Z70" t="s">
        <v>1916</v>
      </c>
      <c r="AA70" t="str">
        <f>_xlfn.XLOOKUP(Controller[[#This Row],[Company Domain]],Summary[Company Domain], Summary[Industry (Standardized)],"ERROR")</f>
        <v>Hospitality</v>
      </c>
      <c r="AB70" t="str">
        <f>_xlfn.XLOOKUP(Controller[[#This Row],[Company Domain]],Summary[Company Domain], Summary[Lead Segment HS],"ERROR")</f>
        <v>Services</v>
      </c>
      <c r="AC70" t="str">
        <f>_xlfn.XLOOKUP(Controller[[#This Row],[Company Domain]],Summary[Company Domain], Summary[Industry Re-Segmentation],"ERROR")</f>
        <v>Hospitality</v>
      </c>
      <c r="AD70" t="s">
        <v>1917</v>
      </c>
      <c r="AE70" t="s">
        <v>1918</v>
      </c>
      <c r="AF70" t="s">
        <v>1919</v>
      </c>
      <c r="AG70" t="s">
        <v>1920</v>
      </c>
      <c r="AH70" t="s">
        <v>1921</v>
      </c>
      <c r="AI70" t="s">
        <v>1922</v>
      </c>
      <c r="AJ70">
        <v>3842</v>
      </c>
      <c r="AK70" t="s">
        <v>221</v>
      </c>
      <c r="AL70" t="s">
        <v>1923</v>
      </c>
      <c r="AO70" t="s">
        <v>3987</v>
      </c>
      <c r="AP70" t="s">
        <v>2140</v>
      </c>
    </row>
    <row r="71" spans="1:42" x14ac:dyDescent="0.3">
      <c r="A71" t="s">
        <v>4339</v>
      </c>
      <c r="B71" t="s">
        <v>338</v>
      </c>
      <c r="C71" t="s">
        <v>1442</v>
      </c>
      <c r="D71" t="s">
        <v>227</v>
      </c>
      <c r="E71" t="s">
        <v>227</v>
      </c>
      <c r="F71" t="s">
        <v>2147</v>
      </c>
      <c r="G71" t="s">
        <v>3446</v>
      </c>
      <c r="H71" t="s">
        <v>4340</v>
      </c>
      <c r="I71" t="s">
        <v>154</v>
      </c>
      <c r="J71" t="s">
        <v>4341</v>
      </c>
      <c r="K71" t="s">
        <v>4342</v>
      </c>
      <c r="L71" t="s">
        <v>549</v>
      </c>
      <c r="M71" t="s">
        <v>550</v>
      </c>
      <c r="N71" t="s">
        <v>551</v>
      </c>
      <c r="O71">
        <v>37067</v>
      </c>
      <c r="P71" t="s">
        <v>221</v>
      </c>
      <c r="Q71" t="s">
        <v>543</v>
      </c>
      <c r="R71" t="s">
        <v>544</v>
      </c>
      <c r="S71" t="s">
        <v>154</v>
      </c>
      <c r="T71" t="s">
        <v>545</v>
      </c>
      <c r="U71">
        <f>_xlfn.XLOOKUP(Controller[[#This Row],[Company Domain]],Summary[Company Domain], Summary[Revenue (in 000s USD)],"ERROR")</f>
        <v>12450000</v>
      </c>
      <c r="V71" t="str">
        <f>_xlfn.XLOOKUP(Controller[[#This Row],[Company Domain]],Summary[Company Domain], Summary[Revenue Range (in USD)],"ERROR")</f>
        <v>Over $5 bil.</v>
      </c>
      <c r="W71" t="s">
        <v>280</v>
      </c>
      <c r="X71" t="s">
        <v>281</v>
      </c>
      <c r="Y71" t="s">
        <v>280</v>
      </c>
      <c r="Z71" t="s">
        <v>281</v>
      </c>
      <c r="AA71" t="str">
        <f>_xlfn.XLOOKUP(Controller[[#This Row],[Company Domain]],Summary[Company Domain], Summary[Industry (Standardized)],"ERROR")</f>
        <v>Physicians Clinics</v>
      </c>
      <c r="AB71" t="str">
        <f>_xlfn.XLOOKUP(Controller[[#This Row],[Company Domain]],Summary[Company Domain], Summary[Lead Segment HS],"ERROR")</f>
        <v>Healthcare</v>
      </c>
      <c r="AC71" t="str">
        <f>_xlfn.XLOOKUP(Controller[[#This Row],[Company Domain]],Summary[Company Domain], Summary[Industry Re-Segmentation],"ERROR")</f>
        <v>Healthcare</v>
      </c>
      <c r="AD71" t="s">
        <v>546</v>
      </c>
      <c r="AE71" t="s">
        <v>547</v>
      </c>
      <c r="AF71" t="s">
        <v>548</v>
      </c>
      <c r="AG71" t="s">
        <v>549</v>
      </c>
      <c r="AH71" t="s">
        <v>550</v>
      </c>
      <c r="AI71" t="s">
        <v>551</v>
      </c>
      <c r="AJ71">
        <v>37067</v>
      </c>
      <c r="AK71" t="s">
        <v>221</v>
      </c>
      <c r="AL71" t="s">
        <v>552</v>
      </c>
      <c r="AO71" t="s">
        <v>3987</v>
      </c>
      <c r="AP71" t="s">
        <v>2141</v>
      </c>
    </row>
    <row r="72" spans="1:42" x14ac:dyDescent="0.3">
      <c r="A72" t="s">
        <v>4343</v>
      </c>
      <c r="C72" t="s">
        <v>4344</v>
      </c>
      <c r="D72" t="s">
        <v>227</v>
      </c>
      <c r="E72" t="s">
        <v>227</v>
      </c>
      <c r="F72" t="s">
        <v>2147</v>
      </c>
      <c r="G72" t="s">
        <v>3446</v>
      </c>
      <c r="H72" t="s">
        <v>4345</v>
      </c>
      <c r="I72" t="s">
        <v>154</v>
      </c>
      <c r="K72" t="s">
        <v>4346</v>
      </c>
      <c r="M72" t="s">
        <v>1434</v>
      </c>
      <c r="N72" t="s">
        <v>551</v>
      </c>
      <c r="P72" t="s">
        <v>221</v>
      </c>
      <c r="Q72" t="s">
        <v>543</v>
      </c>
      <c r="R72" t="s">
        <v>544</v>
      </c>
      <c r="S72" t="s">
        <v>154</v>
      </c>
      <c r="T72" t="s">
        <v>545</v>
      </c>
      <c r="U72">
        <f>_xlfn.XLOOKUP(Controller[[#This Row],[Company Domain]],Summary[Company Domain], Summary[Revenue (in 000s USD)],"ERROR")</f>
        <v>12450000</v>
      </c>
      <c r="V72" t="str">
        <f>_xlfn.XLOOKUP(Controller[[#This Row],[Company Domain]],Summary[Company Domain], Summary[Revenue Range (in USD)],"ERROR")</f>
        <v>Over $5 bil.</v>
      </c>
      <c r="W72" t="s">
        <v>280</v>
      </c>
      <c r="X72" t="s">
        <v>281</v>
      </c>
      <c r="Y72" t="s">
        <v>280</v>
      </c>
      <c r="Z72" t="s">
        <v>281</v>
      </c>
      <c r="AA72" t="str">
        <f>_xlfn.XLOOKUP(Controller[[#This Row],[Company Domain]],Summary[Company Domain], Summary[Industry (Standardized)],"ERROR")</f>
        <v>Physicians Clinics</v>
      </c>
      <c r="AB72" t="str">
        <f>_xlfn.XLOOKUP(Controller[[#This Row],[Company Domain]],Summary[Company Domain], Summary[Lead Segment HS],"ERROR")</f>
        <v>Healthcare</v>
      </c>
      <c r="AC72" t="str">
        <f>_xlfn.XLOOKUP(Controller[[#This Row],[Company Domain]],Summary[Company Domain], Summary[Industry Re-Segmentation],"ERROR")</f>
        <v>Healthcare</v>
      </c>
      <c r="AD72" t="s">
        <v>546</v>
      </c>
      <c r="AE72" t="s">
        <v>547</v>
      </c>
      <c r="AF72" t="s">
        <v>548</v>
      </c>
      <c r="AG72" t="s">
        <v>549</v>
      </c>
      <c r="AH72" t="s">
        <v>550</v>
      </c>
      <c r="AI72" t="s">
        <v>551</v>
      </c>
      <c r="AJ72">
        <v>37067</v>
      </c>
      <c r="AK72" t="s">
        <v>221</v>
      </c>
      <c r="AL72" t="s">
        <v>552</v>
      </c>
      <c r="AO72" t="s">
        <v>3987</v>
      </c>
      <c r="AP72" t="s">
        <v>2140</v>
      </c>
    </row>
    <row r="73" spans="1:42" x14ac:dyDescent="0.3">
      <c r="A73" t="s">
        <v>4347</v>
      </c>
      <c r="C73" t="s">
        <v>4348</v>
      </c>
      <c r="D73" t="s">
        <v>227</v>
      </c>
      <c r="E73" t="s">
        <v>227</v>
      </c>
      <c r="F73" t="s">
        <v>2147</v>
      </c>
      <c r="G73" t="s">
        <v>3446</v>
      </c>
      <c r="H73" t="s">
        <v>4349</v>
      </c>
      <c r="I73" t="s">
        <v>102</v>
      </c>
      <c r="K73" t="s">
        <v>4350</v>
      </c>
      <c r="P73" t="s">
        <v>221</v>
      </c>
      <c r="Q73" t="s">
        <v>1549</v>
      </c>
      <c r="R73" t="s">
        <v>1550</v>
      </c>
      <c r="S73" t="s">
        <v>102</v>
      </c>
      <c r="T73" t="s">
        <v>1551</v>
      </c>
      <c r="U73">
        <f>_xlfn.XLOOKUP(Controller[[#This Row],[Company Domain]],Summary[Company Domain], Summary[Revenue (in 000s USD)],"ERROR")</f>
        <v>630794000</v>
      </c>
      <c r="V73" t="str">
        <f>_xlfn.XLOOKUP(Controller[[#This Row],[Company Domain]],Summary[Company Domain], Summary[Revenue Range (in USD)],"ERROR")</f>
        <v>Over $5 bil.</v>
      </c>
      <c r="W73" t="s">
        <v>208</v>
      </c>
      <c r="X73" t="s">
        <v>1204</v>
      </c>
      <c r="Y73" t="s">
        <v>1552</v>
      </c>
      <c r="Z73" t="s">
        <v>1553</v>
      </c>
      <c r="AA73" t="str">
        <f>_xlfn.XLOOKUP(Controller[[#This Row],[Company Domain]],Summary[Company Domain], Summary[Industry (Standardized)],"ERROR")</f>
        <v>Retail</v>
      </c>
      <c r="AB73" t="str">
        <f>_xlfn.XLOOKUP(Controller[[#This Row],[Company Domain]],Summary[Company Domain], Summary[Lead Segment HS],"ERROR")</f>
        <v>Services</v>
      </c>
      <c r="AC73" t="str">
        <f>_xlfn.XLOOKUP(Controller[[#This Row],[Company Domain]],Summary[Company Domain], Summary[Industry Re-Segmentation],"ERROR")</f>
        <v>Retail + CPG</v>
      </c>
      <c r="AD73" t="s">
        <v>1554</v>
      </c>
      <c r="AE73" t="s">
        <v>1555</v>
      </c>
      <c r="AF73" t="s">
        <v>1556</v>
      </c>
      <c r="AG73" t="s">
        <v>1557</v>
      </c>
      <c r="AH73" t="s">
        <v>1558</v>
      </c>
      <c r="AI73" t="s">
        <v>1559</v>
      </c>
      <c r="AJ73">
        <v>72716</v>
      </c>
      <c r="AK73" t="s">
        <v>221</v>
      </c>
      <c r="AL73" t="s">
        <v>1560</v>
      </c>
      <c r="AO73" t="s">
        <v>3987</v>
      </c>
      <c r="AP73" t="s">
        <v>2140</v>
      </c>
    </row>
    <row r="74" spans="1:42" x14ac:dyDescent="0.3">
      <c r="A74" t="s">
        <v>4351</v>
      </c>
      <c r="C74" t="s">
        <v>4352</v>
      </c>
      <c r="D74" t="s">
        <v>4251</v>
      </c>
      <c r="E74" t="s">
        <v>227</v>
      </c>
      <c r="F74" t="s">
        <v>2147</v>
      </c>
      <c r="G74" t="s">
        <v>2786</v>
      </c>
      <c r="H74" t="s">
        <v>4353</v>
      </c>
      <c r="I74" t="s">
        <v>508</v>
      </c>
      <c r="J74" t="s">
        <v>4354</v>
      </c>
      <c r="K74" t="s">
        <v>4355</v>
      </c>
      <c r="L74" t="s">
        <v>511</v>
      </c>
      <c r="M74" t="s">
        <v>512</v>
      </c>
      <c r="N74" t="s">
        <v>457</v>
      </c>
      <c r="O74">
        <v>84601</v>
      </c>
      <c r="P74" t="s">
        <v>221</v>
      </c>
      <c r="Q74" t="s">
        <v>513</v>
      </c>
      <c r="R74" t="s">
        <v>514</v>
      </c>
      <c r="S74" t="s">
        <v>123</v>
      </c>
      <c r="T74" t="s">
        <v>515</v>
      </c>
      <c r="U74">
        <f>_xlfn.XLOOKUP(Controller[[#This Row],[Company Domain]],Summary[Company Domain], Summary[Revenue (in 000s USD)],"ERROR")</f>
        <v>2041864</v>
      </c>
      <c r="V74" t="str">
        <f>_xlfn.XLOOKUP(Controller[[#This Row],[Company Domain]],Summary[Company Domain], Summary[Revenue Range (in USD)],"ERROR")</f>
        <v>$1 bil. - $5 bil.</v>
      </c>
      <c r="W74" t="s">
        <v>208</v>
      </c>
      <c r="X74" t="s">
        <v>516</v>
      </c>
      <c r="Y74" t="s">
        <v>365</v>
      </c>
      <c r="Z74" t="s">
        <v>517</v>
      </c>
      <c r="AA74" t="str">
        <f>_xlfn.XLOOKUP(Controller[[#This Row],[Company Domain]],Summary[Company Domain], Summary[Industry (Standardized)],"ERROR")</f>
        <v>Retail</v>
      </c>
      <c r="AB74" t="str">
        <f>_xlfn.XLOOKUP(Controller[[#This Row],[Company Domain]],Summary[Company Domain], Summary[Lead Segment HS],"ERROR")</f>
        <v>Services</v>
      </c>
      <c r="AC74" t="str">
        <f>_xlfn.XLOOKUP(Controller[[#This Row],[Company Domain]],Summary[Company Domain], Summary[Industry Re-Segmentation],"ERROR")</f>
        <v>Retail + CPG</v>
      </c>
      <c r="AD74" t="s">
        <v>518</v>
      </c>
      <c r="AE74" t="s">
        <v>519</v>
      </c>
      <c r="AF74" t="s">
        <v>520</v>
      </c>
      <c r="AG74" t="s">
        <v>511</v>
      </c>
      <c r="AH74" t="s">
        <v>512</v>
      </c>
      <c r="AI74" t="s">
        <v>457</v>
      </c>
      <c r="AJ74">
        <v>84601</v>
      </c>
      <c r="AK74" t="s">
        <v>221</v>
      </c>
      <c r="AL74" t="s">
        <v>521</v>
      </c>
      <c r="AO74" t="s">
        <v>3987</v>
      </c>
      <c r="AP74" t="s">
        <v>2140</v>
      </c>
    </row>
    <row r="75" spans="1:42" x14ac:dyDescent="0.3">
      <c r="A75" t="s">
        <v>4356</v>
      </c>
      <c r="C75" t="s">
        <v>4357</v>
      </c>
      <c r="D75" t="s">
        <v>227</v>
      </c>
      <c r="E75" t="s">
        <v>227</v>
      </c>
      <c r="F75" t="s">
        <v>2147</v>
      </c>
      <c r="G75" t="s">
        <v>3446</v>
      </c>
      <c r="H75" t="s">
        <v>4358</v>
      </c>
      <c r="I75" t="s">
        <v>134</v>
      </c>
      <c r="J75" t="s">
        <v>4359</v>
      </c>
      <c r="N75" t="s">
        <v>457</v>
      </c>
      <c r="P75" t="s">
        <v>221</v>
      </c>
      <c r="Q75" t="s">
        <v>598</v>
      </c>
      <c r="R75" t="s">
        <v>599</v>
      </c>
      <c r="S75" t="s">
        <v>134</v>
      </c>
      <c r="T75" t="s">
        <v>600</v>
      </c>
      <c r="U75">
        <f>_xlfn.XLOOKUP(Controller[[#This Row],[Company Domain]],Summary[Company Domain], Summary[Revenue (in 000s USD)],"ERROR")</f>
        <v>226600000</v>
      </c>
      <c r="V75" t="str">
        <f>_xlfn.XLOOKUP(Controller[[#This Row],[Company Domain]],Summary[Company Domain], Summary[Revenue Range (in USD)],"ERROR")</f>
        <v>Over $5 bil.</v>
      </c>
      <c r="W75" t="s">
        <v>601</v>
      </c>
      <c r="X75" t="s">
        <v>602</v>
      </c>
      <c r="Y75" t="s">
        <v>603</v>
      </c>
      <c r="Z75" t="s">
        <v>602</v>
      </c>
      <c r="AA75" t="str">
        <f>_xlfn.XLOOKUP(Controller[[#This Row],[Company Domain]],Summary[Company Domain], Summary[Industry (Standardized)],"ERROR")</f>
        <v>Insurance</v>
      </c>
      <c r="AB75" t="str">
        <f>_xlfn.XLOOKUP(Controller[[#This Row],[Company Domain]],Summary[Company Domain], Summary[Lead Segment HS],"ERROR")</f>
        <v>Services</v>
      </c>
      <c r="AC75" t="str">
        <f>_xlfn.XLOOKUP(Controller[[#This Row],[Company Domain]],Summary[Company Domain], Summary[Industry Re-Segmentation],"ERROR")</f>
        <v>Finance &amp; Insurance</v>
      </c>
      <c r="AD75" t="s">
        <v>604</v>
      </c>
      <c r="AE75" t="s">
        <v>605</v>
      </c>
      <c r="AF75" t="s">
        <v>606</v>
      </c>
      <c r="AG75" t="s">
        <v>607</v>
      </c>
      <c r="AH75" t="s">
        <v>597</v>
      </c>
      <c r="AI75" t="s">
        <v>558</v>
      </c>
      <c r="AJ75">
        <v>55344</v>
      </c>
      <c r="AK75" t="s">
        <v>221</v>
      </c>
      <c r="AL75" t="s">
        <v>608</v>
      </c>
      <c r="AO75" t="s">
        <v>3987</v>
      </c>
      <c r="AP75" t="s">
        <v>2140</v>
      </c>
    </row>
    <row r="76" spans="1:42" x14ac:dyDescent="0.3">
      <c r="A76" t="s">
        <v>3354</v>
      </c>
      <c r="B76" t="s">
        <v>567</v>
      </c>
      <c r="C76" t="s">
        <v>4360</v>
      </c>
      <c r="D76" t="s">
        <v>227</v>
      </c>
      <c r="E76" t="s">
        <v>227</v>
      </c>
      <c r="F76" t="s">
        <v>2147</v>
      </c>
      <c r="G76" t="s">
        <v>3446</v>
      </c>
      <c r="H76" t="s">
        <v>4361</v>
      </c>
      <c r="I76" t="s">
        <v>885</v>
      </c>
      <c r="J76" t="s">
        <v>4362</v>
      </c>
      <c r="L76" t="s">
        <v>4363</v>
      </c>
      <c r="M76" t="s">
        <v>4364</v>
      </c>
      <c r="N76" t="s">
        <v>376</v>
      </c>
      <c r="O76">
        <v>10304</v>
      </c>
      <c r="P76" t="s">
        <v>221</v>
      </c>
      <c r="Q76" t="s">
        <v>98</v>
      </c>
      <c r="R76" t="s">
        <v>888</v>
      </c>
      <c r="S76" t="s">
        <v>197</v>
      </c>
      <c r="T76" t="s">
        <v>889</v>
      </c>
      <c r="U76">
        <f>_xlfn.XLOOKUP(Controller[[#This Row],[Company Domain]],Summary[Company Domain], Summary[Revenue (in 000s USD)],"ERROR")</f>
        <v>11177516</v>
      </c>
      <c r="V76" t="str">
        <f>_xlfn.XLOOKUP(Controller[[#This Row],[Company Domain]],Summary[Company Domain], Summary[Revenue Range (in USD)],"ERROR")</f>
        <v>Over $5 bil.</v>
      </c>
      <c r="W76" t="s">
        <v>280</v>
      </c>
      <c r="X76" t="s">
        <v>281</v>
      </c>
      <c r="Y76" t="s">
        <v>280</v>
      </c>
      <c r="Z76" t="s">
        <v>281</v>
      </c>
      <c r="AA76" t="str">
        <f>_xlfn.XLOOKUP(Controller[[#This Row],[Company Domain]],Summary[Company Domain], Summary[Industry (Standardized)],"ERROR")</f>
        <v>Physicians Clinics</v>
      </c>
      <c r="AB76" t="str">
        <f>_xlfn.XLOOKUP(Controller[[#This Row],[Company Domain]],Summary[Company Domain], Summary[Lead Segment HS],"ERROR")</f>
        <v>Healthcare</v>
      </c>
      <c r="AC76" t="str">
        <f>_xlfn.XLOOKUP(Controller[[#This Row],[Company Domain]],Summary[Company Domain], Summary[Industry Re-Segmentation],"ERROR")</f>
        <v>Healthcare</v>
      </c>
      <c r="AD76" t="s">
        <v>890</v>
      </c>
      <c r="AE76" t="s">
        <v>891</v>
      </c>
      <c r="AF76" t="s">
        <v>892</v>
      </c>
      <c r="AG76" t="s">
        <v>893</v>
      </c>
      <c r="AH76" t="s">
        <v>743</v>
      </c>
      <c r="AI76" t="s">
        <v>376</v>
      </c>
      <c r="AJ76">
        <v>10013</v>
      </c>
      <c r="AK76" t="s">
        <v>221</v>
      </c>
      <c r="AL76" t="s">
        <v>894</v>
      </c>
      <c r="AO76" t="s">
        <v>3987</v>
      </c>
      <c r="AP76" t="s">
        <v>2140</v>
      </c>
    </row>
    <row r="77" spans="1:42" x14ac:dyDescent="0.3">
      <c r="A77" t="s">
        <v>4365</v>
      </c>
      <c r="B77" t="s">
        <v>567</v>
      </c>
      <c r="C77" t="s">
        <v>4366</v>
      </c>
      <c r="D77" t="s">
        <v>227</v>
      </c>
      <c r="E77" t="s">
        <v>227</v>
      </c>
      <c r="F77" t="s">
        <v>2147</v>
      </c>
      <c r="G77" t="s">
        <v>3446</v>
      </c>
      <c r="H77" t="s">
        <v>4367</v>
      </c>
      <c r="I77" t="s">
        <v>885</v>
      </c>
      <c r="J77" t="s">
        <v>2076</v>
      </c>
      <c r="L77" t="s">
        <v>4363</v>
      </c>
      <c r="M77" t="s">
        <v>4364</v>
      </c>
      <c r="N77" t="s">
        <v>376</v>
      </c>
      <c r="O77">
        <v>10304</v>
      </c>
      <c r="P77" t="s">
        <v>221</v>
      </c>
      <c r="Q77" t="s">
        <v>98</v>
      </c>
      <c r="R77" t="s">
        <v>888</v>
      </c>
      <c r="S77" t="s">
        <v>197</v>
      </c>
      <c r="T77" t="s">
        <v>889</v>
      </c>
      <c r="U77">
        <f>_xlfn.XLOOKUP(Controller[[#This Row],[Company Domain]],Summary[Company Domain], Summary[Revenue (in 000s USD)],"ERROR")</f>
        <v>11177516</v>
      </c>
      <c r="V77" t="str">
        <f>_xlfn.XLOOKUP(Controller[[#This Row],[Company Domain]],Summary[Company Domain], Summary[Revenue Range (in USD)],"ERROR")</f>
        <v>Over $5 bil.</v>
      </c>
      <c r="W77" t="s">
        <v>280</v>
      </c>
      <c r="X77" t="s">
        <v>281</v>
      </c>
      <c r="Y77" t="s">
        <v>280</v>
      </c>
      <c r="Z77" t="s">
        <v>281</v>
      </c>
      <c r="AA77" t="str">
        <f>_xlfn.XLOOKUP(Controller[[#This Row],[Company Domain]],Summary[Company Domain], Summary[Industry (Standardized)],"ERROR")</f>
        <v>Physicians Clinics</v>
      </c>
      <c r="AB77" t="str">
        <f>_xlfn.XLOOKUP(Controller[[#This Row],[Company Domain]],Summary[Company Domain], Summary[Lead Segment HS],"ERROR")</f>
        <v>Healthcare</v>
      </c>
      <c r="AC77" t="str">
        <f>_xlfn.XLOOKUP(Controller[[#This Row],[Company Domain]],Summary[Company Domain], Summary[Industry Re-Segmentation],"ERROR")</f>
        <v>Healthcare</v>
      </c>
      <c r="AD77" t="s">
        <v>890</v>
      </c>
      <c r="AE77" t="s">
        <v>891</v>
      </c>
      <c r="AF77" t="s">
        <v>892</v>
      </c>
      <c r="AG77" t="s">
        <v>893</v>
      </c>
      <c r="AH77" t="s">
        <v>743</v>
      </c>
      <c r="AI77" t="s">
        <v>376</v>
      </c>
      <c r="AJ77">
        <v>10013</v>
      </c>
      <c r="AK77" t="s">
        <v>221</v>
      </c>
      <c r="AL77" t="s">
        <v>894</v>
      </c>
      <c r="AO77" t="s">
        <v>3987</v>
      </c>
      <c r="AP77" t="s">
        <v>2140</v>
      </c>
    </row>
    <row r="78" spans="1:42" x14ac:dyDescent="0.3">
      <c r="A78" t="s">
        <v>4368</v>
      </c>
      <c r="C78" t="s">
        <v>4369</v>
      </c>
      <c r="D78" t="s">
        <v>4370</v>
      </c>
      <c r="E78" t="s">
        <v>227</v>
      </c>
      <c r="F78" t="s">
        <v>2147</v>
      </c>
      <c r="G78" t="s">
        <v>2786</v>
      </c>
      <c r="H78" t="s">
        <v>4371</v>
      </c>
      <c r="I78" t="s">
        <v>102</v>
      </c>
      <c r="J78" t="s">
        <v>4372</v>
      </c>
      <c r="N78" t="s">
        <v>429</v>
      </c>
      <c r="P78" t="s">
        <v>221</v>
      </c>
      <c r="Q78" t="s">
        <v>1549</v>
      </c>
      <c r="R78" t="s">
        <v>1550</v>
      </c>
      <c r="S78" t="s">
        <v>102</v>
      </c>
      <c r="T78" t="s">
        <v>1551</v>
      </c>
      <c r="U78">
        <f>_xlfn.XLOOKUP(Controller[[#This Row],[Company Domain]],Summary[Company Domain], Summary[Revenue (in 000s USD)],"ERROR")</f>
        <v>630794000</v>
      </c>
      <c r="V78" t="str">
        <f>_xlfn.XLOOKUP(Controller[[#This Row],[Company Domain]],Summary[Company Domain], Summary[Revenue Range (in USD)],"ERROR")</f>
        <v>Over $5 bil.</v>
      </c>
      <c r="W78" t="s">
        <v>208</v>
      </c>
      <c r="X78" t="s">
        <v>1204</v>
      </c>
      <c r="Y78" t="s">
        <v>1552</v>
      </c>
      <c r="Z78" t="s">
        <v>1553</v>
      </c>
      <c r="AA78" t="str">
        <f>_xlfn.XLOOKUP(Controller[[#This Row],[Company Domain]],Summary[Company Domain], Summary[Industry (Standardized)],"ERROR")</f>
        <v>Retail</v>
      </c>
      <c r="AB78" t="str">
        <f>_xlfn.XLOOKUP(Controller[[#This Row],[Company Domain]],Summary[Company Domain], Summary[Lead Segment HS],"ERROR")</f>
        <v>Services</v>
      </c>
      <c r="AC78" t="str">
        <f>_xlfn.XLOOKUP(Controller[[#This Row],[Company Domain]],Summary[Company Domain], Summary[Industry Re-Segmentation],"ERROR")</f>
        <v>Retail + CPG</v>
      </c>
      <c r="AD78" t="s">
        <v>1554</v>
      </c>
      <c r="AE78" t="s">
        <v>1555</v>
      </c>
      <c r="AF78" t="s">
        <v>1556</v>
      </c>
      <c r="AG78" t="s">
        <v>1557</v>
      </c>
      <c r="AH78" t="s">
        <v>1558</v>
      </c>
      <c r="AI78" t="s">
        <v>1559</v>
      </c>
      <c r="AJ78">
        <v>72716</v>
      </c>
      <c r="AK78" t="s">
        <v>221</v>
      </c>
      <c r="AL78" t="s">
        <v>1560</v>
      </c>
      <c r="AO78" t="s">
        <v>3987</v>
      </c>
      <c r="AP78" t="s">
        <v>2140</v>
      </c>
    </row>
    <row r="79" spans="1:42" x14ac:dyDescent="0.3">
      <c r="A79" t="s">
        <v>4373</v>
      </c>
      <c r="C79" t="s">
        <v>4374</v>
      </c>
      <c r="D79" t="s">
        <v>4152</v>
      </c>
      <c r="E79" t="s">
        <v>227</v>
      </c>
      <c r="F79" t="s">
        <v>2147</v>
      </c>
      <c r="G79" t="s">
        <v>2786</v>
      </c>
      <c r="H79" t="s">
        <v>4375</v>
      </c>
      <c r="I79" t="s">
        <v>141</v>
      </c>
      <c r="J79" t="s">
        <v>4376</v>
      </c>
      <c r="L79" t="s">
        <v>4377</v>
      </c>
      <c r="M79" t="s">
        <v>709</v>
      </c>
      <c r="N79" t="s">
        <v>429</v>
      </c>
      <c r="O79">
        <v>60606</v>
      </c>
      <c r="P79" t="s">
        <v>221</v>
      </c>
      <c r="Q79" t="s">
        <v>495</v>
      </c>
      <c r="R79" t="s">
        <v>496</v>
      </c>
      <c r="S79" t="s">
        <v>141</v>
      </c>
      <c r="T79" t="s">
        <v>497</v>
      </c>
      <c r="U79">
        <f>_xlfn.XLOOKUP(Controller[[#This Row],[Company Domain]],Summary[Company Domain], Summary[Revenue (in 000s USD)],"ERROR")</f>
        <v>9776553</v>
      </c>
      <c r="V79" t="str">
        <f>_xlfn.XLOOKUP(Controller[[#This Row],[Company Domain]],Summary[Company Domain], Summary[Revenue Range (in USD)],"ERROR")</f>
        <v>Over $5 bil.</v>
      </c>
      <c r="W79" t="s">
        <v>212</v>
      </c>
      <c r="X79" t="s">
        <v>498</v>
      </c>
      <c r="Y79" t="s">
        <v>499</v>
      </c>
      <c r="Z79" t="s">
        <v>500</v>
      </c>
      <c r="AA79" t="str">
        <f>_xlfn.XLOOKUP(Controller[[#This Row],[Company Domain]],Summary[Company Domain], Summary[Industry (Standardized)],"ERROR")</f>
        <v>Manufacturing</v>
      </c>
      <c r="AB79" t="str">
        <f>_xlfn.XLOOKUP(Controller[[#This Row],[Company Domain]],Summary[Company Domain], Summary[Lead Segment HS],"ERROR")</f>
        <v>Services</v>
      </c>
      <c r="AC79" t="str">
        <f>_xlfn.XLOOKUP(Controller[[#This Row],[Company Domain]],Summary[Company Domain], Summary[Industry Re-Segmentation],"ERROR")</f>
        <v>Manufacturing</v>
      </c>
      <c r="AD79" t="s">
        <v>501</v>
      </c>
      <c r="AE79" t="s">
        <v>502</v>
      </c>
      <c r="AF79" t="s">
        <v>503</v>
      </c>
      <c r="AG79" t="s">
        <v>493</v>
      </c>
      <c r="AH79" t="s">
        <v>494</v>
      </c>
      <c r="AI79" t="s">
        <v>429</v>
      </c>
      <c r="AJ79">
        <v>60093</v>
      </c>
      <c r="AK79" t="s">
        <v>221</v>
      </c>
      <c r="AL79" t="s">
        <v>504</v>
      </c>
      <c r="AO79" t="s">
        <v>3987</v>
      </c>
      <c r="AP79" t="s">
        <v>2140</v>
      </c>
    </row>
    <row r="80" spans="1:42" x14ac:dyDescent="0.3">
      <c r="A80" t="s">
        <v>1623</v>
      </c>
      <c r="B80" t="s">
        <v>896</v>
      </c>
      <c r="C80" t="s">
        <v>4378</v>
      </c>
      <c r="D80" t="s">
        <v>4379</v>
      </c>
      <c r="E80" t="s">
        <v>227</v>
      </c>
      <c r="F80" t="s">
        <v>2147</v>
      </c>
      <c r="G80" t="s">
        <v>3444</v>
      </c>
      <c r="H80" t="s">
        <v>4380</v>
      </c>
      <c r="I80" t="s">
        <v>153</v>
      </c>
      <c r="J80" t="s">
        <v>4381</v>
      </c>
      <c r="K80" t="s">
        <v>4382</v>
      </c>
      <c r="M80" t="s">
        <v>4290</v>
      </c>
      <c r="N80" t="s">
        <v>591</v>
      </c>
      <c r="O80">
        <v>43065</v>
      </c>
      <c r="P80" t="s">
        <v>221</v>
      </c>
      <c r="Q80" t="s">
        <v>53</v>
      </c>
      <c r="R80" t="s">
        <v>2412</v>
      </c>
      <c r="S80" t="s">
        <v>153</v>
      </c>
      <c r="T80" t="s">
        <v>2413</v>
      </c>
      <c r="U80">
        <f>_xlfn.XLOOKUP(Controller[[#This Row],[Company Domain]],Summary[Company Domain], Summary[Revenue (in 000s USD)],"ERROR")</f>
        <v>5138067</v>
      </c>
      <c r="V80" t="str">
        <f>_xlfn.XLOOKUP(Controller[[#This Row],[Company Domain]],Summary[Company Domain], Summary[Revenue Range (in USD)],"ERROR")</f>
        <v>Over $5 bil.</v>
      </c>
      <c r="W80" t="s">
        <v>280</v>
      </c>
      <c r="X80" t="s">
        <v>281</v>
      </c>
      <c r="Y80" t="s">
        <v>460</v>
      </c>
      <c r="Z80" t="s">
        <v>699</v>
      </c>
      <c r="AA80" t="str">
        <f>_xlfn.XLOOKUP(Controller[[#This Row],[Company Domain]],Summary[Company Domain], Summary[Industry (Standardized)],"ERROR")</f>
        <v>Physicians Clinics</v>
      </c>
      <c r="AB80" t="str">
        <f>_xlfn.XLOOKUP(Controller[[#This Row],[Company Domain]],Summary[Company Domain], Summary[Lead Segment HS],"ERROR")</f>
        <v>Healthcare</v>
      </c>
      <c r="AC80" t="str">
        <f>_xlfn.XLOOKUP(Controller[[#This Row],[Company Domain]],Summary[Company Domain], Summary[Industry Re-Segmentation],"ERROR")</f>
        <v>Healthcare</v>
      </c>
      <c r="AD80" t="s">
        <v>2414</v>
      </c>
      <c r="AE80" t="s">
        <v>2415</v>
      </c>
      <c r="AF80" t="s">
        <v>2416</v>
      </c>
      <c r="AG80" t="s">
        <v>2417</v>
      </c>
      <c r="AH80" t="s">
        <v>1193</v>
      </c>
      <c r="AI80" t="s">
        <v>591</v>
      </c>
      <c r="AJ80">
        <v>43202</v>
      </c>
      <c r="AK80" t="s">
        <v>221</v>
      </c>
      <c r="AL80" t="s">
        <v>2418</v>
      </c>
      <c r="AO80" t="s">
        <v>3987</v>
      </c>
      <c r="AP80" t="s">
        <v>2140</v>
      </c>
    </row>
    <row r="81" spans="1:42" x14ac:dyDescent="0.3">
      <c r="A81" t="s">
        <v>4383</v>
      </c>
      <c r="C81" t="s">
        <v>4384</v>
      </c>
      <c r="D81" t="s">
        <v>227</v>
      </c>
      <c r="E81" t="s">
        <v>227</v>
      </c>
      <c r="F81" t="s">
        <v>2147</v>
      </c>
      <c r="G81" t="s">
        <v>3446</v>
      </c>
      <c r="H81" t="s">
        <v>4385</v>
      </c>
      <c r="I81" t="s">
        <v>766</v>
      </c>
      <c r="J81" t="s">
        <v>4386</v>
      </c>
      <c r="K81" t="s">
        <v>4387</v>
      </c>
      <c r="L81" t="s">
        <v>2006</v>
      </c>
      <c r="M81" t="s">
        <v>2007</v>
      </c>
      <c r="N81" t="s">
        <v>294</v>
      </c>
      <c r="O81">
        <v>95051</v>
      </c>
      <c r="P81" t="s">
        <v>221</v>
      </c>
      <c r="Q81" t="s">
        <v>1</v>
      </c>
      <c r="R81" t="s">
        <v>770</v>
      </c>
      <c r="S81" t="s">
        <v>101</v>
      </c>
      <c r="T81" t="s">
        <v>771</v>
      </c>
      <c r="U81">
        <f>_xlfn.XLOOKUP(Controller[[#This Row],[Company Domain]],Summary[Company Domain], Summary[Revenue (in 000s USD)],"ERROR")</f>
        <v>95400000</v>
      </c>
      <c r="V81" t="str">
        <f>_xlfn.XLOOKUP(Controller[[#This Row],[Company Domain]],Summary[Company Domain], Summary[Revenue Range (in USD)],"ERROR")</f>
        <v>Over $5 bil.</v>
      </c>
      <c r="W81" t="s">
        <v>280</v>
      </c>
      <c r="X81" t="s">
        <v>206</v>
      </c>
      <c r="Y81" t="s">
        <v>280</v>
      </c>
      <c r="Z81" t="s">
        <v>206</v>
      </c>
      <c r="AA81" t="str">
        <f>_xlfn.XLOOKUP(Controller[[#This Row],[Company Domain]],Summary[Company Domain], Summary[Industry (Standardized)],"ERROR")</f>
        <v>Physicians Clinics</v>
      </c>
      <c r="AB81" t="str">
        <f>_xlfn.XLOOKUP(Controller[[#This Row],[Company Domain]],Summary[Company Domain], Summary[Lead Segment HS],"ERROR")</f>
        <v>Healthcare</v>
      </c>
      <c r="AC81" t="str">
        <f>_xlfn.XLOOKUP(Controller[[#This Row],[Company Domain]],Summary[Company Domain], Summary[Industry Re-Segmentation],"ERROR")</f>
        <v>Healthcare</v>
      </c>
      <c r="AD81" t="s">
        <v>772</v>
      </c>
      <c r="AE81" t="s">
        <v>773</v>
      </c>
      <c r="AF81" t="s">
        <v>774</v>
      </c>
      <c r="AG81" t="s">
        <v>775</v>
      </c>
      <c r="AH81" t="s">
        <v>769</v>
      </c>
      <c r="AI81" t="s">
        <v>294</v>
      </c>
      <c r="AJ81">
        <v>94612</v>
      </c>
      <c r="AK81" t="s">
        <v>221</v>
      </c>
      <c r="AL81" t="s">
        <v>776</v>
      </c>
      <c r="AO81" t="s">
        <v>3987</v>
      </c>
      <c r="AP81" t="s">
        <v>2141</v>
      </c>
    </row>
    <row r="82" spans="1:42" x14ac:dyDescent="0.3">
      <c r="A82" t="s">
        <v>2825</v>
      </c>
      <c r="C82" t="s">
        <v>4388</v>
      </c>
      <c r="D82" t="s">
        <v>227</v>
      </c>
      <c r="E82" t="s">
        <v>227</v>
      </c>
      <c r="F82" t="s">
        <v>2147</v>
      </c>
      <c r="G82" t="s">
        <v>3446</v>
      </c>
      <c r="H82" t="s">
        <v>4389</v>
      </c>
      <c r="I82" t="s">
        <v>180</v>
      </c>
      <c r="J82" t="s">
        <v>4390</v>
      </c>
      <c r="K82" t="s">
        <v>4391</v>
      </c>
      <c r="N82" t="s">
        <v>981</v>
      </c>
      <c r="P82" t="s">
        <v>221</v>
      </c>
      <c r="Q82" t="s">
        <v>80</v>
      </c>
      <c r="R82" t="s">
        <v>2020</v>
      </c>
      <c r="S82" t="s">
        <v>180</v>
      </c>
      <c r="T82" t="s">
        <v>2021</v>
      </c>
      <c r="U82">
        <f>_xlfn.XLOOKUP(Controller[[#This Row],[Company Domain]],Summary[Company Domain], Summary[Revenue (in 000s USD)],"ERROR")</f>
        <v>1908425</v>
      </c>
      <c r="V82" t="str">
        <f>_xlfn.XLOOKUP(Controller[[#This Row],[Company Domain]],Summary[Company Domain], Summary[Revenue Range (in USD)],"ERROR")</f>
        <v>$1 bil. - $5 bil.</v>
      </c>
      <c r="W82" t="s">
        <v>280</v>
      </c>
      <c r="X82" t="s">
        <v>206</v>
      </c>
      <c r="Y82" t="s">
        <v>460</v>
      </c>
      <c r="Z82" t="s">
        <v>2022</v>
      </c>
      <c r="AA82" t="str">
        <f>_xlfn.XLOOKUP(Controller[[#This Row],[Company Domain]],Summary[Company Domain], Summary[Industry (Standardized)],"ERROR")</f>
        <v>Physicians Clinics</v>
      </c>
      <c r="AB82" t="str">
        <f>_xlfn.XLOOKUP(Controller[[#This Row],[Company Domain]],Summary[Company Domain], Summary[Lead Segment HS],"ERROR")</f>
        <v>Healthcare</v>
      </c>
      <c r="AC82" t="str">
        <f>_xlfn.XLOOKUP(Controller[[#This Row],[Company Domain]],Summary[Company Domain], Summary[Industry Re-Segmentation],"ERROR")</f>
        <v>Healthcare</v>
      </c>
      <c r="AD82" t="s">
        <v>2023</v>
      </c>
      <c r="AE82" t="s">
        <v>2024</v>
      </c>
      <c r="AF82" t="s">
        <v>2025</v>
      </c>
      <c r="AG82" t="s">
        <v>2018</v>
      </c>
      <c r="AH82" t="s">
        <v>2019</v>
      </c>
      <c r="AI82" t="s">
        <v>981</v>
      </c>
      <c r="AJ82">
        <v>85257</v>
      </c>
      <c r="AK82" t="s">
        <v>221</v>
      </c>
      <c r="AL82" t="s">
        <v>2026</v>
      </c>
      <c r="AO82" t="s">
        <v>3987</v>
      </c>
      <c r="AP82" t="s">
        <v>2140</v>
      </c>
    </row>
    <row r="83" spans="1:42" x14ac:dyDescent="0.3">
      <c r="A83" t="s">
        <v>3126</v>
      </c>
      <c r="C83" t="s">
        <v>4392</v>
      </c>
      <c r="D83" t="s">
        <v>227</v>
      </c>
      <c r="E83" t="s">
        <v>227</v>
      </c>
      <c r="F83" t="s">
        <v>2147</v>
      </c>
      <c r="G83" t="s">
        <v>3446</v>
      </c>
      <c r="H83" t="s">
        <v>4393</v>
      </c>
      <c r="I83" t="s">
        <v>179</v>
      </c>
      <c r="J83" t="s">
        <v>4394</v>
      </c>
      <c r="K83" t="s">
        <v>4395</v>
      </c>
      <c r="L83" t="s">
        <v>1849</v>
      </c>
      <c r="M83" t="s">
        <v>1850</v>
      </c>
      <c r="N83" t="s">
        <v>1407</v>
      </c>
      <c r="O83">
        <v>89502</v>
      </c>
      <c r="P83" t="s">
        <v>221</v>
      </c>
      <c r="Q83" t="s">
        <v>1851</v>
      </c>
      <c r="R83" t="s">
        <v>1852</v>
      </c>
      <c r="S83" t="s">
        <v>179</v>
      </c>
      <c r="T83" t="s">
        <v>1853</v>
      </c>
      <c r="U83">
        <f>_xlfn.XLOOKUP(Controller[[#This Row],[Company Domain]],Summary[Company Domain], Summary[Revenue (in 000s USD)],"ERROR")</f>
        <v>1027614</v>
      </c>
      <c r="V83" t="str">
        <f>_xlfn.XLOOKUP(Controller[[#This Row],[Company Domain]],Summary[Company Domain], Summary[Revenue Range (in USD)],"ERROR")</f>
        <v>$1 bil. - $5 bil.</v>
      </c>
      <c r="W83" t="s">
        <v>280</v>
      </c>
      <c r="X83" t="s">
        <v>281</v>
      </c>
      <c r="Y83" t="s">
        <v>399</v>
      </c>
      <c r="Z83" t="s">
        <v>1854</v>
      </c>
      <c r="AA83" t="str">
        <f>_xlfn.XLOOKUP(Controller[[#This Row],[Company Domain]],Summary[Company Domain], Summary[Industry (Standardized)],"ERROR")</f>
        <v>Physicians Clinics</v>
      </c>
      <c r="AB83" t="str">
        <f>_xlfn.XLOOKUP(Controller[[#This Row],[Company Domain]],Summary[Company Domain], Summary[Lead Segment HS],"ERROR")</f>
        <v>Healthcare</v>
      </c>
      <c r="AC83" t="str">
        <f>_xlfn.XLOOKUP(Controller[[#This Row],[Company Domain]],Summary[Company Domain], Summary[Industry Re-Segmentation],"ERROR")</f>
        <v>Healthcare</v>
      </c>
      <c r="AD83" t="s">
        <v>1855</v>
      </c>
      <c r="AE83" t="s">
        <v>1856</v>
      </c>
      <c r="AF83" t="s">
        <v>1857</v>
      </c>
      <c r="AG83" t="s">
        <v>1858</v>
      </c>
      <c r="AH83" t="s">
        <v>1850</v>
      </c>
      <c r="AI83" t="s">
        <v>1407</v>
      </c>
      <c r="AJ83">
        <v>89502</v>
      </c>
      <c r="AK83" t="s">
        <v>221</v>
      </c>
      <c r="AL83" t="s">
        <v>1859</v>
      </c>
      <c r="AO83" t="s">
        <v>3987</v>
      </c>
      <c r="AP83" t="s">
        <v>2140</v>
      </c>
    </row>
    <row r="84" spans="1:42" x14ac:dyDescent="0.3">
      <c r="A84" t="s">
        <v>1860</v>
      </c>
      <c r="C84" t="s">
        <v>4396</v>
      </c>
      <c r="D84" t="s">
        <v>227</v>
      </c>
      <c r="E84" t="s">
        <v>227</v>
      </c>
      <c r="F84" t="s">
        <v>2147</v>
      </c>
      <c r="G84" t="s">
        <v>3446</v>
      </c>
      <c r="H84" t="s">
        <v>4397</v>
      </c>
      <c r="I84" t="s">
        <v>163</v>
      </c>
      <c r="J84" t="s">
        <v>4398</v>
      </c>
      <c r="L84" t="s">
        <v>672</v>
      </c>
      <c r="M84" t="s">
        <v>673</v>
      </c>
      <c r="N84" t="s">
        <v>396</v>
      </c>
      <c r="O84">
        <v>19611</v>
      </c>
      <c r="P84" t="s">
        <v>221</v>
      </c>
      <c r="Q84" t="s">
        <v>63</v>
      </c>
      <c r="R84" t="s">
        <v>667</v>
      </c>
      <c r="S84" t="s">
        <v>163</v>
      </c>
      <c r="T84" t="s">
        <v>668</v>
      </c>
      <c r="U84">
        <f>_xlfn.XLOOKUP(Controller[[#This Row],[Company Domain]],Summary[Company Domain], Summary[Revenue (in 000s USD)],"ERROR")</f>
        <v>1688222</v>
      </c>
      <c r="V84" t="str">
        <f>_xlfn.XLOOKUP(Controller[[#This Row],[Company Domain]],Summary[Company Domain], Summary[Revenue Range (in USD)],"ERROR")</f>
        <v>$1 bil. - $5 bil.</v>
      </c>
      <c r="W84" t="s">
        <v>280</v>
      </c>
      <c r="X84" t="s">
        <v>281</v>
      </c>
      <c r="Y84" t="s">
        <v>280</v>
      </c>
      <c r="Z84" t="s">
        <v>281</v>
      </c>
      <c r="AA84" t="str">
        <f>_xlfn.XLOOKUP(Controller[[#This Row],[Company Domain]],Summary[Company Domain], Summary[Industry (Standardized)],"ERROR")</f>
        <v>Physicians Clinics</v>
      </c>
      <c r="AB84" t="str">
        <f>_xlfn.XLOOKUP(Controller[[#This Row],[Company Domain]],Summary[Company Domain], Summary[Lead Segment HS],"ERROR")</f>
        <v>Healthcare</v>
      </c>
      <c r="AC84" t="str">
        <f>_xlfn.XLOOKUP(Controller[[#This Row],[Company Domain]],Summary[Company Domain], Summary[Industry Re-Segmentation],"ERROR")</f>
        <v>Healthcare</v>
      </c>
      <c r="AD84" t="s">
        <v>669</v>
      </c>
      <c r="AE84" t="s">
        <v>670</v>
      </c>
      <c r="AF84" t="s">
        <v>671</v>
      </c>
      <c r="AG84" t="s">
        <v>672</v>
      </c>
      <c r="AH84" t="s">
        <v>673</v>
      </c>
      <c r="AI84" t="s">
        <v>396</v>
      </c>
      <c r="AJ84">
        <v>19611</v>
      </c>
      <c r="AK84" t="s">
        <v>221</v>
      </c>
      <c r="AL84" t="s">
        <v>674</v>
      </c>
      <c r="AO84" t="s">
        <v>3987</v>
      </c>
      <c r="AP84" t="s">
        <v>2140</v>
      </c>
    </row>
    <row r="85" spans="1:42" x14ac:dyDescent="0.3">
      <c r="A85" t="s">
        <v>1281</v>
      </c>
      <c r="C85" t="s">
        <v>4399</v>
      </c>
      <c r="D85" t="s">
        <v>227</v>
      </c>
      <c r="E85" t="s">
        <v>227</v>
      </c>
      <c r="F85" t="s">
        <v>270</v>
      </c>
      <c r="G85" t="s">
        <v>3446</v>
      </c>
      <c r="H85" t="s">
        <v>4400</v>
      </c>
      <c r="I85" t="s">
        <v>118</v>
      </c>
      <c r="J85" t="s">
        <v>4401</v>
      </c>
      <c r="L85" t="s">
        <v>1392</v>
      </c>
      <c r="M85" t="s">
        <v>1393</v>
      </c>
      <c r="N85" t="s">
        <v>1394</v>
      </c>
      <c r="O85">
        <v>6877</v>
      </c>
      <c r="P85" t="s">
        <v>221</v>
      </c>
      <c r="Q85" t="s">
        <v>1395</v>
      </c>
      <c r="R85" t="s">
        <v>1396</v>
      </c>
      <c r="S85" t="s">
        <v>118</v>
      </c>
      <c r="T85" t="s">
        <v>1397</v>
      </c>
      <c r="U85">
        <f>_xlfn.XLOOKUP(Controller[[#This Row],[Company Domain]],Summary[Company Domain], Summary[Revenue (in 000s USD)],"ERROR")</f>
        <v>3054657</v>
      </c>
      <c r="V85" t="str">
        <f>_xlfn.XLOOKUP(Controller[[#This Row],[Company Domain]],Summary[Company Domain], Summary[Revenue Range (in USD)],"ERROR")</f>
        <v>$1 bil. - $5 bil.</v>
      </c>
      <c r="W85" t="s">
        <v>208</v>
      </c>
      <c r="X85" t="s">
        <v>1398</v>
      </c>
      <c r="Y85" t="s">
        <v>208</v>
      </c>
      <c r="Z85" t="s">
        <v>1398</v>
      </c>
      <c r="AA85" t="str">
        <f>_xlfn.XLOOKUP(Controller[[#This Row],[Company Domain]],Summary[Company Domain], Summary[Industry (Standardized)],"ERROR")</f>
        <v>Retail</v>
      </c>
      <c r="AB85" t="str">
        <f>_xlfn.XLOOKUP(Controller[[#This Row],[Company Domain]],Summary[Company Domain], Summary[Lead Segment HS],"ERROR")</f>
        <v>Services</v>
      </c>
      <c r="AC85" t="str">
        <f>_xlfn.XLOOKUP(Controller[[#This Row],[Company Domain]],Summary[Company Domain], Summary[Industry Re-Segmentation],"ERROR")</f>
        <v>Retail + CPG</v>
      </c>
      <c r="AD85" t="s">
        <v>1399</v>
      </c>
      <c r="AE85" t="s">
        <v>1400</v>
      </c>
      <c r="AF85" t="s">
        <v>1401</v>
      </c>
      <c r="AG85" t="s">
        <v>1392</v>
      </c>
      <c r="AH85" t="s">
        <v>1393</v>
      </c>
      <c r="AI85" t="s">
        <v>1394</v>
      </c>
      <c r="AJ85">
        <v>6877</v>
      </c>
      <c r="AK85" t="s">
        <v>221</v>
      </c>
      <c r="AL85" t="s">
        <v>1402</v>
      </c>
      <c r="AO85" t="s">
        <v>3987</v>
      </c>
      <c r="AP85" t="s">
        <v>2140</v>
      </c>
    </row>
    <row r="86" spans="1:42" x14ac:dyDescent="0.3">
      <c r="A86" t="s">
        <v>4402</v>
      </c>
      <c r="C86" t="s">
        <v>4403</v>
      </c>
      <c r="D86" t="s">
        <v>227</v>
      </c>
      <c r="E86" t="s">
        <v>227</v>
      </c>
      <c r="F86" t="s">
        <v>2147</v>
      </c>
      <c r="G86" t="s">
        <v>3446</v>
      </c>
      <c r="H86" t="s">
        <v>4404</v>
      </c>
      <c r="I86" t="s">
        <v>105</v>
      </c>
      <c r="K86" t="s">
        <v>4405</v>
      </c>
      <c r="L86" t="s">
        <v>742</v>
      </c>
      <c r="M86" t="s">
        <v>743</v>
      </c>
      <c r="N86" t="s">
        <v>376</v>
      </c>
      <c r="O86">
        <v>10022</v>
      </c>
      <c r="P86" t="s">
        <v>221</v>
      </c>
      <c r="Q86" t="s">
        <v>5</v>
      </c>
      <c r="R86" t="s">
        <v>744</v>
      </c>
      <c r="S86" t="s">
        <v>105</v>
      </c>
      <c r="T86" t="s">
        <v>745</v>
      </c>
      <c r="U86">
        <f>_xlfn.XLOOKUP(Controller[[#This Row],[Company Domain]],Summary[Company Domain], Summary[Revenue (in 000s USD)],"ERROR")</f>
        <v>6783845</v>
      </c>
      <c r="V86" t="str">
        <f>_xlfn.XLOOKUP(Controller[[#This Row],[Company Domain]],Summary[Company Domain], Summary[Revenue Range (in USD)],"ERROR")</f>
        <v>Over $5 bil.</v>
      </c>
      <c r="W86" t="s">
        <v>208</v>
      </c>
      <c r="X86" t="s">
        <v>312</v>
      </c>
      <c r="Y86" t="s">
        <v>208</v>
      </c>
      <c r="Z86" t="s">
        <v>746</v>
      </c>
      <c r="AA86" t="str">
        <f>_xlfn.XLOOKUP(Controller[[#This Row],[Company Domain]],Summary[Company Domain], Summary[Industry (Standardized)],"ERROR")</f>
        <v>Retail</v>
      </c>
      <c r="AB86" t="str">
        <f>_xlfn.XLOOKUP(Controller[[#This Row],[Company Domain]],Summary[Company Domain], Summary[Lead Segment HS],"ERROR")</f>
        <v>Services</v>
      </c>
      <c r="AC86" t="str">
        <f>_xlfn.XLOOKUP(Controller[[#This Row],[Company Domain]],Summary[Company Domain], Summary[Industry Re-Segmentation],"ERROR")</f>
        <v>Retail + CPG</v>
      </c>
      <c r="AD86" t="s">
        <v>747</v>
      </c>
      <c r="AE86" t="s">
        <v>748</v>
      </c>
      <c r="AF86" t="s">
        <v>749</v>
      </c>
      <c r="AG86" t="s">
        <v>742</v>
      </c>
      <c r="AH86" t="s">
        <v>743</v>
      </c>
      <c r="AI86" t="s">
        <v>376</v>
      </c>
      <c r="AJ86">
        <v>10022</v>
      </c>
      <c r="AK86" t="s">
        <v>221</v>
      </c>
      <c r="AL86" t="s">
        <v>750</v>
      </c>
      <c r="AO86" t="s">
        <v>3987</v>
      </c>
      <c r="AP86" t="s">
        <v>2140</v>
      </c>
    </row>
    <row r="87" spans="1:42" x14ac:dyDescent="0.3">
      <c r="A87" t="s">
        <v>4406</v>
      </c>
      <c r="C87" t="s">
        <v>4407</v>
      </c>
      <c r="D87" t="s">
        <v>227</v>
      </c>
      <c r="E87" t="s">
        <v>227</v>
      </c>
      <c r="F87" t="s">
        <v>2147</v>
      </c>
      <c r="G87" t="s">
        <v>3446</v>
      </c>
      <c r="H87" t="s">
        <v>4408</v>
      </c>
      <c r="I87" t="s">
        <v>163</v>
      </c>
      <c r="J87" t="s">
        <v>4409</v>
      </c>
      <c r="K87" t="s">
        <v>4410</v>
      </c>
      <c r="M87" t="s">
        <v>4411</v>
      </c>
      <c r="N87" t="s">
        <v>396</v>
      </c>
      <c r="O87">
        <v>19390</v>
      </c>
      <c r="P87" t="s">
        <v>221</v>
      </c>
      <c r="Q87" t="s">
        <v>63</v>
      </c>
      <c r="R87" t="s">
        <v>667</v>
      </c>
      <c r="S87" t="s">
        <v>163</v>
      </c>
      <c r="T87" t="s">
        <v>668</v>
      </c>
      <c r="U87">
        <f>_xlfn.XLOOKUP(Controller[[#This Row],[Company Domain]],Summary[Company Domain], Summary[Revenue (in 000s USD)],"ERROR")</f>
        <v>1688222</v>
      </c>
      <c r="V87" t="str">
        <f>_xlfn.XLOOKUP(Controller[[#This Row],[Company Domain]],Summary[Company Domain], Summary[Revenue Range (in USD)],"ERROR")</f>
        <v>$1 bil. - $5 bil.</v>
      </c>
      <c r="W87" t="s">
        <v>280</v>
      </c>
      <c r="X87" t="s">
        <v>281</v>
      </c>
      <c r="Y87" t="s">
        <v>280</v>
      </c>
      <c r="Z87" t="s">
        <v>281</v>
      </c>
      <c r="AA87" t="str">
        <f>_xlfn.XLOOKUP(Controller[[#This Row],[Company Domain]],Summary[Company Domain], Summary[Industry (Standardized)],"ERROR")</f>
        <v>Physicians Clinics</v>
      </c>
      <c r="AB87" t="str">
        <f>_xlfn.XLOOKUP(Controller[[#This Row],[Company Domain]],Summary[Company Domain], Summary[Lead Segment HS],"ERROR")</f>
        <v>Healthcare</v>
      </c>
      <c r="AC87" t="str">
        <f>_xlfn.XLOOKUP(Controller[[#This Row],[Company Domain]],Summary[Company Domain], Summary[Industry Re-Segmentation],"ERROR")</f>
        <v>Healthcare</v>
      </c>
      <c r="AD87" t="s">
        <v>669</v>
      </c>
      <c r="AE87" t="s">
        <v>670</v>
      </c>
      <c r="AF87" t="s">
        <v>671</v>
      </c>
      <c r="AG87" t="s">
        <v>672</v>
      </c>
      <c r="AH87" t="s">
        <v>673</v>
      </c>
      <c r="AI87" t="s">
        <v>396</v>
      </c>
      <c r="AJ87">
        <v>19611</v>
      </c>
      <c r="AK87" t="s">
        <v>221</v>
      </c>
      <c r="AL87" t="s">
        <v>674</v>
      </c>
      <c r="AO87" t="s">
        <v>3987</v>
      </c>
      <c r="AP87" t="s">
        <v>2140</v>
      </c>
    </row>
    <row r="88" spans="1:42" x14ac:dyDescent="0.3">
      <c r="A88" t="s">
        <v>2087</v>
      </c>
      <c r="B88" t="s">
        <v>389</v>
      </c>
      <c r="C88" t="s">
        <v>4412</v>
      </c>
      <c r="D88" t="s">
        <v>4083</v>
      </c>
      <c r="E88" t="s">
        <v>227</v>
      </c>
      <c r="F88" t="s">
        <v>2147</v>
      </c>
      <c r="G88" t="s">
        <v>3446</v>
      </c>
      <c r="H88" t="s">
        <v>4413</v>
      </c>
      <c r="I88" t="s">
        <v>3683</v>
      </c>
      <c r="J88" t="s">
        <v>4414</v>
      </c>
      <c r="K88" t="s">
        <v>4415</v>
      </c>
      <c r="M88" t="s">
        <v>494</v>
      </c>
      <c r="N88" t="s">
        <v>591</v>
      </c>
      <c r="O88">
        <v>44067</v>
      </c>
      <c r="P88" t="s">
        <v>221</v>
      </c>
      <c r="Q88" t="s">
        <v>926</v>
      </c>
      <c r="R88" t="s">
        <v>927</v>
      </c>
      <c r="S88" t="s">
        <v>161</v>
      </c>
      <c r="T88" t="s">
        <v>928</v>
      </c>
      <c r="U88">
        <f>_xlfn.XLOOKUP(Controller[[#This Row],[Company Domain]],Summary[Company Domain], Summary[Revenue (in 000s USD)],"ERROR")</f>
        <v>7248142</v>
      </c>
      <c r="V88" t="str">
        <f>_xlfn.XLOOKUP(Controller[[#This Row],[Company Domain]],Summary[Company Domain], Summary[Revenue Range (in USD)],"ERROR")</f>
        <v>Over $5 bil.</v>
      </c>
      <c r="W88" t="s">
        <v>380</v>
      </c>
      <c r="X88" t="s">
        <v>929</v>
      </c>
      <c r="Y88" t="s">
        <v>380</v>
      </c>
      <c r="Z88" t="s">
        <v>929</v>
      </c>
      <c r="AA88" t="str">
        <f>_xlfn.XLOOKUP(Controller[[#This Row],[Company Domain]],Summary[Company Domain], Summary[Industry (Standardized)],"ERROR")</f>
        <v>Consumer Services</v>
      </c>
      <c r="AB88" t="str">
        <f>_xlfn.XLOOKUP(Controller[[#This Row],[Company Domain]],Summary[Company Domain], Summary[Lead Segment HS],"ERROR")</f>
        <v>Services</v>
      </c>
      <c r="AC88" t="str">
        <f>_xlfn.XLOOKUP(Controller[[#This Row],[Company Domain]],Summary[Company Domain], Summary[Industry Re-Segmentation],"ERROR")</f>
        <v>Retail + CPG</v>
      </c>
      <c r="AD88" t="s">
        <v>930</v>
      </c>
      <c r="AE88" t="s">
        <v>931</v>
      </c>
      <c r="AF88" t="s">
        <v>932</v>
      </c>
      <c r="AG88" t="s">
        <v>933</v>
      </c>
      <c r="AH88" t="s">
        <v>925</v>
      </c>
      <c r="AI88" t="s">
        <v>294</v>
      </c>
      <c r="AJ88">
        <v>94025</v>
      </c>
      <c r="AK88" t="s">
        <v>221</v>
      </c>
      <c r="AL88" t="s">
        <v>934</v>
      </c>
      <c r="AO88" t="s">
        <v>3987</v>
      </c>
      <c r="AP88" t="s">
        <v>2140</v>
      </c>
    </row>
    <row r="89" spans="1:42" x14ac:dyDescent="0.3">
      <c r="A89" t="s">
        <v>4416</v>
      </c>
      <c r="C89" t="s">
        <v>4417</v>
      </c>
      <c r="D89" t="s">
        <v>4418</v>
      </c>
      <c r="E89" t="s">
        <v>227</v>
      </c>
      <c r="F89" t="s">
        <v>2147</v>
      </c>
      <c r="G89" t="s">
        <v>2786</v>
      </c>
      <c r="H89" t="s">
        <v>4419</v>
      </c>
      <c r="I89" t="s">
        <v>192</v>
      </c>
      <c r="J89" t="s">
        <v>4420</v>
      </c>
      <c r="K89" t="s">
        <v>4421</v>
      </c>
      <c r="M89" t="s">
        <v>4422</v>
      </c>
      <c r="N89" t="s">
        <v>542</v>
      </c>
      <c r="O89">
        <v>77532</v>
      </c>
      <c r="P89" t="s">
        <v>221</v>
      </c>
      <c r="Q89" t="s">
        <v>93</v>
      </c>
      <c r="R89" t="s">
        <v>2188</v>
      </c>
      <c r="S89" t="s">
        <v>192</v>
      </c>
      <c r="T89" t="s">
        <v>2189</v>
      </c>
      <c r="U89">
        <f>_xlfn.XLOOKUP(Controller[[#This Row],[Company Domain]],Summary[Company Domain], Summary[Revenue (in 000s USD)],"ERROR")</f>
        <v>11968900</v>
      </c>
      <c r="V89" t="str">
        <f>_xlfn.XLOOKUP(Controller[[#This Row],[Company Domain]],Summary[Company Domain], Summary[Revenue Range (in USD)],"ERROR")</f>
        <v>Over $5 bil.</v>
      </c>
      <c r="W89" t="s">
        <v>280</v>
      </c>
      <c r="X89" t="s">
        <v>2190</v>
      </c>
      <c r="Y89" t="s">
        <v>280</v>
      </c>
      <c r="Z89" t="s">
        <v>2191</v>
      </c>
      <c r="AA89" t="str">
        <f>_xlfn.XLOOKUP(Controller[[#This Row],[Company Domain]],Summary[Company Domain], Summary[Industry (Standardized)],"ERROR")</f>
        <v>Physicians Clinics</v>
      </c>
      <c r="AB89" t="str">
        <f>_xlfn.XLOOKUP(Controller[[#This Row],[Company Domain]],Summary[Company Domain], Summary[Lead Segment HS],"ERROR")</f>
        <v>Healthcare</v>
      </c>
      <c r="AC89" t="str">
        <f>_xlfn.XLOOKUP(Controller[[#This Row],[Company Domain]],Summary[Company Domain], Summary[Industry Re-Segmentation],"ERROR")</f>
        <v>Healthcare</v>
      </c>
      <c r="AD89" t="s">
        <v>2192</v>
      </c>
      <c r="AE89" t="s">
        <v>2193</v>
      </c>
      <c r="AF89" t="s">
        <v>2194</v>
      </c>
      <c r="AG89" t="s">
        <v>2195</v>
      </c>
      <c r="AH89" t="s">
        <v>541</v>
      </c>
      <c r="AI89" t="s">
        <v>542</v>
      </c>
      <c r="AJ89">
        <v>77030</v>
      </c>
      <c r="AK89" t="s">
        <v>221</v>
      </c>
      <c r="AL89" t="s">
        <v>2196</v>
      </c>
      <c r="AO89" t="s">
        <v>3987</v>
      </c>
      <c r="AP89" t="s">
        <v>2140</v>
      </c>
    </row>
    <row r="90" spans="1:42" x14ac:dyDescent="0.3">
      <c r="A90" t="s">
        <v>4423</v>
      </c>
      <c r="B90" t="e">
        <v>#NAME?</v>
      </c>
      <c r="C90" t="s">
        <v>4424</v>
      </c>
      <c r="D90" t="s">
        <v>4425</v>
      </c>
      <c r="E90" t="s">
        <v>227</v>
      </c>
      <c r="F90" t="s">
        <v>2147</v>
      </c>
      <c r="G90" t="s">
        <v>3446</v>
      </c>
      <c r="H90" t="s">
        <v>4426</v>
      </c>
      <c r="I90" t="s">
        <v>140</v>
      </c>
      <c r="J90" t="s">
        <v>4427</v>
      </c>
      <c r="L90" t="s">
        <v>4428</v>
      </c>
      <c r="M90" t="s">
        <v>1641</v>
      </c>
      <c r="N90" t="s">
        <v>294</v>
      </c>
      <c r="O90">
        <v>95204</v>
      </c>
      <c r="P90" t="s">
        <v>221</v>
      </c>
      <c r="Q90" t="s">
        <v>40</v>
      </c>
      <c r="R90" t="s">
        <v>856</v>
      </c>
      <c r="S90" t="s">
        <v>140</v>
      </c>
      <c r="T90" t="s">
        <v>857</v>
      </c>
      <c r="U90">
        <f>_xlfn.XLOOKUP(Controller[[#This Row],[Company Domain]],Summary[Company Domain], Summary[Revenue (in 000s USD)],"ERROR")</f>
        <v>8779057</v>
      </c>
      <c r="V90" t="str">
        <f>_xlfn.XLOOKUP(Controller[[#This Row],[Company Domain]],Summary[Company Domain], Summary[Revenue Range (in USD)],"ERROR")</f>
        <v>Over $5 bil.</v>
      </c>
      <c r="W90" t="s">
        <v>280</v>
      </c>
      <c r="X90" t="s">
        <v>281</v>
      </c>
      <c r="Y90" t="s">
        <v>858</v>
      </c>
      <c r="Z90" t="s">
        <v>859</v>
      </c>
      <c r="AA90" t="str">
        <f>_xlfn.XLOOKUP(Controller[[#This Row],[Company Domain]],Summary[Company Domain], Summary[Industry (Standardized)],"ERROR")</f>
        <v>Physicians Clinics</v>
      </c>
      <c r="AB90" t="str">
        <f>_xlfn.XLOOKUP(Controller[[#This Row],[Company Domain]],Summary[Company Domain], Summary[Lead Segment HS],"ERROR")</f>
        <v>Healthcare</v>
      </c>
      <c r="AC90" t="str">
        <f>_xlfn.XLOOKUP(Controller[[#This Row],[Company Domain]],Summary[Company Domain], Summary[Industry Re-Segmentation],"ERROR")</f>
        <v>Healthcare</v>
      </c>
      <c r="AD90" t="s">
        <v>860</v>
      </c>
      <c r="AE90" t="s">
        <v>861</v>
      </c>
      <c r="AF90" t="s">
        <v>862</v>
      </c>
      <c r="AG90" t="s">
        <v>863</v>
      </c>
      <c r="AH90" t="s">
        <v>864</v>
      </c>
      <c r="AI90" t="s">
        <v>294</v>
      </c>
      <c r="AJ90">
        <v>94107</v>
      </c>
      <c r="AK90" t="s">
        <v>221</v>
      </c>
      <c r="AL90" t="s">
        <v>865</v>
      </c>
      <c r="AO90" t="s">
        <v>3987</v>
      </c>
      <c r="AP90" t="s">
        <v>2140</v>
      </c>
    </row>
    <row r="91" spans="1:42" x14ac:dyDescent="0.3">
      <c r="A91" t="s">
        <v>1165</v>
      </c>
      <c r="B91" t="s">
        <v>505</v>
      </c>
      <c r="C91" t="s">
        <v>1816</v>
      </c>
      <c r="D91" t="s">
        <v>227</v>
      </c>
      <c r="E91" t="s">
        <v>227</v>
      </c>
      <c r="F91" t="s">
        <v>2147</v>
      </c>
      <c r="G91" t="s">
        <v>3446</v>
      </c>
      <c r="H91" t="s">
        <v>4429</v>
      </c>
      <c r="I91" t="s">
        <v>4430</v>
      </c>
      <c r="J91" t="s">
        <v>4431</v>
      </c>
      <c r="K91" t="s">
        <v>4432</v>
      </c>
      <c r="M91" t="s">
        <v>2590</v>
      </c>
      <c r="N91" t="s">
        <v>4433</v>
      </c>
      <c r="P91" t="s">
        <v>221</v>
      </c>
      <c r="Q91" t="s">
        <v>637</v>
      </c>
      <c r="R91" t="s">
        <v>183</v>
      </c>
      <c r="S91" t="s">
        <v>183</v>
      </c>
      <c r="U91">
        <f>_xlfn.XLOOKUP(Controller[[#This Row],[Company Domain]],Summary[Company Domain], Summary[Revenue (in 000s USD)],"ERROR")</f>
        <v>1145055</v>
      </c>
      <c r="V91" t="str">
        <f>_xlfn.XLOOKUP(Controller[[#This Row],[Company Domain]],Summary[Company Domain], Summary[Revenue Range (in USD)],"ERROR")</f>
        <v>$1 bil. - $5 bil.</v>
      </c>
      <c r="W91" t="s">
        <v>280</v>
      </c>
      <c r="Y91" t="s">
        <v>280</v>
      </c>
      <c r="Z91" t="s">
        <v>281</v>
      </c>
      <c r="AA91" t="str">
        <f>_xlfn.XLOOKUP(Controller[[#This Row],[Company Domain]],Summary[Company Domain], Summary[Industry (Standardized)],"ERROR")</f>
        <v>Physicians Clinics</v>
      </c>
      <c r="AB91" t="str">
        <f>_xlfn.XLOOKUP(Controller[[#This Row],[Company Domain]],Summary[Company Domain], Summary[Lead Segment HS],"ERROR")</f>
        <v>Healthcare</v>
      </c>
      <c r="AC91" t="str">
        <f>_xlfn.XLOOKUP(Controller[[#This Row],[Company Domain]],Summary[Company Domain], Summary[Industry Re-Segmentation],"ERROR")</f>
        <v>Healthcare</v>
      </c>
      <c r="AD91" t="s">
        <v>639</v>
      </c>
      <c r="AE91" t="s">
        <v>640</v>
      </c>
      <c r="AF91" t="s">
        <v>641</v>
      </c>
      <c r="AG91" t="s">
        <v>634</v>
      </c>
      <c r="AH91" t="s">
        <v>635</v>
      </c>
      <c r="AI91" t="s">
        <v>636</v>
      </c>
      <c r="AJ91">
        <v>83001</v>
      </c>
      <c r="AK91" t="s">
        <v>221</v>
      </c>
      <c r="AL91" t="s">
        <v>642</v>
      </c>
      <c r="AO91" t="s">
        <v>3987</v>
      </c>
      <c r="AP91" t="s">
        <v>2140</v>
      </c>
    </row>
    <row r="92" spans="1:42" x14ac:dyDescent="0.3">
      <c r="A92" t="s">
        <v>3809</v>
      </c>
      <c r="B92" t="s">
        <v>4434</v>
      </c>
      <c r="C92" t="s">
        <v>4435</v>
      </c>
      <c r="D92" t="s">
        <v>4055</v>
      </c>
      <c r="E92" t="s">
        <v>227</v>
      </c>
      <c r="F92" t="s">
        <v>2147</v>
      </c>
      <c r="G92" t="s">
        <v>3446</v>
      </c>
      <c r="H92" t="s">
        <v>4436</v>
      </c>
      <c r="I92" t="s">
        <v>102</v>
      </c>
      <c r="K92" t="s">
        <v>4437</v>
      </c>
      <c r="M92" t="s">
        <v>3320</v>
      </c>
      <c r="N92" t="s">
        <v>1559</v>
      </c>
      <c r="P92" t="s">
        <v>221</v>
      </c>
      <c r="Q92" t="s">
        <v>1549</v>
      </c>
      <c r="R92" t="s">
        <v>1550</v>
      </c>
      <c r="S92" t="s">
        <v>102</v>
      </c>
      <c r="T92" t="s">
        <v>1551</v>
      </c>
      <c r="U92">
        <f>_xlfn.XLOOKUP(Controller[[#This Row],[Company Domain]],Summary[Company Domain], Summary[Revenue (in 000s USD)],"ERROR")</f>
        <v>630794000</v>
      </c>
      <c r="V92" t="str">
        <f>_xlfn.XLOOKUP(Controller[[#This Row],[Company Domain]],Summary[Company Domain], Summary[Revenue Range (in USD)],"ERROR")</f>
        <v>Over $5 bil.</v>
      </c>
      <c r="W92" t="s">
        <v>208</v>
      </c>
      <c r="X92" t="s">
        <v>1204</v>
      </c>
      <c r="Y92" t="s">
        <v>208</v>
      </c>
      <c r="Z92" t="s">
        <v>1553</v>
      </c>
      <c r="AA92" t="str">
        <f>_xlfn.XLOOKUP(Controller[[#This Row],[Company Domain]],Summary[Company Domain], Summary[Industry (Standardized)],"ERROR")</f>
        <v>Retail</v>
      </c>
      <c r="AB92" t="str">
        <f>_xlfn.XLOOKUP(Controller[[#This Row],[Company Domain]],Summary[Company Domain], Summary[Lead Segment HS],"ERROR")</f>
        <v>Services</v>
      </c>
      <c r="AC92" t="str">
        <f>_xlfn.XLOOKUP(Controller[[#This Row],[Company Domain]],Summary[Company Domain], Summary[Industry Re-Segmentation],"ERROR")</f>
        <v>Retail + CPG</v>
      </c>
      <c r="AD92" t="s">
        <v>1554</v>
      </c>
      <c r="AE92" t="s">
        <v>1555</v>
      </c>
      <c r="AF92" t="s">
        <v>1556</v>
      </c>
      <c r="AG92" t="s">
        <v>1557</v>
      </c>
      <c r="AH92" t="s">
        <v>1558</v>
      </c>
      <c r="AI92" t="s">
        <v>1559</v>
      </c>
      <c r="AJ92">
        <v>72716</v>
      </c>
      <c r="AK92" t="s">
        <v>221</v>
      </c>
      <c r="AL92" t="s">
        <v>1560</v>
      </c>
      <c r="AO92" t="s">
        <v>3987</v>
      </c>
      <c r="AP92" t="s">
        <v>2140</v>
      </c>
    </row>
    <row r="93" spans="1:42" x14ac:dyDescent="0.3">
      <c r="A93" t="s">
        <v>4438</v>
      </c>
      <c r="C93" t="s">
        <v>4439</v>
      </c>
      <c r="D93" t="s">
        <v>4055</v>
      </c>
      <c r="E93" t="s">
        <v>227</v>
      </c>
      <c r="F93" t="s">
        <v>2147</v>
      </c>
      <c r="G93" t="s">
        <v>3446</v>
      </c>
      <c r="H93" t="s">
        <v>4440</v>
      </c>
      <c r="I93" t="s">
        <v>161</v>
      </c>
      <c r="K93" t="s">
        <v>4441</v>
      </c>
      <c r="M93" t="s">
        <v>4442</v>
      </c>
      <c r="N93" t="s">
        <v>973</v>
      </c>
      <c r="P93" t="s">
        <v>221</v>
      </c>
      <c r="Q93" t="s">
        <v>926</v>
      </c>
      <c r="R93" t="s">
        <v>927</v>
      </c>
      <c r="S93" t="s">
        <v>161</v>
      </c>
      <c r="T93" t="s">
        <v>928</v>
      </c>
      <c r="U93">
        <f>_xlfn.XLOOKUP(Controller[[#This Row],[Company Domain]],Summary[Company Domain], Summary[Revenue (in 000s USD)],"ERROR")</f>
        <v>7248142</v>
      </c>
      <c r="V93" t="str">
        <f>_xlfn.XLOOKUP(Controller[[#This Row],[Company Domain]],Summary[Company Domain], Summary[Revenue Range (in USD)],"ERROR")</f>
        <v>Over $5 bil.</v>
      </c>
      <c r="W93" t="s">
        <v>380</v>
      </c>
      <c r="X93" t="s">
        <v>929</v>
      </c>
      <c r="Y93" t="s">
        <v>380</v>
      </c>
      <c r="Z93" t="s">
        <v>929</v>
      </c>
      <c r="AA93" t="str">
        <f>_xlfn.XLOOKUP(Controller[[#This Row],[Company Domain]],Summary[Company Domain], Summary[Industry (Standardized)],"ERROR")</f>
        <v>Consumer Services</v>
      </c>
      <c r="AB93" t="str">
        <f>_xlfn.XLOOKUP(Controller[[#This Row],[Company Domain]],Summary[Company Domain], Summary[Lead Segment HS],"ERROR")</f>
        <v>Services</v>
      </c>
      <c r="AC93" t="str">
        <f>_xlfn.XLOOKUP(Controller[[#This Row],[Company Domain]],Summary[Company Domain], Summary[Industry Re-Segmentation],"ERROR")</f>
        <v>Retail + CPG</v>
      </c>
      <c r="AD93" t="s">
        <v>930</v>
      </c>
      <c r="AE93" t="s">
        <v>931</v>
      </c>
      <c r="AF93" t="s">
        <v>932</v>
      </c>
      <c r="AG93" t="s">
        <v>933</v>
      </c>
      <c r="AH93" t="s">
        <v>925</v>
      </c>
      <c r="AI93" t="s">
        <v>294</v>
      </c>
      <c r="AJ93">
        <v>94025</v>
      </c>
      <c r="AK93" t="s">
        <v>221</v>
      </c>
      <c r="AL93" t="s">
        <v>934</v>
      </c>
      <c r="AO93" t="s">
        <v>3987</v>
      </c>
      <c r="AP93" t="s">
        <v>2140</v>
      </c>
    </row>
    <row r="94" spans="1:42" x14ac:dyDescent="0.3">
      <c r="A94" t="s">
        <v>2211</v>
      </c>
      <c r="C94" t="s">
        <v>4443</v>
      </c>
      <c r="D94" t="s">
        <v>227</v>
      </c>
      <c r="E94" t="s">
        <v>227</v>
      </c>
      <c r="F94" t="s">
        <v>2147</v>
      </c>
      <c r="G94" t="s">
        <v>3446</v>
      </c>
      <c r="H94" t="s">
        <v>4444</v>
      </c>
      <c r="I94" t="s">
        <v>103</v>
      </c>
      <c r="J94" t="s">
        <v>4445</v>
      </c>
      <c r="K94" t="s">
        <v>4446</v>
      </c>
      <c r="L94" t="s">
        <v>4447</v>
      </c>
      <c r="M94" t="s">
        <v>989</v>
      </c>
      <c r="N94" t="s">
        <v>981</v>
      </c>
      <c r="O94" t="s">
        <v>4448</v>
      </c>
      <c r="P94" t="s">
        <v>221</v>
      </c>
      <c r="Q94" t="s">
        <v>2885</v>
      </c>
      <c r="R94" t="s">
        <v>2886</v>
      </c>
      <c r="S94" t="s">
        <v>103</v>
      </c>
      <c r="T94" t="s">
        <v>2887</v>
      </c>
      <c r="U94">
        <f>_xlfn.XLOOKUP(Controller[[#This Row],[Company Domain]],Summary[Company Domain], Summary[Revenue (in 000s USD)],"ERROR")</f>
        <v>34987000</v>
      </c>
      <c r="V94" t="str">
        <f>_xlfn.XLOOKUP(Controller[[#This Row],[Company Domain]],Summary[Company Domain], Summary[Revenue Range (in USD)],"ERROR")</f>
        <v>Over $5 bil.</v>
      </c>
      <c r="W94" t="s">
        <v>208</v>
      </c>
      <c r="X94" t="s">
        <v>1398</v>
      </c>
      <c r="Y94" t="s">
        <v>2888</v>
      </c>
      <c r="Z94" t="s">
        <v>2889</v>
      </c>
      <c r="AA94" t="str">
        <f>_xlfn.XLOOKUP(Controller[[#This Row],[Company Domain]],Summary[Company Domain], Summary[Industry (Standardized)],"ERROR")</f>
        <v>Retail</v>
      </c>
      <c r="AB94" t="str">
        <f>_xlfn.XLOOKUP(Controller[[#This Row],[Company Domain]],Summary[Company Domain], Summary[Lead Segment HS],"ERROR")</f>
        <v>Services</v>
      </c>
      <c r="AC94" t="str">
        <f>_xlfn.XLOOKUP(Controller[[#This Row],[Company Domain]],Summary[Company Domain], Summary[Industry Re-Segmentation],"ERROR")</f>
        <v>Retail + CPG</v>
      </c>
      <c r="AD94" t="s">
        <v>2890</v>
      </c>
      <c r="AE94" t="s">
        <v>2891</v>
      </c>
      <c r="AF94" t="s">
        <v>2892</v>
      </c>
      <c r="AG94" t="s">
        <v>2893</v>
      </c>
      <c r="AH94" t="s">
        <v>2894</v>
      </c>
      <c r="AI94" t="s">
        <v>429</v>
      </c>
      <c r="AJ94">
        <v>60018</v>
      </c>
      <c r="AK94" t="s">
        <v>221</v>
      </c>
      <c r="AL94" t="s">
        <v>2895</v>
      </c>
      <c r="AO94" t="s">
        <v>3987</v>
      </c>
      <c r="AP94" t="s">
        <v>2140</v>
      </c>
    </row>
    <row r="95" spans="1:42" x14ac:dyDescent="0.3">
      <c r="A95" t="s">
        <v>4096</v>
      </c>
      <c r="B95" t="s">
        <v>320</v>
      </c>
      <c r="C95" t="s">
        <v>4449</v>
      </c>
      <c r="D95" t="s">
        <v>227</v>
      </c>
      <c r="E95" t="s">
        <v>227</v>
      </c>
      <c r="F95" t="s">
        <v>2147</v>
      </c>
      <c r="G95" t="s">
        <v>3446</v>
      </c>
      <c r="H95" t="s">
        <v>4450</v>
      </c>
      <c r="I95" t="s">
        <v>1141</v>
      </c>
      <c r="K95" t="s">
        <v>4451</v>
      </c>
      <c r="M95" t="s">
        <v>3131</v>
      </c>
      <c r="N95" t="s">
        <v>1088</v>
      </c>
      <c r="P95" t="s">
        <v>221</v>
      </c>
      <c r="Q95" t="s">
        <v>77</v>
      </c>
      <c r="R95" t="s">
        <v>1145</v>
      </c>
      <c r="S95" t="s">
        <v>177</v>
      </c>
      <c r="T95" t="s">
        <v>1146</v>
      </c>
      <c r="U95">
        <f>_xlfn.XLOOKUP(Controller[[#This Row],[Company Domain]],Summary[Company Domain], Summary[Revenue (in 000s USD)],"ERROR")</f>
        <v>1193312</v>
      </c>
      <c r="V95" t="str">
        <f>_xlfn.XLOOKUP(Controller[[#This Row],[Company Domain]],Summary[Company Domain], Summary[Revenue Range (in USD)],"ERROR")</f>
        <v>$1 bil. - $5 bil.</v>
      </c>
      <c r="W95" t="s">
        <v>280</v>
      </c>
      <c r="X95" t="s">
        <v>281</v>
      </c>
      <c r="Y95" t="s">
        <v>280</v>
      </c>
      <c r="Z95" t="s">
        <v>819</v>
      </c>
      <c r="AA95" t="str">
        <f>_xlfn.XLOOKUP(Controller[[#This Row],[Company Domain]],Summary[Company Domain], Summary[Industry (Standardized)],"ERROR")</f>
        <v>Physicians Clinics</v>
      </c>
      <c r="AB95" t="str">
        <f>_xlfn.XLOOKUP(Controller[[#This Row],[Company Domain]],Summary[Company Domain], Summary[Lead Segment HS],"ERROR")</f>
        <v>Healthcare</v>
      </c>
      <c r="AC95" t="str">
        <f>_xlfn.XLOOKUP(Controller[[#This Row],[Company Domain]],Summary[Company Domain], Summary[Industry Re-Segmentation],"ERROR")</f>
        <v>Healthcare</v>
      </c>
      <c r="AD95" t="s">
        <v>1147</v>
      </c>
      <c r="AE95" t="s">
        <v>1148</v>
      </c>
      <c r="AF95" t="s">
        <v>1149</v>
      </c>
      <c r="AG95" t="s">
        <v>1150</v>
      </c>
      <c r="AH95" t="s">
        <v>1144</v>
      </c>
      <c r="AI95" t="s">
        <v>1088</v>
      </c>
      <c r="AJ95">
        <v>80204</v>
      </c>
      <c r="AK95" t="s">
        <v>221</v>
      </c>
      <c r="AL95" t="s">
        <v>1151</v>
      </c>
      <c r="AO95" t="s">
        <v>3987</v>
      </c>
      <c r="AP95" t="s">
        <v>2140</v>
      </c>
    </row>
    <row r="96" spans="1:42" x14ac:dyDescent="0.3">
      <c r="A96" t="s">
        <v>4452</v>
      </c>
      <c r="C96" t="s">
        <v>4453</v>
      </c>
      <c r="D96" t="s">
        <v>4251</v>
      </c>
      <c r="E96" t="s">
        <v>227</v>
      </c>
      <c r="F96" t="s">
        <v>2147</v>
      </c>
      <c r="G96" t="s">
        <v>2786</v>
      </c>
      <c r="H96" t="s">
        <v>4454</v>
      </c>
      <c r="I96" t="s">
        <v>154</v>
      </c>
      <c r="J96" t="s">
        <v>4455</v>
      </c>
      <c r="K96" t="s">
        <v>4456</v>
      </c>
      <c r="L96" t="s">
        <v>549</v>
      </c>
      <c r="M96" t="s">
        <v>550</v>
      </c>
      <c r="N96" t="s">
        <v>551</v>
      </c>
      <c r="O96">
        <v>37067</v>
      </c>
      <c r="P96" t="s">
        <v>221</v>
      </c>
      <c r="Q96" t="s">
        <v>543</v>
      </c>
      <c r="R96" t="s">
        <v>544</v>
      </c>
      <c r="S96" t="s">
        <v>154</v>
      </c>
      <c r="T96" t="s">
        <v>545</v>
      </c>
      <c r="U96">
        <f>_xlfn.XLOOKUP(Controller[[#This Row],[Company Domain]],Summary[Company Domain], Summary[Revenue (in 000s USD)],"ERROR")</f>
        <v>12450000</v>
      </c>
      <c r="V96" t="str">
        <f>_xlfn.XLOOKUP(Controller[[#This Row],[Company Domain]],Summary[Company Domain], Summary[Revenue Range (in USD)],"ERROR")</f>
        <v>Over $5 bil.</v>
      </c>
      <c r="W96" t="s">
        <v>280</v>
      </c>
      <c r="X96" t="s">
        <v>281</v>
      </c>
      <c r="Y96" t="s">
        <v>280</v>
      </c>
      <c r="Z96" t="s">
        <v>281</v>
      </c>
      <c r="AA96" t="str">
        <f>_xlfn.XLOOKUP(Controller[[#This Row],[Company Domain]],Summary[Company Domain], Summary[Industry (Standardized)],"ERROR")</f>
        <v>Physicians Clinics</v>
      </c>
      <c r="AB96" t="str">
        <f>_xlfn.XLOOKUP(Controller[[#This Row],[Company Domain]],Summary[Company Domain], Summary[Lead Segment HS],"ERROR")</f>
        <v>Healthcare</v>
      </c>
      <c r="AC96" t="str">
        <f>_xlfn.XLOOKUP(Controller[[#This Row],[Company Domain]],Summary[Company Domain], Summary[Industry Re-Segmentation],"ERROR")</f>
        <v>Healthcare</v>
      </c>
      <c r="AD96" t="s">
        <v>546</v>
      </c>
      <c r="AE96" t="s">
        <v>547</v>
      </c>
      <c r="AF96" t="s">
        <v>548</v>
      </c>
      <c r="AG96" t="s">
        <v>549</v>
      </c>
      <c r="AH96" t="s">
        <v>550</v>
      </c>
      <c r="AI96" t="s">
        <v>551</v>
      </c>
      <c r="AJ96">
        <v>37067</v>
      </c>
      <c r="AK96" t="s">
        <v>221</v>
      </c>
      <c r="AL96" t="s">
        <v>552</v>
      </c>
      <c r="AO96" t="s">
        <v>3987</v>
      </c>
      <c r="AP96" t="s">
        <v>2140</v>
      </c>
    </row>
    <row r="97" spans="1:42" x14ac:dyDescent="0.3">
      <c r="A97" t="s">
        <v>2352</v>
      </c>
      <c r="C97" t="s">
        <v>4457</v>
      </c>
      <c r="D97" t="s">
        <v>227</v>
      </c>
      <c r="E97" t="s">
        <v>227</v>
      </c>
      <c r="F97" t="s">
        <v>2147</v>
      </c>
      <c r="G97" t="s">
        <v>3446</v>
      </c>
      <c r="H97" t="s">
        <v>4458</v>
      </c>
      <c r="I97" t="s">
        <v>140</v>
      </c>
      <c r="J97" t="s">
        <v>4459</v>
      </c>
      <c r="K97" t="s">
        <v>4460</v>
      </c>
      <c r="L97" t="s">
        <v>863</v>
      </c>
      <c r="M97" t="s">
        <v>864</v>
      </c>
      <c r="N97" t="s">
        <v>294</v>
      </c>
      <c r="O97">
        <v>94107</v>
      </c>
      <c r="P97" t="s">
        <v>221</v>
      </c>
      <c r="Q97" t="s">
        <v>40</v>
      </c>
      <c r="R97" t="s">
        <v>856</v>
      </c>
      <c r="S97" t="s">
        <v>140</v>
      </c>
      <c r="T97" t="s">
        <v>857</v>
      </c>
      <c r="U97">
        <f>_xlfn.XLOOKUP(Controller[[#This Row],[Company Domain]],Summary[Company Domain], Summary[Revenue (in 000s USD)],"ERROR")</f>
        <v>8779057</v>
      </c>
      <c r="V97" t="str">
        <f>_xlfn.XLOOKUP(Controller[[#This Row],[Company Domain]],Summary[Company Domain], Summary[Revenue Range (in USD)],"ERROR")</f>
        <v>Over $5 bil.</v>
      </c>
      <c r="W97" t="s">
        <v>280</v>
      </c>
      <c r="X97" t="s">
        <v>281</v>
      </c>
      <c r="Y97" t="s">
        <v>858</v>
      </c>
      <c r="Z97" t="s">
        <v>859</v>
      </c>
      <c r="AA97" t="str">
        <f>_xlfn.XLOOKUP(Controller[[#This Row],[Company Domain]],Summary[Company Domain], Summary[Industry (Standardized)],"ERROR")</f>
        <v>Physicians Clinics</v>
      </c>
      <c r="AB97" t="str">
        <f>_xlfn.XLOOKUP(Controller[[#This Row],[Company Domain]],Summary[Company Domain], Summary[Lead Segment HS],"ERROR")</f>
        <v>Healthcare</v>
      </c>
      <c r="AC97" t="str">
        <f>_xlfn.XLOOKUP(Controller[[#This Row],[Company Domain]],Summary[Company Domain], Summary[Industry Re-Segmentation],"ERROR")</f>
        <v>Healthcare</v>
      </c>
      <c r="AD97" t="s">
        <v>860</v>
      </c>
      <c r="AE97" t="s">
        <v>861</v>
      </c>
      <c r="AF97" t="s">
        <v>862</v>
      </c>
      <c r="AG97" t="s">
        <v>863</v>
      </c>
      <c r="AH97" t="s">
        <v>864</v>
      </c>
      <c r="AI97" t="s">
        <v>294</v>
      </c>
      <c r="AJ97">
        <v>94107</v>
      </c>
      <c r="AK97" t="s">
        <v>221</v>
      </c>
      <c r="AL97" t="s">
        <v>865</v>
      </c>
      <c r="AO97" t="s">
        <v>3987</v>
      </c>
      <c r="AP97" t="s">
        <v>2140</v>
      </c>
    </row>
    <row r="98" spans="1:42" x14ac:dyDescent="0.3">
      <c r="A98" t="s">
        <v>2059</v>
      </c>
      <c r="C98" t="s">
        <v>4461</v>
      </c>
      <c r="D98" t="s">
        <v>4462</v>
      </c>
      <c r="E98" t="s">
        <v>227</v>
      </c>
      <c r="F98" t="s">
        <v>2147</v>
      </c>
      <c r="G98" t="s">
        <v>2786</v>
      </c>
      <c r="H98" t="s">
        <v>4463</v>
      </c>
      <c r="I98" t="s">
        <v>124</v>
      </c>
      <c r="J98" t="s">
        <v>4464</v>
      </c>
      <c r="K98" t="s">
        <v>4465</v>
      </c>
      <c r="L98" t="s">
        <v>2380</v>
      </c>
      <c r="M98" t="s">
        <v>2575</v>
      </c>
      <c r="N98" t="s">
        <v>591</v>
      </c>
      <c r="O98">
        <v>43054</v>
      </c>
      <c r="P98" t="s">
        <v>221</v>
      </c>
      <c r="Q98" t="s">
        <v>24</v>
      </c>
      <c r="R98" t="s">
        <v>2375</v>
      </c>
      <c r="S98" t="s">
        <v>124</v>
      </c>
      <c r="T98" t="s">
        <v>2376</v>
      </c>
      <c r="U98">
        <f>_xlfn.XLOOKUP(Controller[[#This Row],[Company Domain]],Summary[Company Domain], Summary[Revenue (in 000s USD)],"ERROR")</f>
        <v>4027584</v>
      </c>
      <c r="V98" t="str">
        <f>_xlfn.XLOOKUP(Controller[[#This Row],[Company Domain]],Summary[Company Domain], Summary[Revenue Range (in USD)],"ERROR")</f>
        <v>$1 bil. - $5 bil.</v>
      </c>
      <c r="W98" t="s">
        <v>208</v>
      </c>
      <c r="X98" t="s">
        <v>312</v>
      </c>
      <c r="Y98" t="s">
        <v>365</v>
      </c>
      <c r="Z98" t="s">
        <v>366</v>
      </c>
      <c r="AA98" t="str">
        <f>_xlfn.XLOOKUP(Controller[[#This Row],[Company Domain]],Summary[Company Domain], Summary[Industry (Standardized)],"ERROR")</f>
        <v>Retail</v>
      </c>
      <c r="AB98" t="str">
        <f>_xlfn.XLOOKUP(Controller[[#This Row],[Company Domain]],Summary[Company Domain], Summary[Lead Segment HS],"ERROR")</f>
        <v>Services</v>
      </c>
      <c r="AC98" t="str">
        <f>_xlfn.XLOOKUP(Controller[[#This Row],[Company Domain]],Summary[Company Domain], Summary[Industry Re-Segmentation],"ERROR")</f>
        <v>Retail + CPG</v>
      </c>
      <c r="AD98" t="s">
        <v>2377</v>
      </c>
      <c r="AE98" t="s">
        <v>2378</v>
      </c>
      <c r="AF98" t="s">
        <v>2379</v>
      </c>
      <c r="AG98" t="s">
        <v>2380</v>
      </c>
      <c r="AH98" t="s">
        <v>2381</v>
      </c>
      <c r="AI98" t="s">
        <v>591</v>
      </c>
      <c r="AJ98">
        <v>45710</v>
      </c>
      <c r="AK98" t="s">
        <v>221</v>
      </c>
      <c r="AL98" t="s">
        <v>2382</v>
      </c>
      <c r="AO98" t="s">
        <v>3987</v>
      </c>
      <c r="AP98" t="s">
        <v>2140</v>
      </c>
    </row>
    <row r="99" spans="1:42" x14ac:dyDescent="0.3">
      <c r="A99" t="s">
        <v>4466</v>
      </c>
      <c r="C99" t="s">
        <v>2860</v>
      </c>
      <c r="D99" t="s">
        <v>227</v>
      </c>
      <c r="E99" t="s">
        <v>227</v>
      </c>
      <c r="F99" t="s">
        <v>2147</v>
      </c>
      <c r="G99" t="s">
        <v>3446</v>
      </c>
      <c r="H99" t="s">
        <v>4467</v>
      </c>
      <c r="I99" t="s">
        <v>161</v>
      </c>
      <c r="K99" t="s">
        <v>4468</v>
      </c>
      <c r="M99" t="s">
        <v>709</v>
      </c>
      <c r="N99" t="s">
        <v>429</v>
      </c>
      <c r="P99" t="s">
        <v>221</v>
      </c>
      <c r="Q99" t="s">
        <v>926</v>
      </c>
      <c r="R99" t="s">
        <v>927</v>
      </c>
      <c r="S99" t="s">
        <v>161</v>
      </c>
      <c r="T99" t="s">
        <v>928</v>
      </c>
      <c r="U99">
        <f>_xlfn.XLOOKUP(Controller[[#This Row],[Company Domain]],Summary[Company Domain], Summary[Revenue (in 000s USD)],"ERROR")</f>
        <v>7248142</v>
      </c>
      <c r="V99" t="str">
        <f>_xlfn.XLOOKUP(Controller[[#This Row],[Company Domain]],Summary[Company Domain], Summary[Revenue Range (in USD)],"ERROR")</f>
        <v>Over $5 bil.</v>
      </c>
      <c r="W99" t="s">
        <v>380</v>
      </c>
      <c r="X99" t="s">
        <v>929</v>
      </c>
      <c r="Y99" t="s">
        <v>380</v>
      </c>
      <c r="Z99" t="s">
        <v>929</v>
      </c>
      <c r="AA99" t="str">
        <f>_xlfn.XLOOKUP(Controller[[#This Row],[Company Domain]],Summary[Company Domain], Summary[Industry (Standardized)],"ERROR")</f>
        <v>Consumer Services</v>
      </c>
      <c r="AB99" t="str">
        <f>_xlfn.XLOOKUP(Controller[[#This Row],[Company Domain]],Summary[Company Domain], Summary[Lead Segment HS],"ERROR")</f>
        <v>Services</v>
      </c>
      <c r="AC99" t="str">
        <f>_xlfn.XLOOKUP(Controller[[#This Row],[Company Domain]],Summary[Company Domain], Summary[Industry Re-Segmentation],"ERROR")</f>
        <v>Retail + CPG</v>
      </c>
      <c r="AD99" t="s">
        <v>930</v>
      </c>
      <c r="AE99" t="s">
        <v>931</v>
      </c>
      <c r="AF99" t="s">
        <v>932</v>
      </c>
      <c r="AG99" t="s">
        <v>933</v>
      </c>
      <c r="AH99" t="s">
        <v>925</v>
      </c>
      <c r="AI99" t="s">
        <v>294</v>
      </c>
      <c r="AJ99">
        <v>94025</v>
      </c>
      <c r="AK99" t="s">
        <v>221</v>
      </c>
      <c r="AL99" t="s">
        <v>934</v>
      </c>
      <c r="AO99" t="s">
        <v>3987</v>
      </c>
      <c r="AP99" t="s">
        <v>2141</v>
      </c>
    </row>
    <row r="100" spans="1:42" x14ac:dyDescent="0.3">
      <c r="A100" t="s">
        <v>3809</v>
      </c>
      <c r="B100" t="s">
        <v>1313</v>
      </c>
      <c r="C100" t="s">
        <v>4469</v>
      </c>
      <c r="D100" t="s">
        <v>227</v>
      </c>
      <c r="E100" t="s">
        <v>227</v>
      </c>
      <c r="F100" t="s">
        <v>2147</v>
      </c>
      <c r="G100" t="s">
        <v>3446</v>
      </c>
      <c r="H100" t="s">
        <v>4470</v>
      </c>
      <c r="I100" t="s">
        <v>149</v>
      </c>
      <c r="J100" t="s">
        <v>4471</v>
      </c>
      <c r="K100" t="s">
        <v>4472</v>
      </c>
      <c r="L100" t="s">
        <v>4473</v>
      </c>
      <c r="M100" t="s">
        <v>4474</v>
      </c>
      <c r="N100" t="s">
        <v>830</v>
      </c>
      <c r="O100">
        <v>33762</v>
      </c>
      <c r="P100" t="s">
        <v>221</v>
      </c>
      <c r="Q100" t="s">
        <v>2803</v>
      </c>
      <c r="R100" t="s">
        <v>2804</v>
      </c>
      <c r="S100" t="s">
        <v>149</v>
      </c>
      <c r="U100">
        <f>_xlfn.XLOOKUP(Controller[[#This Row],[Company Domain]],Summary[Company Domain], Summary[Revenue (in 000s USD)],"ERROR")</f>
        <v>3480815</v>
      </c>
      <c r="V100" t="str">
        <f>_xlfn.XLOOKUP(Controller[[#This Row],[Company Domain]],Summary[Company Domain], Summary[Revenue Range (in USD)],"ERROR")</f>
        <v>$1 bil. - $5 bil.</v>
      </c>
      <c r="W100" t="s">
        <v>601</v>
      </c>
      <c r="X100" t="s">
        <v>602</v>
      </c>
      <c r="Y100" t="s">
        <v>601</v>
      </c>
      <c r="Z100" t="s">
        <v>602</v>
      </c>
      <c r="AA100" t="str">
        <f>_xlfn.XLOOKUP(Controller[[#This Row],[Company Domain]],Summary[Company Domain], Summary[Industry (Standardized)],"ERROR")</f>
        <v>Physicians Clinics</v>
      </c>
      <c r="AB100" t="str">
        <f>_xlfn.XLOOKUP(Controller[[#This Row],[Company Domain]],Summary[Company Domain], Summary[Lead Segment HS],"ERROR")</f>
        <v>Healthcare</v>
      </c>
      <c r="AC100" t="str">
        <f>_xlfn.XLOOKUP(Controller[[#This Row],[Company Domain]],Summary[Company Domain], Summary[Industry Re-Segmentation],"ERROR")</f>
        <v>Healthcare</v>
      </c>
      <c r="AD100" t="s">
        <v>2805</v>
      </c>
      <c r="AE100" t="s">
        <v>2806</v>
      </c>
      <c r="AF100" t="s">
        <v>2807</v>
      </c>
      <c r="AG100" t="s">
        <v>2808</v>
      </c>
      <c r="AH100" t="s">
        <v>1434</v>
      </c>
      <c r="AI100" t="s">
        <v>551</v>
      </c>
      <c r="AJ100">
        <v>37219</v>
      </c>
      <c r="AK100" t="s">
        <v>221</v>
      </c>
      <c r="AL100" t="s">
        <v>2809</v>
      </c>
      <c r="AO100" t="s">
        <v>3987</v>
      </c>
      <c r="AP100" t="s">
        <v>2141</v>
      </c>
    </row>
    <row r="101" spans="1:42" x14ac:dyDescent="0.3">
      <c r="A101" t="s">
        <v>4475</v>
      </c>
      <c r="C101" t="s">
        <v>4476</v>
      </c>
      <c r="D101" t="s">
        <v>4055</v>
      </c>
      <c r="E101" t="s">
        <v>227</v>
      </c>
      <c r="F101" t="s">
        <v>2147</v>
      </c>
      <c r="G101" t="s">
        <v>3446</v>
      </c>
      <c r="H101" t="s">
        <v>4477</v>
      </c>
      <c r="I101" t="s">
        <v>165</v>
      </c>
      <c r="J101" t="s">
        <v>4478</v>
      </c>
      <c r="N101" t="s">
        <v>529</v>
      </c>
      <c r="P101" t="s">
        <v>221</v>
      </c>
      <c r="Q101" t="s">
        <v>2603</v>
      </c>
      <c r="R101" t="s">
        <v>2604</v>
      </c>
      <c r="S101" t="s">
        <v>165</v>
      </c>
      <c r="T101" t="s">
        <v>2605</v>
      </c>
      <c r="U101">
        <f>_xlfn.XLOOKUP(Controller[[#This Row],[Company Domain]],Summary[Company Domain], Summary[Revenue (in 000s USD)],"ERROR")</f>
        <v>2901834</v>
      </c>
      <c r="V101" t="str">
        <f>_xlfn.XLOOKUP(Controller[[#This Row],[Company Domain]],Summary[Company Domain], Summary[Revenue Range (in USD)],"ERROR")</f>
        <v>$1 bil. - $5 bil.</v>
      </c>
      <c r="W101" t="s">
        <v>280</v>
      </c>
      <c r="X101" t="s">
        <v>281</v>
      </c>
      <c r="Y101" t="s">
        <v>280</v>
      </c>
      <c r="Z101" t="s">
        <v>281</v>
      </c>
      <c r="AA101" t="str">
        <f>_xlfn.XLOOKUP(Controller[[#This Row],[Company Domain]],Summary[Company Domain], Summary[Industry (Standardized)],"ERROR")</f>
        <v>Physicians Clinics</v>
      </c>
      <c r="AB101" t="str">
        <f>_xlfn.XLOOKUP(Controller[[#This Row],[Company Domain]],Summary[Company Domain], Summary[Lead Segment HS],"ERROR")</f>
        <v>Healthcare</v>
      </c>
      <c r="AC101" t="str">
        <f>_xlfn.XLOOKUP(Controller[[#This Row],[Company Domain]],Summary[Company Domain], Summary[Industry Re-Segmentation],"ERROR")</f>
        <v>Healthcare</v>
      </c>
      <c r="AD101" t="s">
        <v>2606</v>
      </c>
      <c r="AE101" t="s">
        <v>2607</v>
      </c>
      <c r="AF101" t="s">
        <v>2608</v>
      </c>
      <c r="AG101" t="s">
        <v>2602</v>
      </c>
      <c r="AH101" t="s">
        <v>1459</v>
      </c>
      <c r="AI101" t="s">
        <v>529</v>
      </c>
      <c r="AJ101">
        <v>98405</v>
      </c>
      <c r="AK101" t="s">
        <v>221</v>
      </c>
      <c r="AL101" t="s">
        <v>2609</v>
      </c>
      <c r="AO101" t="s">
        <v>3987</v>
      </c>
      <c r="AP101" t="s">
        <v>2140</v>
      </c>
    </row>
    <row r="102" spans="1:42" x14ac:dyDescent="0.3">
      <c r="A102" t="s">
        <v>1383</v>
      </c>
      <c r="B102" t="s">
        <v>867</v>
      </c>
      <c r="C102" t="s">
        <v>1082</v>
      </c>
      <c r="D102" t="s">
        <v>227</v>
      </c>
      <c r="E102" t="s">
        <v>227</v>
      </c>
      <c r="F102" t="s">
        <v>2147</v>
      </c>
      <c r="G102" t="s">
        <v>3446</v>
      </c>
      <c r="H102" t="s">
        <v>4479</v>
      </c>
      <c r="I102" t="s">
        <v>4183</v>
      </c>
      <c r="J102" t="s">
        <v>4480</v>
      </c>
      <c r="L102" t="s">
        <v>4481</v>
      </c>
      <c r="M102" t="s">
        <v>4482</v>
      </c>
      <c r="N102" t="s">
        <v>558</v>
      </c>
      <c r="O102">
        <v>55437</v>
      </c>
      <c r="P102" t="s">
        <v>221</v>
      </c>
      <c r="Q102" t="s">
        <v>926</v>
      </c>
      <c r="R102" t="s">
        <v>927</v>
      </c>
      <c r="S102" t="s">
        <v>161</v>
      </c>
      <c r="T102" t="s">
        <v>928</v>
      </c>
      <c r="U102">
        <f>_xlfn.XLOOKUP(Controller[[#This Row],[Company Domain]],Summary[Company Domain], Summary[Revenue (in 000s USD)],"ERROR")</f>
        <v>7248142</v>
      </c>
      <c r="V102" t="str">
        <f>_xlfn.XLOOKUP(Controller[[#This Row],[Company Domain]],Summary[Company Domain], Summary[Revenue Range (in USD)],"ERROR")</f>
        <v>Over $5 bil.</v>
      </c>
      <c r="W102" t="s">
        <v>380</v>
      </c>
      <c r="X102" t="s">
        <v>929</v>
      </c>
      <c r="Y102" t="s">
        <v>380</v>
      </c>
      <c r="Z102" t="s">
        <v>929</v>
      </c>
      <c r="AA102" t="str">
        <f>_xlfn.XLOOKUP(Controller[[#This Row],[Company Domain]],Summary[Company Domain], Summary[Industry (Standardized)],"ERROR")</f>
        <v>Consumer Services</v>
      </c>
      <c r="AB102" t="str">
        <f>_xlfn.XLOOKUP(Controller[[#This Row],[Company Domain]],Summary[Company Domain], Summary[Lead Segment HS],"ERROR")</f>
        <v>Services</v>
      </c>
      <c r="AC102" t="str">
        <f>_xlfn.XLOOKUP(Controller[[#This Row],[Company Domain]],Summary[Company Domain], Summary[Industry Re-Segmentation],"ERROR")</f>
        <v>Retail + CPG</v>
      </c>
      <c r="AD102" t="s">
        <v>930</v>
      </c>
      <c r="AE102" t="s">
        <v>931</v>
      </c>
      <c r="AF102" t="s">
        <v>932</v>
      </c>
      <c r="AG102" t="s">
        <v>933</v>
      </c>
      <c r="AH102" t="s">
        <v>925</v>
      </c>
      <c r="AI102" t="s">
        <v>294</v>
      </c>
      <c r="AJ102">
        <v>94025</v>
      </c>
      <c r="AK102" t="s">
        <v>221</v>
      </c>
      <c r="AL102" t="s">
        <v>934</v>
      </c>
      <c r="AO102" t="s">
        <v>3987</v>
      </c>
      <c r="AP102" t="s">
        <v>2141</v>
      </c>
    </row>
    <row r="103" spans="1:42" x14ac:dyDescent="0.3">
      <c r="A103" t="s">
        <v>4483</v>
      </c>
      <c r="C103" t="s">
        <v>4484</v>
      </c>
      <c r="D103" t="s">
        <v>227</v>
      </c>
      <c r="E103" t="s">
        <v>227</v>
      </c>
      <c r="F103" t="s">
        <v>2147</v>
      </c>
      <c r="G103" t="s">
        <v>3446</v>
      </c>
      <c r="H103" t="s">
        <v>4485</v>
      </c>
      <c r="I103" t="s">
        <v>174</v>
      </c>
      <c r="J103" t="s">
        <v>4486</v>
      </c>
      <c r="K103" t="s">
        <v>4487</v>
      </c>
      <c r="L103" t="s">
        <v>4488</v>
      </c>
      <c r="M103" t="s">
        <v>4489</v>
      </c>
      <c r="N103" t="s">
        <v>1707</v>
      </c>
      <c r="O103">
        <v>2129</v>
      </c>
      <c r="P103" t="s">
        <v>221</v>
      </c>
      <c r="Q103" t="s">
        <v>1339</v>
      </c>
      <c r="R103" t="s">
        <v>1340</v>
      </c>
      <c r="S103" t="s">
        <v>174</v>
      </c>
      <c r="T103" t="s">
        <v>1341</v>
      </c>
      <c r="U103">
        <f>_xlfn.XLOOKUP(Controller[[#This Row],[Company Domain]],Summary[Company Domain], Summary[Revenue (in 000s USD)],"ERROR")</f>
        <v>3300000</v>
      </c>
      <c r="V103" t="str">
        <f>_xlfn.XLOOKUP(Controller[[#This Row],[Company Domain]],Summary[Company Domain], Summary[Revenue Range (in USD)],"ERROR")</f>
        <v>$1 bil. - $5 bil.</v>
      </c>
      <c r="W103" t="s">
        <v>380</v>
      </c>
      <c r="X103" t="s">
        <v>381</v>
      </c>
      <c r="Y103" t="s">
        <v>380</v>
      </c>
      <c r="Z103" t="s">
        <v>1342</v>
      </c>
      <c r="AA103" t="str">
        <f>_xlfn.XLOOKUP(Controller[[#This Row],[Company Domain]],Summary[Company Domain], Summary[Industry (Standardized)],"ERROR")</f>
        <v>Finance</v>
      </c>
      <c r="AB103" t="str">
        <f>_xlfn.XLOOKUP(Controller[[#This Row],[Company Domain]],Summary[Company Domain], Summary[Lead Segment HS],"ERROR")</f>
        <v>Services</v>
      </c>
      <c r="AC103" t="str">
        <f>_xlfn.XLOOKUP(Controller[[#This Row],[Company Domain]],Summary[Company Domain], Summary[Industry Re-Segmentation],"ERROR")</f>
        <v>Finance &amp; Insurance</v>
      </c>
      <c r="AD103" t="s">
        <v>1343</v>
      </c>
      <c r="AE103" t="s">
        <v>1344</v>
      </c>
      <c r="AF103" t="s">
        <v>1345</v>
      </c>
      <c r="AG103" t="s">
        <v>1346</v>
      </c>
      <c r="AH103" t="s">
        <v>709</v>
      </c>
      <c r="AI103" t="s">
        <v>429</v>
      </c>
      <c r="AJ103">
        <v>60606</v>
      </c>
      <c r="AK103" t="s">
        <v>221</v>
      </c>
      <c r="AL103" t="s">
        <v>1347</v>
      </c>
      <c r="AO103" t="s">
        <v>3987</v>
      </c>
      <c r="AP103" t="s">
        <v>2140</v>
      </c>
    </row>
    <row r="104" spans="1:42" x14ac:dyDescent="0.3">
      <c r="A104" t="s">
        <v>267</v>
      </c>
      <c r="C104" t="s">
        <v>4490</v>
      </c>
      <c r="D104" t="s">
        <v>227</v>
      </c>
      <c r="E104" t="s">
        <v>227</v>
      </c>
      <c r="F104" t="s">
        <v>2147</v>
      </c>
      <c r="G104" t="s">
        <v>3444</v>
      </c>
      <c r="H104" t="s">
        <v>4491</v>
      </c>
      <c r="I104" t="s">
        <v>4492</v>
      </c>
      <c r="J104" t="s">
        <v>4493</v>
      </c>
      <c r="K104" t="s">
        <v>4494</v>
      </c>
      <c r="L104" t="s">
        <v>4495</v>
      </c>
      <c r="M104" t="s">
        <v>1594</v>
      </c>
      <c r="N104" t="s">
        <v>529</v>
      </c>
      <c r="O104" t="s">
        <v>4496</v>
      </c>
      <c r="P104" t="s">
        <v>221</v>
      </c>
      <c r="Q104" t="s">
        <v>346</v>
      </c>
      <c r="R104" t="s">
        <v>347</v>
      </c>
      <c r="S104" t="s">
        <v>162</v>
      </c>
      <c r="T104" t="s">
        <v>348</v>
      </c>
      <c r="U104">
        <f>_xlfn.XLOOKUP(Controller[[#This Row],[Company Domain]],Summary[Company Domain], Summary[Revenue (in 000s USD)],"ERROR")</f>
        <v>1585628</v>
      </c>
      <c r="V104" t="str">
        <f>_xlfn.XLOOKUP(Controller[[#This Row],[Company Domain]],Summary[Company Domain], Summary[Revenue Range (in USD)],"ERROR")</f>
        <v>$1 bil. - $5 bil.</v>
      </c>
      <c r="W104" t="s">
        <v>219</v>
      </c>
      <c r="X104" t="s">
        <v>349</v>
      </c>
      <c r="Y104" t="s">
        <v>219</v>
      </c>
      <c r="Z104" t="s">
        <v>349</v>
      </c>
      <c r="AA104" t="str">
        <f>_xlfn.XLOOKUP(Controller[[#This Row],[Company Domain]],Summary[Company Domain], Summary[Industry (Standardized)],"ERROR")</f>
        <v>Finance</v>
      </c>
      <c r="AB104" t="str">
        <f>_xlfn.XLOOKUP(Controller[[#This Row],[Company Domain]],Summary[Company Domain], Summary[Lead Segment HS],"ERROR")</f>
        <v>Services</v>
      </c>
      <c r="AC104" t="str">
        <f>_xlfn.XLOOKUP(Controller[[#This Row],[Company Domain]],Summary[Company Domain], Summary[Industry Re-Segmentation],"ERROR")</f>
        <v>Finance &amp; Insurance</v>
      </c>
      <c r="AD104" t="s">
        <v>350</v>
      </c>
      <c r="AE104" t="s">
        <v>351</v>
      </c>
      <c r="AF104" t="s">
        <v>352</v>
      </c>
      <c r="AG104" t="s">
        <v>343</v>
      </c>
      <c r="AH104" t="s">
        <v>344</v>
      </c>
      <c r="AI104" t="s">
        <v>345</v>
      </c>
      <c r="AJ104">
        <v>64106</v>
      </c>
      <c r="AK104" t="s">
        <v>221</v>
      </c>
      <c r="AL104" t="s">
        <v>353</v>
      </c>
      <c r="AO104" t="s">
        <v>3987</v>
      </c>
      <c r="AP104" t="s">
        <v>2140</v>
      </c>
    </row>
    <row r="105" spans="1:42" x14ac:dyDescent="0.3">
      <c r="A105" t="s">
        <v>1068</v>
      </c>
      <c r="C105" t="s">
        <v>4497</v>
      </c>
      <c r="D105" t="s">
        <v>227</v>
      </c>
      <c r="E105" t="s">
        <v>227</v>
      </c>
      <c r="F105" t="s">
        <v>2147</v>
      </c>
      <c r="G105" t="s">
        <v>3446</v>
      </c>
      <c r="H105" t="s">
        <v>4498</v>
      </c>
      <c r="I105" t="s">
        <v>195</v>
      </c>
      <c r="K105" t="s">
        <v>4499</v>
      </c>
      <c r="L105" t="s">
        <v>1367</v>
      </c>
      <c r="M105" t="s">
        <v>904</v>
      </c>
      <c r="N105" t="s">
        <v>529</v>
      </c>
      <c r="O105">
        <v>98109</v>
      </c>
      <c r="P105" t="s">
        <v>221</v>
      </c>
      <c r="Q105" t="s">
        <v>1368</v>
      </c>
      <c r="R105" t="s">
        <v>1369</v>
      </c>
      <c r="S105" t="s">
        <v>195</v>
      </c>
      <c r="T105" t="s">
        <v>1370</v>
      </c>
      <c r="U105">
        <f>_xlfn.XLOOKUP(Controller[[#This Row],[Company Domain]],Summary[Company Domain], Summary[Revenue (in 000s USD)],"ERROR")</f>
        <v>538046000</v>
      </c>
      <c r="V105" t="str">
        <f>_xlfn.XLOOKUP(Controller[[#This Row],[Company Domain]],Summary[Company Domain], Summary[Revenue Range (in USD)],"ERROR")</f>
        <v>Over $5 bil.</v>
      </c>
      <c r="W105" t="s">
        <v>208</v>
      </c>
      <c r="X105" t="s">
        <v>1204</v>
      </c>
      <c r="Y105" t="s">
        <v>208</v>
      </c>
      <c r="Z105" t="s">
        <v>1371</v>
      </c>
      <c r="AA105" t="str">
        <f>_xlfn.XLOOKUP(Controller[[#This Row],[Company Domain]],Summary[Company Domain], Summary[Industry (Standardized)],"ERROR")</f>
        <v>Retail</v>
      </c>
      <c r="AB105" t="str">
        <f>_xlfn.XLOOKUP(Controller[[#This Row],[Company Domain]],Summary[Company Domain], Summary[Lead Segment HS],"ERROR")</f>
        <v>Services</v>
      </c>
      <c r="AC105" t="str">
        <f>_xlfn.XLOOKUP(Controller[[#This Row],[Company Domain]],Summary[Company Domain], Summary[Industry Re-Segmentation],"ERROR")</f>
        <v>Retail + CPG</v>
      </c>
      <c r="AD105" t="s">
        <v>1372</v>
      </c>
      <c r="AE105" t="s">
        <v>1373</v>
      </c>
      <c r="AF105" t="s">
        <v>1374</v>
      </c>
      <c r="AG105" t="s">
        <v>1367</v>
      </c>
      <c r="AH105" t="s">
        <v>904</v>
      </c>
      <c r="AI105" t="s">
        <v>529</v>
      </c>
      <c r="AJ105">
        <v>98109</v>
      </c>
      <c r="AK105" t="s">
        <v>221</v>
      </c>
      <c r="AL105" t="s">
        <v>1375</v>
      </c>
      <c r="AO105" t="s">
        <v>3987</v>
      </c>
      <c r="AP105" t="s">
        <v>2140</v>
      </c>
    </row>
    <row r="106" spans="1:42" x14ac:dyDescent="0.3">
      <c r="A106" t="s">
        <v>4500</v>
      </c>
      <c r="C106" t="s">
        <v>4501</v>
      </c>
      <c r="D106" t="s">
        <v>227</v>
      </c>
      <c r="E106" t="s">
        <v>227</v>
      </c>
      <c r="F106" t="s">
        <v>2147</v>
      </c>
      <c r="G106" t="s">
        <v>3446</v>
      </c>
      <c r="H106" t="s">
        <v>4502</v>
      </c>
      <c r="I106" t="s">
        <v>165</v>
      </c>
      <c r="J106" t="s">
        <v>4503</v>
      </c>
      <c r="K106" t="s">
        <v>4504</v>
      </c>
      <c r="L106" t="s">
        <v>2602</v>
      </c>
      <c r="M106" t="s">
        <v>1459</v>
      </c>
      <c r="N106" t="s">
        <v>529</v>
      </c>
      <c r="O106">
        <v>98405</v>
      </c>
      <c r="P106" t="s">
        <v>221</v>
      </c>
      <c r="Q106" t="s">
        <v>2603</v>
      </c>
      <c r="R106" t="s">
        <v>2604</v>
      </c>
      <c r="S106" t="s">
        <v>165</v>
      </c>
      <c r="T106" t="s">
        <v>2605</v>
      </c>
      <c r="U106">
        <f>_xlfn.XLOOKUP(Controller[[#This Row],[Company Domain]],Summary[Company Domain], Summary[Revenue (in 000s USD)],"ERROR")</f>
        <v>2901834</v>
      </c>
      <c r="V106" t="str">
        <f>_xlfn.XLOOKUP(Controller[[#This Row],[Company Domain]],Summary[Company Domain], Summary[Revenue Range (in USD)],"ERROR")</f>
        <v>$1 bil. - $5 bil.</v>
      </c>
      <c r="W106" t="s">
        <v>280</v>
      </c>
      <c r="X106" t="s">
        <v>281</v>
      </c>
      <c r="Y106" t="s">
        <v>280</v>
      </c>
      <c r="Z106" t="s">
        <v>281</v>
      </c>
      <c r="AA106" t="str">
        <f>_xlfn.XLOOKUP(Controller[[#This Row],[Company Domain]],Summary[Company Domain], Summary[Industry (Standardized)],"ERROR")</f>
        <v>Physicians Clinics</v>
      </c>
      <c r="AB106" t="str">
        <f>_xlfn.XLOOKUP(Controller[[#This Row],[Company Domain]],Summary[Company Domain], Summary[Lead Segment HS],"ERROR")</f>
        <v>Healthcare</v>
      </c>
      <c r="AC106" t="str">
        <f>_xlfn.XLOOKUP(Controller[[#This Row],[Company Domain]],Summary[Company Domain], Summary[Industry Re-Segmentation],"ERROR")</f>
        <v>Healthcare</v>
      </c>
      <c r="AD106" t="s">
        <v>2606</v>
      </c>
      <c r="AE106" t="s">
        <v>2607</v>
      </c>
      <c r="AF106" t="s">
        <v>2608</v>
      </c>
      <c r="AG106" t="s">
        <v>2602</v>
      </c>
      <c r="AH106" t="s">
        <v>1459</v>
      </c>
      <c r="AI106" t="s">
        <v>529</v>
      </c>
      <c r="AJ106">
        <v>98405</v>
      </c>
      <c r="AK106" t="s">
        <v>221</v>
      </c>
      <c r="AL106" t="s">
        <v>2609</v>
      </c>
      <c r="AO106" t="s">
        <v>3987</v>
      </c>
      <c r="AP106" t="s">
        <v>2140</v>
      </c>
    </row>
    <row r="107" spans="1:42" x14ac:dyDescent="0.3">
      <c r="A107" t="s">
        <v>4505</v>
      </c>
      <c r="C107" t="s">
        <v>4506</v>
      </c>
      <c r="D107" t="s">
        <v>227</v>
      </c>
      <c r="E107" t="s">
        <v>227</v>
      </c>
      <c r="F107" t="s">
        <v>2147</v>
      </c>
      <c r="G107" t="s">
        <v>3446</v>
      </c>
      <c r="H107" t="s">
        <v>4507</v>
      </c>
      <c r="I107" t="s">
        <v>126</v>
      </c>
      <c r="J107" t="s">
        <v>4508</v>
      </c>
      <c r="L107" t="s">
        <v>2386</v>
      </c>
      <c r="M107" t="s">
        <v>1210</v>
      </c>
      <c r="N107" t="s">
        <v>529</v>
      </c>
      <c r="O107">
        <v>98004</v>
      </c>
      <c r="P107" t="s">
        <v>221</v>
      </c>
      <c r="Q107" t="s">
        <v>1201</v>
      </c>
      <c r="R107" t="s">
        <v>1202</v>
      </c>
      <c r="S107" t="s">
        <v>126</v>
      </c>
      <c r="T107" t="s">
        <v>1203</v>
      </c>
      <c r="U107">
        <f>_xlfn.XLOOKUP(Controller[[#This Row],[Company Domain]],Summary[Company Domain], Summary[Revenue (in 000s USD)],"ERROR")</f>
        <v>1484286</v>
      </c>
      <c r="V107" t="str">
        <f>_xlfn.XLOOKUP(Controller[[#This Row],[Company Domain]],Summary[Company Domain], Summary[Revenue Range (in USD)],"ERROR")</f>
        <v>$1 bil. - $5 bil.</v>
      </c>
      <c r="W107" t="s">
        <v>208</v>
      </c>
      <c r="X107" t="s">
        <v>1204</v>
      </c>
      <c r="Y107" t="s">
        <v>208</v>
      </c>
      <c r="Z107" t="s">
        <v>1205</v>
      </c>
      <c r="AA107" t="str">
        <f>_xlfn.XLOOKUP(Controller[[#This Row],[Company Domain]],Summary[Company Domain], Summary[Industry (Standardized)],"ERROR")</f>
        <v>Retail</v>
      </c>
      <c r="AB107" t="str">
        <f>_xlfn.XLOOKUP(Controller[[#This Row],[Company Domain]],Summary[Company Domain], Summary[Lead Segment HS],"ERROR")</f>
        <v>Services</v>
      </c>
      <c r="AC107" t="str">
        <f>_xlfn.XLOOKUP(Controller[[#This Row],[Company Domain]],Summary[Company Domain], Summary[Industry Re-Segmentation],"ERROR")</f>
        <v>Retail + CPG</v>
      </c>
      <c r="AD107" t="s">
        <v>1206</v>
      </c>
      <c r="AE107" t="s">
        <v>1207</v>
      </c>
      <c r="AF107" t="s">
        <v>1208</v>
      </c>
      <c r="AG107" t="s">
        <v>1209</v>
      </c>
      <c r="AH107" t="s">
        <v>1210</v>
      </c>
      <c r="AI107" t="s">
        <v>529</v>
      </c>
      <c r="AJ107">
        <v>98004</v>
      </c>
      <c r="AK107" t="s">
        <v>221</v>
      </c>
      <c r="AL107" t="s">
        <v>1211</v>
      </c>
      <c r="AO107" t="s">
        <v>3987</v>
      </c>
      <c r="AP107" t="s">
        <v>2140</v>
      </c>
    </row>
    <row r="108" spans="1:42" x14ac:dyDescent="0.3">
      <c r="A108" t="s">
        <v>1969</v>
      </c>
      <c r="B108" t="s">
        <v>1159</v>
      </c>
      <c r="C108" t="s">
        <v>4509</v>
      </c>
      <c r="D108" t="s">
        <v>4510</v>
      </c>
      <c r="E108" t="s">
        <v>227</v>
      </c>
      <c r="F108" t="s">
        <v>2147</v>
      </c>
      <c r="G108" t="s">
        <v>3446</v>
      </c>
      <c r="H108" t="s">
        <v>4511</v>
      </c>
      <c r="I108" t="s">
        <v>102</v>
      </c>
      <c r="K108" t="s">
        <v>4512</v>
      </c>
      <c r="L108" t="s">
        <v>3819</v>
      </c>
      <c r="M108" t="s">
        <v>1558</v>
      </c>
      <c r="N108" t="s">
        <v>1559</v>
      </c>
      <c r="O108">
        <v>72716</v>
      </c>
      <c r="P108" t="s">
        <v>221</v>
      </c>
      <c r="Q108" t="s">
        <v>1549</v>
      </c>
      <c r="R108" t="s">
        <v>1550</v>
      </c>
      <c r="S108" t="s">
        <v>102</v>
      </c>
      <c r="T108" t="s">
        <v>1551</v>
      </c>
      <c r="U108">
        <f>_xlfn.XLOOKUP(Controller[[#This Row],[Company Domain]],Summary[Company Domain], Summary[Revenue (in 000s USD)],"ERROR")</f>
        <v>630794000</v>
      </c>
      <c r="V108" t="str">
        <f>_xlfn.XLOOKUP(Controller[[#This Row],[Company Domain]],Summary[Company Domain], Summary[Revenue Range (in USD)],"ERROR")</f>
        <v>Over $5 bil.</v>
      </c>
      <c r="W108" t="s">
        <v>208</v>
      </c>
      <c r="X108" t="s">
        <v>1204</v>
      </c>
      <c r="Y108" t="s">
        <v>1552</v>
      </c>
      <c r="Z108" t="s">
        <v>1553</v>
      </c>
      <c r="AA108" t="str">
        <f>_xlfn.XLOOKUP(Controller[[#This Row],[Company Domain]],Summary[Company Domain], Summary[Industry (Standardized)],"ERROR")</f>
        <v>Retail</v>
      </c>
      <c r="AB108" t="str">
        <f>_xlfn.XLOOKUP(Controller[[#This Row],[Company Domain]],Summary[Company Domain], Summary[Lead Segment HS],"ERROR")</f>
        <v>Services</v>
      </c>
      <c r="AC108" t="str">
        <f>_xlfn.XLOOKUP(Controller[[#This Row],[Company Domain]],Summary[Company Domain], Summary[Industry Re-Segmentation],"ERROR")</f>
        <v>Retail + CPG</v>
      </c>
      <c r="AD108" t="s">
        <v>1554</v>
      </c>
      <c r="AE108" t="s">
        <v>1555</v>
      </c>
      <c r="AF108" t="s">
        <v>1556</v>
      </c>
      <c r="AG108" t="s">
        <v>1557</v>
      </c>
      <c r="AH108" t="s">
        <v>1558</v>
      </c>
      <c r="AI108" t="s">
        <v>1559</v>
      </c>
      <c r="AJ108">
        <v>72716</v>
      </c>
      <c r="AK108" t="s">
        <v>221</v>
      </c>
      <c r="AL108" t="s">
        <v>1560</v>
      </c>
      <c r="AO108" t="s">
        <v>3987</v>
      </c>
      <c r="AP108" t="s">
        <v>2140</v>
      </c>
    </row>
    <row r="109" spans="1:42" x14ac:dyDescent="0.3">
      <c r="A109" t="s">
        <v>422</v>
      </c>
      <c r="C109" t="s">
        <v>4513</v>
      </c>
      <c r="D109" t="s">
        <v>227</v>
      </c>
      <c r="E109" t="s">
        <v>227</v>
      </c>
      <c r="F109" t="s">
        <v>2147</v>
      </c>
      <c r="G109" t="s">
        <v>3446</v>
      </c>
      <c r="H109" t="s">
        <v>4514</v>
      </c>
      <c r="I109" t="s">
        <v>140</v>
      </c>
      <c r="J109" t="s">
        <v>4515</v>
      </c>
      <c r="L109" t="s">
        <v>863</v>
      </c>
      <c r="M109" t="s">
        <v>864</v>
      </c>
      <c r="N109" t="s">
        <v>294</v>
      </c>
      <c r="O109">
        <v>94107</v>
      </c>
      <c r="P109" t="s">
        <v>221</v>
      </c>
      <c r="Q109" t="s">
        <v>40</v>
      </c>
      <c r="R109" t="s">
        <v>856</v>
      </c>
      <c r="S109" t="s">
        <v>140</v>
      </c>
      <c r="T109" t="s">
        <v>857</v>
      </c>
      <c r="U109">
        <f>_xlfn.XLOOKUP(Controller[[#This Row],[Company Domain]],Summary[Company Domain], Summary[Revenue (in 000s USD)],"ERROR")</f>
        <v>8779057</v>
      </c>
      <c r="V109" t="str">
        <f>_xlfn.XLOOKUP(Controller[[#This Row],[Company Domain]],Summary[Company Domain], Summary[Revenue Range (in USD)],"ERROR")</f>
        <v>Over $5 bil.</v>
      </c>
      <c r="W109" t="s">
        <v>280</v>
      </c>
      <c r="X109" t="s">
        <v>281</v>
      </c>
      <c r="Y109" t="s">
        <v>858</v>
      </c>
      <c r="Z109" t="s">
        <v>859</v>
      </c>
      <c r="AA109" t="str">
        <f>_xlfn.XLOOKUP(Controller[[#This Row],[Company Domain]],Summary[Company Domain], Summary[Industry (Standardized)],"ERROR")</f>
        <v>Physicians Clinics</v>
      </c>
      <c r="AB109" t="str">
        <f>_xlfn.XLOOKUP(Controller[[#This Row],[Company Domain]],Summary[Company Domain], Summary[Lead Segment HS],"ERROR")</f>
        <v>Healthcare</v>
      </c>
      <c r="AC109" t="str">
        <f>_xlfn.XLOOKUP(Controller[[#This Row],[Company Domain]],Summary[Company Domain], Summary[Industry Re-Segmentation],"ERROR")</f>
        <v>Healthcare</v>
      </c>
      <c r="AD109" t="s">
        <v>860</v>
      </c>
      <c r="AE109" t="s">
        <v>861</v>
      </c>
      <c r="AF109" t="s">
        <v>862</v>
      </c>
      <c r="AG109" t="s">
        <v>863</v>
      </c>
      <c r="AH109" t="s">
        <v>864</v>
      </c>
      <c r="AI109" t="s">
        <v>294</v>
      </c>
      <c r="AJ109">
        <v>94107</v>
      </c>
      <c r="AK109" t="s">
        <v>221</v>
      </c>
      <c r="AL109" t="s">
        <v>865</v>
      </c>
      <c r="AO109" t="s">
        <v>3987</v>
      </c>
      <c r="AP109" t="s">
        <v>2140</v>
      </c>
    </row>
    <row r="110" spans="1:42" x14ac:dyDescent="0.3">
      <c r="A110" t="s">
        <v>4516</v>
      </c>
      <c r="B110" t="s">
        <v>4517</v>
      </c>
      <c r="C110" t="s">
        <v>4518</v>
      </c>
      <c r="D110" t="s">
        <v>4379</v>
      </c>
      <c r="E110" t="s">
        <v>227</v>
      </c>
      <c r="F110" t="s">
        <v>2147</v>
      </c>
      <c r="G110" t="s">
        <v>3444</v>
      </c>
      <c r="H110" t="s">
        <v>4519</v>
      </c>
      <c r="I110" t="s">
        <v>102</v>
      </c>
      <c r="K110" t="s">
        <v>4520</v>
      </c>
      <c r="L110" t="s">
        <v>1557</v>
      </c>
      <c r="M110" t="s">
        <v>1558</v>
      </c>
      <c r="N110" t="s">
        <v>1559</v>
      </c>
      <c r="O110">
        <v>72716</v>
      </c>
      <c r="P110" t="s">
        <v>221</v>
      </c>
      <c r="Q110" t="s">
        <v>1549</v>
      </c>
      <c r="R110" t="s">
        <v>1550</v>
      </c>
      <c r="S110" t="s">
        <v>102</v>
      </c>
      <c r="T110" t="s">
        <v>1551</v>
      </c>
      <c r="U110">
        <f>_xlfn.XLOOKUP(Controller[[#This Row],[Company Domain]],Summary[Company Domain], Summary[Revenue (in 000s USD)],"ERROR")</f>
        <v>630794000</v>
      </c>
      <c r="V110" t="str">
        <f>_xlfn.XLOOKUP(Controller[[#This Row],[Company Domain]],Summary[Company Domain], Summary[Revenue Range (in USD)],"ERROR")</f>
        <v>Over $5 bil.</v>
      </c>
      <c r="W110" t="s">
        <v>208</v>
      </c>
      <c r="X110" t="s">
        <v>1204</v>
      </c>
      <c r="Y110" t="s">
        <v>1552</v>
      </c>
      <c r="Z110" t="s">
        <v>1553</v>
      </c>
      <c r="AA110" t="str">
        <f>_xlfn.XLOOKUP(Controller[[#This Row],[Company Domain]],Summary[Company Domain], Summary[Industry (Standardized)],"ERROR")</f>
        <v>Retail</v>
      </c>
      <c r="AB110" t="str">
        <f>_xlfn.XLOOKUP(Controller[[#This Row],[Company Domain]],Summary[Company Domain], Summary[Lead Segment HS],"ERROR")</f>
        <v>Services</v>
      </c>
      <c r="AC110" t="str">
        <f>_xlfn.XLOOKUP(Controller[[#This Row],[Company Domain]],Summary[Company Domain], Summary[Industry Re-Segmentation],"ERROR")</f>
        <v>Retail + CPG</v>
      </c>
      <c r="AD110" t="s">
        <v>1554</v>
      </c>
      <c r="AE110" t="s">
        <v>1555</v>
      </c>
      <c r="AF110" t="s">
        <v>1556</v>
      </c>
      <c r="AG110" t="s">
        <v>1557</v>
      </c>
      <c r="AH110" t="s">
        <v>1558</v>
      </c>
      <c r="AI110" t="s">
        <v>1559</v>
      </c>
      <c r="AJ110">
        <v>72716</v>
      </c>
      <c r="AK110" t="s">
        <v>221</v>
      </c>
      <c r="AL110" t="s">
        <v>1560</v>
      </c>
      <c r="AO110" t="s">
        <v>3987</v>
      </c>
      <c r="AP110" t="s">
        <v>2140</v>
      </c>
    </row>
    <row r="111" spans="1:42" x14ac:dyDescent="0.3">
      <c r="A111" t="s">
        <v>2825</v>
      </c>
      <c r="B111" t="s">
        <v>896</v>
      </c>
      <c r="C111" t="s">
        <v>4521</v>
      </c>
      <c r="D111" t="s">
        <v>4251</v>
      </c>
      <c r="E111" t="s">
        <v>227</v>
      </c>
      <c r="F111" t="s">
        <v>2147</v>
      </c>
      <c r="G111" t="s">
        <v>2786</v>
      </c>
      <c r="H111" t="s">
        <v>4522</v>
      </c>
      <c r="I111" t="s">
        <v>161</v>
      </c>
      <c r="J111" t="s">
        <v>4523</v>
      </c>
      <c r="K111" t="s">
        <v>4524</v>
      </c>
      <c r="L111" t="s">
        <v>933</v>
      </c>
      <c r="M111" t="s">
        <v>925</v>
      </c>
      <c r="N111" t="s">
        <v>294</v>
      </c>
      <c r="O111">
        <v>94025</v>
      </c>
      <c r="P111" t="s">
        <v>221</v>
      </c>
      <c r="Q111" t="s">
        <v>926</v>
      </c>
      <c r="R111" t="s">
        <v>927</v>
      </c>
      <c r="S111" t="s">
        <v>161</v>
      </c>
      <c r="T111" t="s">
        <v>928</v>
      </c>
      <c r="U111">
        <f>_xlfn.XLOOKUP(Controller[[#This Row],[Company Domain]],Summary[Company Domain], Summary[Revenue (in 000s USD)],"ERROR")</f>
        <v>7248142</v>
      </c>
      <c r="V111" t="str">
        <f>_xlfn.XLOOKUP(Controller[[#This Row],[Company Domain]],Summary[Company Domain], Summary[Revenue Range (in USD)],"ERROR")</f>
        <v>Over $5 bil.</v>
      </c>
      <c r="W111" t="s">
        <v>380</v>
      </c>
      <c r="X111" t="s">
        <v>929</v>
      </c>
      <c r="Y111" t="s">
        <v>380</v>
      </c>
      <c r="Z111" t="s">
        <v>929</v>
      </c>
      <c r="AA111" t="str">
        <f>_xlfn.XLOOKUP(Controller[[#This Row],[Company Domain]],Summary[Company Domain], Summary[Industry (Standardized)],"ERROR")</f>
        <v>Consumer Services</v>
      </c>
      <c r="AB111" t="str">
        <f>_xlfn.XLOOKUP(Controller[[#This Row],[Company Domain]],Summary[Company Domain], Summary[Lead Segment HS],"ERROR")</f>
        <v>Services</v>
      </c>
      <c r="AC111" t="str">
        <f>_xlfn.XLOOKUP(Controller[[#This Row],[Company Domain]],Summary[Company Domain], Summary[Industry Re-Segmentation],"ERROR")</f>
        <v>Retail + CPG</v>
      </c>
      <c r="AD111" t="s">
        <v>930</v>
      </c>
      <c r="AE111" t="s">
        <v>931</v>
      </c>
      <c r="AF111" t="s">
        <v>932</v>
      </c>
      <c r="AG111" t="s">
        <v>933</v>
      </c>
      <c r="AH111" t="s">
        <v>925</v>
      </c>
      <c r="AI111" t="s">
        <v>294</v>
      </c>
      <c r="AJ111">
        <v>94025</v>
      </c>
      <c r="AK111" t="s">
        <v>221</v>
      </c>
      <c r="AL111" t="s">
        <v>934</v>
      </c>
      <c r="AO111" t="s">
        <v>3987</v>
      </c>
      <c r="AP111" t="s">
        <v>2140</v>
      </c>
    </row>
    <row r="112" spans="1:42" x14ac:dyDescent="0.3">
      <c r="A112" t="s">
        <v>1383</v>
      </c>
      <c r="C112" t="s">
        <v>4525</v>
      </c>
      <c r="D112" t="s">
        <v>227</v>
      </c>
      <c r="E112" t="s">
        <v>227</v>
      </c>
      <c r="F112" t="s">
        <v>2147</v>
      </c>
      <c r="G112" t="s">
        <v>3446</v>
      </c>
      <c r="H112" t="s">
        <v>4526</v>
      </c>
      <c r="I112" t="s">
        <v>154</v>
      </c>
      <c r="K112" t="s">
        <v>4527</v>
      </c>
      <c r="M112" t="s">
        <v>4528</v>
      </c>
      <c r="N112" t="s">
        <v>591</v>
      </c>
      <c r="P112" t="s">
        <v>221</v>
      </c>
      <c r="Q112" t="s">
        <v>543</v>
      </c>
      <c r="R112" t="s">
        <v>544</v>
      </c>
      <c r="S112" t="s">
        <v>154</v>
      </c>
      <c r="T112" t="s">
        <v>545</v>
      </c>
      <c r="U112">
        <f>_xlfn.XLOOKUP(Controller[[#This Row],[Company Domain]],Summary[Company Domain], Summary[Revenue (in 000s USD)],"ERROR")</f>
        <v>12450000</v>
      </c>
      <c r="V112" t="str">
        <f>_xlfn.XLOOKUP(Controller[[#This Row],[Company Domain]],Summary[Company Domain], Summary[Revenue Range (in USD)],"ERROR")</f>
        <v>Over $5 bil.</v>
      </c>
      <c r="W112" t="s">
        <v>280</v>
      </c>
      <c r="X112" t="s">
        <v>281</v>
      </c>
      <c r="Y112" t="s">
        <v>280</v>
      </c>
      <c r="Z112" t="s">
        <v>281</v>
      </c>
      <c r="AA112" t="str">
        <f>_xlfn.XLOOKUP(Controller[[#This Row],[Company Domain]],Summary[Company Domain], Summary[Industry (Standardized)],"ERROR")</f>
        <v>Physicians Clinics</v>
      </c>
      <c r="AB112" t="str">
        <f>_xlfn.XLOOKUP(Controller[[#This Row],[Company Domain]],Summary[Company Domain], Summary[Lead Segment HS],"ERROR")</f>
        <v>Healthcare</v>
      </c>
      <c r="AC112" t="str">
        <f>_xlfn.XLOOKUP(Controller[[#This Row],[Company Domain]],Summary[Company Domain], Summary[Industry Re-Segmentation],"ERROR")</f>
        <v>Healthcare</v>
      </c>
      <c r="AD112" t="s">
        <v>546</v>
      </c>
      <c r="AE112" t="s">
        <v>547</v>
      </c>
      <c r="AF112" t="s">
        <v>548</v>
      </c>
      <c r="AG112" t="s">
        <v>549</v>
      </c>
      <c r="AH112" t="s">
        <v>550</v>
      </c>
      <c r="AI112" t="s">
        <v>551</v>
      </c>
      <c r="AJ112">
        <v>37067</v>
      </c>
      <c r="AK112" t="s">
        <v>221</v>
      </c>
      <c r="AL112" t="s">
        <v>552</v>
      </c>
      <c r="AO112" t="s">
        <v>3987</v>
      </c>
      <c r="AP112" t="s">
        <v>2140</v>
      </c>
    </row>
    <row r="113" spans="1:42" x14ac:dyDescent="0.3">
      <c r="A113" t="s">
        <v>4529</v>
      </c>
      <c r="C113" t="s">
        <v>4530</v>
      </c>
      <c r="D113" t="s">
        <v>227</v>
      </c>
      <c r="E113" t="s">
        <v>227</v>
      </c>
      <c r="F113" t="s">
        <v>2147</v>
      </c>
      <c r="G113" t="s">
        <v>3446</v>
      </c>
      <c r="H113" t="s">
        <v>4531</v>
      </c>
      <c r="I113" t="s">
        <v>151</v>
      </c>
      <c r="J113" t="s">
        <v>4532</v>
      </c>
      <c r="M113" t="s">
        <v>4533</v>
      </c>
      <c r="N113" t="s">
        <v>529</v>
      </c>
      <c r="O113">
        <v>98815</v>
      </c>
      <c r="P113" t="s">
        <v>221</v>
      </c>
      <c r="Q113" t="s">
        <v>4029</v>
      </c>
      <c r="R113" t="s">
        <v>4030</v>
      </c>
      <c r="S113" t="s">
        <v>151</v>
      </c>
      <c r="T113" t="s">
        <v>4031</v>
      </c>
      <c r="U113">
        <f>_xlfn.XLOOKUP(Controller[[#This Row],[Company Domain]],Summary[Company Domain], Summary[Revenue (in 000s USD)],"ERROR")</f>
        <v>3463273</v>
      </c>
      <c r="V113" t="str">
        <f>_xlfn.XLOOKUP(Controller[[#This Row],[Company Domain]],Summary[Company Domain], Summary[Revenue Range (in USD)],"ERROR")</f>
        <v>$1 bil. - $5 bil.</v>
      </c>
      <c r="W113" t="s">
        <v>601</v>
      </c>
      <c r="X113" t="s">
        <v>602</v>
      </c>
      <c r="Y113" t="s">
        <v>4032</v>
      </c>
      <c r="Z113" t="s">
        <v>4033</v>
      </c>
      <c r="AA113" t="str">
        <f>_xlfn.XLOOKUP(Controller[[#This Row],[Company Domain]],Summary[Company Domain], Summary[Industry (Standardized)],"ERROR")</f>
        <v>Physicians Clinics</v>
      </c>
      <c r="AB113" t="str">
        <f>_xlfn.XLOOKUP(Controller[[#This Row],[Company Domain]],Summary[Company Domain], Summary[Lead Segment HS],"ERROR")</f>
        <v>Healthcare</v>
      </c>
      <c r="AC113" t="str">
        <f>_xlfn.XLOOKUP(Controller[[#This Row],[Company Domain]],Summary[Company Domain], Summary[Industry Re-Segmentation],"ERROR")</f>
        <v>Healthcare</v>
      </c>
      <c r="AD113" t="s">
        <v>4034</v>
      </c>
      <c r="AE113" t="s">
        <v>4035</v>
      </c>
      <c r="AF113" t="s">
        <v>4036</v>
      </c>
      <c r="AG113" t="s">
        <v>4027</v>
      </c>
      <c r="AH113" t="s">
        <v>4028</v>
      </c>
      <c r="AI113" t="s">
        <v>830</v>
      </c>
      <c r="AJ113">
        <v>33431</v>
      </c>
      <c r="AK113" t="s">
        <v>221</v>
      </c>
      <c r="AL113" t="s">
        <v>4037</v>
      </c>
      <c r="AO113" t="s">
        <v>3987</v>
      </c>
      <c r="AP113" t="s">
        <v>2140</v>
      </c>
    </row>
    <row r="114" spans="1:42" x14ac:dyDescent="0.3">
      <c r="A114" t="s">
        <v>4534</v>
      </c>
      <c r="C114" t="s">
        <v>4535</v>
      </c>
      <c r="D114" t="s">
        <v>4536</v>
      </c>
      <c r="E114" t="s">
        <v>227</v>
      </c>
      <c r="F114" t="s">
        <v>2147</v>
      </c>
      <c r="G114" t="s">
        <v>3446</v>
      </c>
      <c r="H114" t="s">
        <v>4537</v>
      </c>
      <c r="I114" t="s">
        <v>161</v>
      </c>
      <c r="K114" t="s">
        <v>4538</v>
      </c>
      <c r="M114" t="s">
        <v>4539</v>
      </c>
      <c r="N114" t="s">
        <v>542</v>
      </c>
      <c r="P114" t="s">
        <v>221</v>
      </c>
      <c r="Q114" t="s">
        <v>926</v>
      </c>
      <c r="R114" t="s">
        <v>927</v>
      </c>
      <c r="S114" t="s">
        <v>161</v>
      </c>
      <c r="T114" t="s">
        <v>928</v>
      </c>
      <c r="U114">
        <f>_xlfn.XLOOKUP(Controller[[#This Row],[Company Domain]],Summary[Company Domain], Summary[Revenue (in 000s USD)],"ERROR")</f>
        <v>7248142</v>
      </c>
      <c r="V114" t="str">
        <f>_xlfn.XLOOKUP(Controller[[#This Row],[Company Domain]],Summary[Company Domain], Summary[Revenue Range (in USD)],"ERROR")</f>
        <v>Over $5 bil.</v>
      </c>
      <c r="W114" t="s">
        <v>380</v>
      </c>
      <c r="X114" t="s">
        <v>929</v>
      </c>
      <c r="Y114" t="s">
        <v>380</v>
      </c>
      <c r="Z114" t="s">
        <v>929</v>
      </c>
      <c r="AA114" t="str">
        <f>_xlfn.XLOOKUP(Controller[[#This Row],[Company Domain]],Summary[Company Domain], Summary[Industry (Standardized)],"ERROR")</f>
        <v>Consumer Services</v>
      </c>
      <c r="AB114" t="str">
        <f>_xlfn.XLOOKUP(Controller[[#This Row],[Company Domain]],Summary[Company Domain], Summary[Lead Segment HS],"ERROR")</f>
        <v>Services</v>
      </c>
      <c r="AC114" t="str">
        <f>_xlfn.XLOOKUP(Controller[[#This Row],[Company Domain]],Summary[Company Domain], Summary[Industry Re-Segmentation],"ERROR")</f>
        <v>Retail + CPG</v>
      </c>
      <c r="AD114" t="s">
        <v>930</v>
      </c>
      <c r="AE114" t="s">
        <v>931</v>
      </c>
      <c r="AF114" t="s">
        <v>932</v>
      </c>
      <c r="AG114" t="s">
        <v>933</v>
      </c>
      <c r="AH114" t="s">
        <v>925</v>
      </c>
      <c r="AI114" t="s">
        <v>294</v>
      </c>
      <c r="AJ114">
        <v>94025</v>
      </c>
      <c r="AK114" t="s">
        <v>221</v>
      </c>
      <c r="AL114" t="s">
        <v>934</v>
      </c>
      <c r="AO114" t="s">
        <v>3987</v>
      </c>
      <c r="AP114" t="s">
        <v>2141</v>
      </c>
    </row>
    <row r="115" spans="1:42" x14ac:dyDescent="0.3">
      <c r="A115" t="s">
        <v>3551</v>
      </c>
      <c r="C115" t="s">
        <v>4540</v>
      </c>
      <c r="D115" t="s">
        <v>4055</v>
      </c>
      <c r="E115" t="s">
        <v>227</v>
      </c>
      <c r="F115" t="s">
        <v>2147</v>
      </c>
      <c r="G115" t="s">
        <v>3446</v>
      </c>
      <c r="H115" t="s">
        <v>4541</v>
      </c>
      <c r="I115" t="s">
        <v>157</v>
      </c>
      <c r="J115" t="s">
        <v>4542</v>
      </c>
      <c r="K115" t="s">
        <v>4543</v>
      </c>
      <c r="L115" t="s">
        <v>1763</v>
      </c>
      <c r="M115" t="s">
        <v>4544</v>
      </c>
      <c r="N115" t="s">
        <v>294</v>
      </c>
      <c r="O115" t="s">
        <v>4545</v>
      </c>
      <c r="P115" t="s">
        <v>221</v>
      </c>
      <c r="Q115" t="s">
        <v>57</v>
      </c>
      <c r="R115" t="s">
        <v>1765</v>
      </c>
      <c r="S115" t="s">
        <v>157</v>
      </c>
      <c r="T115" t="s">
        <v>1766</v>
      </c>
      <c r="U115">
        <f>_xlfn.XLOOKUP(Controller[[#This Row],[Company Domain]],Summary[Company Domain], Summary[Revenue (in 000s USD)],"ERROR")</f>
        <v>7412467</v>
      </c>
      <c r="V115" t="str">
        <f>_xlfn.XLOOKUP(Controller[[#This Row],[Company Domain]],Summary[Company Domain], Summary[Revenue Range (in USD)],"ERROR")</f>
        <v>Over $5 bil.</v>
      </c>
      <c r="W115" t="s">
        <v>280</v>
      </c>
      <c r="X115" t="s">
        <v>206</v>
      </c>
      <c r="Y115" t="s">
        <v>1767</v>
      </c>
      <c r="Z115" t="s">
        <v>1768</v>
      </c>
      <c r="AA115" t="str">
        <f>_xlfn.XLOOKUP(Controller[[#This Row],[Company Domain]],Summary[Company Domain], Summary[Industry (Standardized)],"ERROR")</f>
        <v>Physicians Clinics</v>
      </c>
      <c r="AB115" t="str">
        <f>_xlfn.XLOOKUP(Controller[[#This Row],[Company Domain]],Summary[Company Domain], Summary[Lead Segment HS],"ERROR")</f>
        <v>Healthcare</v>
      </c>
      <c r="AC115" t="str">
        <f>_xlfn.XLOOKUP(Controller[[#This Row],[Company Domain]],Summary[Company Domain], Summary[Industry Re-Segmentation],"ERROR")</f>
        <v>Healthcare</v>
      </c>
      <c r="AD115" t="s">
        <v>1769</v>
      </c>
      <c r="AE115" t="s">
        <v>1770</v>
      </c>
      <c r="AF115" t="s">
        <v>1771</v>
      </c>
      <c r="AG115" t="s">
        <v>1763</v>
      </c>
      <c r="AH115" t="s">
        <v>1764</v>
      </c>
      <c r="AI115" t="s">
        <v>294</v>
      </c>
      <c r="AJ115">
        <v>94304</v>
      </c>
      <c r="AK115" t="s">
        <v>221</v>
      </c>
      <c r="AL115" t="s">
        <v>1772</v>
      </c>
      <c r="AO115" t="s">
        <v>3987</v>
      </c>
      <c r="AP115" t="s">
        <v>2140</v>
      </c>
    </row>
    <row r="116" spans="1:42" x14ac:dyDescent="0.3">
      <c r="A116" t="s">
        <v>319</v>
      </c>
      <c r="B116" t="s">
        <v>763</v>
      </c>
      <c r="C116" t="s">
        <v>4546</v>
      </c>
      <c r="D116" t="s">
        <v>227</v>
      </c>
      <c r="E116" t="s">
        <v>227</v>
      </c>
      <c r="F116" t="s">
        <v>2147</v>
      </c>
      <c r="G116" t="s">
        <v>3446</v>
      </c>
      <c r="H116" t="s">
        <v>4547</v>
      </c>
      <c r="I116" t="s">
        <v>154</v>
      </c>
      <c r="J116" t="s">
        <v>4548</v>
      </c>
      <c r="L116" t="s">
        <v>4549</v>
      </c>
      <c r="M116" t="s">
        <v>4550</v>
      </c>
      <c r="N116" t="s">
        <v>4551</v>
      </c>
      <c r="O116">
        <v>71270</v>
      </c>
      <c r="P116" t="s">
        <v>221</v>
      </c>
      <c r="Q116" t="s">
        <v>543</v>
      </c>
      <c r="R116" t="s">
        <v>544</v>
      </c>
      <c r="S116" t="s">
        <v>154</v>
      </c>
      <c r="T116" t="s">
        <v>545</v>
      </c>
      <c r="U116">
        <f>_xlfn.XLOOKUP(Controller[[#This Row],[Company Domain]],Summary[Company Domain], Summary[Revenue (in 000s USD)],"ERROR")</f>
        <v>12450000</v>
      </c>
      <c r="V116" t="str">
        <f>_xlfn.XLOOKUP(Controller[[#This Row],[Company Domain]],Summary[Company Domain], Summary[Revenue Range (in USD)],"ERROR")</f>
        <v>Over $5 bil.</v>
      </c>
      <c r="W116" t="s">
        <v>280</v>
      </c>
      <c r="X116" t="s">
        <v>281</v>
      </c>
      <c r="Y116" t="s">
        <v>280</v>
      </c>
      <c r="Z116" t="s">
        <v>281</v>
      </c>
      <c r="AA116" t="str">
        <f>_xlfn.XLOOKUP(Controller[[#This Row],[Company Domain]],Summary[Company Domain], Summary[Industry (Standardized)],"ERROR")</f>
        <v>Physicians Clinics</v>
      </c>
      <c r="AB116" t="str">
        <f>_xlfn.XLOOKUP(Controller[[#This Row],[Company Domain]],Summary[Company Domain], Summary[Lead Segment HS],"ERROR")</f>
        <v>Healthcare</v>
      </c>
      <c r="AC116" t="str">
        <f>_xlfn.XLOOKUP(Controller[[#This Row],[Company Domain]],Summary[Company Domain], Summary[Industry Re-Segmentation],"ERROR")</f>
        <v>Healthcare</v>
      </c>
      <c r="AD116" t="s">
        <v>546</v>
      </c>
      <c r="AE116" t="s">
        <v>547</v>
      </c>
      <c r="AF116" t="s">
        <v>548</v>
      </c>
      <c r="AG116" t="s">
        <v>549</v>
      </c>
      <c r="AH116" t="s">
        <v>550</v>
      </c>
      <c r="AI116" t="s">
        <v>551</v>
      </c>
      <c r="AJ116">
        <v>37067</v>
      </c>
      <c r="AK116" t="s">
        <v>221</v>
      </c>
      <c r="AL116" t="s">
        <v>552</v>
      </c>
      <c r="AO116" t="s">
        <v>3987</v>
      </c>
      <c r="AP116" t="s">
        <v>2140</v>
      </c>
    </row>
    <row r="117" spans="1:42" x14ac:dyDescent="0.3">
      <c r="A117" t="s">
        <v>628</v>
      </c>
      <c r="B117" t="s">
        <v>867</v>
      </c>
      <c r="C117" t="s">
        <v>4552</v>
      </c>
      <c r="D117" t="s">
        <v>227</v>
      </c>
      <c r="E117" t="s">
        <v>227</v>
      </c>
      <c r="F117" t="s">
        <v>2147</v>
      </c>
      <c r="G117" t="s">
        <v>3446</v>
      </c>
      <c r="H117" t="s">
        <v>4553</v>
      </c>
      <c r="I117" t="s">
        <v>766</v>
      </c>
      <c r="J117" t="s">
        <v>4554</v>
      </c>
      <c r="K117" t="s">
        <v>4555</v>
      </c>
      <c r="L117" t="s">
        <v>3374</v>
      </c>
      <c r="M117" t="s">
        <v>1294</v>
      </c>
      <c r="N117" t="s">
        <v>294</v>
      </c>
      <c r="O117">
        <v>95661</v>
      </c>
      <c r="P117" t="s">
        <v>221</v>
      </c>
      <c r="Q117" t="s">
        <v>1</v>
      </c>
      <c r="R117" t="s">
        <v>770</v>
      </c>
      <c r="S117" t="s">
        <v>101</v>
      </c>
      <c r="T117" t="s">
        <v>771</v>
      </c>
      <c r="U117">
        <f>_xlfn.XLOOKUP(Controller[[#This Row],[Company Domain]],Summary[Company Domain], Summary[Revenue (in 000s USD)],"ERROR")</f>
        <v>95400000</v>
      </c>
      <c r="V117" t="str">
        <f>_xlfn.XLOOKUP(Controller[[#This Row],[Company Domain]],Summary[Company Domain], Summary[Revenue Range (in USD)],"ERROR")</f>
        <v>Over $5 bil.</v>
      </c>
      <c r="W117" t="s">
        <v>280</v>
      </c>
      <c r="X117" t="s">
        <v>206</v>
      </c>
      <c r="Y117" t="s">
        <v>280</v>
      </c>
      <c r="Z117" t="s">
        <v>206</v>
      </c>
      <c r="AA117" t="str">
        <f>_xlfn.XLOOKUP(Controller[[#This Row],[Company Domain]],Summary[Company Domain], Summary[Industry (Standardized)],"ERROR")</f>
        <v>Physicians Clinics</v>
      </c>
      <c r="AB117" t="str">
        <f>_xlfn.XLOOKUP(Controller[[#This Row],[Company Domain]],Summary[Company Domain], Summary[Lead Segment HS],"ERROR")</f>
        <v>Healthcare</v>
      </c>
      <c r="AC117" t="str">
        <f>_xlfn.XLOOKUP(Controller[[#This Row],[Company Domain]],Summary[Company Domain], Summary[Industry Re-Segmentation],"ERROR")</f>
        <v>Healthcare</v>
      </c>
      <c r="AD117" t="s">
        <v>772</v>
      </c>
      <c r="AE117" t="s">
        <v>773</v>
      </c>
      <c r="AF117" t="s">
        <v>774</v>
      </c>
      <c r="AG117" t="s">
        <v>775</v>
      </c>
      <c r="AH117" t="s">
        <v>769</v>
      </c>
      <c r="AI117" t="s">
        <v>294</v>
      </c>
      <c r="AJ117">
        <v>94612</v>
      </c>
      <c r="AK117" t="s">
        <v>221</v>
      </c>
      <c r="AL117" t="s">
        <v>776</v>
      </c>
      <c r="AO117" t="s">
        <v>3987</v>
      </c>
      <c r="AP117" t="s">
        <v>2140</v>
      </c>
    </row>
    <row r="118" spans="1:42" x14ac:dyDescent="0.3">
      <c r="A118" t="s">
        <v>4004</v>
      </c>
      <c r="C118" t="s">
        <v>4556</v>
      </c>
      <c r="D118" t="s">
        <v>227</v>
      </c>
      <c r="E118" t="s">
        <v>227</v>
      </c>
      <c r="F118" t="s">
        <v>2147</v>
      </c>
      <c r="G118" t="s">
        <v>3446</v>
      </c>
      <c r="H118" t="s">
        <v>4557</v>
      </c>
      <c r="I118" t="s">
        <v>154</v>
      </c>
      <c r="J118" t="s">
        <v>4558</v>
      </c>
      <c r="L118" t="s">
        <v>4559</v>
      </c>
      <c r="M118" t="s">
        <v>4560</v>
      </c>
      <c r="N118" t="s">
        <v>4561</v>
      </c>
      <c r="O118">
        <v>25901</v>
      </c>
      <c r="P118" t="s">
        <v>221</v>
      </c>
      <c r="Q118" t="s">
        <v>543</v>
      </c>
      <c r="R118" t="s">
        <v>544</v>
      </c>
      <c r="S118" t="s">
        <v>154</v>
      </c>
      <c r="T118" t="s">
        <v>545</v>
      </c>
      <c r="U118">
        <f>_xlfn.XLOOKUP(Controller[[#This Row],[Company Domain]],Summary[Company Domain], Summary[Revenue (in 000s USD)],"ERROR")</f>
        <v>12450000</v>
      </c>
      <c r="V118" t="str">
        <f>_xlfn.XLOOKUP(Controller[[#This Row],[Company Domain]],Summary[Company Domain], Summary[Revenue Range (in USD)],"ERROR")</f>
        <v>Over $5 bil.</v>
      </c>
      <c r="W118" t="s">
        <v>280</v>
      </c>
      <c r="X118" t="s">
        <v>281</v>
      </c>
      <c r="Y118" t="s">
        <v>280</v>
      </c>
      <c r="Z118" t="s">
        <v>281</v>
      </c>
      <c r="AA118" t="str">
        <f>_xlfn.XLOOKUP(Controller[[#This Row],[Company Domain]],Summary[Company Domain], Summary[Industry (Standardized)],"ERROR")</f>
        <v>Physicians Clinics</v>
      </c>
      <c r="AB118" t="str">
        <f>_xlfn.XLOOKUP(Controller[[#This Row],[Company Domain]],Summary[Company Domain], Summary[Lead Segment HS],"ERROR")</f>
        <v>Healthcare</v>
      </c>
      <c r="AC118" t="str">
        <f>_xlfn.XLOOKUP(Controller[[#This Row],[Company Domain]],Summary[Company Domain], Summary[Industry Re-Segmentation],"ERROR")</f>
        <v>Healthcare</v>
      </c>
      <c r="AD118" t="s">
        <v>546</v>
      </c>
      <c r="AE118" t="s">
        <v>547</v>
      </c>
      <c r="AF118" t="s">
        <v>548</v>
      </c>
      <c r="AG118" t="s">
        <v>549</v>
      </c>
      <c r="AH118" t="s">
        <v>550</v>
      </c>
      <c r="AI118" t="s">
        <v>551</v>
      </c>
      <c r="AJ118">
        <v>37067</v>
      </c>
      <c r="AK118" t="s">
        <v>221</v>
      </c>
      <c r="AL118" t="s">
        <v>552</v>
      </c>
      <c r="AO118" t="s">
        <v>3987</v>
      </c>
      <c r="AP118" t="s">
        <v>2140</v>
      </c>
    </row>
    <row r="119" spans="1:42" x14ac:dyDescent="0.3">
      <c r="A119" t="s">
        <v>2027</v>
      </c>
      <c r="C119" t="s">
        <v>4562</v>
      </c>
      <c r="D119" t="s">
        <v>4563</v>
      </c>
      <c r="E119" t="s">
        <v>227</v>
      </c>
      <c r="F119" t="s">
        <v>2147</v>
      </c>
      <c r="G119" t="s">
        <v>3444</v>
      </c>
      <c r="H119" t="s">
        <v>4564</v>
      </c>
      <c r="I119" t="s">
        <v>106</v>
      </c>
      <c r="J119" t="s">
        <v>4565</v>
      </c>
      <c r="K119" t="s">
        <v>4566</v>
      </c>
      <c r="L119" t="s">
        <v>3047</v>
      </c>
      <c r="M119" t="s">
        <v>308</v>
      </c>
      <c r="N119" t="s">
        <v>294</v>
      </c>
      <c r="O119">
        <v>90015</v>
      </c>
      <c r="P119" t="s">
        <v>221</v>
      </c>
      <c r="Q119" t="s">
        <v>3039</v>
      </c>
      <c r="R119" t="s">
        <v>3040</v>
      </c>
      <c r="S119" t="s">
        <v>106</v>
      </c>
      <c r="T119" t="s">
        <v>3041</v>
      </c>
      <c r="U119">
        <f>_xlfn.XLOOKUP(Controller[[#This Row],[Company Domain]],Summary[Company Domain], Summary[Revenue (in 000s USD)],"ERROR")</f>
        <v>5028200</v>
      </c>
      <c r="V119" t="str">
        <f>_xlfn.XLOOKUP(Controller[[#This Row],[Company Domain]],Summary[Company Domain], Summary[Revenue Range (in USD)],"ERROR")</f>
        <v>Over $5 bil.</v>
      </c>
      <c r="W119" t="s">
        <v>208</v>
      </c>
      <c r="X119" t="s">
        <v>3042</v>
      </c>
      <c r="Y119" t="s">
        <v>365</v>
      </c>
      <c r="Z119" t="s">
        <v>3043</v>
      </c>
      <c r="AA119" t="str">
        <f>_xlfn.XLOOKUP(Controller[[#This Row],[Company Domain]],Summary[Company Domain], Summary[Industry (Standardized)],"ERROR")</f>
        <v>Retail</v>
      </c>
      <c r="AB119" t="str">
        <f>_xlfn.XLOOKUP(Controller[[#This Row],[Company Domain]],Summary[Company Domain], Summary[Lead Segment HS],"ERROR")</f>
        <v>Services</v>
      </c>
      <c r="AC119" t="str">
        <f>_xlfn.XLOOKUP(Controller[[#This Row],[Company Domain]],Summary[Company Domain], Summary[Industry Re-Segmentation],"ERROR")</f>
        <v>Retail + CPG</v>
      </c>
      <c r="AD119" t="s">
        <v>3044</v>
      </c>
      <c r="AE119" t="s">
        <v>3045</v>
      </c>
      <c r="AF119" t="s">
        <v>3046</v>
      </c>
      <c r="AG119" t="s">
        <v>3047</v>
      </c>
      <c r="AH119" t="s">
        <v>308</v>
      </c>
      <c r="AI119" t="s">
        <v>294</v>
      </c>
      <c r="AJ119">
        <v>90015</v>
      </c>
      <c r="AK119" t="s">
        <v>221</v>
      </c>
      <c r="AL119" t="s">
        <v>3048</v>
      </c>
      <c r="AO119" t="s">
        <v>3987</v>
      </c>
      <c r="AP119" t="s">
        <v>2140</v>
      </c>
    </row>
    <row r="120" spans="1:42" x14ac:dyDescent="0.3">
      <c r="A120" t="s">
        <v>4567</v>
      </c>
      <c r="C120" t="s">
        <v>4151</v>
      </c>
      <c r="D120" t="s">
        <v>227</v>
      </c>
      <c r="E120" t="s">
        <v>227</v>
      </c>
      <c r="F120" t="s">
        <v>2147</v>
      </c>
      <c r="G120" t="s">
        <v>3446</v>
      </c>
      <c r="H120" t="s">
        <v>4568</v>
      </c>
      <c r="I120" t="s">
        <v>4569</v>
      </c>
      <c r="K120" t="s">
        <v>4570</v>
      </c>
      <c r="L120" t="s">
        <v>1236</v>
      </c>
      <c r="M120" t="s">
        <v>1237</v>
      </c>
      <c r="N120" t="s">
        <v>542</v>
      </c>
      <c r="O120">
        <v>75019</v>
      </c>
      <c r="P120" t="s">
        <v>221</v>
      </c>
      <c r="Q120" t="s">
        <v>1238</v>
      </c>
      <c r="R120" t="s">
        <v>1239</v>
      </c>
      <c r="S120" t="s">
        <v>122</v>
      </c>
      <c r="T120" t="s">
        <v>1240</v>
      </c>
      <c r="U120">
        <f>_xlfn.XLOOKUP(Controller[[#This Row],[Company Domain]],Summary[Company Domain], Summary[Revenue (in 000s USD)],"ERROR")</f>
        <v>1108156</v>
      </c>
      <c r="V120" t="str">
        <f>_xlfn.XLOOKUP(Controller[[#This Row],[Company Domain]],Summary[Company Domain], Summary[Revenue Range (in USD)],"ERROR")</f>
        <v>$1 bil. - $5 bil.</v>
      </c>
      <c r="W120" t="s">
        <v>212</v>
      </c>
      <c r="X120" t="s">
        <v>1241</v>
      </c>
      <c r="Y120" t="s">
        <v>212</v>
      </c>
      <c r="Z120" t="s">
        <v>1241</v>
      </c>
      <c r="AA120" t="str">
        <f>_xlfn.XLOOKUP(Controller[[#This Row],[Company Domain]],Summary[Company Domain], Summary[Industry (Standardized)],"ERROR")</f>
        <v>Manufacturing</v>
      </c>
      <c r="AB120" t="str">
        <f>_xlfn.XLOOKUP(Controller[[#This Row],[Company Domain]],Summary[Company Domain], Summary[Lead Segment HS],"ERROR")</f>
        <v>Services</v>
      </c>
      <c r="AC120" t="str">
        <f>_xlfn.XLOOKUP(Controller[[#This Row],[Company Domain]],Summary[Company Domain], Summary[Industry Re-Segmentation],"ERROR")</f>
        <v>Manufacturing</v>
      </c>
      <c r="AD120" t="s">
        <v>1242</v>
      </c>
      <c r="AE120" t="s">
        <v>1243</v>
      </c>
      <c r="AF120" t="s">
        <v>1244</v>
      </c>
      <c r="AG120" t="s">
        <v>1236</v>
      </c>
      <c r="AH120" t="s">
        <v>1237</v>
      </c>
      <c r="AI120" t="s">
        <v>542</v>
      </c>
      <c r="AJ120">
        <v>75019</v>
      </c>
      <c r="AK120" t="s">
        <v>221</v>
      </c>
      <c r="AL120" t="s">
        <v>1245</v>
      </c>
      <c r="AO120" t="s">
        <v>3987</v>
      </c>
      <c r="AP120" t="s">
        <v>2140</v>
      </c>
    </row>
    <row r="121" spans="1:42" x14ac:dyDescent="0.3">
      <c r="A121" t="s">
        <v>4571</v>
      </c>
      <c r="C121" t="s">
        <v>4572</v>
      </c>
      <c r="D121" t="s">
        <v>227</v>
      </c>
      <c r="E121" t="s">
        <v>227</v>
      </c>
      <c r="F121" t="s">
        <v>2147</v>
      </c>
      <c r="G121" t="s">
        <v>3444</v>
      </c>
      <c r="H121" t="s">
        <v>4573</v>
      </c>
      <c r="I121" t="s">
        <v>4574</v>
      </c>
      <c r="J121" t="s">
        <v>4575</v>
      </c>
      <c r="K121" t="s">
        <v>4576</v>
      </c>
      <c r="L121" t="s">
        <v>4577</v>
      </c>
      <c r="M121" t="s">
        <v>4578</v>
      </c>
      <c r="N121" t="s">
        <v>1707</v>
      </c>
      <c r="O121">
        <v>1613</v>
      </c>
      <c r="P121" t="s">
        <v>221</v>
      </c>
      <c r="Q121" t="s">
        <v>615</v>
      </c>
      <c r="R121" t="s">
        <v>616</v>
      </c>
      <c r="S121" t="s">
        <v>145</v>
      </c>
      <c r="T121" t="s">
        <v>617</v>
      </c>
      <c r="U121">
        <f>_xlfn.XLOOKUP(Controller[[#This Row],[Company Domain]],Summary[Company Domain], Summary[Revenue (in 000s USD)],"ERROR")</f>
        <v>6247700</v>
      </c>
      <c r="V121" t="str">
        <f>_xlfn.XLOOKUP(Controller[[#This Row],[Company Domain]],Summary[Company Domain], Summary[Revenue Range (in USD)],"ERROR")</f>
        <v>Over $5 bil.</v>
      </c>
      <c r="W121" t="s">
        <v>219</v>
      </c>
      <c r="X121" t="s">
        <v>618</v>
      </c>
      <c r="Y121" t="s">
        <v>219</v>
      </c>
      <c r="Z121" t="s">
        <v>619</v>
      </c>
      <c r="AA121" t="str">
        <f>_xlfn.XLOOKUP(Controller[[#This Row],[Company Domain]],Summary[Company Domain], Summary[Industry (Standardized)],"ERROR")</f>
        <v>Finance</v>
      </c>
      <c r="AB121" t="str">
        <f>_xlfn.XLOOKUP(Controller[[#This Row],[Company Domain]],Summary[Company Domain], Summary[Lead Segment HS],"ERROR")</f>
        <v>Services</v>
      </c>
      <c r="AC121" t="str">
        <f>_xlfn.XLOOKUP(Controller[[#This Row],[Company Domain]],Summary[Company Domain], Summary[Industry Re-Segmentation],"ERROR")</f>
        <v>Finance &amp; Insurance</v>
      </c>
      <c r="AD121" t="s">
        <v>620</v>
      </c>
      <c r="AE121" t="s">
        <v>621</v>
      </c>
      <c r="AF121" t="s">
        <v>622</v>
      </c>
      <c r="AG121" t="s">
        <v>613</v>
      </c>
      <c r="AH121" t="s">
        <v>614</v>
      </c>
      <c r="AI121" t="s">
        <v>294</v>
      </c>
      <c r="AJ121">
        <v>92707</v>
      </c>
      <c r="AK121" t="s">
        <v>221</v>
      </c>
      <c r="AL121" t="s">
        <v>623</v>
      </c>
      <c r="AO121" t="s">
        <v>3987</v>
      </c>
      <c r="AP121" t="s">
        <v>2140</v>
      </c>
    </row>
    <row r="122" spans="1:42" x14ac:dyDescent="0.3">
      <c r="A122" t="s">
        <v>3354</v>
      </c>
      <c r="C122" t="s">
        <v>4579</v>
      </c>
      <c r="D122" t="s">
        <v>4580</v>
      </c>
      <c r="E122" t="s">
        <v>227</v>
      </c>
      <c r="F122" t="s">
        <v>2147</v>
      </c>
      <c r="G122" t="s">
        <v>2786</v>
      </c>
      <c r="H122" t="s">
        <v>4581</v>
      </c>
      <c r="I122" t="s">
        <v>187</v>
      </c>
      <c r="J122" t="s">
        <v>4582</v>
      </c>
      <c r="K122" t="s">
        <v>4583</v>
      </c>
      <c r="L122" t="s">
        <v>4584</v>
      </c>
      <c r="M122" t="s">
        <v>456</v>
      </c>
      <c r="N122" t="s">
        <v>457</v>
      </c>
      <c r="O122" t="s">
        <v>4585</v>
      </c>
      <c r="P122" t="s">
        <v>221</v>
      </c>
      <c r="Q122" t="s">
        <v>87</v>
      </c>
      <c r="R122" t="s">
        <v>1808</v>
      </c>
      <c r="S122" t="s">
        <v>187</v>
      </c>
      <c r="T122" t="s">
        <v>1809</v>
      </c>
      <c r="U122">
        <f>_xlfn.XLOOKUP(Controller[[#This Row],[Company Domain]],Summary[Company Domain], Summary[Revenue (in 000s USD)],"ERROR")</f>
        <v>1939308</v>
      </c>
      <c r="V122" t="str">
        <f>_xlfn.XLOOKUP(Controller[[#This Row],[Company Domain]],Summary[Company Domain], Summary[Revenue Range (in USD)],"ERROR")</f>
        <v>$1 bil. - $5 bil.</v>
      </c>
      <c r="W122" t="s">
        <v>215</v>
      </c>
      <c r="Y122" t="s">
        <v>215</v>
      </c>
      <c r="AA122" t="str">
        <f>_xlfn.XLOOKUP(Controller[[#This Row],[Company Domain]],Summary[Company Domain], Summary[Industry (Standardized)],"ERROR")</f>
        <v>Insurance</v>
      </c>
      <c r="AB122" t="str">
        <f>_xlfn.XLOOKUP(Controller[[#This Row],[Company Domain]],Summary[Company Domain], Summary[Lead Segment HS],"ERROR")</f>
        <v>Services</v>
      </c>
      <c r="AC122" t="str">
        <f>_xlfn.XLOOKUP(Controller[[#This Row],[Company Domain]],Summary[Company Domain], Summary[Industry Re-Segmentation],"ERROR")</f>
        <v>Finance &amp; Insurance</v>
      </c>
      <c r="AD122" t="s">
        <v>1810</v>
      </c>
      <c r="AE122" t="s">
        <v>1811</v>
      </c>
      <c r="AF122" t="s">
        <v>1812</v>
      </c>
      <c r="AG122" t="s">
        <v>1813</v>
      </c>
      <c r="AH122" t="s">
        <v>718</v>
      </c>
      <c r="AI122" t="s">
        <v>457</v>
      </c>
      <c r="AK122" t="s">
        <v>221</v>
      </c>
      <c r="AL122" t="s">
        <v>1814</v>
      </c>
      <c r="AO122" t="s">
        <v>3987</v>
      </c>
      <c r="AP122" t="s">
        <v>2140</v>
      </c>
    </row>
    <row r="123" spans="1:42" x14ac:dyDescent="0.3">
      <c r="A123" t="s">
        <v>1602</v>
      </c>
      <c r="B123" t="s">
        <v>661</v>
      </c>
      <c r="C123" t="s">
        <v>3059</v>
      </c>
      <c r="D123" t="s">
        <v>227</v>
      </c>
      <c r="E123" t="s">
        <v>227</v>
      </c>
      <c r="F123" t="s">
        <v>2147</v>
      </c>
      <c r="G123" t="s">
        <v>3446</v>
      </c>
      <c r="H123" t="s">
        <v>4586</v>
      </c>
      <c r="I123" t="s">
        <v>122</v>
      </c>
      <c r="K123" t="s">
        <v>4587</v>
      </c>
      <c r="M123" t="s">
        <v>1048</v>
      </c>
      <c r="N123" t="s">
        <v>542</v>
      </c>
      <c r="P123" t="s">
        <v>221</v>
      </c>
      <c r="Q123" t="s">
        <v>1238</v>
      </c>
      <c r="R123" t="s">
        <v>1239</v>
      </c>
      <c r="S123" t="s">
        <v>122</v>
      </c>
      <c r="T123" t="s">
        <v>1240</v>
      </c>
      <c r="U123">
        <f>_xlfn.XLOOKUP(Controller[[#This Row],[Company Domain]],Summary[Company Domain], Summary[Revenue (in 000s USD)],"ERROR")</f>
        <v>1108156</v>
      </c>
      <c r="V123" t="str">
        <f>_xlfn.XLOOKUP(Controller[[#This Row],[Company Domain]],Summary[Company Domain], Summary[Revenue Range (in USD)],"ERROR")</f>
        <v>$1 bil. - $5 bil.</v>
      </c>
      <c r="W123" t="s">
        <v>212</v>
      </c>
      <c r="X123" t="s">
        <v>1241</v>
      </c>
      <c r="Y123" t="s">
        <v>212</v>
      </c>
      <c r="Z123" t="s">
        <v>1241</v>
      </c>
      <c r="AA123" t="str">
        <f>_xlfn.XLOOKUP(Controller[[#This Row],[Company Domain]],Summary[Company Domain], Summary[Industry (Standardized)],"ERROR")</f>
        <v>Manufacturing</v>
      </c>
      <c r="AB123" t="str">
        <f>_xlfn.XLOOKUP(Controller[[#This Row],[Company Domain]],Summary[Company Domain], Summary[Lead Segment HS],"ERROR")</f>
        <v>Services</v>
      </c>
      <c r="AC123" t="str">
        <f>_xlfn.XLOOKUP(Controller[[#This Row],[Company Domain]],Summary[Company Domain], Summary[Industry Re-Segmentation],"ERROR")</f>
        <v>Manufacturing</v>
      </c>
      <c r="AD123" t="s">
        <v>1242</v>
      </c>
      <c r="AE123" t="s">
        <v>1243</v>
      </c>
      <c r="AF123" t="s">
        <v>1244</v>
      </c>
      <c r="AG123" t="s">
        <v>1236</v>
      </c>
      <c r="AH123" t="s">
        <v>1237</v>
      </c>
      <c r="AI123" t="s">
        <v>542</v>
      </c>
      <c r="AJ123">
        <v>75019</v>
      </c>
      <c r="AK123" t="s">
        <v>221</v>
      </c>
      <c r="AL123" t="s">
        <v>1245</v>
      </c>
      <c r="AO123" t="s">
        <v>3987</v>
      </c>
      <c r="AP123" t="s">
        <v>2140</v>
      </c>
    </row>
    <row r="124" spans="1:42" x14ac:dyDescent="0.3">
      <c r="A124" t="s">
        <v>4588</v>
      </c>
      <c r="C124" t="s">
        <v>4589</v>
      </c>
      <c r="D124" t="s">
        <v>4251</v>
      </c>
      <c r="E124" t="s">
        <v>227</v>
      </c>
      <c r="F124" t="s">
        <v>2147</v>
      </c>
      <c r="G124" t="s">
        <v>2786</v>
      </c>
      <c r="H124" t="s">
        <v>4590</v>
      </c>
      <c r="I124" t="s">
        <v>106</v>
      </c>
      <c r="K124" t="s">
        <v>4591</v>
      </c>
      <c r="L124" t="s">
        <v>3047</v>
      </c>
      <c r="M124" t="s">
        <v>308</v>
      </c>
      <c r="N124" t="s">
        <v>294</v>
      </c>
      <c r="O124">
        <v>90015</v>
      </c>
      <c r="P124" t="s">
        <v>221</v>
      </c>
      <c r="Q124" t="s">
        <v>3039</v>
      </c>
      <c r="R124" t="s">
        <v>3040</v>
      </c>
      <c r="S124" t="s">
        <v>106</v>
      </c>
      <c r="T124" t="s">
        <v>3041</v>
      </c>
      <c r="U124">
        <f>_xlfn.XLOOKUP(Controller[[#This Row],[Company Domain]],Summary[Company Domain], Summary[Revenue (in 000s USD)],"ERROR")</f>
        <v>5028200</v>
      </c>
      <c r="V124" t="str">
        <f>_xlfn.XLOOKUP(Controller[[#This Row],[Company Domain]],Summary[Company Domain], Summary[Revenue Range (in USD)],"ERROR")</f>
        <v>Over $5 bil.</v>
      </c>
      <c r="W124" t="s">
        <v>208</v>
      </c>
      <c r="X124" t="s">
        <v>3042</v>
      </c>
      <c r="Y124" t="s">
        <v>365</v>
      </c>
      <c r="Z124" t="s">
        <v>3043</v>
      </c>
      <c r="AA124" t="str">
        <f>_xlfn.XLOOKUP(Controller[[#This Row],[Company Domain]],Summary[Company Domain], Summary[Industry (Standardized)],"ERROR")</f>
        <v>Retail</v>
      </c>
      <c r="AB124" t="str">
        <f>_xlfn.XLOOKUP(Controller[[#This Row],[Company Domain]],Summary[Company Domain], Summary[Lead Segment HS],"ERROR")</f>
        <v>Services</v>
      </c>
      <c r="AC124" t="str">
        <f>_xlfn.XLOOKUP(Controller[[#This Row],[Company Domain]],Summary[Company Domain], Summary[Industry Re-Segmentation],"ERROR")</f>
        <v>Retail + CPG</v>
      </c>
      <c r="AD124" t="s">
        <v>3044</v>
      </c>
      <c r="AE124" t="s">
        <v>3045</v>
      </c>
      <c r="AF124" t="s">
        <v>3046</v>
      </c>
      <c r="AG124" t="s">
        <v>3047</v>
      </c>
      <c r="AH124" t="s">
        <v>308</v>
      </c>
      <c r="AI124" t="s">
        <v>294</v>
      </c>
      <c r="AJ124">
        <v>90015</v>
      </c>
      <c r="AK124" t="s">
        <v>221</v>
      </c>
      <c r="AL124" t="s">
        <v>3048</v>
      </c>
      <c r="AO124" t="s">
        <v>3987</v>
      </c>
      <c r="AP124" t="s">
        <v>2140</v>
      </c>
    </row>
    <row r="125" spans="1:42" x14ac:dyDescent="0.3">
      <c r="A125" t="s">
        <v>4592</v>
      </c>
      <c r="C125" t="s">
        <v>1675</v>
      </c>
      <c r="D125" t="s">
        <v>4055</v>
      </c>
      <c r="E125" t="s">
        <v>227</v>
      </c>
      <c r="F125" t="s">
        <v>2147</v>
      </c>
      <c r="G125" t="s">
        <v>3446</v>
      </c>
      <c r="H125" t="s">
        <v>4593</v>
      </c>
      <c r="I125" t="s">
        <v>196</v>
      </c>
      <c r="J125" t="s">
        <v>4594</v>
      </c>
      <c r="K125" t="s">
        <v>4595</v>
      </c>
      <c r="L125" t="s">
        <v>4596</v>
      </c>
      <c r="M125" t="s">
        <v>904</v>
      </c>
      <c r="N125" t="s">
        <v>529</v>
      </c>
      <c r="O125">
        <v>98104</v>
      </c>
      <c r="P125" t="s">
        <v>221</v>
      </c>
      <c r="Q125" t="s">
        <v>1122</v>
      </c>
      <c r="R125" t="s">
        <v>1123</v>
      </c>
      <c r="S125" t="s">
        <v>196</v>
      </c>
      <c r="T125" t="s">
        <v>1124</v>
      </c>
      <c r="U125">
        <f>_xlfn.XLOOKUP(Controller[[#This Row],[Company Domain]],Summary[Company Domain], Summary[Revenue (in 000s USD)],"ERROR")</f>
        <v>15540000</v>
      </c>
      <c r="V125" t="str">
        <f>_xlfn.XLOOKUP(Controller[[#This Row],[Company Domain]],Summary[Company Domain], Summary[Revenue Range (in USD)],"ERROR")</f>
        <v>Over $5 bil.</v>
      </c>
      <c r="W125" t="s">
        <v>212</v>
      </c>
      <c r="X125" t="s">
        <v>1125</v>
      </c>
      <c r="Y125" t="s">
        <v>212</v>
      </c>
      <c r="Z125" t="s">
        <v>1126</v>
      </c>
      <c r="AA125" t="str">
        <f>_xlfn.XLOOKUP(Controller[[#This Row],[Company Domain]],Summary[Company Domain], Summary[Industry (Standardized)],"ERROR")</f>
        <v>Manufacturing</v>
      </c>
      <c r="AB125" t="str">
        <f>_xlfn.XLOOKUP(Controller[[#This Row],[Company Domain]],Summary[Company Domain], Summary[Lead Segment HS],"ERROR")</f>
        <v>Services</v>
      </c>
      <c r="AC125" t="str">
        <f>_xlfn.XLOOKUP(Controller[[#This Row],[Company Domain]],Summary[Company Domain], Summary[Industry Re-Segmentation],"ERROR")</f>
        <v>Manufacturing</v>
      </c>
      <c r="AD125" t="s">
        <v>1127</v>
      </c>
      <c r="AE125" t="s">
        <v>1128</v>
      </c>
      <c r="AF125" t="s">
        <v>1129</v>
      </c>
      <c r="AG125" t="s">
        <v>1120</v>
      </c>
      <c r="AH125" t="s">
        <v>1121</v>
      </c>
      <c r="AI125" t="s">
        <v>581</v>
      </c>
      <c r="AJ125">
        <v>83707</v>
      </c>
      <c r="AK125" t="s">
        <v>221</v>
      </c>
      <c r="AL125" t="s">
        <v>1130</v>
      </c>
      <c r="AO125" t="s">
        <v>3987</v>
      </c>
      <c r="AP125" t="s">
        <v>2140</v>
      </c>
    </row>
    <row r="126" spans="1:42" x14ac:dyDescent="0.3">
      <c r="A126" t="s">
        <v>4597</v>
      </c>
      <c r="C126" t="s">
        <v>4598</v>
      </c>
      <c r="D126" t="s">
        <v>4425</v>
      </c>
      <c r="E126" t="s">
        <v>227</v>
      </c>
      <c r="F126" t="s">
        <v>2147</v>
      </c>
      <c r="G126" t="s">
        <v>3446</v>
      </c>
      <c r="H126" t="s">
        <v>4599</v>
      </c>
      <c r="I126" t="s">
        <v>182</v>
      </c>
      <c r="L126" t="s">
        <v>4600</v>
      </c>
      <c r="M126" t="s">
        <v>4601</v>
      </c>
      <c r="N126" t="s">
        <v>3240</v>
      </c>
      <c r="O126">
        <v>47591</v>
      </c>
      <c r="P126" t="s">
        <v>221</v>
      </c>
      <c r="Q126" t="s">
        <v>82</v>
      </c>
      <c r="R126" t="s">
        <v>793</v>
      </c>
      <c r="S126" t="s">
        <v>182</v>
      </c>
      <c r="T126" t="s">
        <v>794</v>
      </c>
      <c r="U126">
        <f>_xlfn.XLOOKUP(Controller[[#This Row],[Company Domain]],Summary[Company Domain], Summary[Revenue (in 000s USD)],"ERROR")</f>
        <v>1161057</v>
      </c>
      <c r="V126" t="str">
        <f>_xlfn.XLOOKUP(Controller[[#This Row],[Company Domain]],Summary[Company Domain], Summary[Revenue Range (in USD)],"ERROR")</f>
        <v>$1 bil. - $5 bil.</v>
      </c>
      <c r="W126" t="s">
        <v>280</v>
      </c>
      <c r="X126" t="s">
        <v>281</v>
      </c>
      <c r="Y126" t="s">
        <v>280</v>
      </c>
      <c r="Z126" t="s">
        <v>281</v>
      </c>
      <c r="AA126" t="str">
        <f>_xlfn.XLOOKUP(Controller[[#This Row],[Company Domain]],Summary[Company Domain], Summary[Industry (Standardized)],"ERROR")</f>
        <v>Physicians Clinics</v>
      </c>
      <c r="AB126" t="str">
        <f>_xlfn.XLOOKUP(Controller[[#This Row],[Company Domain]],Summary[Company Domain], Summary[Lead Segment HS],"ERROR")</f>
        <v>Healthcare</v>
      </c>
      <c r="AC126" t="str">
        <f>_xlfn.XLOOKUP(Controller[[#This Row],[Company Domain]],Summary[Company Domain], Summary[Industry Re-Segmentation],"ERROR")</f>
        <v>Healthcare</v>
      </c>
      <c r="AD126" t="s">
        <v>795</v>
      </c>
      <c r="AE126" t="s">
        <v>796</v>
      </c>
      <c r="AF126" t="s">
        <v>797</v>
      </c>
      <c r="AG126" t="s">
        <v>798</v>
      </c>
      <c r="AH126" t="s">
        <v>799</v>
      </c>
      <c r="AI126" t="s">
        <v>294</v>
      </c>
      <c r="AJ126">
        <v>90602</v>
      </c>
      <c r="AK126" t="s">
        <v>221</v>
      </c>
      <c r="AL126" t="s">
        <v>800</v>
      </c>
      <c r="AO126" t="s">
        <v>3987</v>
      </c>
      <c r="AP126" t="s">
        <v>2140</v>
      </c>
    </row>
    <row r="127" spans="1:42" x14ac:dyDescent="0.3">
      <c r="A127" t="s">
        <v>3251</v>
      </c>
      <c r="B127" t="s">
        <v>914</v>
      </c>
      <c r="C127" t="s">
        <v>4602</v>
      </c>
      <c r="D127" t="s">
        <v>4603</v>
      </c>
      <c r="E127" t="s">
        <v>227</v>
      </c>
      <c r="F127" t="s">
        <v>2147</v>
      </c>
      <c r="G127" t="s">
        <v>3444</v>
      </c>
      <c r="H127" t="s">
        <v>4604</v>
      </c>
      <c r="I127" t="s">
        <v>153</v>
      </c>
      <c r="J127" t="s">
        <v>4605</v>
      </c>
      <c r="K127" t="s">
        <v>4606</v>
      </c>
      <c r="L127" t="s">
        <v>2417</v>
      </c>
      <c r="M127" t="s">
        <v>1193</v>
      </c>
      <c r="N127" t="s">
        <v>591</v>
      </c>
      <c r="O127">
        <v>43202</v>
      </c>
      <c r="P127" t="s">
        <v>221</v>
      </c>
      <c r="Q127" t="s">
        <v>53</v>
      </c>
      <c r="R127" t="s">
        <v>2412</v>
      </c>
      <c r="S127" t="s">
        <v>153</v>
      </c>
      <c r="T127" t="s">
        <v>2413</v>
      </c>
      <c r="U127">
        <f>_xlfn.XLOOKUP(Controller[[#This Row],[Company Domain]],Summary[Company Domain], Summary[Revenue (in 000s USD)],"ERROR")</f>
        <v>5138067</v>
      </c>
      <c r="V127" t="str">
        <f>_xlfn.XLOOKUP(Controller[[#This Row],[Company Domain]],Summary[Company Domain], Summary[Revenue Range (in USD)],"ERROR")</f>
        <v>Over $5 bil.</v>
      </c>
      <c r="W127" t="s">
        <v>280</v>
      </c>
      <c r="X127" t="s">
        <v>281</v>
      </c>
      <c r="Y127" t="s">
        <v>460</v>
      </c>
      <c r="Z127" t="s">
        <v>699</v>
      </c>
      <c r="AA127" t="str">
        <f>_xlfn.XLOOKUP(Controller[[#This Row],[Company Domain]],Summary[Company Domain], Summary[Industry (Standardized)],"ERROR")</f>
        <v>Physicians Clinics</v>
      </c>
      <c r="AB127" t="str">
        <f>_xlfn.XLOOKUP(Controller[[#This Row],[Company Domain]],Summary[Company Domain], Summary[Lead Segment HS],"ERROR")</f>
        <v>Healthcare</v>
      </c>
      <c r="AC127" t="str">
        <f>_xlfn.XLOOKUP(Controller[[#This Row],[Company Domain]],Summary[Company Domain], Summary[Industry Re-Segmentation],"ERROR")</f>
        <v>Healthcare</v>
      </c>
      <c r="AD127" t="s">
        <v>2414</v>
      </c>
      <c r="AE127" t="s">
        <v>2415</v>
      </c>
      <c r="AF127" t="s">
        <v>2416</v>
      </c>
      <c r="AG127" t="s">
        <v>2417</v>
      </c>
      <c r="AH127" t="s">
        <v>1193</v>
      </c>
      <c r="AI127" t="s">
        <v>591</v>
      </c>
      <c r="AJ127">
        <v>43202</v>
      </c>
      <c r="AK127" t="s">
        <v>221</v>
      </c>
      <c r="AL127" t="s">
        <v>2418</v>
      </c>
      <c r="AO127" t="s">
        <v>3987</v>
      </c>
      <c r="AP127" t="s">
        <v>2140</v>
      </c>
    </row>
    <row r="128" spans="1:42" x14ac:dyDescent="0.3">
      <c r="A128" t="s">
        <v>4607</v>
      </c>
      <c r="C128" t="s">
        <v>4608</v>
      </c>
      <c r="D128" t="s">
        <v>4055</v>
      </c>
      <c r="E128" t="s">
        <v>227</v>
      </c>
      <c r="F128" t="s">
        <v>2147</v>
      </c>
      <c r="G128" t="s">
        <v>3446</v>
      </c>
      <c r="H128" t="s">
        <v>4609</v>
      </c>
      <c r="I128" t="s">
        <v>3236</v>
      </c>
      <c r="L128" t="s">
        <v>4610</v>
      </c>
      <c r="M128" t="s">
        <v>4611</v>
      </c>
      <c r="N128" t="s">
        <v>294</v>
      </c>
      <c r="O128">
        <v>92081</v>
      </c>
      <c r="P128" t="s">
        <v>221</v>
      </c>
      <c r="Q128" t="s">
        <v>2885</v>
      </c>
      <c r="R128" t="s">
        <v>2886</v>
      </c>
      <c r="S128" t="s">
        <v>103</v>
      </c>
      <c r="T128" t="s">
        <v>2887</v>
      </c>
      <c r="U128">
        <f>_xlfn.XLOOKUP(Controller[[#This Row],[Company Domain]],Summary[Company Domain], Summary[Revenue (in 000s USD)],"ERROR")</f>
        <v>34987000</v>
      </c>
      <c r="V128" t="str">
        <f>_xlfn.XLOOKUP(Controller[[#This Row],[Company Domain]],Summary[Company Domain], Summary[Revenue Range (in USD)],"ERROR")</f>
        <v>Over $5 bil.</v>
      </c>
      <c r="W128" t="s">
        <v>208</v>
      </c>
      <c r="X128" t="s">
        <v>1398</v>
      </c>
      <c r="Y128" t="s">
        <v>2888</v>
      </c>
      <c r="Z128" t="s">
        <v>2889</v>
      </c>
      <c r="AA128" t="str">
        <f>_xlfn.XLOOKUP(Controller[[#This Row],[Company Domain]],Summary[Company Domain], Summary[Industry (Standardized)],"ERROR")</f>
        <v>Retail</v>
      </c>
      <c r="AB128" t="str">
        <f>_xlfn.XLOOKUP(Controller[[#This Row],[Company Domain]],Summary[Company Domain], Summary[Lead Segment HS],"ERROR")</f>
        <v>Services</v>
      </c>
      <c r="AC128" t="str">
        <f>_xlfn.XLOOKUP(Controller[[#This Row],[Company Domain]],Summary[Company Domain], Summary[Industry Re-Segmentation],"ERROR")</f>
        <v>Retail + CPG</v>
      </c>
      <c r="AD128" t="s">
        <v>2890</v>
      </c>
      <c r="AE128" t="s">
        <v>2891</v>
      </c>
      <c r="AF128" t="s">
        <v>2892</v>
      </c>
      <c r="AG128" t="s">
        <v>2893</v>
      </c>
      <c r="AH128" t="s">
        <v>2894</v>
      </c>
      <c r="AI128" t="s">
        <v>429</v>
      </c>
      <c r="AJ128">
        <v>60018</v>
      </c>
      <c r="AK128" t="s">
        <v>221</v>
      </c>
      <c r="AL128" t="s">
        <v>2895</v>
      </c>
      <c r="AO128" t="s">
        <v>3987</v>
      </c>
      <c r="AP128" t="s">
        <v>2140</v>
      </c>
    </row>
    <row r="129" spans="1:42" x14ac:dyDescent="0.3">
      <c r="A129" t="s">
        <v>4612</v>
      </c>
      <c r="C129" t="s">
        <v>4613</v>
      </c>
      <c r="D129" t="s">
        <v>227</v>
      </c>
      <c r="E129" t="s">
        <v>227</v>
      </c>
      <c r="F129" t="s">
        <v>2147</v>
      </c>
      <c r="G129" t="s">
        <v>3446</v>
      </c>
      <c r="H129" t="s">
        <v>4614</v>
      </c>
      <c r="I129" t="s">
        <v>2090</v>
      </c>
      <c r="J129" t="s">
        <v>4615</v>
      </c>
      <c r="L129" t="s">
        <v>2498</v>
      </c>
      <c r="M129" t="s">
        <v>1262</v>
      </c>
      <c r="N129" t="s">
        <v>529</v>
      </c>
      <c r="O129">
        <v>98034</v>
      </c>
      <c r="P129" t="s">
        <v>221</v>
      </c>
      <c r="Q129" t="s">
        <v>76</v>
      </c>
      <c r="R129" t="s">
        <v>1256</v>
      </c>
      <c r="S129" t="s">
        <v>176</v>
      </c>
      <c r="T129" t="s">
        <v>1257</v>
      </c>
      <c r="U129">
        <f>_xlfn.XLOOKUP(Controller[[#This Row],[Company Domain]],Summary[Company Domain], Summary[Revenue (in 000s USD)],"ERROR")</f>
        <v>1574612</v>
      </c>
      <c r="V129" t="str">
        <f>_xlfn.XLOOKUP(Controller[[#This Row],[Company Domain]],Summary[Company Domain], Summary[Revenue Range (in USD)],"ERROR")</f>
        <v>$1 bil. - $5 bil.</v>
      </c>
      <c r="W129" t="s">
        <v>280</v>
      </c>
      <c r="X129" t="s">
        <v>281</v>
      </c>
      <c r="Y129" t="s">
        <v>280</v>
      </c>
      <c r="Z129" t="s">
        <v>281</v>
      </c>
      <c r="AA129" t="str">
        <f>_xlfn.XLOOKUP(Controller[[#This Row],[Company Domain]],Summary[Company Domain], Summary[Industry (Standardized)],"ERROR")</f>
        <v>Physicians Clinics</v>
      </c>
      <c r="AB129" t="str">
        <f>_xlfn.XLOOKUP(Controller[[#This Row],[Company Domain]],Summary[Company Domain], Summary[Lead Segment HS],"ERROR")</f>
        <v>Healthcare</v>
      </c>
      <c r="AC129" t="str">
        <f>_xlfn.XLOOKUP(Controller[[#This Row],[Company Domain]],Summary[Company Domain], Summary[Industry Re-Segmentation],"ERROR")</f>
        <v>Healthcare</v>
      </c>
      <c r="AD129" t="s">
        <v>1258</v>
      </c>
      <c r="AE129" t="s">
        <v>1259</v>
      </c>
      <c r="AF129" t="s">
        <v>1260</v>
      </c>
      <c r="AG129" t="s">
        <v>1261</v>
      </c>
      <c r="AH129" t="s">
        <v>1262</v>
      </c>
      <c r="AI129" t="s">
        <v>529</v>
      </c>
      <c r="AJ129">
        <v>98034</v>
      </c>
      <c r="AK129" t="s">
        <v>221</v>
      </c>
      <c r="AL129" t="s">
        <v>1263</v>
      </c>
      <c r="AO129" t="s">
        <v>3987</v>
      </c>
      <c r="AP129" t="s">
        <v>2140</v>
      </c>
    </row>
    <row r="130" spans="1:42" x14ac:dyDescent="0.3">
      <c r="A130" t="s">
        <v>4616</v>
      </c>
      <c r="C130" t="s">
        <v>4617</v>
      </c>
      <c r="D130" t="s">
        <v>4618</v>
      </c>
      <c r="E130" t="s">
        <v>227</v>
      </c>
      <c r="F130" t="s">
        <v>2147</v>
      </c>
      <c r="G130" t="s">
        <v>2786</v>
      </c>
      <c r="H130" t="s">
        <v>4619</v>
      </c>
      <c r="I130" t="s">
        <v>128</v>
      </c>
      <c r="J130" t="s">
        <v>4620</v>
      </c>
      <c r="K130" t="s">
        <v>4621</v>
      </c>
      <c r="L130" t="s">
        <v>4622</v>
      </c>
      <c r="M130" t="s">
        <v>4623</v>
      </c>
      <c r="N130" t="s">
        <v>542</v>
      </c>
      <c r="O130">
        <v>79912</v>
      </c>
      <c r="P130" t="s">
        <v>221</v>
      </c>
      <c r="Q130" t="s">
        <v>4624</v>
      </c>
      <c r="R130" t="s">
        <v>4625</v>
      </c>
      <c r="S130" t="s">
        <v>4626</v>
      </c>
      <c r="T130" t="s">
        <v>4627</v>
      </c>
      <c r="U130">
        <f>_xlfn.XLOOKUP(Controller[[#This Row],[Company Domain]],Summary[Company Domain], Summary[Revenue (in 000s USD)],"ERROR")</f>
        <v>2009424</v>
      </c>
      <c r="V130" t="str">
        <f>_xlfn.XLOOKUP(Controller[[#This Row],[Company Domain]],Summary[Company Domain], Summary[Revenue Range (in USD)],"ERROR")</f>
        <v>$1 bil. - $5 bil.</v>
      </c>
      <c r="W130" t="s">
        <v>4628</v>
      </c>
      <c r="Y130" t="s">
        <v>4629</v>
      </c>
      <c r="Z130" t="s">
        <v>4630</v>
      </c>
      <c r="AA130" t="str">
        <f>_xlfn.XLOOKUP(Controller[[#This Row],[Company Domain]],Summary[Company Domain], Summary[Industry (Standardized)],"ERROR")</f>
        <v>Retail</v>
      </c>
      <c r="AB130" t="str">
        <f>_xlfn.XLOOKUP(Controller[[#This Row],[Company Domain]],Summary[Company Domain], Summary[Lead Segment HS],"ERROR")</f>
        <v>Services</v>
      </c>
      <c r="AC130" t="str">
        <f>_xlfn.XLOOKUP(Controller[[#This Row],[Company Domain]],Summary[Company Domain], Summary[Industry Re-Segmentation],"ERROR")</f>
        <v>Retail + CPG</v>
      </c>
      <c r="AD130" t="s">
        <v>4631</v>
      </c>
      <c r="AE130" t="s">
        <v>4632</v>
      </c>
      <c r="AF130" t="s">
        <v>4633</v>
      </c>
      <c r="AG130" t="s">
        <v>4622</v>
      </c>
      <c r="AH130" t="s">
        <v>4623</v>
      </c>
      <c r="AI130" t="s">
        <v>542</v>
      </c>
      <c r="AJ130">
        <v>79912</v>
      </c>
      <c r="AK130" t="s">
        <v>221</v>
      </c>
      <c r="AL130" t="s">
        <v>4634</v>
      </c>
      <c r="AO130" t="s">
        <v>3987</v>
      </c>
      <c r="AP130" t="s">
        <v>2140</v>
      </c>
    </row>
    <row r="131" spans="1:42" x14ac:dyDescent="0.3">
      <c r="A131" t="s">
        <v>1724</v>
      </c>
      <c r="B131" t="s">
        <v>914</v>
      </c>
      <c r="C131" t="s">
        <v>3185</v>
      </c>
      <c r="D131" t="s">
        <v>4635</v>
      </c>
      <c r="E131" t="s">
        <v>227</v>
      </c>
      <c r="F131" t="s">
        <v>2147</v>
      </c>
      <c r="G131" t="s">
        <v>3446</v>
      </c>
      <c r="H131" t="s">
        <v>4636</v>
      </c>
      <c r="I131" t="s">
        <v>181</v>
      </c>
      <c r="J131" t="s">
        <v>4637</v>
      </c>
      <c r="K131" t="s">
        <v>4638</v>
      </c>
      <c r="L131" t="s">
        <v>2321</v>
      </c>
      <c r="M131" t="s">
        <v>2124</v>
      </c>
      <c r="N131" t="s">
        <v>294</v>
      </c>
      <c r="O131">
        <v>92093</v>
      </c>
      <c r="P131" t="s">
        <v>221</v>
      </c>
      <c r="Q131" t="s">
        <v>2315</v>
      </c>
      <c r="R131" t="s">
        <v>2316</v>
      </c>
      <c r="S131" t="s">
        <v>181</v>
      </c>
      <c r="T131" t="s">
        <v>2317</v>
      </c>
      <c r="U131">
        <f>_xlfn.XLOOKUP(Controller[[#This Row],[Company Domain]],Summary[Company Domain], Summary[Revenue (in 000s USD)],"ERROR")</f>
        <v>2495633</v>
      </c>
      <c r="V131" t="str">
        <f>_xlfn.XLOOKUP(Controller[[#This Row],[Company Domain]],Summary[Company Domain], Summary[Revenue Range (in USD)],"ERROR")</f>
        <v>$1 bil. - $5 bil.</v>
      </c>
      <c r="W131" t="s">
        <v>479</v>
      </c>
      <c r="X131" t="s">
        <v>480</v>
      </c>
      <c r="Y131" t="s">
        <v>479</v>
      </c>
      <c r="Z131" t="s">
        <v>480</v>
      </c>
      <c r="AA131" t="str">
        <f>_xlfn.XLOOKUP(Controller[[#This Row],[Company Domain]],Summary[Company Domain], Summary[Industry (Standardized)],"ERROR")</f>
        <v>Physicians Clinics</v>
      </c>
      <c r="AB131" t="str">
        <f>_xlfn.XLOOKUP(Controller[[#This Row],[Company Domain]],Summary[Company Domain], Summary[Lead Segment HS],"ERROR")</f>
        <v>Healthcare</v>
      </c>
      <c r="AC131" t="str">
        <f>_xlfn.XLOOKUP(Controller[[#This Row],[Company Domain]],Summary[Company Domain], Summary[Industry Re-Segmentation],"ERROR")</f>
        <v>Healthcare</v>
      </c>
      <c r="AD131" t="s">
        <v>2318</v>
      </c>
      <c r="AE131" t="s">
        <v>2319</v>
      </c>
      <c r="AF131" t="s">
        <v>2320</v>
      </c>
      <c r="AG131" t="s">
        <v>2321</v>
      </c>
      <c r="AH131" t="s">
        <v>2124</v>
      </c>
      <c r="AI131" t="s">
        <v>294</v>
      </c>
      <c r="AJ131">
        <v>92093</v>
      </c>
      <c r="AK131" t="s">
        <v>221</v>
      </c>
      <c r="AL131" t="s">
        <v>2322</v>
      </c>
      <c r="AO131" t="s">
        <v>3987</v>
      </c>
      <c r="AP131" t="s">
        <v>2140</v>
      </c>
    </row>
    <row r="132" spans="1:42" x14ac:dyDescent="0.3">
      <c r="A132" t="s">
        <v>4639</v>
      </c>
      <c r="B132" t="s">
        <v>1103</v>
      </c>
      <c r="C132" t="s">
        <v>4640</v>
      </c>
      <c r="D132" t="s">
        <v>4641</v>
      </c>
      <c r="E132" t="s">
        <v>227</v>
      </c>
      <c r="F132" t="s">
        <v>4642</v>
      </c>
      <c r="G132" t="s">
        <v>3446</v>
      </c>
      <c r="H132" t="s">
        <v>4643</v>
      </c>
      <c r="I132" t="s">
        <v>4644</v>
      </c>
      <c r="K132" t="s">
        <v>4645</v>
      </c>
      <c r="M132" t="s">
        <v>919</v>
      </c>
      <c r="N132" t="s">
        <v>1407</v>
      </c>
      <c r="P132" t="s">
        <v>221</v>
      </c>
      <c r="Q132" t="s">
        <v>926</v>
      </c>
      <c r="R132" t="s">
        <v>927</v>
      </c>
      <c r="S132" t="s">
        <v>161</v>
      </c>
      <c r="T132" t="s">
        <v>928</v>
      </c>
      <c r="U132">
        <f>_xlfn.XLOOKUP(Controller[[#This Row],[Company Domain]],Summary[Company Domain], Summary[Revenue (in 000s USD)],"ERROR")</f>
        <v>7248142</v>
      </c>
      <c r="V132" t="str">
        <f>_xlfn.XLOOKUP(Controller[[#This Row],[Company Domain]],Summary[Company Domain], Summary[Revenue Range (in USD)],"ERROR")</f>
        <v>Over $5 bil.</v>
      </c>
      <c r="W132" t="s">
        <v>380</v>
      </c>
      <c r="X132" t="s">
        <v>929</v>
      </c>
      <c r="Y132" t="s">
        <v>380</v>
      </c>
      <c r="Z132" t="s">
        <v>929</v>
      </c>
      <c r="AA132" t="str">
        <f>_xlfn.XLOOKUP(Controller[[#This Row],[Company Domain]],Summary[Company Domain], Summary[Industry (Standardized)],"ERROR")</f>
        <v>Consumer Services</v>
      </c>
      <c r="AB132" t="str">
        <f>_xlfn.XLOOKUP(Controller[[#This Row],[Company Domain]],Summary[Company Domain], Summary[Lead Segment HS],"ERROR")</f>
        <v>Services</v>
      </c>
      <c r="AC132" t="str">
        <f>_xlfn.XLOOKUP(Controller[[#This Row],[Company Domain]],Summary[Company Domain], Summary[Industry Re-Segmentation],"ERROR")</f>
        <v>Retail + CPG</v>
      </c>
      <c r="AD132" t="s">
        <v>930</v>
      </c>
      <c r="AE132" t="s">
        <v>931</v>
      </c>
      <c r="AF132" t="s">
        <v>932</v>
      </c>
      <c r="AG132" t="s">
        <v>933</v>
      </c>
      <c r="AH132" t="s">
        <v>925</v>
      </c>
      <c r="AI132" t="s">
        <v>294</v>
      </c>
      <c r="AJ132">
        <v>94025</v>
      </c>
      <c r="AK132" t="s">
        <v>221</v>
      </c>
      <c r="AL132" t="s">
        <v>934</v>
      </c>
      <c r="AO132" t="s">
        <v>3987</v>
      </c>
      <c r="AP132" t="s">
        <v>2140</v>
      </c>
    </row>
    <row r="133" spans="1:42" x14ac:dyDescent="0.3">
      <c r="A133" t="s">
        <v>4646</v>
      </c>
      <c r="C133" t="s">
        <v>4647</v>
      </c>
      <c r="D133" t="s">
        <v>227</v>
      </c>
      <c r="E133" t="s">
        <v>227</v>
      </c>
      <c r="F133" t="s">
        <v>2147</v>
      </c>
      <c r="G133" t="s">
        <v>3446</v>
      </c>
      <c r="H133" t="s">
        <v>4648</v>
      </c>
      <c r="I133" t="s">
        <v>4649</v>
      </c>
      <c r="K133" t="s">
        <v>4650</v>
      </c>
      <c r="M133" t="s">
        <v>4651</v>
      </c>
      <c r="N133" t="s">
        <v>1016</v>
      </c>
      <c r="P133" t="s">
        <v>221</v>
      </c>
      <c r="Q133" t="s">
        <v>598</v>
      </c>
      <c r="R133" t="s">
        <v>599</v>
      </c>
      <c r="S133" t="s">
        <v>134</v>
      </c>
      <c r="T133" t="s">
        <v>600</v>
      </c>
      <c r="U133">
        <f>_xlfn.XLOOKUP(Controller[[#This Row],[Company Domain]],Summary[Company Domain], Summary[Revenue (in 000s USD)],"ERROR")</f>
        <v>226600000</v>
      </c>
      <c r="V133" t="str">
        <f>_xlfn.XLOOKUP(Controller[[#This Row],[Company Domain]],Summary[Company Domain], Summary[Revenue Range (in USD)],"ERROR")</f>
        <v>Over $5 bil.</v>
      </c>
      <c r="W133" t="s">
        <v>601</v>
      </c>
      <c r="X133" t="s">
        <v>602</v>
      </c>
      <c r="Y133" t="s">
        <v>603</v>
      </c>
      <c r="Z133" t="s">
        <v>602</v>
      </c>
      <c r="AA133" t="str">
        <f>_xlfn.XLOOKUP(Controller[[#This Row],[Company Domain]],Summary[Company Domain], Summary[Industry (Standardized)],"ERROR")</f>
        <v>Insurance</v>
      </c>
      <c r="AB133" t="str">
        <f>_xlfn.XLOOKUP(Controller[[#This Row],[Company Domain]],Summary[Company Domain], Summary[Lead Segment HS],"ERROR")</f>
        <v>Services</v>
      </c>
      <c r="AC133" t="str">
        <f>_xlfn.XLOOKUP(Controller[[#This Row],[Company Domain]],Summary[Company Domain], Summary[Industry Re-Segmentation],"ERROR")</f>
        <v>Finance &amp; Insurance</v>
      </c>
      <c r="AD133" t="s">
        <v>604</v>
      </c>
      <c r="AE133" t="s">
        <v>605</v>
      </c>
      <c r="AF133" t="s">
        <v>606</v>
      </c>
      <c r="AG133" t="s">
        <v>607</v>
      </c>
      <c r="AH133" t="s">
        <v>597</v>
      </c>
      <c r="AI133" t="s">
        <v>558</v>
      </c>
      <c r="AJ133">
        <v>55344</v>
      </c>
      <c r="AK133" t="s">
        <v>221</v>
      </c>
      <c r="AL133" t="s">
        <v>608</v>
      </c>
      <c r="AO133" t="s">
        <v>3987</v>
      </c>
      <c r="AP133" t="s">
        <v>2140</v>
      </c>
    </row>
    <row r="134" spans="1:42" x14ac:dyDescent="0.3">
      <c r="A134" t="s">
        <v>1623</v>
      </c>
      <c r="C134" t="s">
        <v>4652</v>
      </c>
      <c r="D134" t="s">
        <v>227</v>
      </c>
      <c r="E134" t="s">
        <v>227</v>
      </c>
      <c r="F134" t="s">
        <v>2147</v>
      </c>
      <c r="G134" t="s">
        <v>3446</v>
      </c>
      <c r="H134" t="s">
        <v>4653</v>
      </c>
      <c r="I134" t="s">
        <v>3141</v>
      </c>
      <c r="J134" t="s">
        <v>4654</v>
      </c>
      <c r="K134" t="s">
        <v>4655</v>
      </c>
      <c r="L134" t="s">
        <v>4656</v>
      </c>
      <c r="M134" t="s">
        <v>904</v>
      </c>
      <c r="N134" t="s">
        <v>529</v>
      </c>
      <c r="O134">
        <v>98116</v>
      </c>
      <c r="P134" t="s">
        <v>221</v>
      </c>
      <c r="Q134" t="s">
        <v>2885</v>
      </c>
      <c r="R134" t="s">
        <v>2886</v>
      </c>
      <c r="S134" t="s">
        <v>103</v>
      </c>
      <c r="T134" t="s">
        <v>2887</v>
      </c>
      <c r="U134">
        <f>_xlfn.XLOOKUP(Controller[[#This Row],[Company Domain]],Summary[Company Domain], Summary[Revenue (in 000s USD)],"ERROR")</f>
        <v>34987000</v>
      </c>
      <c r="V134" t="str">
        <f>_xlfn.XLOOKUP(Controller[[#This Row],[Company Domain]],Summary[Company Domain], Summary[Revenue Range (in USD)],"ERROR")</f>
        <v>Over $5 bil.</v>
      </c>
      <c r="W134" t="s">
        <v>208</v>
      </c>
      <c r="X134" t="s">
        <v>1398</v>
      </c>
      <c r="Y134" t="s">
        <v>2888</v>
      </c>
      <c r="Z134" t="s">
        <v>2889</v>
      </c>
      <c r="AA134" t="str">
        <f>_xlfn.XLOOKUP(Controller[[#This Row],[Company Domain]],Summary[Company Domain], Summary[Industry (Standardized)],"ERROR")</f>
        <v>Retail</v>
      </c>
      <c r="AB134" t="str">
        <f>_xlfn.XLOOKUP(Controller[[#This Row],[Company Domain]],Summary[Company Domain], Summary[Lead Segment HS],"ERROR")</f>
        <v>Services</v>
      </c>
      <c r="AC134" t="str">
        <f>_xlfn.XLOOKUP(Controller[[#This Row],[Company Domain]],Summary[Company Domain], Summary[Industry Re-Segmentation],"ERROR")</f>
        <v>Retail + CPG</v>
      </c>
      <c r="AD134" t="s">
        <v>2890</v>
      </c>
      <c r="AE134" t="s">
        <v>2891</v>
      </c>
      <c r="AF134" t="s">
        <v>2892</v>
      </c>
      <c r="AG134" t="s">
        <v>2893</v>
      </c>
      <c r="AH134" t="s">
        <v>2894</v>
      </c>
      <c r="AI134" t="s">
        <v>429</v>
      </c>
      <c r="AJ134">
        <v>60018</v>
      </c>
      <c r="AK134" t="s">
        <v>221</v>
      </c>
      <c r="AL134" t="s">
        <v>2895</v>
      </c>
      <c r="AO134" t="s">
        <v>3987</v>
      </c>
      <c r="AP134" t="s">
        <v>2141</v>
      </c>
    </row>
    <row r="135" spans="1:42" x14ac:dyDescent="0.3">
      <c r="A135" t="s">
        <v>720</v>
      </c>
      <c r="B135" t="s">
        <v>867</v>
      </c>
      <c r="C135" t="s">
        <v>4657</v>
      </c>
      <c r="D135" t="s">
        <v>227</v>
      </c>
      <c r="E135" t="s">
        <v>227</v>
      </c>
      <c r="F135" t="s">
        <v>2147</v>
      </c>
      <c r="G135" t="s">
        <v>3446</v>
      </c>
      <c r="H135" t="s">
        <v>4658</v>
      </c>
      <c r="I135" t="s">
        <v>182</v>
      </c>
      <c r="J135" t="s">
        <v>4659</v>
      </c>
      <c r="K135" t="s">
        <v>4660</v>
      </c>
      <c r="L135" t="s">
        <v>798</v>
      </c>
      <c r="M135" t="s">
        <v>799</v>
      </c>
      <c r="N135" t="s">
        <v>294</v>
      </c>
      <c r="O135">
        <v>90602</v>
      </c>
      <c r="P135" t="s">
        <v>221</v>
      </c>
      <c r="Q135" t="s">
        <v>82</v>
      </c>
      <c r="R135" t="s">
        <v>793</v>
      </c>
      <c r="S135" t="s">
        <v>182</v>
      </c>
      <c r="T135" t="s">
        <v>794</v>
      </c>
      <c r="U135">
        <f>_xlfn.XLOOKUP(Controller[[#This Row],[Company Domain]],Summary[Company Domain], Summary[Revenue (in 000s USD)],"ERROR")</f>
        <v>1161057</v>
      </c>
      <c r="V135" t="str">
        <f>_xlfn.XLOOKUP(Controller[[#This Row],[Company Domain]],Summary[Company Domain], Summary[Revenue Range (in USD)],"ERROR")</f>
        <v>$1 bil. - $5 bil.</v>
      </c>
      <c r="W135" t="s">
        <v>280</v>
      </c>
      <c r="X135" t="s">
        <v>281</v>
      </c>
      <c r="Y135" t="s">
        <v>280</v>
      </c>
      <c r="Z135" t="s">
        <v>281</v>
      </c>
      <c r="AA135" t="str">
        <f>_xlfn.XLOOKUP(Controller[[#This Row],[Company Domain]],Summary[Company Domain], Summary[Industry (Standardized)],"ERROR")</f>
        <v>Physicians Clinics</v>
      </c>
      <c r="AB135" t="str">
        <f>_xlfn.XLOOKUP(Controller[[#This Row],[Company Domain]],Summary[Company Domain], Summary[Lead Segment HS],"ERROR")</f>
        <v>Healthcare</v>
      </c>
      <c r="AC135" t="str">
        <f>_xlfn.XLOOKUP(Controller[[#This Row],[Company Domain]],Summary[Company Domain], Summary[Industry Re-Segmentation],"ERROR")</f>
        <v>Healthcare</v>
      </c>
      <c r="AD135" t="s">
        <v>795</v>
      </c>
      <c r="AE135" t="s">
        <v>796</v>
      </c>
      <c r="AF135" t="s">
        <v>797</v>
      </c>
      <c r="AG135" t="s">
        <v>798</v>
      </c>
      <c r="AH135" t="s">
        <v>799</v>
      </c>
      <c r="AI135" t="s">
        <v>294</v>
      </c>
      <c r="AJ135">
        <v>90602</v>
      </c>
      <c r="AK135" t="s">
        <v>221</v>
      </c>
      <c r="AL135" t="s">
        <v>800</v>
      </c>
      <c r="AO135" t="s">
        <v>3987</v>
      </c>
      <c r="AP135" t="s">
        <v>2140</v>
      </c>
    </row>
    <row r="136" spans="1:42" x14ac:dyDescent="0.3">
      <c r="A136" t="s">
        <v>3190</v>
      </c>
      <c r="C136" t="s">
        <v>3693</v>
      </c>
      <c r="D136" t="s">
        <v>4661</v>
      </c>
      <c r="E136" t="s">
        <v>227</v>
      </c>
      <c r="F136" t="s">
        <v>2147</v>
      </c>
      <c r="G136" t="s">
        <v>2786</v>
      </c>
      <c r="H136" t="s">
        <v>4662</v>
      </c>
      <c r="I136" t="s">
        <v>134</v>
      </c>
      <c r="J136" t="s">
        <v>4663</v>
      </c>
      <c r="K136" t="s">
        <v>4664</v>
      </c>
      <c r="M136" t="s">
        <v>1180</v>
      </c>
      <c r="N136" t="s">
        <v>558</v>
      </c>
      <c r="P136" t="s">
        <v>221</v>
      </c>
      <c r="Q136" t="s">
        <v>598</v>
      </c>
      <c r="R136" t="s">
        <v>599</v>
      </c>
      <c r="S136" t="s">
        <v>134</v>
      </c>
      <c r="T136" t="s">
        <v>600</v>
      </c>
      <c r="U136">
        <f>_xlfn.XLOOKUP(Controller[[#This Row],[Company Domain]],Summary[Company Domain], Summary[Revenue (in 000s USD)],"ERROR")</f>
        <v>226600000</v>
      </c>
      <c r="V136" t="str">
        <f>_xlfn.XLOOKUP(Controller[[#This Row],[Company Domain]],Summary[Company Domain], Summary[Revenue Range (in USD)],"ERROR")</f>
        <v>Over $5 bil.</v>
      </c>
      <c r="W136" t="s">
        <v>601</v>
      </c>
      <c r="X136" t="s">
        <v>602</v>
      </c>
      <c r="Y136" t="s">
        <v>603</v>
      </c>
      <c r="Z136" t="s">
        <v>602</v>
      </c>
      <c r="AA136" t="str">
        <f>_xlfn.XLOOKUP(Controller[[#This Row],[Company Domain]],Summary[Company Domain], Summary[Industry (Standardized)],"ERROR")</f>
        <v>Insurance</v>
      </c>
      <c r="AB136" t="str">
        <f>_xlfn.XLOOKUP(Controller[[#This Row],[Company Domain]],Summary[Company Domain], Summary[Lead Segment HS],"ERROR")</f>
        <v>Services</v>
      </c>
      <c r="AC136" t="str">
        <f>_xlfn.XLOOKUP(Controller[[#This Row],[Company Domain]],Summary[Company Domain], Summary[Industry Re-Segmentation],"ERROR")</f>
        <v>Finance &amp; Insurance</v>
      </c>
      <c r="AD136" t="s">
        <v>604</v>
      </c>
      <c r="AE136" t="s">
        <v>605</v>
      </c>
      <c r="AF136" t="s">
        <v>606</v>
      </c>
      <c r="AG136" t="s">
        <v>607</v>
      </c>
      <c r="AH136" t="s">
        <v>597</v>
      </c>
      <c r="AI136" t="s">
        <v>558</v>
      </c>
      <c r="AJ136">
        <v>55344</v>
      </c>
      <c r="AK136" t="s">
        <v>221</v>
      </c>
      <c r="AL136" t="s">
        <v>608</v>
      </c>
      <c r="AO136" t="s">
        <v>3987</v>
      </c>
      <c r="AP136" t="s">
        <v>2140</v>
      </c>
    </row>
    <row r="137" spans="1:42" x14ac:dyDescent="0.3">
      <c r="A137" t="s">
        <v>609</v>
      </c>
      <c r="C137" t="s">
        <v>4665</v>
      </c>
      <c r="D137" t="s">
        <v>4666</v>
      </c>
      <c r="E137" t="s">
        <v>227</v>
      </c>
      <c r="F137" t="s">
        <v>1545</v>
      </c>
      <c r="G137" t="s">
        <v>3444</v>
      </c>
      <c r="H137" t="s">
        <v>4667</v>
      </c>
      <c r="I137" t="s">
        <v>143</v>
      </c>
      <c r="M137" t="s">
        <v>4668</v>
      </c>
      <c r="N137" t="s">
        <v>396</v>
      </c>
      <c r="O137">
        <v>19362</v>
      </c>
      <c r="P137" t="s">
        <v>221</v>
      </c>
      <c r="Q137" t="s">
        <v>4115</v>
      </c>
      <c r="R137" t="s">
        <v>445</v>
      </c>
      <c r="S137" t="s">
        <v>143</v>
      </c>
      <c r="T137" t="s">
        <v>446</v>
      </c>
      <c r="U137">
        <f>_xlfn.XLOOKUP(Controller[[#This Row],[Company Domain]],Summary[Company Domain], Summary[Revenue (in 000s USD)],"ERROR")</f>
        <v>9654617</v>
      </c>
      <c r="V137" t="str">
        <f>_xlfn.XLOOKUP(Controller[[#This Row],[Company Domain]],Summary[Company Domain], Summary[Revenue Range (in USD)],"ERROR")</f>
        <v>Over $5 bil.</v>
      </c>
      <c r="W137" t="s">
        <v>380</v>
      </c>
      <c r="X137" t="s">
        <v>4116</v>
      </c>
      <c r="Y137" t="s">
        <v>4117</v>
      </c>
      <c r="Z137" t="s">
        <v>4118</v>
      </c>
      <c r="AA137" t="str">
        <f>_xlfn.XLOOKUP(Controller[[#This Row],[Company Domain]],Summary[Company Domain], Summary[Industry (Standardized)],"ERROR")</f>
        <v>Finance</v>
      </c>
      <c r="AB137" t="str">
        <f>_xlfn.XLOOKUP(Controller[[#This Row],[Company Domain]],Summary[Company Domain], Summary[Lead Segment HS],"ERROR")</f>
        <v>Services</v>
      </c>
      <c r="AC137" t="str">
        <f>_xlfn.XLOOKUP(Controller[[#This Row],[Company Domain]],Summary[Company Domain], Summary[Industry Re-Segmentation],"ERROR")</f>
        <v>Finance &amp; Insurance</v>
      </c>
      <c r="AD137" t="s">
        <v>447</v>
      </c>
      <c r="AE137" t="s">
        <v>448</v>
      </c>
      <c r="AF137" t="s">
        <v>449</v>
      </c>
      <c r="AG137" t="s">
        <v>443</v>
      </c>
      <c r="AH137" t="s">
        <v>444</v>
      </c>
      <c r="AI137" t="s">
        <v>294</v>
      </c>
      <c r="AJ137">
        <v>92626</v>
      </c>
      <c r="AK137" t="s">
        <v>221</v>
      </c>
      <c r="AL137" t="s">
        <v>450</v>
      </c>
      <c r="AO137" t="s">
        <v>3987</v>
      </c>
      <c r="AP137" t="s">
        <v>2140</v>
      </c>
    </row>
    <row r="138" spans="1:42" x14ac:dyDescent="0.3">
      <c r="A138" t="s">
        <v>4669</v>
      </c>
      <c r="C138" t="s">
        <v>4670</v>
      </c>
      <c r="D138" t="s">
        <v>4671</v>
      </c>
      <c r="E138" t="s">
        <v>227</v>
      </c>
      <c r="F138" t="s">
        <v>2147</v>
      </c>
      <c r="G138" t="s">
        <v>2786</v>
      </c>
      <c r="H138" t="s">
        <v>4672</v>
      </c>
      <c r="I138" t="s">
        <v>169</v>
      </c>
      <c r="K138" t="s">
        <v>4673</v>
      </c>
      <c r="M138" t="s">
        <v>4674</v>
      </c>
      <c r="N138" t="s">
        <v>4433</v>
      </c>
      <c r="P138" t="s">
        <v>221</v>
      </c>
      <c r="Q138" t="s">
        <v>69</v>
      </c>
      <c r="R138" t="s">
        <v>1435</v>
      </c>
      <c r="S138" t="s">
        <v>169</v>
      </c>
      <c r="T138" t="s">
        <v>1436</v>
      </c>
      <c r="U138">
        <f>_xlfn.XLOOKUP(Controller[[#This Row],[Company Domain]],Summary[Company Domain], Summary[Revenue (in 000s USD)],"ERROR")</f>
        <v>2313222</v>
      </c>
      <c r="V138" t="str">
        <f>_xlfn.XLOOKUP(Controller[[#This Row],[Company Domain]],Summary[Company Domain], Summary[Revenue Range (in USD)],"ERROR")</f>
        <v>$1 bil. - $5 bil.</v>
      </c>
      <c r="W138" t="s">
        <v>280</v>
      </c>
      <c r="X138" t="s">
        <v>281</v>
      </c>
      <c r="Y138" t="s">
        <v>280</v>
      </c>
      <c r="Z138" t="s">
        <v>281</v>
      </c>
      <c r="AA138" t="str">
        <f>_xlfn.XLOOKUP(Controller[[#This Row],[Company Domain]],Summary[Company Domain], Summary[Industry (Standardized)],"ERROR")</f>
        <v>Physicians Clinics</v>
      </c>
      <c r="AB138" t="str">
        <f>_xlfn.XLOOKUP(Controller[[#This Row],[Company Domain]],Summary[Company Domain], Summary[Lead Segment HS],"ERROR")</f>
        <v>Healthcare</v>
      </c>
      <c r="AC138" t="str">
        <f>_xlfn.XLOOKUP(Controller[[#This Row],[Company Domain]],Summary[Company Domain], Summary[Industry Re-Segmentation],"ERROR")</f>
        <v>Healthcare</v>
      </c>
      <c r="AD138" t="s">
        <v>1437</v>
      </c>
      <c r="AE138" t="s">
        <v>1438</v>
      </c>
      <c r="AF138" t="s">
        <v>1439</v>
      </c>
      <c r="AG138" t="s">
        <v>1440</v>
      </c>
      <c r="AH138" t="s">
        <v>1434</v>
      </c>
      <c r="AI138" t="s">
        <v>551</v>
      </c>
      <c r="AJ138">
        <v>37215</v>
      </c>
      <c r="AK138" t="s">
        <v>221</v>
      </c>
      <c r="AL138" t="s">
        <v>1441</v>
      </c>
      <c r="AO138" t="s">
        <v>3987</v>
      </c>
      <c r="AP138" t="s">
        <v>2140</v>
      </c>
    </row>
    <row r="139" spans="1:42" x14ac:dyDescent="0.3">
      <c r="A139" t="s">
        <v>2828</v>
      </c>
      <c r="B139" t="s">
        <v>896</v>
      </c>
      <c r="C139" t="s">
        <v>4675</v>
      </c>
      <c r="D139" t="s">
        <v>227</v>
      </c>
      <c r="E139" t="s">
        <v>227</v>
      </c>
      <c r="F139" t="s">
        <v>2147</v>
      </c>
      <c r="G139" t="s">
        <v>3446</v>
      </c>
      <c r="H139" t="s">
        <v>4676</v>
      </c>
      <c r="I139" t="s">
        <v>165</v>
      </c>
      <c r="J139" t="s">
        <v>4677</v>
      </c>
      <c r="K139" t="s">
        <v>4678</v>
      </c>
      <c r="L139" t="s">
        <v>4679</v>
      </c>
      <c r="M139" t="s">
        <v>1693</v>
      </c>
      <c r="N139" t="s">
        <v>529</v>
      </c>
      <c r="O139">
        <v>99204</v>
      </c>
      <c r="P139" t="s">
        <v>221</v>
      </c>
      <c r="Q139" t="s">
        <v>2603</v>
      </c>
      <c r="R139" t="s">
        <v>2604</v>
      </c>
      <c r="S139" t="s">
        <v>165</v>
      </c>
      <c r="T139" t="s">
        <v>2605</v>
      </c>
      <c r="U139">
        <f>_xlfn.XLOOKUP(Controller[[#This Row],[Company Domain]],Summary[Company Domain], Summary[Revenue (in 000s USD)],"ERROR")</f>
        <v>2901834</v>
      </c>
      <c r="V139" t="str">
        <f>_xlfn.XLOOKUP(Controller[[#This Row],[Company Domain]],Summary[Company Domain], Summary[Revenue Range (in USD)],"ERROR")</f>
        <v>$1 bil. - $5 bil.</v>
      </c>
      <c r="W139" t="s">
        <v>280</v>
      </c>
      <c r="X139" t="s">
        <v>281</v>
      </c>
      <c r="Y139" t="s">
        <v>280</v>
      </c>
      <c r="Z139" t="s">
        <v>281</v>
      </c>
      <c r="AA139" t="str">
        <f>_xlfn.XLOOKUP(Controller[[#This Row],[Company Domain]],Summary[Company Domain], Summary[Industry (Standardized)],"ERROR")</f>
        <v>Physicians Clinics</v>
      </c>
      <c r="AB139" t="str">
        <f>_xlfn.XLOOKUP(Controller[[#This Row],[Company Domain]],Summary[Company Domain], Summary[Lead Segment HS],"ERROR")</f>
        <v>Healthcare</v>
      </c>
      <c r="AC139" t="str">
        <f>_xlfn.XLOOKUP(Controller[[#This Row],[Company Domain]],Summary[Company Domain], Summary[Industry Re-Segmentation],"ERROR")</f>
        <v>Healthcare</v>
      </c>
      <c r="AD139" t="s">
        <v>2606</v>
      </c>
      <c r="AE139" t="s">
        <v>2607</v>
      </c>
      <c r="AF139" t="s">
        <v>2608</v>
      </c>
      <c r="AG139" t="s">
        <v>2602</v>
      </c>
      <c r="AH139" t="s">
        <v>1459</v>
      </c>
      <c r="AI139" t="s">
        <v>529</v>
      </c>
      <c r="AJ139">
        <v>98405</v>
      </c>
      <c r="AK139" t="s">
        <v>221</v>
      </c>
      <c r="AL139" t="s">
        <v>2609</v>
      </c>
      <c r="AO139" t="s">
        <v>3987</v>
      </c>
      <c r="AP139" t="s">
        <v>2140</v>
      </c>
    </row>
    <row r="140" spans="1:42" x14ac:dyDescent="0.3">
      <c r="A140" t="s">
        <v>4680</v>
      </c>
      <c r="B140" t="s">
        <v>389</v>
      </c>
      <c r="C140" t="s">
        <v>4681</v>
      </c>
      <c r="D140" t="s">
        <v>4682</v>
      </c>
      <c r="E140" t="s">
        <v>227</v>
      </c>
      <c r="F140" t="s">
        <v>2147</v>
      </c>
      <c r="G140" t="s">
        <v>3444</v>
      </c>
      <c r="H140" t="s">
        <v>4683</v>
      </c>
      <c r="I140" t="s">
        <v>134</v>
      </c>
      <c r="J140" t="s">
        <v>4684</v>
      </c>
      <c r="L140" t="s">
        <v>4685</v>
      </c>
      <c r="M140" t="s">
        <v>1269</v>
      </c>
      <c r="N140" t="s">
        <v>830</v>
      </c>
      <c r="O140">
        <v>33619</v>
      </c>
      <c r="P140" t="s">
        <v>221</v>
      </c>
      <c r="Q140" t="s">
        <v>598</v>
      </c>
      <c r="R140" t="s">
        <v>599</v>
      </c>
      <c r="S140" t="s">
        <v>134</v>
      </c>
      <c r="T140" t="s">
        <v>600</v>
      </c>
      <c r="U140">
        <f>_xlfn.XLOOKUP(Controller[[#This Row],[Company Domain]],Summary[Company Domain], Summary[Revenue (in 000s USD)],"ERROR")</f>
        <v>226600000</v>
      </c>
      <c r="V140" t="str">
        <f>_xlfn.XLOOKUP(Controller[[#This Row],[Company Domain]],Summary[Company Domain], Summary[Revenue Range (in USD)],"ERROR")</f>
        <v>Over $5 bil.</v>
      </c>
      <c r="W140" t="s">
        <v>601</v>
      </c>
      <c r="X140" t="s">
        <v>602</v>
      </c>
      <c r="Y140" t="s">
        <v>603</v>
      </c>
      <c r="Z140" t="s">
        <v>602</v>
      </c>
      <c r="AA140" t="str">
        <f>_xlfn.XLOOKUP(Controller[[#This Row],[Company Domain]],Summary[Company Domain], Summary[Industry (Standardized)],"ERROR")</f>
        <v>Insurance</v>
      </c>
      <c r="AB140" t="str">
        <f>_xlfn.XLOOKUP(Controller[[#This Row],[Company Domain]],Summary[Company Domain], Summary[Lead Segment HS],"ERROR")</f>
        <v>Services</v>
      </c>
      <c r="AC140" t="str">
        <f>_xlfn.XLOOKUP(Controller[[#This Row],[Company Domain]],Summary[Company Domain], Summary[Industry Re-Segmentation],"ERROR")</f>
        <v>Finance &amp; Insurance</v>
      </c>
      <c r="AD140" t="s">
        <v>604</v>
      </c>
      <c r="AE140" t="s">
        <v>605</v>
      </c>
      <c r="AF140" t="s">
        <v>606</v>
      </c>
      <c r="AG140" t="s">
        <v>607</v>
      </c>
      <c r="AH140" t="s">
        <v>597</v>
      </c>
      <c r="AI140" t="s">
        <v>558</v>
      </c>
      <c r="AJ140">
        <v>55344</v>
      </c>
      <c r="AK140" t="s">
        <v>221</v>
      </c>
      <c r="AL140" t="s">
        <v>608</v>
      </c>
      <c r="AO140" t="s">
        <v>3987</v>
      </c>
      <c r="AP140" t="s">
        <v>2140</v>
      </c>
    </row>
    <row r="141" spans="1:42" x14ac:dyDescent="0.3">
      <c r="A141" t="s">
        <v>1682</v>
      </c>
      <c r="C141" t="s">
        <v>4686</v>
      </c>
      <c r="D141" t="s">
        <v>227</v>
      </c>
      <c r="E141" t="s">
        <v>227</v>
      </c>
      <c r="F141" t="s">
        <v>2147</v>
      </c>
      <c r="G141" t="s">
        <v>3446</v>
      </c>
      <c r="H141" t="s">
        <v>4687</v>
      </c>
      <c r="I141" t="s">
        <v>198</v>
      </c>
      <c r="J141" t="s">
        <v>4688</v>
      </c>
      <c r="K141" t="s">
        <v>4689</v>
      </c>
      <c r="L141" t="s">
        <v>1268</v>
      </c>
      <c r="M141" t="s">
        <v>1269</v>
      </c>
      <c r="N141" t="s">
        <v>830</v>
      </c>
      <c r="O141" t="s">
        <v>4690</v>
      </c>
      <c r="P141" t="s">
        <v>221</v>
      </c>
      <c r="Q141" t="s">
        <v>1270</v>
      </c>
      <c r="R141" t="s">
        <v>1271</v>
      </c>
      <c r="S141" t="s">
        <v>198</v>
      </c>
      <c r="T141" t="s">
        <v>1272</v>
      </c>
      <c r="U141">
        <f>_xlfn.XLOOKUP(Controller[[#This Row],[Company Domain]],Summary[Company Domain], Summary[Revenue (in 000s USD)],"ERROR")</f>
        <v>1652469</v>
      </c>
      <c r="V141" t="str">
        <f>_xlfn.XLOOKUP(Controller[[#This Row],[Company Domain]],Summary[Company Domain], Summary[Revenue Range (in USD)],"ERROR")</f>
        <v>$1 bil. - $5 bil.</v>
      </c>
      <c r="W141" t="s">
        <v>380</v>
      </c>
      <c r="X141" t="s">
        <v>929</v>
      </c>
      <c r="Y141" t="s">
        <v>380</v>
      </c>
      <c r="Z141" t="s">
        <v>929</v>
      </c>
      <c r="AA141" t="str">
        <f>_xlfn.XLOOKUP(Controller[[#This Row],[Company Domain]],Summary[Company Domain], Summary[Industry (Standardized)],"ERROR")</f>
        <v>Consumer Services</v>
      </c>
      <c r="AB141" t="str">
        <f>_xlfn.XLOOKUP(Controller[[#This Row],[Company Domain]],Summary[Company Domain], Summary[Lead Segment HS],"ERROR")</f>
        <v>Services</v>
      </c>
      <c r="AC141" t="str">
        <f>_xlfn.XLOOKUP(Controller[[#This Row],[Company Domain]],Summary[Company Domain], Summary[Industry Re-Segmentation],"ERROR")</f>
        <v>Retail + CPG</v>
      </c>
      <c r="AD141" t="s">
        <v>1273</v>
      </c>
      <c r="AE141" t="s">
        <v>1274</v>
      </c>
      <c r="AF141" t="s">
        <v>1275</v>
      </c>
      <c r="AG141" t="s">
        <v>1276</v>
      </c>
      <c r="AH141" t="s">
        <v>1269</v>
      </c>
      <c r="AI141" t="s">
        <v>830</v>
      </c>
      <c r="AJ141">
        <v>33607</v>
      </c>
      <c r="AK141" t="s">
        <v>221</v>
      </c>
      <c r="AL141" t="s">
        <v>1277</v>
      </c>
      <c r="AO141" t="s">
        <v>3987</v>
      </c>
      <c r="AP141" t="s">
        <v>2140</v>
      </c>
    </row>
    <row r="142" spans="1:42" x14ac:dyDescent="0.3">
      <c r="A142" t="s">
        <v>488</v>
      </c>
      <c r="C142" t="s">
        <v>4691</v>
      </c>
      <c r="D142" t="s">
        <v>4692</v>
      </c>
      <c r="E142" t="s">
        <v>227</v>
      </c>
      <c r="F142" t="s">
        <v>2147</v>
      </c>
      <c r="G142" t="s">
        <v>3446</v>
      </c>
      <c r="H142" t="s">
        <v>4693</v>
      </c>
      <c r="I142" t="s">
        <v>196</v>
      </c>
      <c r="J142" t="s">
        <v>4694</v>
      </c>
      <c r="L142" t="s">
        <v>4695</v>
      </c>
      <c r="M142" t="s">
        <v>4696</v>
      </c>
      <c r="N142" t="s">
        <v>294</v>
      </c>
      <c r="O142">
        <v>95630</v>
      </c>
      <c r="P142" t="s">
        <v>221</v>
      </c>
      <c r="Q142" t="s">
        <v>1122</v>
      </c>
      <c r="R142" t="s">
        <v>1123</v>
      </c>
      <c r="S142" t="s">
        <v>196</v>
      </c>
      <c r="T142" t="s">
        <v>1124</v>
      </c>
      <c r="U142">
        <f>_xlfn.XLOOKUP(Controller[[#This Row],[Company Domain]],Summary[Company Domain], Summary[Revenue (in 000s USD)],"ERROR")</f>
        <v>15540000</v>
      </c>
      <c r="V142" t="str">
        <f>_xlfn.XLOOKUP(Controller[[#This Row],[Company Domain]],Summary[Company Domain], Summary[Revenue Range (in USD)],"ERROR")</f>
        <v>Over $5 bil.</v>
      </c>
      <c r="W142" t="s">
        <v>212</v>
      </c>
      <c r="X142" t="s">
        <v>1125</v>
      </c>
      <c r="Y142" t="s">
        <v>212</v>
      </c>
      <c r="Z142" t="s">
        <v>1126</v>
      </c>
      <c r="AA142" t="str">
        <f>_xlfn.XLOOKUP(Controller[[#This Row],[Company Domain]],Summary[Company Domain], Summary[Industry (Standardized)],"ERROR")</f>
        <v>Manufacturing</v>
      </c>
      <c r="AB142" t="str">
        <f>_xlfn.XLOOKUP(Controller[[#This Row],[Company Domain]],Summary[Company Domain], Summary[Lead Segment HS],"ERROR")</f>
        <v>Services</v>
      </c>
      <c r="AC142" t="str">
        <f>_xlfn.XLOOKUP(Controller[[#This Row],[Company Domain]],Summary[Company Domain], Summary[Industry Re-Segmentation],"ERROR")</f>
        <v>Manufacturing</v>
      </c>
      <c r="AD142" t="s">
        <v>1127</v>
      </c>
      <c r="AE142" t="s">
        <v>1128</v>
      </c>
      <c r="AF142" t="s">
        <v>1129</v>
      </c>
      <c r="AG142" t="s">
        <v>1120</v>
      </c>
      <c r="AH142" t="s">
        <v>1121</v>
      </c>
      <c r="AI142" t="s">
        <v>581</v>
      </c>
      <c r="AJ142">
        <v>83707</v>
      </c>
      <c r="AK142" t="s">
        <v>221</v>
      </c>
      <c r="AL142" t="s">
        <v>1130</v>
      </c>
      <c r="AO142" t="s">
        <v>3987</v>
      </c>
      <c r="AP142" t="s">
        <v>2140</v>
      </c>
    </row>
    <row r="143" spans="1:42" x14ac:dyDescent="0.3">
      <c r="A143" t="s">
        <v>4697</v>
      </c>
      <c r="C143" t="s">
        <v>4698</v>
      </c>
      <c r="D143" t="s">
        <v>227</v>
      </c>
      <c r="E143" t="s">
        <v>227</v>
      </c>
      <c r="F143" t="s">
        <v>2147</v>
      </c>
      <c r="G143" t="s">
        <v>3446</v>
      </c>
      <c r="H143" t="s">
        <v>4699</v>
      </c>
      <c r="I143" t="s">
        <v>885</v>
      </c>
      <c r="J143" t="s">
        <v>4700</v>
      </c>
      <c r="K143" t="s">
        <v>4701</v>
      </c>
      <c r="L143" t="s">
        <v>893</v>
      </c>
      <c r="M143" t="s">
        <v>743</v>
      </c>
      <c r="N143" t="s">
        <v>376</v>
      </c>
      <c r="O143">
        <v>10013</v>
      </c>
      <c r="P143" t="s">
        <v>221</v>
      </c>
      <c r="Q143" t="s">
        <v>98</v>
      </c>
      <c r="R143" t="s">
        <v>888</v>
      </c>
      <c r="S143" t="s">
        <v>197</v>
      </c>
      <c r="T143" t="s">
        <v>889</v>
      </c>
      <c r="U143">
        <f>_xlfn.XLOOKUP(Controller[[#This Row],[Company Domain]],Summary[Company Domain], Summary[Revenue (in 000s USD)],"ERROR")</f>
        <v>11177516</v>
      </c>
      <c r="V143" t="str">
        <f>_xlfn.XLOOKUP(Controller[[#This Row],[Company Domain]],Summary[Company Domain], Summary[Revenue Range (in USD)],"ERROR")</f>
        <v>Over $5 bil.</v>
      </c>
      <c r="W143" t="s">
        <v>280</v>
      </c>
      <c r="X143" t="s">
        <v>281</v>
      </c>
      <c r="Y143" t="s">
        <v>280</v>
      </c>
      <c r="Z143" t="s">
        <v>281</v>
      </c>
      <c r="AA143" t="str">
        <f>_xlfn.XLOOKUP(Controller[[#This Row],[Company Domain]],Summary[Company Domain], Summary[Industry (Standardized)],"ERROR")</f>
        <v>Physicians Clinics</v>
      </c>
      <c r="AB143" t="str">
        <f>_xlfn.XLOOKUP(Controller[[#This Row],[Company Domain]],Summary[Company Domain], Summary[Lead Segment HS],"ERROR")</f>
        <v>Healthcare</v>
      </c>
      <c r="AC143" t="str">
        <f>_xlfn.XLOOKUP(Controller[[#This Row],[Company Domain]],Summary[Company Domain], Summary[Industry Re-Segmentation],"ERROR")</f>
        <v>Healthcare</v>
      </c>
      <c r="AD143" t="s">
        <v>890</v>
      </c>
      <c r="AE143" t="s">
        <v>891</v>
      </c>
      <c r="AF143" t="s">
        <v>892</v>
      </c>
      <c r="AG143" t="s">
        <v>893</v>
      </c>
      <c r="AH143" t="s">
        <v>743</v>
      </c>
      <c r="AI143" t="s">
        <v>376</v>
      </c>
      <c r="AJ143">
        <v>10013</v>
      </c>
      <c r="AK143" t="s">
        <v>221</v>
      </c>
      <c r="AL143" t="s">
        <v>894</v>
      </c>
      <c r="AO143" t="s">
        <v>3987</v>
      </c>
      <c r="AP143" t="s">
        <v>2140</v>
      </c>
    </row>
    <row r="144" spans="1:42" x14ac:dyDescent="0.3">
      <c r="A144" t="s">
        <v>2584</v>
      </c>
      <c r="C144" t="s">
        <v>4702</v>
      </c>
      <c r="D144" t="s">
        <v>4425</v>
      </c>
      <c r="E144" t="s">
        <v>227</v>
      </c>
      <c r="F144" t="s">
        <v>2147</v>
      </c>
      <c r="G144" t="s">
        <v>3446</v>
      </c>
      <c r="H144" t="s">
        <v>4703</v>
      </c>
      <c r="I144" t="s">
        <v>152</v>
      </c>
      <c r="L144" t="s">
        <v>4704</v>
      </c>
      <c r="M144" t="s">
        <v>541</v>
      </c>
      <c r="N144" t="s">
        <v>542</v>
      </c>
      <c r="O144">
        <v>77030</v>
      </c>
      <c r="P144" t="s">
        <v>221</v>
      </c>
      <c r="Q144" t="s">
        <v>52</v>
      </c>
      <c r="R144" t="s">
        <v>817</v>
      </c>
      <c r="S144" t="s">
        <v>152</v>
      </c>
      <c r="T144" t="s">
        <v>818</v>
      </c>
      <c r="U144">
        <f>_xlfn.XLOOKUP(Controller[[#This Row],[Company Domain]],Summary[Company Domain], Summary[Revenue (in 000s USD)],"ERROR")</f>
        <v>4364421</v>
      </c>
      <c r="V144" t="str">
        <f>_xlfn.XLOOKUP(Controller[[#This Row],[Company Domain]],Summary[Company Domain], Summary[Revenue Range (in USD)],"ERROR")</f>
        <v>$1 bil. - $5 bil.</v>
      </c>
      <c r="W144" t="s">
        <v>280</v>
      </c>
      <c r="X144" t="s">
        <v>281</v>
      </c>
      <c r="Y144" t="s">
        <v>280</v>
      </c>
      <c r="Z144" t="s">
        <v>819</v>
      </c>
      <c r="AA144" t="str">
        <f>_xlfn.XLOOKUP(Controller[[#This Row],[Company Domain]],Summary[Company Domain], Summary[Industry (Standardized)],"ERROR")</f>
        <v>Physicians Clinics</v>
      </c>
      <c r="AB144" t="str">
        <f>_xlfn.XLOOKUP(Controller[[#This Row],[Company Domain]],Summary[Company Domain], Summary[Lead Segment HS],"ERROR")</f>
        <v>Healthcare</v>
      </c>
      <c r="AC144" t="str">
        <f>_xlfn.XLOOKUP(Controller[[#This Row],[Company Domain]],Summary[Company Domain], Summary[Industry Re-Segmentation],"ERROR")</f>
        <v>Healthcare</v>
      </c>
      <c r="AD144" t="s">
        <v>820</v>
      </c>
      <c r="AE144" t="s">
        <v>821</v>
      </c>
      <c r="AF144" t="s">
        <v>822</v>
      </c>
      <c r="AG144" t="s">
        <v>823</v>
      </c>
      <c r="AH144" t="s">
        <v>541</v>
      </c>
      <c r="AI144" t="s">
        <v>542</v>
      </c>
      <c r="AJ144">
        <v>77030</v>
      </c>
      <c r="AK144" t="s">
        <v>221</v>
      </c>
      <c r="AL144" t="s">
        <v>824</v>
      </c>
      <c r="AO144" t="s">
        <v>3987</v>
      </c>
      <c r="AP144" t="s">
        <v>2140</v>
      </c>
    </row>
    <row r="145" spans="1:42" x14ac:dyDescent="0.3">
      <c r="A145" t="s">
        <v>1081</v>
      </c>
      <c r="C145" t="s">
        <v>4705</v>
      </c>
      <c r="D145" t="s">
        <v>4706</v>
      </c>
      <c r="E145" t="s">
        <v>227</v>
      </c>
      <c r="F145" t="s">
        <v>2147</v>
      </c>
      <c r="G145" t="s">
        <v>3446</v>
      </c>
      <c r="H145" t="s">
        <v>4707</v>
      </c>
      <c r="I145" t="s">
        <v>3474</v>
      </c>
      <c r="K145" t="s">
        <v>4708</v>
      </c>
      <c r="L145" t="s">
        <v>4709</v>
      </c>
      <c r="M145" t="s">
        <v>1180</v>
      </c>
      <c r="N145" t="s">
        <v>558</v>
      </c>
      <c r="O145">
        <v>55402</v>
      </c>
      <c r="P145" t="s">
        <v>221</v>
      </c>
      <c r="Q145" t="s">
        <v>1186</v>
      </c>
      <c r="R145" t="s">
        <v>1187</v>
      </c>
      <c r="S145" t="s">
        <v>148</v>
      </c>
      <c r="T145" t="s">
        <v>1188</v>
      </c>
      <c r="U145">
        <f>_xlfn.XLOOKUP(Controller[[#This Row],[Company Domain]],Summary[Company Domain], Summary[Revenue (in 000s USD)],"ERROR")</f>
        <v>7543000</v>
      </c>
      <c r="V145" t="str">
        <f>_xlfn.XLOOKUP(Controller[[#This Row],[Company Domain]],Summary[Company Domain], Summary[Revenue Range (in USD)],"ERROR")</f>
        <v>Over $5 bil.</v>
      </c>
      <c r="W145" t="s">
        <v>219</v>
      </c>
      <c r="X145" t="s">
        <v>349</v>
      </c>
      <c r="Y145" t="s">
        <v>219</v>
      </c>
      <c r="Z145" t="s">
        <v>349</v>
      </c>
      <c r="AA145" t="str">
        <f>_xlfn.XLOOKUP(Controller[[#This Row],[Company Domain]],Summary[Company Domain], Summary[Industry (Standardized)],"ERROR")</f>
        <v>Finance</v>
      </c>
      <c r="AB145" t="str">
        <f>_xlfn.XLOOKUP(Controller[[#This Row],[Company Domain]],Summary[Company Domain], Summary[Lead Segment HS],"ERROR")</f>
        <v>Services</v>
      </c>
      <c r="AC145" t="str">
        <f>_xlfn.XLOOKUP(Controller[[#This Row],[Company Domain]],Summary[Company Domain], Summary[Industry Re-Segmentation],"ERROR")</f>
        <v>Finance &amp; Insurance</v>
      </c>
      <c r="AD145" t="s">
        <v>1189</v>
      </c>
      <c r="AE145" t="s">
        <v>1190</v>
      </c>
      <c r="AF145" t="s">
        <v>1191</v>
      </c>
      <c r="AG145" t="s">
        <v>1192</v>
      </c>
      <c r="AH145" t="s">
        <v>1193</v>
      </c>
      <c r="AI145" t="s">
        <v>591</v>
      </c>
      <c r="AJ145">
        <v>43287</v>
      </c>
      <c r="AK145" t="s">
        <v>221</v>
      </c>
      <c r="AL145" t="s">
        <v>1194</v>
      </c>
      <c r="AO145" t="s">
        <v>3987</v>
      </c>
      <c r="AP145" t="s">
        <v>2141</v>
      </c>
    </row>
    <row r="146" spans="1:42" x14ac:dyDescent="0.3">
      <c r="A146" t="s">
        <v>1081</v>
      </c>
      <c r="B146" t="s">
        <v>4710</v>
      </c>
      <c r="C146" t="s">
        <v>4711</v>
      </c>
      <c r="D146" t="s">
        <v>4712</v>
      </c>
      <c r="E146" t="s">
        <v>227</v>
      </c>
      <c r="F146" t="s">
        <v>2147</v>
      </c>
      <c r="G146" t="s">
        <v>2786</v>
      </c>
      <c r="H146" t="s">
        <v>4713</v>
      </c>
      <c r="I146" t="s">
        <v>106</v>
      </c>
      <c r="K146" t="s">
        <v>4714</v>
      </c>
      <c r="L146" t="s">
        <v>4715</v>
      </c>
      <c r="M146" t="s">
        <v>308</v>
      </c>
      <c r="N146" t="s">
        <v>294</v>
      </c>
      <c r="O146">
        <v>90015</v>
      </c>
      <c r="P146" t="s">
        <v>221</v>
      </c>
      <c r="Q146" t="s">
        <v>3039</v>
      </c>
      <c r="R146" t="s">
        <v>3040</v>
      </c>
      <c r="S146" t="s">
        <v>106</v>
      </c>
      <c r="T146" t="s">
        <v>3041</v>
      </c>
      <c r="U146">
        <f>_xlfn.XLOOKUP(Controller[[#This Row],[Company Domain]],Summary[Company Domain], Summary[Revenue (in 000s USD)],"ERROR")</f>
        <v>5028200</v>
      </c>
      <c r="V146" t="str">
        <f>_xlfn.XLOOKUP(Controller[[#This Row],[Company Domain]],Summary[Company Domain], Summary[Revenue Range (in USD)],"ERROR")</f>
        <v>Over $5 bil.</v>
      </c>
      <c r="W146" t="s">
        <v>208</v>
      </c>
      <c r="X146" t="s">
        <v>3042</v>
      </c>
      <c r="Y146" t="s">
        <v>365</v>
      </c>
      <c r="Z146" t="s">
        <v>3043</v>
      </c>
      <c r="AA146" t="str">
        <f>_xlfn.XLOOKUP(Controller[[#This Row],[Company Domain]],Summary[Company Domain], Summary[Industry (Standardized)],"ERROR")</f>
        <v>Retail</v>
      </c>
      <c r="AB146" t="str">
        <f>_xlfn.XLOOKUP(Controller[[#This Row],[Company Domain]],Summary[Company Domain], Summary[Lead Segment HS],"ERROR")</f>
        <v>Services</v>
      </c>
      <c r="AC146" t="str">
        <f>_xlfn.XLOOKUP(Controller[[#This Row],[Company Domain]],Summary[Company Domain], Summary[Industry Re-Segmentation],"ERROR")</f>
        <v>Retail + CPG</v>
      </c>
      <c r="AD146" t="s">
        <v>3044</v>
      </c>
      <c r="AE146" t="s">
        <v>3045</v>
      </c>
      <c r="AF146" t="s">
        <v>3046</v>
      </c>
      <c r="AG146" t="s">
        <v>3047</v>
      </c>
      <c r="AH146" t="s">
        <v>308</v>
      </c>
      <c r="AI146" t="s">
        <v>294</v>
      </c>
      <c r="AJ146">
        <v>90015</v>
      </c>
      <c r="AK146" t="s">
        <v>221</v>
      </c>
      <c r="AL146" t="s">
        <v>3048</v>
      </c>
      <c r="AO146" t="s">
        <v>3987</v>
      </c>
      <c r="AP146" t="s">
        <v>2140</v>
      </c>
    </row>
    <row r="147" spans="1:42" x14ac:dyDescent="0.3">
      <c r="A147" t="s">
        <v>4716</v>
      </c>
      <c r="C147" t="s">
        <v>3282</v>
      </c>
      <c r="D147" t="s">
        <v>4717</v>
      </c>
      <c r="E147" t="s">
        <v>227</v>
      </c>
      <c r="F147" t="s">
        <v>2147</v>
      </c>
      <c r="G147" t="s">
        <v>3446</v>
      </c>
      <c r="H147" t="s">
        <v>4718</v>
      </c>
      <c r="I147" t="s">
        <v>148</v>
      </c>
      <c r="K147" t="s">
        <v>4719</v>
      </c>
      <c r="L147" t="s">
        <v>4709</v>
      </c>
      <c r="M147" t="s">
        <v>1180</v>
      </c>
      <c r="N147" t="s">
        <v>558</v>
      </c>
      <c r="O147">
        <v>55402</v>
      </c>
      <c r="P147" t="s">
        <v>221</v>
      </c>
      <c r="Q147" t="s">
        <v>1186</v>
      </c>
      <c r="R147" t="s">
        <v>1187</v>
      </c>
      <c r="S147" t="s">
        <v>148</v>
      </c>
      <c r="T147" t="s">
        <v>1188</v>
      </c>
      <c r="U147">
        <f>_xlfn.XLOOKUP(Controller[[#This Row],[Company Domain]],Summary[Company Domain], Summary[Revenue (in 000s USD)],"ERROR")</f>
        <v>7543000</v>
      </c>
      <c r="V147" t="str">
        <f>_xlfn.XLOOKUP(Controller[[#This Row],[Company Domain]],Summary[Company Domain], Summary[Revenue Range (in USD)],"ERROR")</f>
        <v>Over $5 bil.</v>
      </c>
      <c r="W147" t="s">
        <v>219</v>
      </c>
      <c r="X147" t="s">
        <v>349</v>
      </c>
      <c r="Y147" t="s">
        <v>219</v>
      </c>
      <c r="Z147" t="s">
        <v>349</v>
      </c>
      <c r="AA147" t="str">
        <f>_xlfn.XLOOKUP(Controller[[#This Row],[Company Domain]],Summary[Company Domain], Summary[Industry (Standardized)],"ERROR")</f>
        <v>Finance</v>
      </c>
      <c r="AB147" t="str">
        <f>_xlfn.XLOOKUP(Controller[[#This Row],[Company Domain]],Summary[Company Domain], Summary[Lead Segment HS],"ERROR")</f>
        <v>Services</v>
      </c>
      <c r="AC147" t="str">
        <f>_xlfn.XLOOKUP(Controller[[#This Row],[Company Domain]],Summary[Company Domain], Summary[Industry Re-Segmentation],"ERROR")</f>
        <v>Finance &amp; Insurance</v>
      </c>
      <c r="AD147" t="s">
        <v>1189</v>
      </c>
      <c r="AE147" t="s">
        <v>1190</v>
      </c>
      <c r="AF147" t="s">
        <v>1191</v>
      </c>
      <c r="AG147" t="s">
        <v>1192</v>
      </c>
      <c r="AH147" t="s">
        <v>1193</v>
      </c>
      <c r="AI147" t="s">
        <v>591</v>
      </c>
      <c r="AJ147">
        <v>43287</v>
      </c>
      <c r="AK147" t="s">
        <v>221</v>
      </c>
      <c r="AL147" t="s">
        <v>1194</v>
      </c>
      <c r="AO147" t="s">
        <v>3987</v>
      </c>
      <c r="AP147" t="s">
        <v>2140</v>
      </c>
    </row>
    <row r="148" spans="1:42" x14ac:dyDescent="0.3">
      <c r="A148" t="s">
        <v>3619</v>
      </c>
      <c r="B148" t="s">
        <v>567</v>
      </c>
      <c r="C148" t="s">
        <v>506</v>
      </c>
      <c r="D148" t="s">
        <v>227</v>
      </c>
      <c r="E148" t="s">
        <v>227</v>
      </c>
      <c r="F148" t="s">
        <v>2147</v>
      </c>
      <c r="G148" t="s">
        <v>3446</v>
      </c>
      <c r="H148" t="s">
        <v>4720</v>
      </c>
      <c r="I148" t="s">
        <v>147</v>
      </c>
      <c r="K148" t="s">
        <v>4721</v>
      </c>
      <c r="L148" t="s">
        <v>3052</v>
      </c>
      <c r="M148" t="s">
        <v>1144</v>
      </c>
      <c r="N148" t="s">
        <v>1088</v>
      </c>
      <c r="O148">
        <v>80230</v>
      </c>
      <c r="P148" t="s">
        <v>221</v>
      </c>
      <c r="Q148" t="s">
        <v>1089</v>
      </c>
      <c r="R148" t="s">
        <v>1090</v>
      </c>
      <c r="S148" t="s">
        <v>147</v>
      </c>
      <c r="T148" t="s">
        <v>1091</v>
      </c>
      <c r="U148">
        <f>_xlfn.XLOOKUP(Controller[[#This Row],[Company Domain]],Summary[Company Domain], Summary[Revenue (in 000s USD)],"ERROR")</f>
        <v>6000000</v>
      </c>
      <c r="V148" t="str">
        <f>_xlfn.XLOOKUP(Controller[[#This Row],[Company Domain]],Summary[Company Domain], Summary[Revenue Range (in USD)],"ERROR")</f>
        <v>Over $5 bil.</v>
      </c>
      <c r="W148" t="s">
        <v>280</v>
      </c>
      <c r="X148" t="s">
        <v>281</v>
      </c>
      <c r="Y148" t="s">
        <v>280</v>
      </c>
      <c r="Z148" t="s">
        <v>819</v>
      </c>
      <c r="AA148" t="str">
        <f>_xlfn.XLOOKUP(Controller[[#This Row],[Company Domain]],Summary[Company Domain], Summary[Industry (Standardized)],"ERROR")</f>
        <v>Physicians Clinics</v>
      </c>
      <c r="AB148" t="str">
        <f>_xlfn.XLOOKUP(Controller[[#This Row],[Company Domain]],Summary[Company Domain], Summary[Lead Segment HS],"ERROR")</f>
        <v>Healthcare</v>
      </c>
      <c r="AC148" t="str">
        <f>_xlfn.XLOOKUP(Controller[[#This Row],[Company Domain]],Summary[Company Domain], Summary[Industry Re-Segmentation],"ERROR")</f>
        <v>Healthcare</v>
      </c>
      <c r="AD148" t="s">
        <v>1092</v>
      </c>
      <c r="AE148" t="s">
        <v>1093</v>
      </c>
      <c r="AF148" t="s">
        <v>1094</v>
      </c>
      <c r="AG148" t="s">
        <v>1095</v>
      </c>
      <c r="AH148" t="s">
        <v>1087</v>
      </c>
      <c r="AI148" t="s">
        <v>1088</v>
      </c>
      <c r="AJ148">
        <v>80045</v>
      </c>
      <c r="AK148" t="s">
        <v>221</v>
      </c>
      <c r="AL148" t="s">
        <v>1096</v>
      </c>
      <c r="AO148" t="s">
        <v>3987</v>
      </c>
      <c r="AP148" t="s">
        <v>2140</v>
      </c>
    </row>
    <row r="149" spans="1:42" x14ac:dyDescent="0.3">
      <c r="A149" t="s">
        <v>2972</v>
      </c>
      <c r="C149" t="s">
        <v>4722</v>
      </c>
      <c r="D149" t="s">
        <v>4723</v>
      </c>
      <c r="E149" t="s">
        <v>227</v>
      </c>
      <c r="F149" t="s">
        <v>2147</v>
      </c>
      <c r="G149" t="s">
        <v>3446</v>
      </c>
      <c r="H149" t="s">
        <v>4724</v>
      </c>
      <c r="I149" t="s">
        <v>125</v>
      </c>
      <c r="K149" t="s">
        <v>4725</v>
      </c>
      <c r="M149" t="s">
        <v>808</v>
      </c>
      <c r="N149" t="s">
        <v>396</v>
      </c>
      <c r="P149" t="s">
        <v>221</v>
      </c>
      <c r="Q149" t="s">
        <v>1913</v>
      </c>
      <c r="R149" t="s">
        <v>1914</v>
      </c>
      <c r="S149" t="s">
        <v>125</v>
      </c>
      <c r="T149" t="s">
        <v>1915</v>
      </c>
      <c r="U149">
        <f>_xlfn.XLOOKUP(Controller[[#This Row],[Company Domain]],Summary[Company Domain], Summary[Revenue (in 000s USD)],"ERROR")</f>
        <v>1034343</v>
      </c>
      <c r="V149" t="str">
        <f>_xlfn.XLOOKUP(Controller[[#This Row],[Company Domain]],Summary[Company Domain], Summary[Revenue Range (in USD)],"ERROR")</f>
        <v>$1 bil. - $5 bil.</v>
      </c>
      <c r="W149" t="s">
        <v>211</v>
      </c>
      <c r="X149" t="s">
        <v>1916</v>
      </c>
      <c r="Y149" t="s">
        <v>211</v>
      </c>
      <c r="Z149" t="s">
        <v>1916</v>
      </c>
      <c r="AA149" t="str">
        <f>_xlfn.XLOOKUP(Controller[[#This Row],[Company Domain]],Summary[Company Domain], Summary[Industry (Standardized)],"ERROR")</f>
        <v>Hospitality</v>
      </c>
      <c r="AB149" t="str">
        <f>_xlfn.XLOOKUP(Controller[[#This Row],[Company Domain]],Summary[Company Domain], Summary[Lead Segment HS],"ERROR")</f>
        <v>Services</v>
      </c>
      <c r="AC149" t="str">
        <f>_xlfn.XLOOKUP(Controller[[#This Row],[Company Domain]],Summary[Company Domain], Summary[Industry Re-Segmentation],"ERROR")</f>
        <v>Hospitality</v>
      </c>
      <c r="AD149" t="s">
        <v>1917</v>
      </c>
      <c r="AE149" t="s">
        <v>1918</v>
      </c>
      <c r="AF149" t="s">
        <v>1919</v>
      </c>
      <c r="AG149" t="s">
        <v>1920</v>
      </c>
      <c r="AH149" t="s">
        <v>1921</v>
      </c>
      <c r="AI149" t="s">
        <v>1922</v>
      </c>
      <c r="AJ149">
        <v>3842</v>
      </c>
      <c r="AK149" t="s">
        <v>221</v>
      </c>
      <c r="AL149" t="s">
        <v>1923</v>
      </c>
      <c r="AO149" t="s">
        <v>3987</v>
      </c>
      <c r="AP149" t="s">
        <v>2140</v>
      </c>
    </row>
    <row r="150" spans="1:42" x14ac:dyDescent="0.3">
      <c r="A150" t="s">
        <v>4091</v>
      </c>
      <c r="C150" t="s">
        <v>4726</v>
      </c>
      <c r="D150" t="s">
        <v>3999</v>
      </c>
      <c r="E150" t="s">
        <v>227</v>
      </c>
      <c r="F150" t="s">
        <v>2147</v>
      </c>
      <c r="G150" t="s">
        <v>2786</v>
      </c>
      <c r="H150" t="s">
        <v>4727</v>
      </c>
      <c r="I150" t="s">
        <v>145</v>
      </c>
      <c r="J150" t="s">
        <v>4728</v>
      </c>
      <c r="L150" t="s">
        <v>4729</v>
      </c>
      <c r="M150" t="s">
        <v>4730</v>
      </c>
      <c r="N150" t="s">
        <v>294</v>
      </c>
      <c r="O150">
        <v>91309</v>
      </c>
      <c r="P150" t="s">
        <v>221</v>
      </c>
      <c r="Q150" t="s">
        <v>615</v>
      </c>
      <c r="R150" t="s">
        <v>616</v>
      </c>
      <c r="S150" t="s">
        <v>145</v>
      </c>
      <c r="T150" t="s">
        <v>617</v>
      </c>
      <c r="U150">
        <f>_xlfn.XLOOKUP(Controller[[#This Row],[Company Domain]],Summary[Company Domain], Summary[Revenue (in 000s USD)],"ERROR")</f>
        <v>6247700</v>
      </c>
      <c r="V150" t="str">
        <f>_xlfn.XLOOKUP(Controller[[#This Row],[Company Domain]],Summary[Company Domain], Summary[Revenue Range (in USD)],"ERROR")</f>
        <v>Over $5 bil.</v>
      </c>
      <c r="W150" t="s">
        <v>219</v>
      </c>
      <c r="X150" t="s">
        <v>618</v>
      </c>
      <c r="Y150" t="s">
        <v>219</v>
      </c>
      <c r="Z150" t="s">
        <v>619</v>
      </c>
      <c r="AA150" t="str">
        <f>_xlfn.XLOOKUP(Controller[[#This Row],[Company Domain]],Summary[Company Domain], Summary[Industry (Standardized)],"ERROR")</f>
        <v>Finance</v>
      </c>
      <c r="AB150" t="str">
        <f>_xlfn.XLOOKUP(Controller[[#This Row],[Company Domain]],Summary[Company Domain], Summary[Lead Segment HS],"ERROR")</f>
        <v>Services</v>
      </c>
      <c r="AC150" t="str">
        <f>_xlfn.XLOOKUP(Controller[[#This Row],[Company Domain]],Summary[Company Domain], Summary[Industry Re-Segmentation],"ERROR")</f>
        <v>Finance &amp; Insurance</v>
      </c>
      <c r="AD150" t="s">
        <v>620</v>
      </c>
      <c r="AE150" t="s">
        <v>621</v>
      </c>
      <c r="AF150" t="s">
        <v>622</v>
      </c>
      <c r="AG150" t="s">
        <v>613</v>
      </c>
      <c r="AH150" t="s">
        <v>614</v>
      </c>
      <c r="AI150" t="s">
        <v>294</v>
      </c>
      <c r="AJ150">
        <v>92707</v>
      </c>
      <c r="AK150" t="s">
        <v>221</v>
      </c>
      <c r="AL150" t="s">
        <v>623</v>
      </c>
      <c r="AO150" t="s">
        <v>3987</v>
      </c>
      <c r="AP150" t="s">
        <v>2140</v>
      </c>
    </row>
    <row r="151" spans="1:42" x14ac:dyDescent="0.3">
      <c r="A151" t="s">
        <v>288</v>
      </c>
      <c r="B151" t="s">
        <v>1103</v>
      </c>
      <c r="C151" t="s">
        <v>4731</v>
      </c>
      <c r="D151" t="s">
        <v>4083</v>
      </c>
      <c r="E151" t="s">
        <v>227</v>
      </c>
      <c r="F151" t="s">
        <v>2147</v>
      </c>
      <c r="G151" t="s">
        <v>3446</v>
      </c>
      <c r="H151" t="s">
        <v>4732</v>
      </c>
      <c r="I151" t="s">
        <v>4733</v>
      </c>
      <c r="J151" t="s">
        <v>4734</v>
      </c>
      <c r="K151" t="s">
        <v>4735</v>
      </c>
      <c r="L151" t="s">
        <v>4736</v>
      </c>
      <c r="M151" t="s">
        <v>3516</v>
      </c>
      <c r="N151" t="s">
        <v>558</v>
      </c>
      <c r="O151" t="s">
        <v>4737</v>
      </c>
      <c r="P151" t="s">
        <v>221</v>
      </c>
      <c r="Q151" t="s">
        <v>1186</v>
      </c>
      <c r="R151" t="s">
        <v>1187</v>
      </c>
      <c r="S151" t="s">
        <v>148</v>
      </c>
      <c r="T151" t="s">
        <v>1188</v>
      </c>
      <c r="U151">
        <f>_xlfn.XLOOKUP(Controller[[#This Row],[Company Domain]],Summary[Company Domain], Summary[Revenue (in 000s USD)],"ERROR")</f>
        <v>7543000</v>
      </c>
      <c r="V151" t="str">
        <f>_xlfn.XLOOKUP(Controller[[#This Row],[Company Domain]],Summary[Company Domain], Summary[Revenue Range (in USD)],"ERROR")</f>
        <v>Over $5 bil.</v>
      </c>
      <c r="W151" t="s">
        <v>219</v>
      </c>
      <c r="X151" t="s">
        <v>349</v>
      </c>
      <c r="Y151" t="s">
        <v>219</v>
      </c>
      <c r="Z151" t="s">
        <v>349</v>
      </c>
      <c r="AA151" t="str">
        <f>_xlfn.XLOOKUP(Controller[[#This Row],[Company Domain]],Summary[Company Domain], Summary[Industry (Standardized)],"ERROR")</f>
        <v>Finance</v>
      </c>
      <c r="AB151" t="str">
        <f>_xlfn.XLOOKUP(Controller[[#This Row],[Company Domain]],Summary[Company Domain], Summary[Lead Segment HS],"ERROR")</f>
        <v>Services</v>
      </c>
      <c r="AC151" t="str">
        <f>_xlfn.XLOOKUP(Controller[[#This Row],[Company Domain]],Summary[Company Domain], Summary[Industry Re-Segmentation],"ERROR")</f>
        <v>Finance &amp; Insurance</v>
      </c>
      <c r="AD151" t="s">
        <v>1189</v>
      </c>
      <c r="AE151" t="s">
        <v>1190</v>
      </c>
      <c r="AF151" t="s">
        <v>1191</v>
      </c>
      <c r="AG151" t="s">
        <v>1192</v>
      </c>
      <c r="AH151" t="s">
        <v>1193</v>
      </c>
      <c r="AI151" t="s">
        <v>591</v>
      </c>
      <c r="AJ151">
        <v>43287</v>
      </c>
      <c r="AK151" t="s">
        <v>221</v>
      </c>
      <c r="AL151" t="s">
        <v>1194</v>
      </c>
      <c r="AO151" t="s">
        <v>3987</v>
      </c>
      <c r="AP151" t="s">
        <v>2141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9E16-A67D-4B95-A8BA-AF7BB2E654F7}">
  <sheetPr>
    <tabColor theme="5" tint="0.79998168889431442"/>
  </sheetPr>
  <dimension ref="A1:AR21"/>
  <sheetViews>
    <sheetView topLeftCell="AH1" workbookViewId="0">
      <selection activeCell="AP8" sqref="AP8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77734375" customWidth="1"/>
    <col min="44" max="44" width="14.5546875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4738</v>
      </c>
      <c r="C2" t="s">
        <v>4739</v>
      </c>
      <c r="D2" t="s">
        <v>4740</v>
      </c>
      <c r="E2" t="s">
        <v>228</v>
      </c>
      <c r="F2" t="s">
        <v>1545</v>
      </c>
      <c r="G2" t="s">
        <v>2786</v>
      </c>
      <c r="H2" t="s">
        <v>4741</v>
      </c>
      <c r="I2" t="s">
        <v>102</v>
      </c>
      <c r="J2" t="s">
        <v>4742</v>
      </c>
      <c r="K2" t="s">
        <v>4743</v>
      </c>
      <c r="L2" t="s">
        <v>3819</v>
      </c>
      <c r="M2" t="s">
        <v>1558</v>
      </c>
      <c r="N2" t="s">
        <v>1559</v>
      </c>
      <c r="O2">
        <v>72716</v>
      </c>
      <c r="P2" t="s">
        <v>221</v>
      </c>
      <c r="Q2" t="s">
        <v>1549</v>
      </c>
      <c r="R2" t="s">
        <v>1550</v>
      </c>
      <c r="S2" t="s">
        <v>102</v>
      </c>
      <c r="T2" t="s">
        <v>1551</v>
      </c>
      <c r="U2">
        <f>_xlfn.XLOOKUP(Sourcing[[#This Row],[Company Domain]],Summary[Company Domain], Summary[Revenue (in 000s USD)],"ERROR")</f>
        <v>630794000</v>
      </c>
      <c r="V2" t="str">
        <f>_xlfn.XLOOKUP(Sourcing[[#This Row],[Company Domain]],Summary[Company Domain], Summary[Revenue Range (in USD)],"ERROR")</f>
        <v>Over $5 bil.</v>
      </c>
      <c r="W2" t="s">
        <v>208</v>
      </c>
      <c r="X2" t="s">
        <v>1204</v>
      </c>
      <c r="Y2" t="s">
        <v>1552</v>
      </c>
      <c r="Z2" t="s">
        <v>1553</v>
      </c>
      <c r="AA2" t="str">
        <f>_xlfn.XLOOKUP(Sourcing[[#This Row],[Company Domain]],Summary[Company Domain], Summary[Industry (Standardized)],"ERROR")</f>
        <v>Retail</v>
      </c>
      <c r="AB2" t="str">
        <f>_xlfn.XLOOKUP(Sourcing[[#This Row],[Company Domain]],Summary[Company Domain], Summary[Lead Segment HS],"ERROR")</f>
        <v>Services</v>
      </c>
      <c r="AC2" t="str">
        <f>_xlfn.XLOOKUP(Sourcing[[#This Row],[Company Domain]],Summary[Company Domain], Summary[Industry Re-Segmentation],"ERROR")</f>
        <v>Retail + CPG</v>
      </c>
      <c r="AD2" t="s">
        <v>1554</v>
      </c>
      <c r="AE2" t="s">
        <v>1555</v>
      </c>
      <c r="AF2" t="s">
        <v>1556</v>
      </c>
      <c r="AG2" t="s">
        <v>1557</v>
      </c>
      <c r="AH2" t="s">
        <v>1558</v>
      </c>
      <c r="AI2" t="s">
        <v>1559</v>
      </c>
      <c r="AJ2">
        <v>72716</v>
      </c>
      <c r="AK2" t="s">
        <v>221</v>
      </c>
      <c r="AL2" t="s">
        <v>1560</v>
      </c>
      <c r="AO2" t="s">
        <v>3987</v>
      </c>
      <c r="AP2" t="s">
        <v>2140</v>
      </c>
    </row>
    <row r="3" spans="1:44" x14ac:dyDescent="0.3">
      <c r="A3" t="s">
        <v>1530</v>
      </c>
      <c r="B3" t="s">
        <v>439</v>
      </c>
      <c r="C3" t="s">
        <v>4744</v>
      </c>
      <c r="D3" t="s">
        <v>4745</v>
      </c>
      <c r="E3" t="s">
        <v>228</v>
      </c>
      <c r="F3" t="s">
        <v>1545</v>
      </c>
      <c r="G3" t="s">
        <v>2786</v>
      </c>
      <c r="H3" t="s">
        <v>4746</v>
      </c>
      <c r="I3" t="s">
        <v>3474</v>
      </c>
      <c r="J3" t="s">
        <v>4747</v>
      </c>
      <c r="K3" t="s">
        <v>4748</v>
      </c>
      <c r="L3" t="s">
        <v>4749</v>
      </c>
      <c r="M3" t="s">
        <v>4750</v>
      </c>
      <c r="N3" t="s">
        <v>558</v>
      </c>
      <c r="O3">
        <v>55441</v>
      </c>
      <c r="P3" t="s">
        <v>221</v>
      </c>
      <c r="Q3" t="s">
        <v>1186</v>
      </c>
      <c r="R3" t="s">
        <v>1187</v>
      </c>
      <c r="S3" t="s">
        <v>148</v>
      </c>
      <c r="T3" t="s">
        <v>1188</v>
      </c>
      <c r="U3">
        <f>_xlfn.XLOOKUP(Sourcing[[#This Row],[Company Domain]],Summary[Company Domain], Summary[Revenue (in 000s USD)],"ERROR")</f>
        <v>7543000</v>
      </c>
      <c r="V3" t="str">
        <f>_xlfn.XLOOKUP(Sourcing[[#This Row],[Company Domain]],Summary[Company Domain], Summary[Revenue Range (in USD)],"ERROR")</f>
        <v>Over $5 bil.</v>
      </c>
      <c r="W3" t="s">
        <v>219</v>
      </c>
      <c r="X3" t="s">
        <v>349</v>
      </c>
      <c r="Y3" t="s">
        <v>219</v>
      </c>
      <c r="Z3" t="s">
        <v>349</v>
      </c>
      <c r="AA3" t="str">
        <f>_xlfn.XLOOKUP(Sourcing[[#This Row],[Company Domain]],Summary[Company Domain], Summary[Industry (Standardized)],"ERROR")</f>
        <v>Finance</v>
      </c>
      <c r="AB3" t="str">
        <f>_xlfn.XLOOKUP(Sourcing[[#This Row],[Company Domain]],Summary[Company Domain], Summary[Lead Segment HS],"ERROR")</f>
        <v>Services</v>
      </c>
      <c r="AC3" t="str">
        <f>_xlfn.XLOOKUP(Sourcing[[#This Row],[Company Domain]],Summary[Company Domain], Summary[Industry Re-Segmentation],"ERROR")</f>
        <v>Finance &amp; Insurance</v>
      </c>
      <c r="AD3" t="s">
        <v>1189</v>
      </c>
      <c r="AE3" t="s">
        <v>1190</v>
      </c>
      <c r="AF3" t="s">
        <v>1191</v>
      </c>
      <c r="AG3" t="s">
        <v>1192</v>
      </c>
      <c r="AH3" t="s">
        <v>1193</v>
      </c>
      <c r="AI3" t="s">
        <v>591</v>
      </c>
      <c r="AJ3">
        <v>43287</v>
      </c>
      <c r="AK3" t="s">
        <v>221</v>
      </c>
      <c r="AL3" t="s">
        <v>1194</v>
      </c>
      <c r="AO3" t="s">
        <v>3987</v>
      </c>
      <c r="AP3" t="s">
        <v>2140</v>
      </c>
    </row>
    <row r="4" spans="1:44" x14ac:dyDescent="0.3">
      <c r="A4" t="s">
        <v>974</v>
      </c>
      <c r="B4" t="s">
        <v>1159</v>
      </c>
      <c r="C4" t="s">
        <v>4751</v>
      </c>
      <c r="D4" t="s">
        <v>4752</v>
      </c>
      <c r="E4" t="s">
        <v>228</v>
      </c>
      <c r="F4" t="s">
        <v>1570</v>
      </c>
      <c r="G4" t="s">
        <v>2786</v>
      </c>
      <c r="H4" t="s">
        <v>4753</v>
      </c>
      <c r="I4" t="s">
        <v>4626</v>
      </c>
      <c r="J4" t="s">
        <v>4754</v>
      </c>
      <c r="K4" t="s">
        <v>4755</v>
      </c>
      <c r="L4" t="s">
        <v>4756</v>
      </c>
      <c r="M4" t="s">
        <v>4757</v>
      </c>
      <c r="N4" t="s">
        <v>328</v>
      </c>
      <c r="O4">
        <v>97703</v>
      </c>
      <c r="P4" t="s">
        <v>221</v>
      </c>
      <c r="Q4" t="s">
        <v>4624</v>
      </c>
      <c r="R4" t="s">
        <v>4625</v>
      </c>
      <c r="S4" t="s">
        <v>4626</v>
      </c>
      <c r="T4" t="s">
        <v>4627</v>
      </c>
      <c r="U4">
        <f>_xlfn.XLOOKUP(Sourcing[[#This Row],[Company Domain]],Summary[Company Domain], Summary[Revenue (in 000s USD)],"ERROR")</f>
        <v>2009424</v>
      </c>
      <c r="V4" t="str">
        <f>_xlfn.XLOOKUP(Sourcing[[#This Row],[Company Domain]],Summary[Company Domain], Summary[Revenue Range (in USD)],"ERROR")</f>
        <v>$1 bil. - $5 bil.</v>
      </c>
      <c r="W4" t="s">
        <v>4628</v>
      </c>
      <c r="Y4" t="s">
        <v>4629</v>
      </c>
      <c r="Z4" t="s">
        <v>4630</v>
      </c>
      <c r="AA4" t="str">
        <f>_xlfn.XLOOKUP(Sourcing[[#This Row],[Company Domain]],Summary[Company Domain], Summary[Industry (Standardized)],"ERROR")</f>
        <v>Retail</v>
      </c>
      <c r="AB4" t="str">
        <f>_xlfn.XLOOKUP(Sourcing[[#This Row],[Company Domain]],Summary[Company Domain], Summary[Lead Segment HS],"ERROR")</f>
        <v>Services</v>
      </c>
      <c r="AC4" t="str">
        <f>_xlfn.XLOOKUP(Sourcing[[#This Row],[Company Domain]],Summary[Company Domain], Summary[Industry Re-Segmentation],"ERROR")</f>
        <v>Retail + CPG</v>
      </c>
      <c r="AD4" t="s">
        <v>4631</v>
      </c>
      <c r="AE4" t="s">
        <v>4632</v>
      </c>
      <c r="AF4" t="s">
        <v>4633</v>
      </c>
      <c r="AG4" t="s">
        <v>4622</v>
      </c>
      <c r="AH4" t="s">
        <v>4623</v>
      </c>
      <c r="AI4" t="s">
        <v>542</v>
      </c>
      <c r="AJ4">
        <v>79912</v>
      </c>
      <c r="AK4" t="s">
        <v>221</v>
      </c>
      <c r="AL4" t="s">
        <v>4634</v>
      </c>
      <c r="AO4" t="s">
        <v>3987</v>
      </c>
      <c r="AP4" t="s">
        <v>2140</v>
      </c>
    </row>
    <row r="5" spans="1:44" x14ac:dyDescent="0.3">
      <c r="A5" t="s">
        <v>422</v>
      </c>
      <c r="C5" t="s">
        <v>4758</v>
      </c>
      <c r="D5" t="s">
        <v>4759</v>
      </c>
      <c r="E5" t="s">
        <v>228</v>
      </c>
      <c r="F5" t="s">
        <v>1533</v>
      </c>
      <c r="G5" t="s">
        <v>2786</v>
      </c>
      <c r="H5" t="s">
        <v>4760</v>
      </c>
      <c r="I5" t="s">
        <v>131</v>
      </c>
      <c r="J5" t="s">
        <v>4761</v>
      </c>
      <c r="L5" t="s">
        <v>4762</v>
      </c>
      <c r="M5" t="s">
        <v>3003</v>
      </c>
      <c r="N5" t="s">
        <v>294</v>
      </c>
      <c r="O5">
        <v>90245</v>
      </c>
      <c r="P5" t="s">
        <v>221</v>
      </c>
      <c r="Q5" t="s">
        <v>31</v>
      </c>
      <c r="R5" t="s">
        <v>4763</v>
      </c>
      <c r="S5" t="s">
        <v>131</v>
      </c>
      <c r="T5" t="s">
        <v>4764</v>
      </c>
      <c r="U5">
        <f>_xlfn.XLOOKUP(Sourcing[[#This Row],[Company Domain]],Summary[Company Domain], Summary[Revenue (in 000s USD)],"ERROR")</f>
        <v>1000000</v>
      </c>
      <c r="V5" t="str">
        <f>_xlfn.XLOOKUP(Sourcing[[#This Row],[Company Domain]],Summary[Company Domain], Summary[Revenue Range (in USD)],"ERROR")</f>
        <v>$1 bil. - $5 bil.</v>
      </c>
      <c r="W5" t="s">
        <v>211</v>
      </c>
      <c r="X5" t="s">
        <v>1916</v>
      </c>
      <c r="Y5" t="s">
        <v>211</v>
      </c>
      <c r="Z5" t="s">
        <v>1916</v>
      </c>
      <c r="AA5" t="str">
        <f>_xlfn.XLOOKUP(Sourcing[[#This Row],[Company Domain]],Summary[Company Domain], Summary[Industry (Standardized)],"ERROR")</f>
        <v>Hospitality</v>
      </c>
      <c r="AB5" t="str">
        <f>_xlfn.XLOOKUP(Sourcing[[#This Row],[Company Domain]],Summary[Company Domain], Summary[Lead Segment HS],"ERROR")</f>
        <v>Services</v>
      </c>
      <c r="AC5" t="str">
        <f>_xlfn.XLOOKUP(Sourcing[[#This Row],[Company Domain]],Summary[Company Domain], Summary[Industry Re-Segmentation],"ERROR")</f>
        <v>Hospitality</v>
      </c>
      <c r="AD5" t="s">
        <v>4765</v>
      </c>
      <c r="AE5" t="s">
        <v>4766</v>
      </c>
      <c r="AF5" t="s">
        <v>4767</v>
      </c>
      <c r="AG5" t="s">
        <v>4762</v>
      </c>
      <c r="AH5" t="s">
        <v>3003</v>
      </c>
      <c r="AI5" t="s">
        <v>294</v>
      </c>
      <c r="AJ5">
        <v>90245</v>
      </c>
      <c r="AK5" t="s">
        <v>221</v>
      </c>
      <c r="AL5" t="s">
        <v>4768</v>
      </c>
      <c r="AO5" t="s">
        <v>3987</v>
      </c>
      <c r="AP5" t="s">
        <v>2140</v>
      </c>
    </row>
    <row r="6" spans="1:44" x14ac:dyDescent="0.3">
      <c r="A6" t="s">
        <v>288</v>
      </c>
      <c r="B6" t="s">
        <v>1153</v>
      </c>
      <c r="C6" t="s">
        <v>4769</v>
      </c>
      <c r="D6" t="s">
        <v>4770</v>
      </c>
      <c r="E6" t="s">
        <v>228</v>
      </c>
      <c r="F6" t="s">
        <v>1545</v>
      </c>
      <c r="G6" t="s">
        <v>2786</v>
      </c>
      <c r="H6" t="s">
        <v>4771</v>
      </c>
      <c r="I6" t="s">
        <v>145</v>
      </c>
      <c r="J6" t="s">
        <v>4772</v>
      </c>
      <c r="K6" t="s">
        <v>4773</v>
      </c>
      <c r="L6" t="s">
        <v>613</v>
      </c>
      <c r="M6" t="s">
        <v>614</v>
      </c>
      <c r="N6" t="s">
        <v>294</v>
      </c>
      <c r="O6">
        <v>92707</v>
      </c>
      <c r="P6" t="s">
        <v>221</v>
      </c>
      <c r="Q6" t="s">
        <v>615</v>
      </c>
      <c r="R6" t="s">
        <v>616</v>
      </c>
      <c r="S6" t="s">
        <v>145</v>
      </c>
      <c r="T6" t="s">
        <v>617</v>
      </c>
      <c r="U6">
        <f>_xlfn.XLOOKUP(Sourcing[[#This Row],[Company Domain]],Summary[Company Domain], Summary[Revenue (in 000s USD)],"ERROR")</f>
        <v>6247700</v>
      </c>
      <c r="V6" t="str">
        <f>_xlfn.XLOOKUP(Sourcing[[#This Row],[Company Domain]],Summary[Company Domain], Summary[Revenue Range (in USD)],"ERROR")</f>
        <v>Over $5 bil.</v>
      </c>
      <c r="W6" t="s">
        <v>219</v>
      </c>
      <c r="X6" t="s">
        <v>618</v>
      </c>
      <c r="Y6" t="s">
        <v>219</v>
      </c>
      <c r="Z6" t="s">
        <v>619</v>
      </c>
      <c r="AA6" t="str">
        <f>_xlfn.XLOOKUP(Sourcing[[#This Row],[Company Domain]],Summary[Company Domain], Summary[Industry (Standardized)],"ERROR")</f>
        <v>Finance</v>
      </c>
      <c r="AB6" t="str">
        <f>_xlfn.XLOOKUP(Sourcing[[#This Row],[Company Domain]],Summary[Company Domain], Summary[Lead Segment HS],"ERROR")</f>
        <v>Services</v>
      </c>
      <c r="AC6" t="str">
        <f>_xlfn.XLOOKUP(Sourcing[[#This Row],[Company Domain]],Summary[Company Domain], Summary[Industry Re-Segmentation],"ERROR")</f>
        <v>Finance &amp; Insurance</v>
      </c>
      <c r="AD6" t="s">
        <v>620</v>
      </c>
      <c r="AE6" t="s">
        <v>621</v>
      </c>
      <c r="AF6" t="s">
        <v>622</v>
      </c>
      <c r="AG6" t="s">
        <v>613</v>
      </c>
      <c r="AH6" t="s">
        <v>614</v>
      </c>
      <c r="AI6" t="s">
        <v>294</v>
      </c>
      <c r="AJ6">
        <v>92707</v>
      </c>
      <c r="AK6" t="s">
        <v>221</v>
      </c>
      <c r="AL6" t="s">
        <v>623</v>
      </c>
      <c r="AO6" t="s">
        <v>3987</v>
      </c>
      <c r="AP6" t="s">
        <v>2140</v>
      </c>
    </row>
    <row r="7" spans="1:44" x14ac:dyDescent="0.3">
      <c r="A7" t="s">
        <v>1158</v>
      </c>
      <c r="B7" t="s">
        <v>567</v>
      </c>
      <c r="C7" t="s">
        <v>4774</v>
      </c>
      <c r="D7" t="s">
        <v>4775</v>
      </c>
      <c r="E7" t="s">
        <v>228</v>
      </c>
      <c r="F7" t="s">
        <v>1570</v>
      </c>
      <c r="G7" t="s">
        <v>2786</v>
      </c>
      <c r="H7" t="s">
        <v>4776</v>
      </c>
      <c r="I7" t="s">
        <v>3207</v>
      </c>
      <c r="J7" t="s">
        <v>4777</v>
      </c>
      <c r="K7" t="s">
        <v>4778</v>
      </c>
      <c r="L7" t="s">
        <v>2380</v>
      </c>
      <c r="M7" t="s">
        <v>2575</v>
      </c>
      <c r="N7" t="s">
        <v>591</v>
      </c>
      <c r="O7">
        <v>43054</v>
      </c>
      <c r="P7" t="s">
        <v>221</v>
      </c>
      <c r="Q7" t="s">
        <v>24</v>
      </c>
      <c r="R7" t="s">
        <v>2375</v>
      </c>
      <c r="S7" t="s">
        <v>124</v>
      </c>
      <c r="T7" t="s">
        <v>2376</v>
      </c>
      <c r="U7">
        <f>_xlfn.XLOOKUP(Sourcing[[#This Row],[Company Domain]],Summary[Company Domain], Summary[Revenue (in 000s USD)],"ERROR")</f>
        <v>4027584</v>
      </c>
      <c r="V7" t="str">
        <f>_xlfn.XLOOKUP(Sourcing[[#This Row],[Company Domain]],Summary[Company Domain], Summary[Revenue Range (in USD)],"ERROR")</f>
        <v>$1 bil. - $5 bil.</v>
      </c>
      <c r="W7" t="s">
        <v>208</v>
      </c>
      <c r="X7" t="s">
        <v>312</v>
      </c>
      <c r="Y7" t="s">
        <v>365</v>
      </c>
      <c r="Z7" t="s">
        <v>366</v>
      </c>
      <c r="AA7" t="str">
        <f>_xlfn.XLOOKUP(Sourcing[[#This Row],[Company Domain]],Summary[Company Domain], Summary[Industry (Standardized)],"ERROR")</f>
        <v>Retail</v>
      </c>
      <c r="AB7" t="str">
        <f>_xlfn.XLOOKUP(Sourcing[[#This Row],[Company Domain]],Summary[Company Domain], Summary[Lead Segment HS],"ERROR")</f>
        <v>Services</v>
      </c>
      <c r="AC7" t="str">
        <f>_xlfn.XLOOKUP(Sourcing[[#This Row],[Company Domain]],Summary[Company Domain], Summary[Industry Re-Segmentation],"ERROR")</f>
        <v>Retail + CPG</v>
      </c>
      <c r="AD7" t="s">
        <v>2377</v>
      </c>
      <c r="AE7" t="s">
        <v>2378</v>
      </c>
      <c r="AF7" t="s">
        <v>2379</v>
      </c>
      <c r="AG7" t="s">
        <v>2380</v>
      </c>
      <c r="AH7" t="s">
        <v>2381</v>
      </c>
      <c r="AI7" t="s">
        <v>591</v>
      </c>
      <c r="AJ7">
        <v>45710</v>
      </c>
      <c r="AK7" t="s">
        <v>221</v>
      </c>
      <c r="AL7" t="s">
        <v>2382</v>
      </c>
      <c r="AO7" t="s">
        <v>3987</v>
      </c>
      <c r="AP7" t="s">
        <v>2140</v>
      </c>
    </row>
    <row r="8" spans="1:44" x14ac:dyDescent="0.3">
      <c r="A8" t="s">
        <v>4096</v>
      </c>
      <c r="B8" t="s">
        <v>1159</v>
      </c>
      <c r="C8" t="s">
        <v>4779</v>
      </c>
      <c r="D8" t="s">
        <v>4780</v>
      </c>
      <c r="E8" t="s">
        <v>228</v>
      </c>
      <c r="F8" t="s">
        <v>1545</v>
      </c>
      <c r="G8" t="s">
        <v>2786</v>
      </c>
      <c r="H8" t="s">
        <v>4781</v>
      </c>
      <c r="I8" t="s">
        <v>148</v>
      </c>
      <c r="J8" t="s">
        <v>4782</v>
      </c>
      <c r="K8" t="s">
        <v>4783</v>
      </c>
      <c r="L8" t="s">
        <v>4784</v>
      </c>
      <c r="M8" t="s">
        <v>1193</v>
      </c>
      <c r="N8" t="s">
        <v>591</v>
      </c>
      <c r="O8">
        <v>43229</v>
      </c>
      <c r="P8" t="s">
        <v>221</v>
      </c>
      <c r="Q8" t="s">
        <v>1186</v>
      </c>
      <c r="R8" t="s">
        <v>1187</v>
      </c>
      <c r="S8" t="s">
        <v>148</v>
      </c>
      <c r="T8" t="s">
        <v>1188</v>
      </c>
      <c r="U8">
        <f>_xlfn.XLOOKUP(Sourcing[[#This Row],[Company Domain]],Summary[Company Domain], Summary[Revenue (in 000s USD)],"ERROR")</f>
        <v>7543000</v>
      </c>
      <c r="V8" t="str">
        <f>_xlfn.XLOOKUP(Sourcing[[#This Row],[Company Domain]],Summary[Company Domain], Summary[Revenue Range (in USD)],"ERROR")</f>
        <v>Over $5 bil.</v>
      </c>
      <c r="W8" t="s">
        <v>219</v>
      </c>
      <c r="X8" t="s">
        <v>349</v>
      </c>
      <c r="Y8" t="s">
        <v>219</v>
      </c>
      <c r="Z8" t="s">
        <v>349</v>
      </c>
      <c r="AA8" t="str">
        <f>_xlfn.XLOOKUP(Sourcing[[#This Row],[Company Domain]],Summary[Company Domain], Summary[Industry (Standardized)],"ERROR")</f>
        <v>Finance</v>
      </c>
      <c r="AB8" t="str">
        <f>_xlfn.XLOOKUP(Sourcing[[#This Row],[Company Domain]],Summary[Company Domain], Summary[Lead Segment HS],"ERROR")</f>
        <v>Services</v>
      </c>
      <c r="AC8" t="str">
        <f>_xlfn.XLOOKUP(Sourcing[[#This Row],[Company Domain]],Summary[Company Domain], Summary[Industry Re-Segmentation],"ERROR")</f>
        <v>Finance &amp; Insurance</v>
      </c>
      <c r="AD8" t="s">
        <v>1189</v>
      </c>
      <c r="AE8" t="s">
        <v>1190</v>
      </c>
      <c r="AF8" t="s">
        <v>1191</v>
      </c>
      <c r="AG8" t="s">
        <v>1192</v>
      </c>
      <c r="AH8" t="s">
        <v>1193</v>
      </c>
      <c r="AI8" t="s">
        <v>591</v>
      </c>
      <c r="AJ8">
        <v>43287</v>
      </c>
      <c r="AK8" t="s">
        <v>221</v>
      </c>
      <c r="AL8" t="s">
        <v>1194</v>
      </c>
      <c r="AO8" t="s">
        <v>3987</v>
      </c>
      <c r="AP8" t="s">
        <v>2140</v>
      </c>
    </row>
    <row r="9" spans="1:44" x14ac:dyDescent="0.3">
      <c r="A9" t="s">
        <v>2179</v>
      </c>
      <c r="C9" t="s">
        <v>4785</v>
      </c>
      <c r="D9" t="s">
        <v>4786</v>
      </c>
      <c r="E9" t="s">
        <v>228</v>
      </c>
      <c r="F9" t="s">
        <v>1545</v>
      </c>
      <c r="G9" t="s">
        <v>2786</v>
      </c>
      <c r="H9" t="s">
        <v>4787</v>
      </c>
      <c r="I9" t="s">
        <v>156</v>
      </c>
      <c r="J9" t="s">
        <v>4788</v>
      </c>
      <c r="K9" t="s">
        <v>4789</v>
      </c>
      <c r="L9" t="s">
        <v>4790</v>
      </c>
      <c r="M9" t="s">
        <v>1031</v>
      </c>
      <c r="N9" t="s">
        <v>591</v>
      </c>
      <c r="O9">
        <v>45263</v>
      </c>
      <c r="P9" t="s">
        <v>221</v>
      </c>
      <c r="Q9" t="s">
        <v>1445</v>
      </c>
      <c r="R9" t="s">
        <v>1446</v>
      </c>
      <c r="S9" t="s">
        <v>156</v>
      </c>
      <c r="T9" t="s">
        <v>1447</v>
      </c>
      <c r="U9">
        <f>_xlfn.XLOOKUP(Sourcing[[#This Row],[Company Domain]],Summary[Company Domain], Summary[Revenue (in 000s USD)],"ERROR")</f>
        <v>8732000</v>
      </c>
      <c r="V9" t="str">
        <f>_xlfn.XLOOKUP(Sourcing[[#This Row],[Company Domain]],Summary[Company Domain], Summary[Revenue Range (in USD)],"ERROR")</f>
        <v>Over $5 bil.</v>
      </c>
      <c r="W9" t="s">
        <v>219</v>
      </c>
      <c r="X9" t="s">
        <v>349</v>
      </c>
      <c r="Y9" t="s">
        <v>219</v>
      </c>
      <c r="Z9" t="s">
        <v>349</v>
      </c>
      <c r="AA9" t="str">
        <f>_xlfn.XLOOKUP(Sourcing[[#This Row],[Company Domain]],Summary[Company Domain], Summary[Industry (Standardized)],"ERROR")</f>
        <v>Finance</v>
      </c>
      <c r="AB9" t="str">
        <f>_xlfn.XLOOKUP(Sourcing[[#This Row],[Company Domain]],Summary[Company Domain], Summary[Lead Segment HS],"ERROR")</f>
        <v>Services</v>
      </c>
      <c r="AC9" t="str">
        <f>_xlfn.XLOOKUP(Sourcing[[#This Row],[Company Domain]],Summary[Company Domain], Summary[Industry Re-Segmentation],"ERROR")</f>
        <v>Finance &amp; Insurance</v>
      </c>
      <c r="AD9" t="s">
        <v>1448</v>
      </c>
      <c r="AE9" t="s">
        <v>1449</v>
      </c>
      <c r="AF9" t="s">
        <v>1450</v>
      </c>
      <c r="AG9" t="s">
        <v>1451</v>
      </c>
      <c r="AH9" t="s">
        <v>1031</v>
      </c>
      <c r="AI9" t="s">
        <v>591</v>
      </c>
      <c r="AJ9">
        <v>45263</v>
      </c>
      <c r="AK9" t="s">
        <v>221</v>
      </c>
      <c r="AL9" t="s">
        <v>1452</v>
      </c>
      <c r="AO9" t="s">
        <v>3987</v>
      </c>
      <c r="AP9" t="s">
        <v>2141</v>
      </c>
    </row>
    <row r="10" spans="1:44" x14ac:dyDescent="0.3">
      <c r="A10" t="s">
        <v>488</v>
      </c>
      <c r="C10" t="s">
        <v>4791</v>
      </c>
      <c r="D10" t="s">
        <v>4792</v>
      </c>
      <c r="E10" t="s">
        <v>228</v>
      </c>
      <c r="F10" t="s">
        <v>4793</v>
      </c>
      <c r="H10" t="s">
        <v>4794</v>
      </c>
      <c r="I10" t="s">
        <v>121</v>
      </c>
      <c r="J10" t="s">
        <v>4795</v>
      </c>
      <c r="K10" t="s">
        <v>4796</v>
      </c>
      <c r="L10" t="s">
        <v>4797</v>
      </c>
      <c r="M10" t="s">
        <v>1434</v>
      </c>
      <c r="N10" t="s">
        <v>551</v>
      </c>
      <c r="O10">
        <v>37217</v>
      </c>
      <c r="P10" t="s">
        <v>221</v>
      </c>
      <c r="Q10" t="s">
        <v>4798</v>
      </c>
      <c r="R10" t="s">
        <v>4799</v>
      </c>
      <c r="S10" t="s">
        <v>121</v>
      </c>
      <c r="T10" t="s">
        <v>4800</v>
      </c>
      <c r="U10">
        <f>_xlfn.XLOOKUP(Sourcing[[#This Row],[Company Domain]],Summary[Company Domain], Summary[Revenue (in 000s USD)],"ERROR")</f>
        <v>2310694</v>
      </c>
      <c r="V10" t="str">
        <f>_xlfn.XLOOKUP(Sourcing[[#This Row],[Company Domain]],Summary[Company Domain], Summary[Revenue Range (in USD)],"ERROR")</f>
        <v>$1 bil. - $5 bil.</v>
      </c>
      <c r="W10" t="s">
        <v>208</v>
      </c>
      <c r="X10" t="s">
        <v>312</v>
      </c>
      <c r="Y10" t="s">
        <v>1552</v>
      </c>
      <c r="Z10" t="s">
        <v>312</v>
      </c>
      <c r="AA10" t="str">
        <f>_xlfn.XLOOKUP(Sourcing[[#This Row],[Company Domain]],Summary[Company Domain], Summary[Industry (Standardized)],"ERROR")</f>
        <v>Retail</v>
      </c>
      <c r="AB10" t="str">
        <f>_xlfn.XLOOKUP(Sourcing[[#This Row],[Company Domain]],Summary[Company Domain], Summary[Lead Segment HS],"ERROR")</f>
        <v>Services</v>
      </c>
      <c r="AC10" t="str">
        <f>_xlfn.XLOOKUP(Sourcing[[#This Row],[Company Domain]],Summary[Company Domain], Summary[Industry Re-Segmentation],"ERROR")</f>
        <v>Retail + CPG</v>
      </c>
      <c r="AD10" t="s">
        <v>4801</v>
      </c>
      <c r="AE10" t="s">
        <v>4802</v>
      </c>
      <c r="AF10" t="s">
        <v>4803</v>
      </c>
      <c r="AG10" t="s">
        <v>4797</v>
      </c>
      <c r="AH10" t="s">
        <v>1434</v>
      </c>
      <c r="AI10" t="s">
        <v>551</v>
      </c>
      <c r="AJ10">
        <v>37217</v>
      </c>
      <c r="AK10" t="s">
        <v>221</v>
      </c>
      <c r="AL10" t="s">
        <v>4804</v>
      </c>
      <c r="AO10" t="s">
        <v>3987</v>
      </c>
      <c r="AP10" t="s">
        <v>2140</v>
      </c>
    </row>
    <row r="11" spans="1:44" x14ac:dyDescent="0.3">
      <c r="A11" t="s">
        <v>4805</v>
      </c>
      <c r="C11" t="s">
        <v>4453</v>
      </c>
      <c r="D11" t="s">
        <v>4770</v>
      </c>
      <c r="E11" t="s">
        <v>228</v>
      </c>
      <c r="F11" t="s">
        <v>1545</v>
      </c>
      <c r="G11" t="s">
        <v>2786</v>
      </c>
      <c r="H11" t="s">
        <v>4806</v>
      </c>
      <c r="I11" t="s">
        <v>145</v>
      </c>
      <c r="J11" t="s">
        <v>4807</v>
      </c>
      <c r="K11" t="s">
        <v>4808</v>
      </c>
      <c r="L11" t="s">
        <v>4809</v>
      </c>
      <c r="M11" t="s">
        <v>614</v>
      </c>
      <c r="N11" t="s">
        <v>294</v>
      </c>
      <c r="O11">
        <v>92701</v>
      </c>
      <c r="P11" t="s">
        <v>221</v>
      </c>
      <c r="Q11" t="s">
        <v>615</v>
      </c>
      <c r="R11" t="s">
        <v>616</v>
      </c>
      <c r="S11" t="s">
        <v>145</v>
      </c>
      <c r="T11" t="s">
        <v>617</v>
      </c>
      <c r="U11">
        <f>_xlfn.XLOOKUP(Sourcing[[#This Row],[Company Domain]],Summary[Company Domain], Summary[Revenue (in 000s USD)],"ERROR")</f>
        <v>6247700</v>
      </c>
      <c r="V11" t="str">
        <f>_xlfn.XLOOKUP(Sourcing[[#This Row],[Company Domain]],Summary[Company Domain], Summary[Revenue Range (in USD)],"ERROR")</f>
        <v>Over $5 bil.</v>
      </c>
      <c r="W11" t="s">
        <v>219</v>
      </c>
      <c r="X11" t="s">
        <v>618</v>
      </c>
      <c r="Y11" t="s">
        <v>219</v>
      </c>
      <c r="Z11" t="s">
        <v>619</v>
      </c>
      <c r="AA11" t="str">
        <f>_xlfn.XLOOKUP(Sourcing[[#This Row],[Company Domain]],Summary[Company Domain], Summary[Industry (Standardized)],"ERROR")</f>
        <v>Finance</v>
      </c>
      <c r="AB11" t="str">
        <f>_xlfn.XLOOKUP(Sourcing[[#This Row],[Company Domain]],Summary[Company Domain], Summary[Lead Segment HS],"ERROR")</f>
        <v>Services</v>
      </c>
      <c r="AC11" t="str">
        <f>_xlfn.XLOOKUP(Sourcing[[#This Row],[Company Domain]],Summary[Company Domain], Summary[Industry Re-Segmentation],"ERROR")</f>
        <v>Finance &amp; Insurance</v>
      </c>
      <c r="AD11" t="s">
        <v>620</v>
      </c>
      <c r="AE11" t="s">
        <v>621</v>
      </c>
      <c r="AF11" t="s">
        <v>622</v>
      </c>
      <c r="AG11" t="s">
        <v>613</v>
      </c>
      <c r="AH11" t="s">
        <v>614</v>
      </c>
      <c r="AI11" t="s">
        <v>294</v>
      </c>
      <c r="AJ11">
        <v>92707</v>
      </c>
      <c r="AK11" t="s">
        <v>221</v>
      </c>
      <c r="AL11" t="s">
        <v>623</v>
      </c>
      <c r="AO11" t="s">
        <v>3987</v>
      </c>
      <c r="AP11" t="s">
        <v>2140</v>
      </c>
    </row>
    <row r="12" spans="1:44" x14ac:dyDescent="0.3">
      <c r="A12" t="s">
        <v>1642</v>
      </c>
      <c r="C12" t="s">
        <v>2470</v>
      </c>
      <c r="D12" t="s">
        <v>4810</v>
      </c>
      <c r="E12" t="s">
        <v>228</v>
      </c>
      <c r="F12" t="s">
        <v>4793</v>
      </c>
      <c r="G12" t="s">
        <v>2786</v>
      </c>
      <c r="H12" t="s">
        <v>4811</v>
      </c>
      <c r="I12" t="s">
        <v>110</v>
      </c>
      <c r="J12" t="s">
        <v>4812</v>
      </c>
      <c r="K12" t="s">
        <v>4813</v>
      </c>
      <c r="L12" t="s">
        <v>4814</v>
      </c>
      <c r="M12" t="s">
        <v>1144</v>
      </c>
      <c r="N12" t="s">
        <v>1088</v>
      </c>
      <c r="O12" t="s">
        <v>4815</v>
      </c>
      <c r="P12" t="s">
        <v>221</v>
      </c>
      <c r="Q12" t="s">
        <v>2358</v>
      </c>
      <c r="R12" t="s">
        <v>2359</v>
      </c>
      <c r="S12" t="s">
        <v>110</v>
      </c>
      <c r="T12" t="s">
        <v>2360</v>
      </c>
      <c r="U12">
        <f>_xlfn.XLOOKUP(Sourcing[[#This Row],[Company Domain]],Summary[Company Domain], Summary[Revenue (in 000s USD)],"ERROR")</f>
        <v>3886789</v>
      </c>
      <c r="V12" t="str">
        <f>_xlfn.XLOOKUP(Sourcing[[#This Row],[Company Domain]],Summary[Company Domain], Summary[Revenue Range (in USD)],"ERROR")</f>
        <v>$1 bil. - $5 bil.</v>
      </c>
      <c r="W12" t="s">
        <v>212</v>
      </c>
      <c r="X12" t="s">
        <v>2361</v>
      </c>
      <c r="Y12" t="s">
        <v>499</v>
      </c>
      <c r="Z12" t="s">
        <v>2362</v>
      </c>
      <c r="AA12" t="str">
        <f>_xlfn.XLOOKUP(Sourcing[[#This Row],[Company Domain]],Summary[Company Domain], Summary[Industry (Standardized)],"ERROR")</f>
        <v>Manufacturing</v>
      </c>
      <c r="AB12" t="str">
        <f>_xlfn.XLOOKUP(Sourcing[[#This Row],[Company Domain]],Summary[Company Domain], Summary[Lead Segment HS],"ERROR")</f>
        <v>Services</v>
      </c>
      <c r="AC12" t="str">
        <f>_xlfn.XLOOKUP(Sourcing[[#This Row],[Company Domain]],Summary[Company Domain], Summary[Industry Re-Segmentation],"ERROR")</f>
        <v>Manufacturing</v>
      </c>
      <c r="AD12" t="s">
        <v>2363</v>
      </c>
      <c r="AE12" t="s">
        <v>2364</v>
      </c>
      <c r="AF12" t="s">
        <v>2365</v>
      </c>
      <c r="AG12" t="s">
        <v>2366</v>
      </c>
      <c r="AH12" t="s">
        <v>2367</v>
      </c>
      <c r="AI12" t="s">
        <v>1088</v>
      </c>
      <c r="AJ12">
        <v>80020</v>
      </c>
      <c r="AK12" t="s">
        <v>221</v>
      </c>
      <c r="AL12" t="s">
        <v>2368</v>
      </c>
      <c r="AO12" t="s">
        <v>3987</v>
      </c>
      <c r="AP12" t="s">
        <v>2140</v>
      </c>
    </row>
    <row r="13" spans="1:44" x14ac:dyDescent="0.3">
      <c r="A13" t="s">
        <v>4816</v>
      </c>
      <c r="C13" t="s">
        <v>4817</v>
      </c>
      <c r="D13" t="s">
        <v>4818</v>
      </c>
      <c r="E13" t="s">
        <v>228</v>
      </c>
      <c r="F13" t="s">
        <v>1545</v>
      </c>
      <c r="G13" t="s">
        <v>2786</v>
      </c>
      <c r="H13" t="s">
        <v>4819</v>
      </c>
      <c r="I13" t="s">
        <v>885</v>
      </c>
      <c r="J13" t="s">
        <v>4820</v>
      </c>
      <c r="L13" t="s">
        <v>4821</v>
      </c>
      <c r="M13" t="s">
        <v>743</v>
      </c>
      <c r="N13" t="s">
        <v>376</v>
      </c>
      <c r="O13">
        <v>10038</v>
      </c>
      <c r="P13" t="s">
        <v>221</v>
      </c>
      <c r="Q13" t="s">
        <v>98</v>
      </c>
      <c r="R13" t="s">
        <v>888</v>
      </c>
      <c r="S13" t="s">
        <v>197</v>
      </c>
      <c r="T13" t="s">
        <v>889</v>
      </c>
      <c r="U13">
        <f>_xlfn.XLOOKUP(Sourcing[[#This Row],[Company Domain]],Summary[Company Domain], Summary[Revenue (in 000s USD)],"ERROR")</f>
        <v>11177516</v>
      </c>
      <c r="V13" t="str">
        <f>_xlfn.XLOOKUP(Sourcing[[#This Row],[Company Domain]],Summary[Company Domain], Summary[Revenue Range (in USD)],"ERROR")</f>
        <v>Over $5 bil.</v>
      </c>
      <c r="W13" t="s">
        <v>280</v>
      </c>
      <c r="X13" t="s">
        <v>281</v>
      </c>
      <c r="Y13" t="s">
        <v>280</v>
      </c>
      <c r="Z13" t="s">
        <v>281</v>
      </c>
      <c r="AA13" t="str">
        <f>_xlfn.XLOOKUP(Sourcing[[#This Row],[Company Domain]],Summary[Company Domain], Summary[Industry (Standardized)],"ERROR")</f>
        <v>Physicians Clinics</v>
      </c>
      <c r="AB13" t="str">
        <f>_xlfn.XLOOKUP(Sourcing[[#This Row],[Company Domain]],Summary[Company Domain], Summary[Lead Segment HS],"ERROR")</f>
        <v>Healthcare</v>
      </c>
      <c r="AC13" t="str">
        <f>_xlfn.XLOOKUP(Sourcing[[#This Row],[Company Domain]],Summary[Company Domain], Summary[Industry Re-Segmentation],"ERROR")</f>
        <v>Healthcare</v>
      </c>
      <c r="AD13" t="s">
        <v>890</v>
      </c>
      <c r="AE13" t="s">
        <v>891</v>
      </c>
      <c r="AF13" t="s">
        <v>892</v>
      </c>
      <c r="AG13" t="s">
        <v>893</v>
      </c>
      <c r="AH13" t="s">
        <v>743</v>
      </c>
      <c r="AI13" t="s">
        <v>376</v>
      </c>
      <c r="AJ13">
        <v>10013</v>
      </c>
      <c r="AK13" t="s">
        <v>221</v>
      </c>
      <c r="AL13" t="s">
        <v>894</v>
      </c>
      <c r="AO13" t="s">
        <v>3987</v>
      </c>
      <c r="AP13" t="s">
        <v>2140</v>
      </c>
    </row>
    <row r="14" spans="1:44" x14ac:dyDescent="0.3">
      <c r="A14" t="s">
        <v>3028</v>
      </c>
      <c r="C14" t="s">
        <v>4822</v>
      </c>
      <c r="D14" t="s">
        <v>4786</v>
      </c>
      <c r="E14" t="s">
        <v>228</v>
      </c>
      <c r="F14" t="s">
        <v>1545</v>
      </c>
      <c r="G14" t="s">
        <v>2786</v>
      </c>
      <c r="H14" t="s">
        <v>4823</v>
      </c>
      <c r="I14" t="s">
        <v>140</v>
      </c>
      <c r="J14" t="s">
        <v>4824</v>
      </c>
      <c r="K14" t="s">
        <v>4825</v>
      </c>
      <c r="L14" t="s">
        <v>4826</v>
      </c>
      <c r="M14" t="s">
        <v>989</v>
      </c>
      <c r="N14" t="s">
        <v>981</v>
      </c>
      <c r="O14">
        <v>85013</v>
      </c>
      <c r="P14" t="s">
        <v>221</v>
      </c>
      <c r="Q14" t="s">
        <v>40</v>
      </c>
      <c r="R14" t="s">
        <v>856</v>
      </c>
      <c r="S14" t="s">
        <v>140</v>
      </c>
      <c r="T14" t="s">
        <v>857</v>
      </c>
      <c r="U14">
        <f>_xlfn.XLOOKUP(Sourcing[[#This Row],[Company Domain]],Summary[Company Domain], Summary[Revenue (in 000s USD)],"ERROR")</f>
        <v>8779057</v>
      </c>
      <c r="V14" t="str">
        <f>_xlfn.XLOOKUP(Sourcing[[#This Row],[Company Domain]],Summary[Company Domain], Summary[Revenue Range (in USD)],"ERROR")</f>
        <v>Over $5 bil.</v>
      </c>
      <c r="W14" t="s">
        <v>280</v>
      </c>
      <c r="X14" t="s">
        <v>281</v>
      </c>
      <c r="Y14" t="s">
        <v>858</v>
      </c>
      <c r="Z14" t="s">
        <v>859</v>
      </c>
      <c r="AA14" t="str">
        <f>_xlfn.XLOOKUP(Sourcing[[#This Row],[Company Domain]],Summary[Company Domain], Summary[Industry (Standardized)],"ERROR")</f>
        <v>Physicians Clinics</v>
      </c>
      <c r="AB14" t="str">
        <f>_xlfn.XLOOKUP(Sourcing[[#This Row],[Company Domain]],Summary[Company Domain], Summary[Lead Segment HS],"ERROR")</f>
        <v>Healthcare</v>
      </c>
      <c r="AC14" t="str">
        <f>_xlfn.XLOOKUP(Sourcing[[#This Row],[Company Domain]],Summary[Company Domain], Summary[Industry Re-Segmentation],"ERROR")</f>
        <v>Healthcare</v>
      </c>
      <c r="AD14" t="s">
        <v>860</v>
      </c>
      <c r="AE14" t="s">
        <v>861</v>
      </c>
      <c r="AF14" t="s">
        <v>862</v>
      </c>
      <c r="AG14" t="s">
        <v>863</v>
      </c>
      <c r="AH14" t="s">
        <v>864</v>
      </c>
      <c r="AI14" t="s">
        <v>294</v>
      </c>
      <c r="AJ14">
        <v>94107</v>
      </c>
      <c r="AK14" t="s">
        <v>221</v>
      </c>
      <c r="AL14" t="s">
        <v>865</v>
      </c>
      <c r="AO14" t="s">
        <v>3987</v>
      </c>
      <c r="AP14" t="s">
        <v>2140</v>
      </c>
    </row>
    <row r="15" spans="1:44" x14ac:dyDescent="0.3">
      <c r="A15" t="s">
        <v>4827</v>
      </c>
      <c r="C15" t="s">
        <v>4828</v>
      </c>
      <c r="D15" t="s">
        <v>4829</v>
      </c>
      <c r="E15" t="s">
        <v>228</v>
      </c>
      <c r="F15" t="s">
        <v>1545</v>
      </c>
      <c r="G15" t="s">
        <v>2786</v>
      </c>
      <c r="H15" t="s">
        <v>4830</v>
      </c>
      <c r="I15" t="s">
        <v>148</v>
      </c>
      <c r="J15" t="s">
        <v>4831</v>
      </c>
      <c r="L15" t="s">
        <v>1192</v>
      </c>
      <c r="M15" t="s">
        <v>1193</v>
      </c>
      <c r="N15" t="s">
        <v>591</v>
      </c>
      <c r="O15">
        <v>43287</v>
      </c>
      <c r="P15" t="s">
        <v>221</v>
      </c>
      <c r="Q15" t="s">
        <v>1186</v>
      </c>
      <c r="R15" t="s">
        <v>1187</v>
      </c>
      <c r="S15" t="s">
        <v>148</v>
      </c>
      <c r="T15" t="s">
        <v>1188</v>
      </c>
      <c r="U15">
        <f>_xlfn.XLOOKUP(Sourcing[[#This Row],[Company Domain]],Summary[Company Domain], Summary[Revenue (in 000s USD)],"ERROR")</f>
        <v>7543000</v>
      </c>
      <c r="V15" t="str">
        <f>_xlfn.XLOOKUP(Sourcing[[#This Row],[Company Domain]],Summary[Company Domain], Summary[Revenue Range (in USD)],"ERROR")</f>
        <v>Over $5 bil.</v>
      </c>
      <c r="W15" t="s">
        <v>219</v>
      </c>
      <c r="X15" t="s">
        <v>349</v>
      </c>
      <c r="Y15" t="s">
        <v>219</v>
      </c>
      <c r="Z15" t="s">
        <v>349</v>
      </c>
      <c r="AA15" t="str">
        <f>_xlfn.XLOOKUP(Sourcing[[#This Row],[Company Domain]],Summary[Company Domain], Summary[Industry (Standardized)],"ERROR")</f>
        <v>Finance</v>
      </c>
      <c r="AB15" t="str">
        <f>_xlfn.XLOOKUP(Sourcing[[#This Row],[Company Domain]],Summary[Company Domain], Summary[Lead Segment HS],"ERROR")</f>
        <v>Services</v>
      </c>
      <c r="AC15" t="str">
        <f>_xlfn.XLOOKUP(Sourcing[[#This Row],[Company Domain]],Summary[Company Domain], Summary[Industry Re-Segmentation],"ERROR")</f>
        <v>Finance &amp; Insurance</v>
      </c>
      <c r="AD15" t="s">
        <v>1189</v>
      </c>
      <c r="AE15" t="s">
        <v>1190</v>
      </c>
      <c r="AF15" t="s">
        <v>1191</v>
      </c>
      <c r="AG15" t="s">
        <v>1192</v>
      </c>
      <c r="AH15" t="s">
        <v>1193</v>
      </c>
      <c r="AI15" t="s">
        <v>591</v>
      </c>
      <c r="AJ15">
        <v>43287</v>
      </c>
      <c r="AK15" t="s">
        <v>221</v>
      </c>
      <c r="AL15" t="s">
        <v>1194</v>
      </c>
      <c r="AO15" t="s">
        <v>3987</v>
      </c>
      <c r="AP15" t="s">
        <v>2140</v>
      </c>
    </row>
    <row r="16" spans="1:44" x14ac:dyDescent="0.3">
      <c r="A16" t="s">
        <v>4832</v>
      </c>
      <c r="B16" t="s">
        <v>1103</v>
      </c>
      <c r="C16" t="s">
        <v>4833</v>
      </c>
      <c r="D16" t="s">
        <v>4834</v>
      </c>
      <c r="E16" t="s">
        <v>228</v>
      </c>
      <c r="F16" t="s">
        <v>1545</v>
      </c>
      <c r="G16" t="s">
        <v>2786</v>
      </c>
      <c r="H16" t="s">
        <v>4835</v>
      </c>
      <c r="I16" t="s">
        <v>112</v>
      </c>
      <c r="J16" t="s">
        <v>4836</v>
      </c>
      <c r="L16" t="s">
        <v>1024</v>
      </c>
      <c r="M16" t="s">
        <v>1015</v>
      </c>
      <c r="N16" t="s">
        <v>1016</v>
      </c>
      <c r="O16">
        <v>53595</v>
      </c>
      <c r="P16" t="s">
        <v>221</v>
      </c>
      <c r="Q16" t="s">
        <v>1017</v>
      </c>
      <c r="R16" t="s">
        <v>1018</v>
      </c>
      <c r="S16" t="s">
        <v>112</v>
      </c>
      <c r="T16" t="s">
        <v>1019</v>
      </c>
      <c r="U16">
        <f>_xlfn.XLOOKUP(Sourcing[[#This Row],[Company Domain]],Summary[Company Domain], Summary[Revenue (in 000s USD)],"ERROR")</f>
        <v>1581201</v>
      </c>
      <c r="V16" t="str">
        <f>_xlfn.XLOOKUP(Sourcing[[#This Row],[Company Domain]],Summary[Company Domain], Summary[Revenue Range (in USD)],"ERROR")</f>
        <v>$1 bil. - $5 bil.</v>
      </c>
      <c r="W16" t="s">
        <v>208</v>
      </c>
      <c r="X16" t="s">
        <v>312</v>
      </c>
      <c r="Y16" t="s">
        <v>208</v>
      </c>
      <c r="Z16" t="s">
        <v>1020</v>
      </c>
      <c r="AA16" t="str">
        <f>_xlfn.XLOOKUP(Sourcing[[#This Row],[Company Domain]],Summary[Company Domain], Summary[Industry (Standardized)],"ERROR")</f>
        <v>Retail</v>
      </c>
      <c r="AB16" t="str">
        <f>_xlfn.XLOOKUP(Sourcing[[#This Row],[Company Domain]],Summary[Company Domain], Summary[Lead Segment HS],"ERROR")</f>
        <v>Services</v>
      </c>
      <c r="AC16" t="str">
        <f>_xlfn.XLOOKUP(Sourcing[[#This Row],[Company Domain]],Summary[Company Domain], Summary[Industry Re-Segmentation],"ERROR")</f>
        <v>Retail + CPG</v>
      </c>
      <c r="AD16" t="s">
        <v>1021</v>
      </c>
      <c r="AE16" t="s">
        <v>1022</v>
      </c>
      <c r="AF16" t="s">
        <v>1023</v>
      </c>
      <c r="AG16" t="s">
        <v>1024</v>
      </c>
      <c r="AH16" t="s">
        <v>1015</v>
      </c>
      <c r="AI16" t="s">
        <v>1016</v>
      </c>
      <c r="AJ16">
        <v>53595</v>
      </c>
      <c r="AK16" t="s">
        <v>221</v>
      </c>
      <c r="AL16" t="s">
        <v>1025</v>
      </c>
      <c r="AO16" t="s">
        <v>3987</v>
      </c>
      <c r="AP16" t="s">
        <v>2140</v>
      </c>
    </row>
    <row r="17" spans="1:42" x14ac:dyDescent="0.3">
      <c r="A17" t="s">
        <v>4837</v>
      </c>
      <c r="C17" t="s">
        <v>4838</v>
      </c>
      <c r="D17" t="s">
        <v>4839</v>
      </c>
      <c r="E17" t="s">
        <v>228</v>
      </c>
      <c r="F17" t="s">
        <v>1545</v>
      </c>
      <c r="G17" t="s">
        <v>2786</v>
      </c>
      <c r="H17" t="s">
        <v>4840</v>
      </c>
      <c r="I17" t="s">
        <v>148</v>
      </c>
      <c r="J17" t="s">
        <v>4841</v>
      </c>
      <c r="K17" t="s">
        <v>4842</v>
      </c>
      <c r="L17" t="s">
        <v>4709</v>
      </c>
      <c r="M17" t="s">
        <v>1180</v>
      </c>
      <c r="N17" t="s">
        <v>558</v>
      </c>
      <c r="O17">
        <v>55402</v>
      </c>
      <c r="P17" t="s">
        <v>221</v>
      </c>
      <c r="Q17" t="s">
        <v>1186</v>
      </c>
      <c r="R17" t="s">
        <v>1187</v>
      </c>
      <c r="S17" t="s">
        <v>148</v>
      </c>
      <c r="T17" t="s">
        <v>1188</v>
      </c>
      <c r="U17">
        <f>_xlfn.XLOOKUP(Sourcing[[#This Row],[Company Domain]],Summary[Company Domain], Summary[Revenue (in 000s USD)],"ERROR")</f>
        <v>7543000</v>
      </c>
      <c r="V17" t="str">
        <f>_xlfn.XLOOKUP(Sourcing[[#This Row],[Company Domain]],Summary[Company Domain], Summary[Revenue Range (in USD)],"ERROR")</f>
        <v>Over $5 bil.</v>
      </c>
      <c r="W17" t="s">
        <v>219</v>
      </c>
      <c r="X17" t="s">
        <v>349</v>
      </c>
      <c r="Y17" t="s">
        <v>219</v>
      </c>
      <c r="Z17" t="s">
        <v>349</v>
      </c>
      <c r="AA17" t="str">
        <f>_xlfn.XLOOKUP(Sourcing[[#This Row],[Company Domain]],Summary[Company Domain], Summary[Industry (Standardized)],"ERROR")</f>
        <v>Finance</v>
      </c>
      <c r="AB17" t="str">
        <f>_xlfn.XLOOKUP(Sourcing[[#This Row],[Company Domain]],Summary[Company Domain], Summary[Lead Segment HS],"ERROR")</f>
        <v>Services</v>
      </c>
      <c r="AC17" t="str">
        <f>_xlfn.XLOOKUP(Sourcing[[#This Row],[Company Domain]],Summary[Company Domain], Summary[Industry Re-Segmentation],"ERROR")</f>
        <v>Finance &amp; Insurance</v>
      </c>
      <c r="AD17" t="s">
        <v>1189</v>
      </c>
      <c r="AE17" t="s">
        <v>1190</v>
      </c>
      <c r="AF17" t="s">
        <v>1191</v>
      </c>
      <c r="AG17" t="s">
        <v>1192</v>
      </c>
      <c r="AH17" t="s">
        <v>1193</v>
      </c>
      <c r="AI17" t="s">
        <v>591</v>
      </c>
      <c r="AJ17">
        <v>43287</v>
      </c>
      <c r="AK17" t="s">
        <v>221</v>
      </c>
      <c r="AL17" t="s">
        <v>1194</v>
      </c>
      <c r="AO17" t="s">
        <v>3987</v>
      </c>
      <c r="AP17" t="s">
        <v>2140</v>
      </c>
    </row>
    <row r="18" spans="1:42" x14ac:dyDescent="0.3">
      <c r="A18" t="s">
        <v>4843</v>
      </c>
      <c r="B18" t="s">
        <v>439</v>
      </c>
      <c r="C18" t="s">
        <v>635</v>
      </c>
      <c r="D18" t="s">
        <v>4844</v>
      </c>
      <c r="E18" t="s">
        <v>228</v>
      </c>
      <c r="F18" t="s">
        <v>1545</v>
      </c>
      <c r="G18" t="s">
        <v>2786</v>
      </c>
      <c r="H18" t="s">
        <v>4845</v>
      </c>
      <c r="I18" t="s">
        <v>766</v>
      </c>
      <c r="J18" t="s">
        <v>4846</v>
      </c>
      <c r="K18" t="s">
        <v>4847</v>
      </c>
      <c r="L18" t="s">
        <v>775</v>
      </c>
      <c r="M18" t="s">
        <v>769</v>
      </c>
      <c r="N18" t="s">
        <v>294</v>
      </c>
      <c r="O18">
        <v>94612</v>
      </c>
      <c r="P18" t="s">
        <v>221</v>
      </c>
      <c r="Q18" t="s">
        <v>1</v>
      </c>
      <c r="R18" t="s">
        <v>770</v>
      </c>
      <c r="S18" t="s">
        <v>101</v>
      </c>
      <c r="T18" t="s">
        <v>771</v>
      </c>
      <c r="U18">
        <f>_xlfn.XLOOKUP(Sourcing[[#This Row],[Company Domain]],Summary[Company Domain], Summary[Revenue (in 000s USD)],"ERROR")</f>
        <v>95400000</v>
      </c>
      <c r="V18" t="str">
        <f>_xlfn.XLOOKUP(Sourcing[[#This Row],[Company Domain]],Summary[Company Domain], Summary[Revenue Range (in USD)],"ERROR")</f>
        <v>Over $5 bil.</v>
      </c>
      <c r="W18" t="s">
        <v>280</v>
      </c>
      <c r="X18" t="s">
        <v>206</v>
      </c>
      <c r="Y18" t="s">
        <v>280</v>
      </c>
      <c r="Z18" t="s">
        <v>206</v>
      </c>
      <c r="AA18" t="str">
        <f>_xlfn.XLOOKUP(Sourcing[[#This Row],[Company Domain]],Summary[Company Domain], Summary[Industry (Standardized)],"ERROR")</f>
        <v>Physicians Clinics</v>
      </c>
      <c r="AB18" t="str">
        <f>_xlfn.XLOOKUP(Sourcing[[#This Row],[Company Domain]],Summary[Company Domain], Summary[Lead Segment HS],"ERROR")</f>
        <v>Healthcare</v>
      </c>
      <c r="AC18" t="str">
        <f>_xlfn.XLOOKUP(Sourcing[[#This Row],[Company Domain]],Summary[Company Domain], Summary[Industry Re-Segmentation],"ERROR")</f>
        <v>Healthcare</v>
      </c>
      <c r="AD18" t="s">
        <v>772</v>
      </c>
      <c r="AE18" t="s">
        <v>773</v>
      </c>
      <c r="AF18" t="s">
        <v>774</v>
      </c>
      <c r="AG18" t="s">
        <v>775</v>
      </c>
      <c r="AH18" t="s">
        <v>769</v>
      </c>
      <c r="AI18" t="s">
        <v>294</v>
      </c>
      <c r="AJ18">
        <v>94612</v>
      </c>
      <c r="AK18" t="s">
        <v>221</v>
      </c>
      <c r="AL18" t="s">
        <v>776</v>
      </c>
      <c r="AO18" t="s">
        <v>3987</v>
      </c>
      <c r="AP18" t="s">
        <v>2140</v>
      </c>
    </row>
    <row r="19" spans="1:42" x14ac:dyDescent="0.3">
      <c r="A19" t="s">
        <v>4848</v>
      </c>
      <c r="B19" t="s">
        <v>4849</v>
      </c>
      <c r="C19" t="s">
        <v>4850</v>
      </c>
      <c r="D19" t="s">
        <v>4834</v>
      </c>
      <c r="E19" t="s">
        <v>228</v>
      </c>
      <c r="F19" t="s">
        <v>1545</v>
      </c>
      <c r="G19" t="s">
        <v>2786</v>
      </c>
      <c r="H19" t="s">
        <v>4851</v>
      </c>
      <c r="I19" t="s">
        <v>129</v>
      </c>
      <c r="K19" t="s">
        <v>4852</v>
      </c>
      <c r="M19" t="s">
        <v>864</v>
      </c>
      <c r="N19" t="s">
        <v>294</v>
      </c>
      <c r="P19" t="s">
        <v>221</v>
      </c>
      <c r="Q19" t="s">
        <v>1795</v>
      </c>
      <c r="R19" t="s">
        <v>1796</v>
      </c>
      <c r="S19" t="s">
        <v>129</v>
      </c>
      <c r="T19" t="s">
        <v>1797</v>
      </c>
      <c r="U19">
        <f>_xlfn.XLOOKUP(Sourcing[[#This Row],[Company Domain]],Summary[Company Domain], Summary[Revenue (in 000s USD)],"ERROR")</f>
        <v>1414167</v>
      </c>
      <c r="V19" t="str">
        <f>_xlfn.XLOOKUP(Sourcing[[#This Row],[Company Domain]],Summary[Company Domain], Summary[Revenue Range (in USD)],"ERROR")</f>
        <v>$1 bil. - $5 bil.</v>
      </c>
      <c r="W19" t="s">
        <v>208</v>
      </c>
      <c r="X19" t="s">
        <v>1241</v>
      </c>
      <c r="Y19" t="s">
        <v>208</v>
      </c>
      <c r="Z19" t="s">
        <v>1241</v>
      </c>
      <c r="AA19" t="str">
        <f>_xlfn.XLOOKUP(Sourcing[[#This Row],[Company Domain]],Summary[Company Domain], Summary[Industry (Standardized)],"ERROR")</f>
        <v>Retail</v>
      </c>
      <c r="AB19" t="str">
        <f>_xlfn.XLOOKUP(Sourcing[[#This Row],[Company Domain]],Summary[Company Domain], Summary[Lead Segment HS],"ERROR")</f>
        <v>Services</v>
      </c>
      <c r="AC19" t="str">
        <f>_xlfn.XLOOKUP(Sourcing[[#This Row],[Company Domain]],Summary[Company Domain], Summary[Industry Re-Segmentation],"ERROR")</f>
        <v>Retail + CPG</v>
      </c>
      <c r="AD19" t="s">
        <v>1798</v>
      </c>
      <c r="AE19" t="s">
        <v>1799</v>
      </c>
      <c r="AF19" t="s">
        <v>1800</v>
      </c>
      <c r="AG19" t="s">
        <v>1793</v>
      </c>
      <c r="AH19" t="s">
        <v>1794</v>
      </c>
      <c r="AI19" t="s">
        <v>1394</v>
      </c>
      <c r="AJ19">
        <v>6042</v>
      </c>
      <c r="AK19" t="s">
        <v>221</v>
      </c>
      <c r="AL19" t="s">
        <v>1801</v>
      </c>
      <c r="AO19" t="s">
        <v>3987</v>
      </c>
      <c r="AP19" t="s">
        <v>2140</v>
      </c>
    </row>
    <row r="20" spans="1:42" x14ac:dyDescent="0.3">
      <c r="A20" t="s">
        <v>1623</v>
      </c>
      <c r="C20" t="s">
        <v>4853</v>
      </c>
      <c r="D20" t="s">
        <v>4854</v>
      </c>
      <c r="E20" t="s">
        <v>228</v>
      </c>
      <c r="F20" t="s">
        <v>1545</v>
      </c>
      <c r="G20" t="s">
        <v>2786</v>
      </c>
      <c r="H20" t="s">
        <v>4855</v>
      </c>
      <c r="I20" t="s">
        <v>102</v>
      </c>
      <c r="J20" t="s">
        <v>4856</v>
      </c>
      <c r="K20" t="s">
        <v>4857</v>
      </c>
      <c r="L20" t="s">
        <v>1557</v>
      </c>
      <c r="M20" t="s">
        <v>1558</v>
      </c>
      <c r="N20" t="s">
        <v>1559</v>
      </c>
      <c r="O20">
        <v>72716</v>
      </c>
      <c r="P20" t="s">
        <v>221</v>
      </c>
      <c r="Q20" t="s">
        <v>1549</v>
      </c>
      <c r="R20" t="s">
        <v>1550</v>
      </c>
      <c r="S20" t="s">
        <v>102</v>
      </c>
      <c r="T20" t="s">
        <v>1551</v>
      </c>
      <c r="U20">
        <f>_xlfn.XLOOKUP(Sourcing[[#This Row],[Company Domain]],Summary[Company Domain], Summary[Revenue (in 000s USD)],"ERROR")</f>
        <v>630794000</v>
      </c>
      <c r="V20" t="str">
        <f>_xlfn.XLOOKUP(Sourcing[[#This Row],[Company Domain]],Summary[Company Domain], Summary[Revenue Range (in USD)],"ERROR")</f>
        <v>Over $5 bil.</v>
      </c>
      <c r="W20" t="s">
        <v>208</v>
      </c>
      <c r="X20" t="s">
        <v>1204</v>
      </c>
      <c r="Y20" t="s">
        <v>1552</v>
      </c>
      <c r="Z20" t="s">
        <v>1553</v>
      </c>
      <c r="AA20" t="str">
        <f>_xlfn.XLOOKUP(Sourcing[[#This Row],[Company Domain]],Summary[Company Domain], Summary[Industry (Standardized)],"ERROR")</f>
        <v>Retail</v>
      </c>
      <c r="AB20" t="str">
        <f>_xlfn.XLOOKUP(Sourcing[[#This Row],[Company Domain]],Summary[Company Domain], Summary[Lead Segment HS],"ERROR")</f>
        <v>Services</v>
      </c>
      <c r="AC20" t="str">
        <f>_xlfn.XLOOKUP(Sourcing[[#This Row],[Company Domain]],Summary[Company Domain], Summary[Industry Re-Segmentation],"ERROR")</f>
        <v>Retail + CPG</v>
      </c>
      <c r="AD20" t="s">
        <v>1554</v>
      </c>
      <c r="AE20" t="s">
        <v>1555</v>
      </c>
      <c r="AF20" t="s">
        <v>1556</v>
      </c>
      <c r="AG20" t="s">
        <v>1557</v>
      </c>
      <c r="AH20" t="s">
        <v>1558</v>
      </c>
      <c r="AI20" t="s">
        <v>1559</v>
      </c>
      <c r="AJ20">
        <v>72716</v>
      </c>
      <c r="AK20" t="s">
        <v>221</v>
      </c>
      <c r="AL20" t="s">
        <v>1560</v>
      </c>
      <c r="AO20" t="s">
        <v>3987</v>
      </c>
      <c r="AP20" t="s">
        <v>2141</v>
      </c>
    </row>
    <row r="21" spans="1:42" x14ac:dyDescent="0.3">
      <c r="A21" t="s">
        <v>2352</v>
      </c>
      <c r="B21" t="s">
        <v>389</v>
      </c>
      <c r="C21" t="s">
        <v>4858</v>
      </c>
      <c r="D21" t="s">
        <v>4859</v>
      </c>
      <c r="E21" t="s">
        <v>228</v>
      </c>
      <c r="F21" t="s">
        <v>4793</v>
      </c>
      <c r="G21" t="s">
        <v>2786</v>
      </c>
      <c r="H21" t="s">
        <v>4860</v>
      </c>
      <c r="I21" t="s">
        <v>4861</v>
      </c>
      <c r="K21" t="s">
        <v>4862</v>
      </c>
      <c r="L21" t="s">
        <v>4863</v>
      </c>
      <c r="M21" t="s">
        <v>4864</v>
      </c>
      <c r="N21" t="s">
        <v>3729</v>
      </c>
      <c r="O21">
        <v>29465</v>
      </c>
      <c r="P21" t="s">
        <v>221</v>
      </c>
      <c r="Q21" t="s">
        <v>996</v>
      </c>
      <c r="R21" t="s">
        <v>997</v>
      </c>
      <c r="S21" t="s">
        <v>120</v>
      </c>
      <c r="T21" t="s">
        <v>998</v>
      </c>
      <c r="U21">
        <f>_xlfn.XLOOKUP(Sourcing[[#This Row],[Company Domain]],Summary[Company Domain], Summary[Revenue (in 000s USD)],"ERROR")</f>
        <v>2949889</v>
      </c>
      <c r="V21" t="str">
        <f>_xlfn.XLOOKUP(Sourcing[[#This Row],[Company Domain]],Summary[Company Domain], Summary[Revenue Range (in USD)],"ERROR")</f>
        <v>$1 bil. - $5 bil.</v>
      </c>
      <c r="W21" t="s">
        <v>208</v>
      </c>
      <c r="X21" t="s">
        <v>516</v>
      </c>
      <c r="Y21" t="s">
        <v>208</v>
      </c>
      <c r="Z21" t="s">
        <v>999</v>
      </c>
      <c r="AA21" t="str">
        <f>_xlfn.XLOOKUP(Sourcing[[#This Row],[Company Domain]],Summary[Company Domain], Summary[Industry (Standardized)],"ERROR")</f>
        <v>Retail</v>
      </c>
      <c r="AB21" t="str">
        <f>_xlfn.XLOOKUP(Sourcing[[#This Row],[Company Domain]],Summary[Company Domain], Summary[Lead Segment HS],"ERROR")</f>
        <v>Services</v>
      </c>
      <c r="AC21" t="str">
        <f>_xlfn.XLOOKUP(Sourcing[[#This Row],[Company Domain]],Summary[Company Domain], Summary[Industry Re-Segmentation],"ERROR")</f>
        <v>Retail + CPG</v>
      </c>
      <c r="AD21" t="s">
        <v>1000</v>
      </c>
      <c r="AE21" t="s">
        <v>1001</v>
      </c>
      <c r="AF21" t="s">
        <v>1002</v>
      </c>
      <c r="AG21" t="s">
        <v>1003</v>
      </c>
      <c r="AH21" t="s">
        <v>808</v>
      </c>
      <c r="AI21" t="s">
        <v>396</v>
      </c>
      <c r="AJ21">
        <v>19106</v>
      </c>
      <c r="AK21" t="s">
        <v>221</v>
      </c>
      <c r="AL21" t="s">
        <v>1004</v>
      </c>
      <c r="AO21" t="s">
        <v>3987</v>
      </c>
      <c r="AP21" t="s">
        <v>2140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5E2A-06F5-45CE-82EC-6D3728EA355F}">
  <sheetPr>
    <tabColor theme="5" tint="0.79998168889431442"/>
  </sheetPr>
  <dimension ref="A1:AR19"/>
  <sheetViews>
    <sheetView topLeftCell="AM1" workbookViewId="0">
      <selection activeCell="AQ25" sqref="AQ25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77734375" customWidth="1"/>
    <col min="44" max="44" width="14.5546875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1068</v>
      </c>
      <c r="C2" t="s">
        <v>4865</v>
      </c>
      <c r="D2" t="s">
        <v>4866</v>
      </c>
      <c r="E2" t="s">
        <v>229</v>
      </c>
      <c r="F2" t="s">
        <v>1545</v>
      </c>
      <c r="G2" t="s">
        <v>2786</v>
      </c>
      <c r="H2" t="s">
        <v>4867</v>
      </c>
      <c r="I2" t="s">
        <v>190</v>
      </c>
      <c r="J2" t="s">
        <v>4868</v>
      </c>
      <c r="K2" t="s">
        <v>4869</v>
      </c>
      <c r="L2" t="s">
        <v>1521</v>
      </c>
      <c r="M2" t="s">
        <v>1522</v>
      </c>
      <c r="N2" t="s">
        <v>328</v>
      </c>
      <c r="O2">
        <v>97035</v>
      </c>
      <c r="P2" t="s">
        <v>221</v>
      </c>
      <c r="Q2" t="s">
        <v>91</v>
      </c>
      <c r="R2" t="s">
        <v>1516</v>
      </c>
      <c r="S2" t="s">
        <v>190</v>
      </c>
      <c r="T2" t="s">
        <v>1517</v>
      </c>
      <c r="W2" t="s">
        <v>219</v>
      </c>
      <c r="X2" t="s">
        <v>349</v>
      </c>
      <c r="Y2" t="s">
        <v>219</v>
      </c>
      <c r="Z2" t="s">
        <v>349</v>
      </c>
      <c r="AD2" t="s">
        <v>1518</v>
      </c>
      <c r="AE2" t="s">
        <v>1519</v>
      </c>
      <c r="AF2" t="s">
        <v>1520</v>
      </c>
      <c r="AG2" t="s">
        <v>1521</v>
      </c>
      <c r="AH2" t="s">
        <v>1522</v>
      </c>
      <c r="AI2" t="s">
        <v>328</v>
      </c>
      <c r="AJ2">
        <v>97035</v>
      </c>
      <c r="AK2" t="s">
        <v>221</v>
      </c>
      <c r="AL2" t="s">
        <v>1523</v>
      </c>
      <c r="AO2" t="s">
        <v>3987</v>
      </c>
      <c r="AP2" t="s">
        <v>2140</v>
      </c>
    </row>
    <row r="3" spans="1:44" x14ac:dyDescent="0.3">
      <c r="A3" t="s">
        <v>288</v>
      </c>
      <c r="B3" t="s">
        <v>1153</v>
      </c>
      <c r="C3" t="s">
        <v>4769</v>
      </c>
      <c r="D3" t="s">
        <v>4770</v>
      </c>
      <c r="E3" t="s">
        <v>229</v>
      </c>
      <c r="F3" t="s">
        <v>1545</v>
      </c>
      <c r="G3" t="s">
        <v>2786</v>
      </c>
      <c r="H3" t="s">
        <v>4771</v>
      </c>
      <c r="I3" t="s">
        <v>145</v>
      </c>
      <c r="J3" t="s">
        <v>4772</v>
      </c>
      <c r="K3" t="s">
        <v>4773</v>
      </c>
      <c r="L3" t="s">
        <v>613</v>
      </c>
      <c r="M3" t="s">
        <v>614</v>
      </c>
      <c r="N3" t="s">
        <v>294</v>
      </c>
      <c r="O3">
        <v>92707</v>
      </c>
      <c r="P3" t="s">
        <v>221</v>
      </c>
      <c r="Q3" t="s">
        <v>615</v>
      </c>
      <c r="R3" t="s">
        <v>616</v>
      </c>
      <c r="S3" t="s">
        <v>145</v>
      </c>
      <c r="T3" t="s">
        <v>617</v>
      </c>
      <c r="W3" t="s">
        <v>219</v>
      </c>
      <c r="X3" t="s">
        <v>618</v>
      </c>
      <c r="Y3" t="s">
        <v>219</v>
      </c>
      <c r="Z3" t="s">
        <v>619</v>
      </c>
      <c r="AD3" t="s">
        <v>620</v>
      </c>
      <c r="AE3" t="s">
        <v>621</v>
      </c>
      <c r="AF3" t="s">
        <v>622</v>
      </c>
      <c r="AG3" t="s">
        <v>613</v>
      </c>
      <c r="AH3" t="s">
        <v>614</v>
      </c>
      <c r="AI3" t="s">
        <v>294</v>
      </c>
      <c r="AJ3">
        <v>92707</v>
      </c>
      <c r="AK3" t="s">
        <v>221</v>
      </c>
      <c r="AL3" t="s">
        <v>623</v>
      </c>
      <c r="AO3" t="s">
        <v>3987</v>
      </c>
      <c r="AP3" t="s">
        <v>2140</v>
      </c>
    </row>
    <row r="4" spans="1:44" x14ac:dyDescent="0.3">
      <c r="A4" t="s">
        <v>3184</v>
      </c>
      <c r="C4" t="s">
        <v>4870</v>
      </c>
      <c r="D4" t="s">
        <v>4871</v>
      </c>
      <c r="E4" t="s">
        <v>229</v>
      </c>
      <c r="F4" t="s">
        <v>1545</v>
      </c>
      <c r="G4" t="s">
        <v>2786</v>
      </c>
      <c r="H4" t="s">
        <v>4872</v>
      </c>
      <c r="I4" t="s">
        <v>131</v>
      </c>
      <c r="J4" t="s">
        <v>4873</v>
      </c>
      <c r="L4" t="s">
        <v>4762</v>
      </c>
      <c r="M4" t="s">
        <v>3003</v>
      </c>
      <c r="N4" t="s">
        <v>294</v>
      </c>
      <c r="O4">
        <v>90245</v>
      </c>
      <c r="P4" t="s">
        <v>221</v>
      </c>
      <c r="Q4" t="s">
        <v>31</v>
      </c>
      <c r="R4" t="s">
        <v>4763</v>
      </c>
      <c r="S4" t="s">
        <v>131</v>
      </c>
      <c r="T4" t="s">
        <v>4764</v>
      </c>
      <c r="W4" t="s">
        <v>211</v>
      </c>
      <c r="X4" t="s">
        <v>1916</v>
      </c>
      <c r="Y4" t="s">
        <v>211</v>
      </c>
      <c r="Z4" t="s">
        <v>1916</v>
      </c>
      <c r="AD4" t="s">
        <v>4765</v>
      </c>
      <c r="AE4" t="s">
        <v>4766</v>
      </c>
      <c r="AF4" t="s">
        <v>4767</v>
      </c>
      <c r="AG4" t="s">
        <v>4762</v>
      </c>
      <c r="AH4" t="s">
        <v>3003</v>
      </c>
      <c r="AI4" t="s">
        <v>294</v>
      </c>
      <c r="AJ4">
        <v>90245</v>
      </c>
      <c r="AK4" t="s">
        <v>221</v>
      </c>
      <c r="AL4" t="s">
        <v>4768</v>
      </c>
      <c r="AO4" t="s">
        <v>3987</v>
      </c>
      <c r="AP4" t="s">
        <v>2140</v>
      </c>
    </row>
    <row r="5" spans="1:44" x14ac:dyDescent="0.3">
      <c r="A5" t="s">
        <v>2876</v>
      </c>
      <c r="B5" t="s">
        <v>439</v>
      </c>
      <c r="C5" t="s">
        <v>4874</v>
      </c>
      <c r="D5" t="s">
        <v>4875</v>
      </c>
      <c r="E5" t="s">
        <v>229</v>
      </c>
      <c r="F5" t="s">
        <v>1545</v>
      </c>
      <c r="G5" t="s">
        <v>2786</v>
      </c>
      <c r="H5" t="s">
        <v>4876</v>
      </c>
      <c r="I5" t="s">
        <v>766</v>
      </c>
      <c r="J5" t="s">
        <v>4877</v>
      </c>
      <c r="K5" t="s">
        <v>4878</v>
      </c>
      <c r="L5" t="s">
        <v>3863</v>
      </c>
      <c r="M5" t="s">
        <v>864</v>
      </c>
      <c r="N5" t="s">
        <v>294</v>
      </c>
      <c r="O5">
        <v>94118</v>
      </c>
      <c r="P5" t="s">
        <v>221</v>
      </c>
      <c r="Q5" t="s">
        <v>1</v>
      </c>
      <c r="R5" t="s">
        <v>770</v>
      </c>
      <c r="S5" t="s">
        <v>101</v>
      </c>
      <c r="T5" t="s">
        <v>771</v>
      </c>
      <c r="W5" t="s">
        <v>280</v>
      </c>
      <c r="X5" t="s">
        <v>206</v>
      </c>
      <c r="Y5" t="s">
        <v>280</v>
      </c>
      <c r="Z5" t="s">
        <v>206</v>
      </c>
      <c r="AD5" t="s">
        <v>772</v>
      </c>
      <c r="AE5" t="s">
        <v>773</v>
      </c>
      <c r="AF5" t="s">
        <v>774</v>
      </c>
      <c r="AG5" t="s">
        <v>775</v>
      </c>
      <c r="AH5" t="s">
        <v>769</v>
      </c>
      <c r="AI5" t="s">
        <v>294</v>
      </c>
      <c r="AJ5">
        <v>94612</v>
      </c>
      <c r="AK5" t="s">
        <v>221</v>
      </c>
      <c r="AL5" t="s">
        <v>776</v>
      </c>
      <c r="AO5" t="s">
        <v>3987</v>
      </c>
      <c r="AP5" t="s">
        <v>2140</v>
      </c>
    </row>
    <row r="6" spans="1:44" x14ac:dyDescent="0.3">
      <c r="A6" t="s">
        <v>2771</v>
      </c>
      <c r="C6" t="s">
        <v>4879</v>
      </c>
      <c r="D6" t="s">
        <v>4880</v>
      </c>
      <c r="E6" t="s">
        <v>229</v>
      </c>
      <c r="F6" t="s">
        <v>1545</v>
      </c>
      <c r="G6" t="s">
        <v>2786</v>
      </c>
      <c r="H6" t="s">
        <v>4881</v>
      </c>
      <c r="I6" t="s">
        <v>103</v>
      </c>
      <c r="J6" t="s">
        <v>4882</v>
      </c>
      <c r="L6" t="s">
        <v>4883</v>
      </c>
      <c r="M6" t="s">
        <v>847</v>
      </c>
      <c r="N6" t="s">
        <v>838</v>
      </c>
      <c r="O6">
        <v>68110</v>
      </c>
      <c r="P6" t="s">
        <v>221</v>
      </c>
      <c r="Q6" t="s">
        <v>2885</v>
      </c>
      <c r="R6" t="s">
        <v>2886</v>
      </c>
      <c r="S6" t="s">
        <v>103</v>
      </c>
      <c r="T6" t="s">
        <v>2887</v>
      </c>
      <c r="W6" t="s">
        <v>208</v>
      </c>
      <c r="X6" t="s">
        <v>1398</v>
      </c>
      <c r="Y6" t="s">
        <v>2888</v>
      </c>
      <c r="Z6" t="s">
        <v>2889</v>
      </c>
      <c r="AD6" t="s">
        <v>2890</v>
      </c>
      <c r="AE6" t="s">
        <v>2891</v>
      </c>
      <c r="AF6" t="s">
        <v>2892</v>
      </c>
      <c r="AG6" t="s">
        <v>2893</v>
      </c>
      <c r="AH6" t="s">
        <v>2894</v>
      </c>
      <c r="AI6" t="s">
        <v>429</v>
      </c>
      <c r="AJ6">
        <v>60018</v>
      </c>
      <c r="AK6" t="s">
        <v>221</v>
      </c>
      <c r="AL6" t="s">
        <v>2895</v>
      </c>
      <c r="AO6" t="s">
        <v>3987</v>
      </c>
      <c r="AP6" t="s">
        <v>2140</v>
      </c>
    </row>
    <row r="7" spans="1:44" x14ac:dyDescent="0.3">
      <c r="A7" t="s">
        <v>4805</v>
      </c>
      <c r="C7" t="s">
        <v>4453</v>
      </c>
      <c r="D7" t="s">
        <v>4770</v>
      </c>
      <c r="E7" t="s">
        <v>229</v>
      </c>
      <c r="F7" t="s">
        <v>1545</v>
      </c>
      <c r="G7" t="s">
        <v>2786</v>
      </c>
      <c r="H7" t="s">
        <v>4806</v>
      </c>
      <c r="I7" t="s">
        <v>145</v>
      </c>
      <c r="J7" t="s">
        <v>4807</v>
      </c>
      <c r="K7" t="s">
        <v>4808</v>
      </c>
      <c r="L7" t="s">
        <v>4809</v>
      </c>
      <c r="M7" t="s">
        <v>614</v>
      </c>
      <c r="N7" t="s">
        <v>294</v>
      </c>
      <c r="O7">
        <v>92701</v>
      </c>
      <c r="P7" t="s">
        <v>221</v>
      </c>
      <c r="Q7" t="s">
        <v>615</v>
      </c>
      <c r="R7" t="s">
        <v>616</v>
      </c>
      <c r="S7" t="s">
        <v>145</v>
      </c>
      <c r="T7" t="s">
        <v>617</v>
      </c>
      <c r="W7" t="s">
        <v>219</v>
      </c>
      <c r="X7" t="s">
        <v>618</v>
      </c>
      <c r="Y7" t="s">
        <v>219</v>
      </c>
      <c r="Z7" t="s">
        <v>619</v>
      </c>
      <c r="AD7" t="s">
        <v>620</v>
      </c>
      <c r="AE7" t="s">
        <v>621</v>
      </c>
      <c r="AF7" t="s">
        <v>622</v>
      </c>
      <c r="AG7" t="s">
        <v>613</v>
      </c>
      <c r="AH7" t="s">
        <v>614</v>
      </c>
      <c r="AI7" t="s">
        <v>294</v>
      </c>
      <c r="AJ7">
        <v>92707</v>
      </c>
      <c r="AK7" t="s">
        <v>221</v>
      </c>
      <c r="AL7" t="s">
        <v>623</v>
      </c>
      <c r="AO7" t="s">
        <v>3987</v>
      </c>
      <c r="AP7" t="s">
        <v>2140</v>
      </c>
    </row>
    <row r="8" spans="1:44" x14ac:dyDescent="0.3">
      <c r="A8" t="s">
        <v>4884</v>
      </c>
      <c r="C8" t="s">
        <v>4885</v>
      </c>
      <c r="D8" t="s">
        <v>4886</v>
      </c>
      <c r="E8" t="s">
        <v>229</v>
      </c>
      <c r="F8" t="s">
        <v>1545</v>
      </c>
      <c r="G8" t="s">
        <v>2786</v>
      </c>
      <c r="H8" t="s">
        <v>4887</v>
      </c>
      <c r="I8" t="s">
        <v>115</v>
      </c>
      <c r="J8" t="s">
        <v>4888</v>
      </c>
      <c r="K8" t="s">
        <v>4889</v>
      </c>
      <c r="L8" t="s">
        <v>292</v>
      </c>
      <c r="M8" t="s">
        <v>293</v>
      </c>
      <c r="N8" t="s">
        <v>294</v>
      </c>
      <c r="O8">
        <v>92123</v>
      </c>
      <c r="P8" t="s">
        <v>221</v>
      </c>
      <c r="Q8" t="s">
        <v>295</v>
      </c>
      <c r="R8" t="s">
        <v>296</v>
      </c>
      <c r="S8" t="s">
        <v>115</v>
      </c>
      <c r="T8" t="s">
        <v>297</v>
      </c>
      <c r="W8" t="s">
        <v>211</v>
      </c>
      <c r="X8" t="s">
        <v>298</v>
      </c>
      <c r="Y8" t="s">
        <v>211</v>
      </c>
      <c r="Z8" t="s">
        <v>298</v>
      </c>
      <c r="AD8" t="s">
        <v>299</v>
      </c>
      <c r="AE8" t="s">
        <v>300</v>
      </c>
      <c r="AF8" t="s">
        <v>301</v>
      </c>
      <c r="AG8" t="s">
        <v>292</v>
      </c>
      <c r="AH8" t="s">
        <v>293</v>
      </c>
      <c r="AI8" t="s">
        <v>294</v>
      </c>
      <c r="AJ8">
        <v>92123</v>
      </c>
      <c r="AK8" t="s">
        <v>221</v>
      </c>
      <c r="AL8" t="s">
        <v>302</v>
      </c>
      <c r="AO8" t="s">
        <v>3987</v>
      </c>
      <c r="AP8" t="s">
        <v>2140</v>
      </c>
    </row>
    <row r="9" spans="1:44" x14ac:dyDescent="0.3">
      <c r="A9" t="s">
        <v>422</v>
      </c>
      <c r="B9" t="s">
        <v>1524</v>
      </c>
      <c r="C9" t="s">
        <v>1525</v>
      </c>
      <c r="D9" t="s">
        <v>1526</v>
      </c>
      <c r="E9" t="s">
        <v>229</v>
      </c>
      <c r="F9" t="s">
        <v>219</v>
      </c>
      <c r="G9" t="s">
        <v>2786</v>
      </c>
      <c r="H9" t="s">
        <v>1527</v>
      </c>
      <c r="I9" t="s">
        <v>148</v>
      </c>
      <c r="J9" t="s">
        <v>1528</v>
      </c>
      <c r="K9" t="s">
        <v>1529</v>
      </c>
      <c r="L9" t="s">
        <v>1192</v>
      </c>
      <c r="M9" t="s">
        <v>1193</v>
      </c>
      <c r="N9" t="s">
        <v>591</v>
      </c>
      <c r="O9">
        <v>43287</v>
      </c>
      <c r="P9" t="s">
        <v>221</v>
      </c>
      <c r="Q9" t="s">
        <v>1186</v>
      </c>
      <c r="R9" t="s">
        <v>1187</v>
      </c>
      <c r="S9" t="s">
        <v>148</v>
      </c>
      <c r="T9" t="s">
        <v>1188</v>
      </c>
      <c r="W9" t="s">
        <v>219</v>
      </c>
      <c r="X9" t="s">
        <v>349</v>
      </c>
      <c r="Y9" t="s">
        <v>219</v>
      </c>
      <c r="Z9" t="s">
        <v>349</v>
      </c>
      <c r="AD9" t="s">
        <v>1189</v>
      </c>
      <c r="AE9" t="s">
        <v>1190</v>
      </c>
      <c r="AF9" t="s">
        <v>1191</v>
      </c>
      <c r="AG9" t="s">
        <v>1192</v>
      </c>
      <c r="AH9" t="s">
        <v>1193</v>
      </c>
      <c r="AI9" t="s">
        <v>591</v>
      </c>
      <c r="AJ9">
        <v>43287</v>
      </c>
      <c r="AK9" t="s">
        <v>221</v>
      </c>
      <c r="AL9" t="s">
        <v>1194</v>
      </c>
      <c r="AO9" t="s">
        <v>3987</v>
      </c>
      <c r="AP9" t="s">
        <v>2140</v>
      </c>
    </row>
    <row r="10" spans="1:44" x14ac:dyDescent="0.3">
      <c r="A10" t="s">
        <v>4890</v>
      </c>
      <c r="B10" t="s">
        <v>1981</v>
      </c>
      <c r="C10" t="s">
        <v>4891</v>
      </c>
      <c r="D10" t="s">
        <v>4892</v>
      </c>
      <c r="E10" t="s">
        <v>229</v>
      </c>
      <c r="F10" t="s">
        <v>1533</v>
      </c>
      <c r="G10" t="s">
        <v>2786</v>
      </c>
      <c r="H10" t="s">
        <v>4893</v>
      </c>
      <c r="I10" t="s">
        <v>766</v>
      </c>
      <c r="J10" t="s">
        <v>4894</v>
      </c>
      <c r="L10" t="s">
        <v>4895</v>
      </c>
      <c r="M10" t="s">
        <v>769</v>
      </c>
      <c r="N10" t="s">
        <v>294</v>
      </c>
      <c r="O10">
        <v>94612</v>
      </c>
      <c r="P10" t="s">
        <v>221</v>
      </c>
      <c r="Q10" t="s">
        <v>1</v>
      </c>
      <c r="R10" t="s">
        <v>770</v>
      </c>
      <c r="S10" t="s">
        <v>101</v>
      </c>
      <c r="T10" t="s">
        <v>771</v>
      </c>
      <c r="W10" t="s">
        <v>280</v>
      </c>
      <c r="X10" t="s">
        <v>206</v>
      </c>
      <c r="Y10" t="s">
        <v>280</v>
      </c>
      <c r="Z10" t="s">
        <v>206</v>
      </c>
      <c r="AD10" t="s">
        <v>772</v>
      </c>
      <c r="AE10" t="s">
        <v>773</v>
      </c>
      <c r="AF10" t="s">
        <v>774</v>
      </c>
      <c r="AG10" t="s">
        <v>775</v>
      </c>
      <c r="AH10" t="s">
        <v>769</v>
      </c>
      <c r="AI10" t="s">
        <v>294</v>
      </c>
      <c r="AJ10">
        <v>94612</v>
      </c>
      <c r="AK10" t="s">
        <v>221</v>
      </c>
      <c r="AL10" t="s">
        <v>776</v>
      </c>
      <c r="AO10" t="s">
        <v>3987</v>
      </c>
      <c r="AP10" t="s">
        <v>2140</v>
      </c>
    </row>
    <row r="11" spans="1:44" x14ac:dyDescent="0.3">
      <c r="A11" t="s">
        <v>4639</v>
      </c>
      <c r="C11" t="s">
        <v>4896</v>
      </c>
      <c r="D11" t="s">
        <v>4897</v>
      </c>
      <c r="E11" t="s">
        <v>229</v>
      </c>
      <c r="F11" t="s">
        <v>1545</v>
      </c>
      <c r="G11" t="s">
        <v>2786</v>
      </c>
      <c r="H11" t="s">
        <v>4898</v>
      </c>
      <c r="I11" t="s">
        <v>130</v>
      </c>
      <c r="K11" t="s">
        <v>4899</v>
      </c>
      <c r="M11" t="s">
        <v>743</v>
      </c>
      <c r="N11" t="s">
        <v>376</v>
      </c>
      <c r="P11" t="s">
        <v>221</v>
      </c>
      <c r="Q11" t="s">
        <v>874</v>
      </c>
      <c r="R11" t="s">
        <v>875</v>
      </c>
      <c r="S11" t="s">
        <v>130</v>
      </c>
      <c r="T11" t="s">
        <v>876</v>
      </c>
      <c r="W11" t="s">
        <v>211</v>
      </c>
      <c r="X11" t="s">
        <v>298</v>
      </c>
      <c r="Y11" t="s">
        <v>877</v>
      </c>
      <c r="Z11" t="s">
        <v>298</v>
      </c>
      <c r="AD11" t="s">
        <v>878</v>
      </c>
      <c r="AE11" t="s">
        <v>879</v>
      </c>
      <c r="AF11" t="s">
        <v>880</v>
      </c>
      <c r="AG11" t="s">
        <v>872</v>
      </c>
      <c r="AH11" t="s">
        <v>873</v>
      </c>
      <c r="AI11" t="s">
        <v>376</v>
      </c>
      <c r="AJ11">
        <v>13203</v>
      </c>
      <c r="AK11" t="s">
        <v>221</v>
      </c>
      <c r="AL11" t="s">
        <v>881</v>
      </c>
      <c r="AO11" t="s">
        <v>3987</v>
      </c>
      <c r="AP11" t="s">
        <v>2140</v>
      </c>
    </row>
    <row r="12" spans="1:44" x14ac:dyDescent="0.3">
      <c r="A12" t="s">
        <v>4900</v>
      </c>
      <c r="C12" t="s">
        <v>4901</v>
      </c>
      <c r="D12" t="s">
        <v>4902</v>
      </c>
      <c r="E12" t="s">
        <v>229</v>
      </c>
      <c r="F12" t="s">
        <v>1533</v>
      </c>
      <c r="G12" t="s">
        <v>2786</v>
      </c>
      <c r="H12" t="s">
        <v>4903</v>
      </c>
      <c r="I12" t="s">
        <v>3207</v>
      </c>
      <c r="J12" t="s">
        <v>4904</v>
      </c>
      <c r="K12" t="s">
        <v>4905</v>
      </c>
      <c r="L12" t="s">
        <v>2380</v>
      </c>
      <c r="M12" t="s">
        <v>2575</v>
      </c>
      <c r="N12" t="s">
        <v>591</v>
      </c>
      <c r="O12">
        <v>43054</v>
      </c>
      <c r="P12" t="s">
        <v>221</v>
      </c>
      <c r="Q12" t="s">
        <v>24</v>
      </c>
      <c r="R12" t="s">
        <v>2375</v>
      </c>
      <c r="S12" t="s">
        <v>124</v>
      </c>
      <c r="T12" t="s">
        <v>2376</v>
      </c>
      <c r="W12" t="s">
        <v>208</v>
      </c>
      <c r="X12" t="s">
        <v>312</v>
      </c>
      <c r="Y12" t="s">
        <v>365</v>
      </c>
      <c r="Z12" t="s">
        <v>366</v>
      </c>
      <c r="AD12" t="s">
        <v>2377</v>
      </c>
      <c r="AE12" t="s">
        <v>2378</v>
      </c>
      <c r="AF12" t="s">
        <v>2379</v>
      </c>
      <c r="AG12" t="s">
        <v>2380</v>
      </c>
      <c r="AH12" t="s">
        <v>2381</v>
      </c>
      <c r="AI12" t="s">
        <v>591</v>
      </c>
      <c r="AJ12">
        <v>45710</v>
      </c>
      <c r="AK12" t="s">
        <v>221</v>
      </c>
      <c r="AL12" t="s">
        <v>2382</v>
      </c>
      <c r="AO12" t="s">
        <v>3987</v>
      </c>
      <c r="AP12" t="s">
        <v>2140</v>
      </c>
    </row>
    <row r="13" spans="1:44" x14ac:dyDescent="0.3">
      <c r="A13" t="s">
        <v>4837</v>
      </c>
      <c r="C13" t="s">
        <v>4838</v>
      </c>
      <c r="D13" t="s">
        <v>4839</v>
      </c>
      <c r="E13" t="s">
        <v>229</v>
      </c>
      <c r="F13" t="s">
        <v>1545</v>
      </c>
      <c r="G13" t="s">
        <v>2786</v>
      </c>
      <c r="H13" t="s">
        <v>4840</v>
      </c>
      <c r="I13" t="s">
        <v>148</v>
      </c>
      <c r="J13" t="s">
        <v>4841</v>
      </c>
      <c r="K13" t="s">
        <v>4842</v>
      </c>
      <c r="L13" t="s">
        <v>4709</v>
      </c>
      <c r="M13" t="s">
        <v>1180</v>
      </c>
      <c r="N13" t="s">
        <v>558</v>
      </c>
      <c r="O13">
        <v>55402</v>
      </c>
      <c r="P13" t="s">
        <v>221</v>
      </c>
      <c r="Q13" t="s">
        <v>1186</v>
      </c>
      <c r="R13" t="s">
        <v>1187</v>
      </c>
      <c r="S13" t="s">
        <v>148</v>
      </c>
      <c r="T13" t="s">
        <v>1188</v>
      </c>
      <c r="W13" t="s">
        <v>219</v>
      </c>
      <c r="X13" t="s">
        <v>349</v>
      </c>
      <c r="Y13" t="s">
        <v>219</v>
      </c>
      <c r="Z13" t="s">
        <v>349</v>
      </c>
      <c r="AD13" t="s">
        <v>1189</v>
      </c>
      <c r="AE13" t="s">
        <v>1190</v>
      </c>
      <c r="AF13" t="s">
        <v>1191</v>
      </c>
      <c r="AG13" t="s">
        <v>1192</v>
      </c>
      <c r="AH13" t="s">
        <v>1193</v>
      </c>
      <c r="AI13" t="s">
        <v>591</v>
      </c>
      <c r="AJ13">
        <v>43287</v>
      </c>
      <c r="AK13" t="s">
        <v>221</v>
      </c>
      <c r="AL13" t="s">
        <v>1194</v>
      </c>
      <c r="AO13" t="s">
        <v>3987</v>
      </c>
      <c r="AP13" t="s">
        <v>2140</v>
      </c>
    </row>
    <row r="14" spans="1:44" x14ac:dyDescent="0.3">
      <c r="A14" t="s">
        <v>1325</v>
      </c>
      <c r="C14" t="s">
        <v>4906</v>
      </c>
      <c r="D14" t="s">
        <v>4907</v>
      </c>
      <c r="E14" t="s">
        <v>229</v>
      </c>
      <c r="F14" t="s">
        <v>1545</v>
      </c>
      <c r="G14" t="s">
        <v>2786</v>
      </c>
      <c r="H14" t="s">
        <v>4908</v>
      </c>
      <c r="I14" t="s">
        <v>121</v>
      </c>
      <c r="J14" t="s">
        <v>4909</v>
      </c>
      <c r="K14" t="s">
        <v>4910</v>
      </c>
      <c r="L14" t="s">
        <v>4911</v>
      </c>
      <c r="M14" t="s">
        <v>1434</v>
      </c>
      <c r="N14" t="s">
        <v>551</v>
      </c>
      <c r="O14">
        <v>37214</v>
      </c>
      <c r="P14" t="s">
        <v>221</v>
      </c>
      <c r="Q14" t="s">
        <v>4798</v>
      </c>
      <c r="R14" t="s">
        <v>4799</v>
      </c>
      <c r="S14" t="s">
        <v>121</v>
      </c>
      <c r="T14" t="s">
        <v>4800</v>
      </c>
      <c r="W14" t="s">
        <v>208</v>
      </c>
      <c r="X14" t="s">
        <v>312</v>
      </c>
      <c r="Y14" t="s">
        <v>1552</v>
      </c>
      <c r="Z14" t="s">
        <v>312</v>
      </c>
      <c r="AD14" t="s">
        <v>4801</v>
      </c>
      <c r="AE14" t="s">
        <v>4802</v>
      </c>
      <c r="AF14" t="s">
        <v>4803</v>
      </c>
      <c r="AG14" t="s">
        <v>4797</v>
      </c>
      <c r="AH14" t="s">
        <v>1434</v>
      </c>
      <c r="AI14" t="s">
        <v>551</v>
      </c>
      <c r="AJ14">
        <v>37217</v>
      </c>
      <c r="AK14" t="s">
        <v>221</v>
      </c>
      <c r="AL14" t="s">
        <v>4804</v>
      </c>
      <c r="AO14" t="s">
        <v>3987</v>
      </c>
      <c r="AP14" t="s">
        <v>2140</v>
      </c>
    </row>
    <row r="15" spans="1:44" x14ac:dyDescent="0.3">
      <c r="A15" t="s">
        <v>628</v>
      </c>
      <c r="C15" t="s">
        <v>4912</v>
      </c>
      <c r="D15" t="s">
        <v>4913</v>
      </c>
      <c r="E15" t="s">
        <v>229</v>
      </c>
      <c r="F15" t="s">
        <v>4914</v>
      </c>
      <c r="G15" t="s">
        <v>2786</v>
      </c>
      <c r="H15" t="s">
        <v>4915</v>
      </c>
      <c r="I15" t="s">
        <v>4916</v>
      </c>
      <c r="K15" t="s">
        <v>4917</v>
      </c>
      <c r="P15" t="s">
        <v>221</v>
      </c>
      <c r="Q15" t="s">
        <v>1395</v>
      </c>
      <c r="R15" t="s">
        <v>1396</v>
      </c>
      <c r="S15" t="s">
        <v>118</v>
      </c>
      <c r="T15" t="s">
        <v>1397</v>
      </c>
      <c r="W15" t="s">
        <v>208</v>
      </c>
      <c r="X15" t="s">
        <v>1398</v>
      </c>
      <c r="Y15" t="s">
        <v>208</v>
      </c>
      <c r="Z15" t="s">
        <v>1398</v>
      </c>
      <c r="AD15" t="s">
        <v>1399</v>
      </c>
      <c r="AE15" t="s">
        <v>1400</v>
      </c>
      <c r="AF15" t="s">
        <v>1401</v>
      </c>
      <c r="AG15" t="s">
        <v>1392</v>
      </c>
      <c r="AH15" t="s">
        <v>1393</v>
      </c>
      <c r="AI15" t="s">
        <v>1394</v>
      </c>
      <c r="AJ15">
        <v>6877</v>
      </c>
      <c r="AK15" t="s">
        <v>221</v>
      </c>
      <c r="AL15" t="s">
        <v>1402</v>
      </c>
      <c r="AO15" t="s">
        <v>3987</v>
      </c>
      <c r="AP15" t="s">
        <v>2141</v>
      </c>
    </row>
    <row r="16" spans="1:44" x14ac:dyDescent="0.3">
      <c r="A16" t="s">
        <v>720</v>
      </c>
      <c r="C16" t="s">
        <v>4918</v>
      </c>
      <c r="D16" t="s">
        <v>4880</v>
      </c>
      <c r="E16" t="s">
        <v>229</v>
      </c>
      <c r="F16" t="s">
        <v>1545</v>
      </c>
      <c r="G16" t="s">
        <v>2786</v>
      </c>
      <c r="H16" t="s">
        <v>4919</v>
      </c>
      <c r="I16" t="s">
        <v>198</v>
      </c>
      <c r="J16" t="s">
        <v>4920</v>
      </c>
      <c r="K16" t="s">
        <v>4921</v>
      </c>
      <c r="L16" t="s">
        <v>1276</v>
      </c>
      <c r="M16" t="s">
        <v>1269</v>
      </c>
      <c r="N16" t="s">
        <v>830</v>
      </c>
      <c r="O16">
        <v>33607</v>
      </c>
      <c r="P16" t="s">
        <v>221</v>
      </c>
      <c r="Q16" t="s">
        <v>1270</v>
      </c>
      <c r="R16" t="s">
        <v>1271</v>
      </c>
      <c r="S16" t="s">
        <v>198</v>
      </c>
      <c r="T16" t="s">
        <v>1272</v>
      </c>
      <c r="W16" t="s">
        <v>380</v>
      </c>
      <c r="X16" t="s">
        <v>929</v>
      </c>
      <c r="Y16" t="s">
        <v>380</v>
      </c>
      <c r="Z16" t="s">
        <v>929</v>
      </c>
      <c r="AD16" t="s">
        <v>1273</v>
      </c>
      <c r="AE16" t="s">
        <v>1274</v>
      </c>
      <c r="AF16" t="s">
        <v>1275</v>
      </c>
      <c r="AG16" t="s">
        <v>1276</v>
      </c>
      <c r="AH16" t="s">
        <v>1269</v>
      </c>
      <c r="AI16" t="s">
        <v>830</v>
      </c>
      <c r="AJ16">
        <v>33607</v>
      </c>
      <c r="AK16" t="s">
        <v>221</v>
      </c>
      <c r="AL16" t="s">
        <v>1277</v>
      </c>
      <c r="AO16" t="s">
        <v>3987</v>
      </c>
      <c r="AP16" t="s">
        <v>2141</v>
      </c>
    </row>
    <row r="17" spans="1:42" x14ac:dyDescent="0.3">
      <c r="A17" t="s">
        <v>4922</v>
      </c>
      <c r="C17" t="s">
        <v>4923</v>
      </c>
      <c r="D17" t="s">
        <v>4880</v>
      </c>
      <c r="E17" t="s">
        <v>229</v>
      </c>
      <c r="F17" t="s">
        <v>1545</v>
      </c>
      <c r="G17" t="s">
        <v>2786</v>
      </c>
      <c r="H17" t="s">
        <v>4924</v>
      </c>
      <c r="I17" t="s">
        <v>195</v>
      </c>
      <c r="K17" t="s">
        <v>4925</v>
      </c>
      <c r="L17" t="s">
        <v>1367</v>
      </c>
      <c r="M17" t="s">
        <v>904</v>
      </c>
      <c r="N17" t="s">
        <v>529</v>
      </c>
      <c r="O17">
        <v>98109</v>
      </c>
      <c r="P17" t="s">
        <v>221</v>
      </c>
      <c r="Q17" t="s">
        <v>1368</v>
      </c>
      <c r="R17" t="s">
        <v>1369</v>
      </c>
      <c r="S17" t="s">
        <v>195</v>
      </c>
      <c r="T17" t="s">
        <v>1370</v>
      </c>
      <c r="W17" t="s">
        <v>208</v>
      </c>
      <c r="X17" t="s">
        <v>1204</v>
      </c>
      <c r="Y17" t="s">
        <v>208</v>
      </c>
      <c r="Z17" t="s">
        <v>1371</v>
      </c>
      <c r="AD17" t="s">
        <v>1372</v>
      </c>
      <c r="AE17" t="s">
        <v>1373</v>
      </c>
      <c r="AF17" t="s">
        <v>1374</v>
      </c>
      <c r="AG17" t="s">
        <v>1367</v>
      </c>
      <c r="AH17" t="s">
        <v>904</v>
      </c>
      <c r="AI17" t="s">
        <v>529</v>
      </c>
      <c r="AJ17">
        <v>98109</v>
      </c>
      <c r="AK17" t="s">
        <v>221</v>
      </c>
      <c r="AL17" t="s">
        <v>1375</v>
      </c>
      <c r="AO17" t="s">
        <v>3987</v>
      </c>
      <c r="AP17" t="s">
        <v>2140</v>
      </c>
    </row>
    <row r="18" spans="1:42" x14ac:dyDescent="0.3">
      <c r="A18" t="s">
        <v>2651</v>
      </c>
      <c r="C18" t="s">
        <v>4926</v>
      </c>
      <c r="D18" t="s">
        <v>4927</v>
      </c>
      <c r="E18" t="s">
        <v>229</v>
      </c>
      <c r="F18" t="s">
        <v>1545</v>
      </c>
      <c r="G18" t="s">
        <v>2786</v>
      </c>
      <c r="H18" t="s">
        <v>4928</v>
      </c>
      <c r="I18" t="s">
        <v>195</v>
      </c>
      <c r="K18" t="s">
        <v>4929</v>
      </c>
      <c r="L18" t="s">
        <v>1367</v>
      </c>
      <c r="M18" t="s">
        <v>904</v>
      </c>
      <c r="N18" t="s">
        <v>529</v>
      </c>
      <c r="O18">
        <v>98109</v>
      </c>
      <c r="P18" t="s">
        <v>221</v>
      </c>
      <c r="Q18" t="s">
        <v>1368</v>
      </c>
      <c r="R18" t="s">
        <v>1369</v>
      </c>
      <c r="S18" t="s">
        <v>195</v>
      </c>
      <c r="T18" t="s">
        <v>1370</v>
      </c>
      <c r="W18" t="s">
        <v>208</v>
      </c>
      <c r="X18" t="s">
        <v>1204</v>
      </c>
      <c r="Y18" t="s">
        <v>208</v>
      </c>
      <c r="Z18" t="s">
        <v>1371</v>
      </c>
      <c r="AD18" t="s">
        <v>1372</v>
      </c>
      <c r="AE18" t="s">
        <v>1373</v>
      </c>
      <c r="AF18" t="s">
        <v>1374</v>
      </c>
      <c r="AG18" t="s">
        <v>1367</v>
      </c>
      <c r="AH18" t="s">
        <v>904</v>
      </c>
      <c r="AI18" t="s">
        <v>529</v>
      </c>
      <c r="AJ18">
        <v>98109</v>
      </c>
      <c r="AK18" t="s">
        <v>221</v>
      </c>
      <c r="AL18" t="s">
        <v>1375</v>
      </c>
      <c r="AO18" t="s">
        <v>3987</v>
      </c>
      <c r="AP18" t="s">
        <v>2140</v>
      </c>
    </row>
    <row r="19" spans="1:42" x14ac:dyDescent="0.3">
      <c r="A19" t="s">
        <v>4930</v>
      </c>
      <c r="C19" t="s">
        <v>4931</v>
      </c>
      <c r="D19" t="s">
        <v>4932</v>
      </c>
      <c r="E19" t="s">
        <v>229</v>
      </c>
      <c r="F19" t="s">
        <v>1533</v>
      </c>
      <c r="G19" t="s">
        <v>2786</v>
      </c>
      <c r="H19" t="s">
        <v>4933</v>
      </c>
      <c r="I19" t="s">
        <v>1352</v>
      </c>
      <c r="J19" t="s">
        <v>4934</v>
      </c>
      <c r="K19" t="s">
        <v>4935</v>
      </c>
      <c r="L19" t="s">
        <v>4936</v>
      </c>
      <c r="M19" t="s">
        <v>4937</v>
      </c>
      <c r="N19" t="s">
        <v>581</v>
      </c>
      <c r="O19">
        <v>83642</v>
      </c>
      <c r="P19" t="s">
        <v>221</v>
      </c>
      <c r="Q19" t="s">
        <v>1354</v>
      </c>
      <c r="R19" t="s">
        <v>1355</v>
      </c>
      <c r="S19" t="s">
        <v>186</v>
      </c>
      <c r="T19" t="s">
        <v>1356</v>
      </c>
      <c r="W19" t="s">
        <v>280</v>
      </c>
      <c r="X19" t="s">
        <v>281</v>
      </c>
      <c r="Y19" t="s">
        <v>280</v>
      </c>
      <c r="Z19" t="s">
        <v>281</v>
      </c>
      <c r="AD19" t="s">
        <v>1357</v>
      </c>
      <c r="AE19" t="s">
        <v>1358</v>
      </c>
      <c r="AF19" t="s">
        <v>1359</v>
      </c>
      <c r="AG19" t="s">
        <v>1360</v>
      </c>
      <c r="AH19" t="s">
        <v>1121</v>
      </c>
      <c r="AI19" t="s">
        <v>581</v>
      </c>
      <c r="AJ19">
        <v>83712</v>
      </c>
      <c r="AK19" t="s">
        <v>221</v>
      </c>
      <c r="AL19" t="s">
        <v>1361</v>
      </c>
      <c r="AO19" t="s">
        <v>3987</v>
      </c>
      <c r="AP19" t="s">
        <v>2140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FE90-DE76-4EC9-9CF4-1630BF565E0D}">
  <dimension ref="A1:AS100"/>
  <sheetViews>
    <sheetView topLeftCell="AD1" workbookViewId="0">
      <selection activeCell="AH11" sqref="AH11"/>
    </sheetView>
  </sheetViews>
  <sheetFormatPr defaultRowHeight="14.4" x14ac:dyDescent="0.3"/>
  <cols>
    <col min="2" max="2" width="42.6640625" bestFit="1" customWidth="1"/>
    <col min="3" max="3" width="24.33203125" bestFit="1" customWidth="1"/>
    <col min="4" max="4" width="21.21875" customWidth="1"/>
    <col min="5" max="5" width="22.33203125" customWidth="1"/>
    <col min="6" max="6" width="22.5546875" customWidth="1"/>
    <col min="7" max="7" width="17.33203125" customWidth="1"/>
    <col min="8" max="8" width="24.33203125" customWidth="1"/>
    <col min="9" max="9" width="17.5546875" customWidth="1"/>
    <col min="10" max="16" width="13.33203125" customWidth="1"/>
    <col min="17" max="31" width="20.77734375" customWidth="1"/>
    <col min="34" max="34" width="17.5546875" bestFit="1" customWidth="1"/>
    <col min="35" max="35" width="15.44140625" bestFit="1" customWidth="1"/>
    <col min="36" max="36" width="15.5546875" bestFit="1" customWidth="1"/>
    <col min="37" max="37" width="15.77734375" bestFit="1" customWidth="1"/>
    <col min="38" max="38" width="15.5546875" bestFit="1" customWidth="1"/>
    <col min="39" max="39" width="15.44140625" bestFit="1" customWidth="1"/>
    <col min="40" max="40" width="18.5546875" bestFit="1" customWidth="1"/>
    <col min="41" max="41" width="19.77734375" bestFit="1" customWidth="1"/>
    <col min="42" max="42" width="20.33203125" bestFit="1" customWidth="1"/>
    <col min="43" max="43" width="19.21875" bestFit="1" customWidth="1"/>
    <col min="44" max="44" width="22.88671875" bestFit="1" customWidth="1"/>
    <col min="45" max="45" width="23.77734375" bestFit="1" customWidth="1"/>
  </cols>
  <sheetData>
    <row r="1" spans="1:45" x14ac:dyDescent="0.3">
      <c r="A1" s="1" t="s">
        <v>222</v>
      </c>
      <c r="B1" t="s">
        <v>0</v>
      </c>
      <c r="C1" t="s">
        <v>100</v>
      </c>
      <c r="D1" t="s">
        <v>199</v>
      </c>
      <c r="E1" t="s">
        <v>200</v>
      </c>
      <c r="F1" t="s">
        <v>203</v>
      </c>
      <c r="G1" t="s">
        <v>204</v>
      </c>
      <c r="H1" t="s">
        <v>205</v>
      </c>
      <c r="I1" t="s">
        <v>220</v>
      </c>
      <c r="J1" s="15" t="s">
        <v>3942</v>
      </c>
      <c r="K1" s="15" t="s">
        <v>3943</v>
      </c>
      <c r="L1" s="15" t="s">
        <v>3944</v>
      </c>
      <c r="M1" s="15" t="s">
        <v>3945</v>
      </c>
      <c r="N1" s="15" t="s">
        <v>3946</v>
      </c>
      <c r="O1" s="15" t="s">
        <v>3947</v>
      </c>
      <c r="P1" s="15" t="s">
        <v>3948</v>
      </c>
      <c r="Q1" s="15" t="s">
        <v>3949</v>
      </c>
      <c r="R1" s="15" t="s">
        <v>3950</v>
      </c>
      <c r="S1" s="15" t="s">
        <v>3951</v>
      </c>
      <c r="T1" s="15" t="s">
        <v>3952</v>
      </c>
      <c r="U1" s="17" t="s">
        <v>3960</v>
      </c>
      <c r="V1" s="17" t="s">
        <v>3961</v>
      </c>
      <c r="W1" s="17" t="s">
        <v>3962</v>
      </c>
      <c r="X1" s="17" t="s">
        <v>3963</v>
      </c>
      <c r="Y1" s="17" t="s">
        <v>3964</v>
      </c>
      <c r="Z1" s="17" t="s">
        <v>3965</v>
      </c>
      <c r="AA1" s="17" t="s">
        <v>3966</v>
      </c>
      <c r="AB1" s="17" t="s">
        <v>3967</v>
      </c>
      <c r="AC1" s="17" t="s">
        <v>3968</v>
      </c>
      <c r="AD1" s="17" t="s">
        <v>3969</v>
      </c>
      <c r="AE1" s="17" t="s">
        <v>3970</v>
      </c>
      <c r="AH1" s="6" t="s">
        <v>4944</v>
      </c>
    </row>
    <row r="2" spans="1:45" x14ac:dyDescent="0.3">
      <c r="A2" s="1">
        <v>1</v>
      </c>
      <c r="B2" t="s">
        <v>1</v>
      </c>
      <c r="C2" t="s">
        <v>101</v>
      </c>
      <c r="D2">
        <v>95400000</v>
      </c>
      <c r="E2" t="s">
        <v>201</v>
      </c>
      <c r="F2" t="s">
        <v>206</v>
      </c>
      <c r="G2" t="s">
        <v>207</v>
      </c>
      <c r="H2" t="s">
        <v>207</v>
      </c>
      <c r="I2" t="s">
        <v>221</v>
      </c>
      <c r="J2" s="1">
        <f>COUNTIFS(CFO[Company Domain],Summary[[#This Row],[Company Domain]],CFO[IPQS Check],"Valid")</f>
        <v>2</v>
      </c>
      <c r="K2" s="1">
        <f>COUNTIFS(CPO[Company Domain],Summary[[#This Row],[Company Domain]],CPO[IPQS Check],"Valid")</f>
        <v>1</v>
      </c>
      <c r="L2" s="1">
        <f>COUNTIFS(COO[Company Domain],Summary[[#This Row],[Company Domain]],COO[IPQS Check],"Valid")</f>
        <v>4</v>
      </c>
      <c r="M2" s="1">
        <f>COUNTIFS(CAO[Company Domain],Summary[[#This Row],[Company Domain]],CAO[IPQS Check],"Valid")</f>
        <v>0</v>
      </c>
      <c r="N2" s="1">
        <f>COUNTIFS(CEO[Company Domain],Summary[[#This Row],[Company Domain]],CEO[IPQS Check],"Valid")</f>
        <v>0</v>
      </c>
      <c r="O2" s="1">
        <f>COUNTIFS(Finance[Company Domain],Summary[[#This Row],[Company Domain]],Finance[IPQS Check],"Valid")</f>
        <v>2</v>
      </c>
      <c r="P2" s="1">
        <f>COUNTIFS(Treasurer[Company Domain],Summary[[#This Row],[Company Domain]],Treasurer[IPQS Check],"Valid")</f>
        <v>5</v>
      </c>
      <c r="Q2" s="1">
        <f>COUNTIFS(Controller[Company Domain],Summary[[#This Row],[Company Domain]],Controller[IPQS Check],"Valid")</f>
        <v>5</v>
      </c>
      <c r="R2" s="1">
        <f>COUNTIFS(Sourcing[Company Domain],Summary[[#This Row],[Company Domain]],Sourcing[IPQS Check],"Valid")</f>
        <v>1</v>
      </c>
      <c r="S2" s="1">
        <f>COUNTIFS(Procurement[Company Domain],Summary[[#This Row],[Company Domain]],Procurement[IPQS Check],"Valid")</f>
        <v>2</v>
      </c>
      <c r="T2" s="1">
        <f>SUM(Summary[[#This Row],[CPO-Total]:[Procurement-Total]])</f>
        <v>20</v>
      </c>
      <c r="U2" s="1">
        <f>COUNTIFS(CFO[Company Domain],Summary[[#This Row],[Company Domain]],CFO[IPQS Check],"Valid", CFO[Status In HubSpot],"")</f>
        <v>1</v>
      </c>
      <c r="V2" s="1">
        <f>COUNTIFS(CPO[Company Domain],Summary[[#This Row],[Company Domain]],CPO[IPQS Check],"Valid", CPO[Status In HubSpot],"")</f>
        <v>1</v>
      </c>
      <c r="W2" s="1">
        <f>COUNTIFS(COO[Company Domain],Summary[[#This Row],[Company Domain]],COO[IPQS Check],"Valid", COO[Status In HubSpot],"")</f>
        <v>4</v>
      </c>
      <c r="X2" s="1">
        <f>COUNTIFS(CAO[Company Domain],Summary[[#This Row],[Company Domain]],CAO[IPQS Check],"Valid", CAO[Status In HubSpot],"")</f>
        <v>0</v>
      </c>
      <c r="Y2" s="1">
        <f>COUNTIFS(CEO[Company Domain],Summary[[#This Row],[Company Domain]],CEO[IPQS Check],"Valid", CEO[Status In HubSpot],"")</f>
        <v>0</v>
      </c>
      <c r="Z2" s="1">
        <f>COUNTIFS(Finance[Company Domain],Summary[[#This Row],[Company Domain]],Finance[IPQS Check],"Valid", Finance[Status In HubSpot],"New Contact")</f>
        <v>2</v>
      </c>
      <c r="AA2" s="1">
        <f>COUNTIFS(Treasurer[Company Domain],Summary[[#This Row],[Company Domain]],Treasurer[IPQS Check],"Valid", Treasurer[Status In HubSpot],"New Contact")</f>
        <v>5</v>
      </c>
      <c r="AB2" s="1">
        <f>COUNTIFS(Controller[Company Domain],Summary[[#This Row],[Company Domain]],Controller[IPQS Check],"Valid", Controller[Status In HubSpot],"New Contact")</f>
        <v>0</v>
      </c>
      <c r="AC2" s="1">
        <f>COUNTIFS(Sourcing[Company Domain],Summary[[#This Row],[Company Domain]],Sourcing[IPQS Check],"Valid", Sourcing[Status In HubSpot],"New Contact")</f>
        <v>0</v>
      </c>
      <c r="AD2" s="1">
        <f>COUNTIFS(Procurement[Company Domain],Summary[[#This Row],[Company Domain]],Procurement[IPQS Check],"Valid", Procurement[Status In HubSpot],"New Contact")</f>
        <v>0</v>
      </c>
      <c r="AE2" s="1">
        <f>SUM(Summary[[#This Row],[CPO-New]:[Procurement-New]])</f>
        <v>12</v>
      </c>
      <c r="AH2" s="12" t="s">
        <v>2142</v>
      </c>
      <c r="AI2" t="s">
        <v>3953</v>
      </c>
      <c r="AJ2" t="s">
        <v>3954</v>
      </c>
      <c r="AK2" t="s">
        <v>3955</v>
      </c>
      <c r="AL2" t="s">
        <v>3956</v>
      </c>
      <c r="AM2" t="s">
        <v>3957</v>
      </c>
      <c r="AN2" t="s">
        <v>3958</v>
      </c>
      <c r="AO2" t="s">
        <v>3959</v>
      </c>
      <c r="AP2" t="s">
        <v>4938</v>
      </c>
      <c r="AQ2" t="s">
        <v>4939</v>
      </c>
      <c r="AR2" t="s">
        <v>4940</v>
      </c>
      <c r="AS2" t="s">
        <v>4941</v>
      </c>
    </row>
    <row r="3" spans="1:45" x14ac:dyDescent="0.3">
      <c r="A3" s="1">
        <v>2</v>
      </c>
      <c r="B3" t="s">
        <v>2</v>
      </c>
      <c r="C3" t="s">
        <v>102</v>
      </c>
      <c r="D3">
        <v>630794000</v>
      </c>
      <c r="E3" t="s">
        <v>201</v>
      </c>
      <c r="F3" t="s">
        <v>208</v>
      </c>
      <c r="G3" t="s">
        <v>209</v>
      </c>
      <c r="H3" t="s">
        <v>210</v>
      </c>
      <c r="I3" t="s">
        <v>221</v>
      </c>
      <c r="J3" s="1">
        <f>COUNTIFS(CFO[Company Domain],Summary[[#This Row],[Company Domain]],CFO[IPQS Check],"Valid")</f>
        <v>0</v>
      </c>
      <c r="K3" s="1">
        <f>COUNTIFS(CPO[Company Domain],Summary[[#This Row],[Company Domain]],CPO[IPQS Check],"Valid")</f>
        <v>1</v>
      </c>
      <c r="L3" s="1">
        <f>COUNTIFS(COO[Company Domain],Summary[[#This Row],[Company Domain]],COO[IPQS Check],"Valid")</f>
        <v>0</v>
      </c>
      <c r="M3" s="1">
        <f>COUNTIFS(CAO[Company Domain],Summary[[#This Row],[Company Domain]],CAO[IPQS Check],"Valid")</f>
        <v>1</v>
      </c>
      <c r="N3" s="1">
        <f>COUNTIFS(CEO[Company Domain],Summary[[#This Row],[Company Domain]],CEO[IPQS Check],"Valid")</f>
        <v>1</v>
      </c>
      <c r="O3" s="1">
        <f>COUNTIFS(Finance[Company Domain],Summary[[#This Row],[Company Domain]],Finance[IPQS Check],"Valid")</f>
        <v>4</v>
      </c>
      <c r="P3" s="1">
        <f>COUNTIFS(Treasurer[Company Domain],Summary[[#This Row],[Company Domain]],Treasurer[IPQS Check],"Valid")</f>
        <v>6</v>
      </c>
      <c r="Q3" s="1">
        <f>COUNTIFS(Controller[Company Domain],Summary[[#This Row],[Company Domain]],Controller[IPQS Check],"Valid")</f>
        <v>8</v>
      </c>
      <c r="R3" s="1">
        <f>COUNTIFS(Sourcing[Company Domain],Summary[[#This Row],[Company Domain]],Sourcing[IPQS Check],"Valid")</f>
        <v>1</v>
      </c>
      <c r="S3" s="1">
        <f>COUNTIFS(Procurement[Company Domain],Summary[[#This Row],[Company Domain]],Procurement[IPQS Check],"Valid")</f>
        <v>0</v>
      </c>
      <c r="T3" s="1">
        <f>SUM(Summary[[#This Row],[CPO-Total]:[Procurement-Total]])</f>
        <v>22</v>
      </c>
      <c r="U3" s="1">
        <f>COUNTIFS(CFO[Company Domain],Summary[[#This Row],[Company Domain]],CFO[IPQS Check],"Valid", CFO[Status In HubSpot],"")</f>
        <v>0</v>
      </c>
      <c r="V3" s="1">
        <f>COUNTIFS(CPO[Company Domain],Summary[[#This Row],[Company Domain]],CPO[IPQS Check],"Valid", CPO[Status In HubSpot],"")</f>
        <v>1</v>
      </c>
      <c r="W3" s="1">
        <f>COUNTIFS(COO[Company Domain],Summary[[#This Row],[Company Domain]],COO[IPQS Check],"Valid", COO[Status In HubSpot],"")</f>
        <v>0</v>
      </c>
      <c r="X3" s="1">
        <f>COUNTIFS(CAO[Company Domain],Summary[[#This Row],[Company Domain]],CAO[IPQS Check],"Valid", CAO[Status In HubSpot],"")</f>
        <v>1</v>
      </c>
      <c r="Y3" s="1">
        <f>COUNTIFS(CEO[Company Domain],Summary[[#This Row],[Company Domain]],CEO[IPQS Check],"Valid", CEO[Status In HubSpot],"")</f>
        <v>1</v>
      </c>
      <c r="Z3" s="1">
        <f>COUNTIFS(Finance[Company Domain],Summary[[#This Row],[Company Domain]],Finance[IPQS Check],"Valid", Finance[Status In HubSpot],"New Contact")</f>
        <v>3</v>
      </c>
      <c r="AA3" s="1">
        <f>COUNTIFS(Treasurer[Company Domain],Summary[[#This Row],[Company Domain]],Treasurer[IPQS Check],"Valid", Treasurer[Status In HubSpot],"New Contact")</f>
        <v>6</v>
      </c>
      <c r="AB3" s="1">
        <f>COUNTIFS(Controller[Company Domain],Summary[[#This Row],[Company Domain]],Controller[IPQS Check],"Valid", Controller[Status In HubSpot],"New Contact")</f>
        <v>0</v>
      </c>
      <c r="AC3" s="1">
        <f>COUNTIFS(Sourcing[Company Domain],Summary[[#This Row],[Company Domain]],Sourcing[IPQS Check],"Valid", Sourcing[Status In HubSpot],"New Contact")</f>
        <v>0</v>
      </c>
      <c r="AD3" s="1">
        <f>COUNTIFS(Procurement[Company Domain],Summary[[#This Row],[Company Domain]],Procurement[IPQS Check],"Valid", Procurement[Status In HubSpot],"New Contact")</f>
        <v>0</v>
      </c>
      <c r="AE3" s="1">
        <f>SUM(Summary[[#This Row],[CPO-New]:[Procurement-New]])</f>
        <v>12</v>
      </c>
      <c r="AH3" s="13" t="s">
        <v>216</v>
      </c>
      <c r="AI3" s="18">
        <v>12</v>
      </c>
      <c r="AJ3" s="18">
        <v>2</v>
      </c>
      <c r="AK3" s="18">
        <v>12</v>
      </c>
      <c r="AL3" s="18">
        <v>1</v>
      </c>
      <c r="AM3" s="18">
        <v>8</v>
      </c>
      <c r="AN3" s="18">
        <v>24</v>
      </c>
      <c r="AO3" s="18">
        <v>24</v>
      </c>
      <c r="AP3" s="18">
        <v>19</v>
      </c>
      <c r="AQ3" s="18">
        <v>6</v>
      </c>
      <c r="AR3" s="18">
        <v>5</v>
      </c>
      <c r="AS3" s="18">
        <v>101</v>
      </c>
    </row>
    <row r="4" spans="1:45" x14ac:dyDescent="0.3">
      <c r="A4" s="1">
        <v>3</v>
      </c>
      <c r="B4" t="s">
        <v>3</v>
      </c>
      <c r="C4" t="s">
        <v>103</v>
      </c>
      <c r="D4">
        <v>34987000</v>
      </c>
      <c r="E4" t="s">
        <v>201</v>
      </c>
      <c r="F4" t="s">
        <v>208</v>
      </c>
      <c r="G4" t="s">
        <v>209</v>
      </c>
      <c r="H4" t="s">
        <v>210</v>
      </c>
      <c r="I4" t="s">
        <v>221</v>
      </c>
      <c r="J4" s="1">
        <f>COUNTIFS(CFO[Company Domain],Summary[[#This Row],[Company Domain]],CFO[IPQS Check],"Valid")</f>
        <v>0</v>
      </c>
      <c r="K4" s="1">
        <f>COUNTIFS(CPO[Company Domain],Summary[[#This Row],[Company Domain]],CPO[IPQS Check],"Valid")</f>
        <v>0</v>
      </c>
      <c r="L4" s="1">
        <f>COUNTIFS(COO[Company Domain],Summary[[#This Row],[Company Domain]],COO[IPQS Check],"Valid")</f>
        <v>0</v>
      </c>
      <c r="M4" s="1">
        <f>COUNTIFS(CAO[Company Domain],Summary[[#This Row],[Company Domain]],CAO[IPQS Check],"Valid")</f>
        <v>0</v>
      </c>
      <c r="N4" s="1">
        <f>COUNTIFS(CEO[Company Domain],Summary[[#This Row],[Company Domain]],CEO[IPQS Check],"Valid")</f>
        <v>0</v>
      </c>
      <c r="O4" s="1">
        <f>COUNTIFS(Finance[Company Domain],Summary[[#This Row],[Company Domain]],Finance[IPQS Check],"Valid")</f>
        <v>1</v>
      </c>
      <c r="P4" s="1">
        <f>COUNTIFS(Treasurer[Company Domain],Summary[[#This Row],[Company Domain]],Treasurer[IPQS Check],"Valid")</f>
        <v>2</v>
      </c>
      <c r="Q4" s="1">
        <f>COUNTIFS(Controller[Company Domain],Summary[[#This Row],[Company Domain]],Controller[IPQS Check],"Valid")</f>
        <v>5</v>
      </c>
      <c r="R4" s="1">
        <f>COUNTIFS(Sourcing[Company Domain],Summary[[#This Row],[Company Domain]],Sourcing[IPQS Check],"Valid")</f>
        <v>0</v>
      </c>
      <c r="S4" s="1">
        <f>COUNTIFS(Procurement[Company Domain],Summary[[#This Row],[Company Domain]],Procurement[IPQS Check],"Valid")</f>
        <v>1</v>
      </c>
      <c r="T4" s="1">
        <f>SUM(Summary[[#This Row],[CPO-Total]:[Procurement-Total]])</f>
        <v>9</v>
      </c>
      <c r="U4" s="1">
        <f>COUNTIFS(CFO[Company Domain],Summary[[#This Row],[Company Domain]],CFO[IPQS Check],"Valid", CFO[Status In HubSpot],"")</f>
        <v>0</v>
      </c>
      <c r="V4" s="1">
        <f>COUNTIFS(CPO[Company Domain],Summary[[#This Row],[Company Domain]],CPO[IPQS Check],"Valid", CPO[Status In HubSpot],"")</f>
        <v>0</v>
      </c>
      <c r="W4" s="1">
        <f>COUNTIFS(COO[Company Domain],Summary[[#This Row],[Company Domain]],COO[IPQS Check],"Valid", COO[Status In HubSpot],"")</f>
        <v>0</v>
      </c>
      <c r="X4" s="1">
        <f>COUNTIFS(CAO[Company Domain],Summary[[#This Row],[Company Domain]],CAO[IPQS Check],"Valid", CAO[Status In HubSpot],"")</f>
        <v>0</v>
      </c>
      <c r="Y4" s="1">
        <f>COUNTIFS(CEO[Company Domain],Summary[[#This Row],[Company Domain]],CEO[IPQS Check],"Valid", CEO[Status In HubSpot],"")</f>
        <v>0</v>
      </c>
      <c r="Z4" s="1">
        <f>COUNTIFS(Finance[Company Domain],Summary[[#This Row],[Company Domain]],Finance[IPQS Check],"Valid", Finance[Status In HubSpot],"New Contact")</f>
        <v>1</v>
      </c>
      <c r="AA4" s="1">
        <f>COUNTIFS(Treasurer[Company Domain],Summary[[#This Row],[Company Domain]],Treasurer[IPQS Check],"Valid", Treasurer[Status In HubSpot],"New Contact")</f>
        <v>2</v>
      </c>
      <c r="AB4" s="1">
        <f>COUNTIFS(Controller[Company Domain],Summary[[#This Row],[Company Domain]],Controller[IPQS Check],"Valid", Controller[Status In HubSpot],"New Contact")</f>
        <v>0</v>
      </c>
      <c r="AC4" s="1">
        <f>COUNTIFS(Sourcing[Company Domain],Summary[[#This Row],[Company Domain]],Sourcing[IPQS Check],"Valid", Sourcing[Status In HubSpot],"New Contact")</f>
        <v>0</v>
      </c>
      <c r="AD4" s="1">
        <f>COUNTIFS(Procurement[Company Domain],Summary[[#This Row],[Company Domain]],Procurement[IPQS Check],"Valid", Procurement[Status In HubSpot],"New Contact")</f>
        <v>0</v>
      </c>
      <c r="AE4" s="1">
        <f>SUM(Summary[[#This Row],[CPO-New]:[Procurement-New]])</f>
        <v>3</v>
      </c>
      <c r="AH4" s="13" t="s">
        <v>218</v>
      </c>
      <c r="AI4" s="18">
        <v>1</v>
      </c>
      <c r="AJ4" s="18">
        <v>0</v>
      </c>
      <c r="AK4" s="18">
        <v>1</v>
      </c>
      <c r="AL4" s="18">
        <v>2</v>
      </c>
      <c r="AM4" s="18">
        <v>0</v>
      </c>
      <c r="AN4" s="18">
        <v>3</v>
      </c>
      <c r="AO4" s="18">
        <v>2</v>
      </c>
      <c r="AP4" s="18">
        <v>0</v>
      </c>
      <c r="AQ4" s="18">
        <v>0</v>
      </c>
      <c r="AR4" s="18">
        <v>0</v>
      </c>
      <c r="AS4" s="18">
        <v>8</v>
      </c>
    </row>
    <row r="5" spans="1:45" x14ac:dyDescent="0.3">
      <c r="A5" s="1">
        <v>4</v>
      </c>
      <c r="B5" t="s">
        <v>4</v>
      </c>
      <c r="C5" t="s">
        <v>104</v>
      </c>
      <c r="D5">
        <v>7987200</v>
      </c>
      <c r="E5" t="s">
        <v>201</v>
      </c>
      <c r="F5" t="s">
        <v>208</v>
      </c>
      <c r="G5" t="s">
        <v>209</v>
      </c>
      <c r="H5" t="s">
        <v>210</v>
      </c>
      <c r="I5" t="s">
        <v>221</v>
      </c>
      <c r="J5" s="1">
        <f>COUNTIFS(CFO[Company Domain],Summary[[#This Row],[Company Domain]],CFO[IPQS Check],"Valid")</f>
        <v>1</v>
      </c>
      <c r="K5" s="1">
        <f>COUNTIFS(CPO[Company Domain],Summary[[#This Row],[Company Domain]],CPO[IPQS Check],"Valid")</f>
        <v>0</v>
      </c>
      <c r="L5" s="1">
        <f>COUNTIFS(COO[Company Domain],Summary[[#This Row],[Company Domain]],COO[IPQS Check],"Valid")</f>
        <v>0</v>
      </c>
      <c r="M5" s="1">
        <f>COUNTIFS(CAO[Company Domain],Summary[[#This Row],[Company Domain]],CAO[IPQS Check],"Valid")</f>
        <v>1</v>
      </c>
      <c r="N5" s="1">
        <f>COUNTIFS(CEO[Company Domain],Summary[[#This Row],[Company Domain]],CEO[IPQS Check],"Valid")</f>
        <v>1</v>
      </c>
      <c r="O5" s="1">
        <f>COUNTIFS(Finance[Company Domain],Summary[[#This Row],[Company Domain]],Finance[IPQS Check],"Valid")</f>
        <v>1</v>
      </c>
      <c r="P5" s="1">
        <f>COUNTIFS(Treasurer[Company Domain],Summary[[#This Row],[Company Domain]],Treasurer[IPQS Check],"Valid")</f>
        <v>1</v>
      </c>
      <c r="Q5" s="1">
        <f>COUNTIFS(Controller[Company Domain],Summary[[#This Row],[Company Domain]],Controller[IPQS Check],"Valid")</f>
        <v>0</v>
      </c>
      <c r="R5" s="1">
        <f>COUNTIFS(Sourcing[Company Domain],Summary[[#This Row],[Company Domain]],Sourcing[IPQS Check],"Valid")</f>
        <v>0</v>
      </c>
      <c r="S5" s="1">
        <f>COUNTIFS(Procurement[Company Domain],Summary[[#This Row],[Company Domain]],Procurement[IPQS Check],"Valid")</f>
        <v>0</v>
      </c>
      <c r="T5" s="1">
        <f>SUM(Summary[[#This Row],[CPO-Total]:[Procurement-Total]])</f>
        <v>4</v>
      </c>
      <c r="U5" s="1">
        <f>COUNTIFS(CFO[Company Domain],Summary[[#This Row],[Company Domain]],CFO[IPQS Check],"Valid", CFO[Status In HubSpot],"")</f>
        <v>1</v>
      </c>
      <c r="V5" s="1">
        <f>COUNTIFS(CPO[Company Domain],Summary[[#This Row],[Company Domain]],CPO[IPQS Check],"Valid", CPO[Status In HubSpot],"")</f>
        <v>0</v>
      </c>
      <c r="W5" s="1">
        <f>COUNTIFS(COO[Company Domain],Summary[[#This Row],[Company Domain]],COO[IPQS Check],"Valid", COO[Status In HubSpot],"")</f>
        <v>0</v>
      </c>
      <c r="X5" s="1">
        <f>COUNTIFS(CAO[Company Domain],Summary[[#This Row],[Company Domain]],CAO[IPQS Check],"Valid", CAO[Status In HubSpot],"")</f>
        <v>0</v>
      </c>
      <c r="Y5" s="1">
        <f>COUNTIFS(CEO[Company Domain],Summary[[#This Row],[Company Domain]],CEO[IPQS Check],"Valid", CEO[Status In HubSpot],"")</f>
        <v>0</v>
      </c>
      <c r="Z5" s="1">
        <f>COUNTIFS(Finance[Company Domain],Summary[[#This Row],[Company Domain]],Finance[IPQS Check],"Valid", Finance[Status In HubSpot],"New Contact")</f>
        <v>1</v>
      </c>
      <c r="AA5" s="1">
        <f>COUNTIFS(Treasurer[Company Domain],Summary[[#This Row],[Company Domain]],Treasurer[IPQS Check],"Valid", Treasurer[Status In HubSpot],"New Contact")</f>
        <v>1</v>
      </c>
      <c r="AB5" s="1">
        <f>COUNTIFS(Controller[Company Domain],Summary[[#This Row],[Company Domain]],Controller[IPQS Check],"Valid", Controller[Status In HubSpot],"New Contact")</f>
        <v>0</v>
      </c>
      <c r="AC5" s="1">
        <f>COUNTIFS(Sourcing[Company Domain],Summary[[#This Row],[Company Domain]],Sourcing[IPQS Check],"Valid", Sourcing[Status In HubSpot],"New Contact")</f>
        <v>0</v>
      </c>
      <c r="AD5" s="1">
        <f>COUNTIFS(Procurement[Company Domain],Summary[[#This Row],[Company Domain]],Procurement[IPQS Check],"Valid", Procurement[Status In HubSpot],"New Contact")</f>
        <v>0</v>
      </c>
      <c r="AE5" s="1">
        <f>SUM(Summary[[#This Row],[CPO-New]:[Procurement-New]])</f>
        <v>2</v>
      </c>
      <c r="AH5" s="13" t="s">
        <v>207</v>
      </c>
      <c r="AI5" s="18">
        <v>61</v>
      </c>
      <c r="AJ5" s="18">
        <v>3</v>
      </c>
      <c r="AK5" s="18">
        <v>68</v>
      </c>
      <c r="AL5" s="18">
        <v>5</v>
      </c>
      <c r="AM5" s="18">
        <v>51</v>
      </c>
      <c r="AN5" s="18">
        <v>49</v>
      </c>
      <c r="AO5" s="18">
        <v>28</v>
      </c>
      <c r="AP5" s="18">
        <v>56</v>
      </c>
      <c r="AQ5" s="18">
        <v>3</v>
      </c>
      <c r="AR5" s="18">
        <v>3</v>
      </c>
      <c r="AS5" s="18">
        <v>266</v>
      </c>
    </row>
    <row r="6" spans="1:45" x14ac:dyDescent="0.3">
      <c r="A6" s="1">
        <v>5</v>
      </c>
      <c r="B6" t="s">
        <v>5</v>
      </c>
      <c r="C6" t="s">
        <v>105</v>
      </c>
      <c r="D6">
        <v>6783845</v>
      </c>
      <c r="E6" t="s">
        <v>201</v>
      </c>
      <c r="F6" t="s">
        <v>208</v>
      </c>
      <c r="G6" t="s">
        <v>209</v>
      </c>
      <c r="H6" t="s">
        <v>210</v>
      </c>
      <c r="I6" t="s">
        <v>221</v>
      </c>
      <c r="J6" s="1">
        <f>COUNTIFS(CFO[Company Domain],Summary[[#This Row],[Company Domain]],CFO[IPQS Check],"Valid")</f>
        <v>2</v>
      </c>
      <c r="K6" s="1">
        <f>COUNTIFS(CPO[Company Domain],Summary[[#This Row],[Company Domain]],CPO[IPQS Check],"Valid")</f>
        <v>0</v>
      </c>
      <c r="L6" s="1">
        <f>COUNTIFS(COO[Company Domain],Summary[[#This Row],[Company Domain]],COO[IPQS Check],"Valid")</f>
        <v>2</v>
      </c>
      <c r="M6" s="1">
        <f>COUNTIFS(CAO[Company Domain],Summary[[#This Row],[Company Domain]],CAO[IPQS Check],"Valid")</f>
        <v>0</v>
      </c>
      <c r="N6" s="1">
        <f>COUNTIFS(CEO[Company Domain],Summary[[#This Row],[Company Domain]],CEO[IPQS Check],"Valid")</f>
        <v>2</v>
      </c>
      <c r="O6" s="1">
        <f>COUNTIFS(Finance[Company Domain],Summary[[#This Row],[Company Domain]],Finance[IPQS Check],"Valid")</f>
        <v>2</v>
      </c>
      <c r="P6" s="1">
        <f>COUNTIFS(Treasurer[Company Domain],Summary[[#This Row],[Company Domain]],Treasurer[IPQS Check],"Valid")</f>
        <v>1</v>
      </c>
      <c r="Q6" s="1">
        <f>COUNTIFS(Controller[Company Domain],Summary[[#This Row],[Company Domain]],Controller[IPQS Check],"Valid")</f>
        <v>1</v>
      </c>
      <c r="R6" s="1">
        <f>COUNTIFS(Sourcing[Company Domain],Summary[[#This Row],[Company Domain]],Sourcing[IPQS Check],"Valid")</f>
        <v>0</v>
      </c>
      <c r="S6" s="1">
        <f>COUNTIFS(Procurement[Company Domain],Summary[[#This Row],[Company Domain]],Procurement[IPQS Check],"Valid")</f>
        <v>0</v>
      </c>
      <c r="T6" s="1">
        <f>SUM(Summary[[#This Row],[CPO-Total]:[Procurement-Total]])</f>
        <v>8</v>
      </c>
      <c r="U6" s="1">
        <f>COUNTIFS(CFO[Company Domain],Summary[[#This Row],[Company Domain]],CFO[IPQS Check],"Valid", CFO[Status In HubSpot],"")</f>
        <v>0</v>
      </c>
      <c r="V6" s="1">
        <f>COUNTIFS(CPO[Company Domain],Summary[[#This Row],[Company Domain]],CPO[IPQS Check],"Valid", CPO[Status In HubSpot],"")</f>
        <v>0</v>
      </c>
      <c r="W6" s="1">
        <f>COUNTIFS(COO[Company Domain],Summary[[#This Row],[Company Domain]],COO[IPQS Check],"Valid", COO[Status In HubSpot],"")</f>
        <v>1</v>
      </c>
      <c r="X6" s="1">
        <f>COUNTIFS(CAO[Company Domain],Summary[[#This Row],[Company Domain]],CAO[IPQS Check],"Valid", CAO[Status In HubSpot],"")</f>
        <v>0</v>
      </c>
      <c r="Y6" s="1">
        <f>COUNTIFS(CEO[Company Domain],Summary[[#This Row],[Company Domain]],CEO[IPQS Check],"Valid", CEO[Status In HubSpot],"")</f>
        <v>1</v>
      </c>
      <c r="Z6" s="1">
        <f>COUNTIFS(Finance[Company Domain],Summary[[#This Row],[Company Domain]],Finance[IPQS Check],"Valid", Finance[Status In HubSpot],"New Contact")</f>
        <v>0</v>
      </c>
      <c r="AA6" s="1">
        <f>COUNTIFS(Treasurer[Company Domain],Summary[[#This Row],[Company Domain]],Treasurer[IPQS Check],"Valid", Treasurer[Status In HubSpot],"New Contact")</f>
        <v>1</v>
      </c>
      <c r="AB6" s="1">
        <f>COUNTIFS(Controller[Company Domain],Summary[[#This Row],[Company Domain]],Controller[IPQS Check],"Valid", Controller[Status In HubSpot],"New Contact")</f>
        <v>0</v>
      </c>
      <c r="AC6" s="1">
        <f>COUNTIFS(Sourcing[Company Domain],Summary[[#This Row],[Company Domain]],Sourcing[IPQS Check],"Valid", Sourcing[Status In HubSpot],"New Contact")</f>
        <v>0</v>
      </c>
      <c r="AD6" s="1">
        <f>COUNTIFS(Procurement[Company Domain],Summary[[#This Row],[Company Domain]],Procurement[IPQS Check],"Valid", Procurement[Status In HubSpot],"New Contact")</f>
        <v>0</v>
      </c>
      <c r="AE6" s="1">
        <f>SUM(Summary[[#This Row],[CPO-New]:[Procurement-New]])</f>
        <v>3</v>
      </c>
      <c r="AH6" s="13" t="s">
        <v>211</v>
      </c>
      <c r="AI6" s="18">
        <v>4</v>
      </c>
      <c r="AJ6" s="18">
        <v>1</v>
      </c>
      <c r="AK6" s="18">
        <v>3</v>
      </c>
      <c r="AL6" s="18">
        <v>1</v>
      </c>
      <c r="AM6" s="18">
        <v>2</v>
      </c>
      <c r="AN6" s="18">
        <v>7</v>
      </c>
      <c r="AO6" s="18">
        <v>7</v>
      </c>
      <c r="AP6" s="18">
        <v>4</v>
      </c>
      <c r="AQ6" s="18">
        <v>1</v>
      </c>
      <c r="AR6" s="18">
        <v>3</v>
      </c>
      <c r="AS6" s="18">
        <v>29</v>
      </c>
    </row>
    <row r="7" spans="1:45" x14ac:dyDescent="0.3">
      <c r="A7" s="1">
        <v>6</v>
      </c>
      <c r="B7" t="s">
        <v>6</v>
      </c>
      <c r="C7" t="s">
        <v>106</v>
      </c>
      <c r="D7">
        <v>5028200</v>
      </c>
      <c r="E7" t="s">
        <v>201</v>
      </c>
      <c r="F7" t="s">
        <v>208</v>
      </c>
      <c r="G7" t="s">
        <v>209</v>
      </c>
      <c r="H7" t="s">
        <v>210</v>
      </c>
      <c r="I7" t="s">
        <v>221</v>
      </c>
      <c r="J7" s="1">
        <f>COUNTIFS(CFO[Company Domain],Summary[[#This Row],[Company Domain]],CFO[IPQS Check],"Valid")</f>
        <v>0</v>
      </c>
      <c r="K7" s="1">
        <f>COUNTIFS(CPO[Company Domain],Summary[[#This Row],[Company Domain]],CPO[IPQS Check],"Valid")</f>
        <v>0</v>
      </c>
      <c r="L7" s="1">
        <f>COUNTIFS(COO[Company Domain],Summary[[#This Row],[Company Domain]],COO[IPQS Check],"Valid")</f>
        <v>0</v>
      </c>
      <c r="M7" s="1">
        <f>COUNTIFS(CAO[Company Domain],Summary[[#This Row],[Company Domain]],CAO[IPQS Check],"Valid")</f>
        <v>0</v>
      </c>
      <c r="N7" s="1">
        <f>COUNTIFS(CEO[Company Domain],Summary[[#This Row],[Company Domain]],CEO[IPQS Check],"Valid")</f>
        <v>0</v>
      </c>
      <c r="O7" s="1">
        <f>COUNTIFS(Finance[Company Domain],Summary[[#This Row],[Company Domain]],Finance[IPQS Check],"Valid")</f>
        <v>1</v>
      </c>
      <c r="P7" s="1">
        <f>COUNTIFS(Treasurer[Company Domain],Summary[[#This Row],[Company Domain]],Treasurer[IPQS Check],"Valid")</f>
        <v>1</v>
      </c>
      <c r="Q7" s="1">
        <f>COUNTIFS(Controller[Company Domain],Summary[[#This Row],[Company Domain]],Controller[IPQS Check],"Valid")</f>
        <v>3</v>
      </c>
      <c r="R7" s="1">
        <f>COUNTIFS(Sourcing[Company Domain],Summary[[#This Row],[Company Domain]],Sourcing[IPQS Check],"Valid")</f>
        <v>0</v>
      </c>
      <c r="S7" s="1">
        <f>COUNTIFS(Procurement[Company Domain],Summary[[#This Row],[Company Domain]],Procurement[IPQS Check],"Valid")</f>
        <v>0</v>
      </c>
      <c r="T7" s="1">
        <f>SUM(Summary[[#This Row],[CPO-Total]:[Procurement-Total]])</f>
        <v>5</v>
      </c>
      <c r="U7" s="1">
        <f>COUNTIFS(CFO[Company Domain],Summary[[#This Row],[Company Domain]],CFO[IPQS Check],"Valid", CFO[Status In HubSpot],"")</f>
        <v>0</v>
      </c>
      <c r="V7" s="1">
        <f>COUNTIFS(CPO[Company Domain],Summary[[#This Row],[Company Domain]],CPO[IPQS Check],"Valid", CPO[Status In HubSpot],"")</f>
        <v>0</v>
      </c>
      <c r="W7" s="1">
        <f>COUNTIFS(COO[Company Domain],Summary[[#This Row],[Company Domain]],COO[IPQS Check],"Valid", COO[Status In HubSpot],"")</f>
        <v>0</v>
      </c>
      <c r="X7" s="1">
        <f>COUNTIFS(CAO[Company Domain],Summary[[#This Row],[Company Domain]],CAO[IPQS Check],"Valid", CAO[Status In HubSpot],"")</f>
        <v>0</v>
      </c>
      <c r="Y7" s="1">
        <f>COUNTIFS(CEO[Company Domain],Summary[[#This Row],[Company Domain]],CEO[IPQS Check],"Valid", CEO[Status In HubSpot],"")</f>
        <v>0</v>
      </c>
      <c r="Z7" s="1">
        <f>COUNTIFS(Finance[Company Domain],Summary[[#This Row],[Company Domain]],Finance[IPQS Check],"Valid", Finance[Status In HubSpot],"New Contact")</f>
        <v>1</v>
      </c>
      <c r="AA7" s="1">
        <f>COUNTIFS(Treasurer[Company Domain],Summary[[#This Row],[Company Domain]],Treasurer[IPQS Check],"Valid", Treasurer[Status In HubSpot],"New Contact")</f>
        <v>1</v>
      </c>
      <c r="AB7" s="1">
        <f>COUNTIFS(Controller[Company Domain],Summary[[#This Row],[Company Domain]],Controller[IPQS Check],"Valid", Controller[Status In HubSpot],"New Contact")</f>
        <v>0</v>
      </c>
      <c r="AC7" s="1">
        <f>COUNTIFS(Sourcing[Company Domain],Summary[[#This Row],[Company Domain]],Sourcing[IPQS Check],"Valid", Sourcing[Status In HubSpot],"New Contact")</f>
        <v>0</v>
      </c>
      <c r="AD7" s="1">
        <f>COUNTIFS(Procurement[Company Domain],Summary[[#This Row],[Company Domain]],Procurement[IPQS Check],"Valid", Procurement[Status In HubSpot],"New Contact")</f>
        <v>0</v>
      </c>
      <c r="AE7" s="1">
        <f>SUM(Summary[[#This Row],[CPO-New]:[Procurement-New]])</f>
        <v>2</v>
      </c>
      <c r="AH7" s="13" t="s">
        <v>212</v>
      </c>
      <c r="AI7" s="18">
        <v>3</v>
      </c>
      <c r="AJ7" s="18">
        <v>0</v>
      </c>
      <c r="AK7" s="18">
        <v>0</v>
      </c>
      <c r="AL7" s="18">
        <v>1</v>
      </c>
      <c r="AM7" s="18">
        <v>4</v>
      </c>
      <c r="AN7" s="18">
        <v>5</v>
      </c>
      <c r="AO7" s="18">
        <v>6</v>
      </c>
      <c r="AP7" s="18">
        <v>8</v>
      </c>
      <c r="AQ7" s="18">
        <v>1</v>
      </c>
      <c r="AR7" s="18">
        <v>0</v>
      </c>
      <c r="AS7" s="18">
        <v>25</v>
      </c>
    </row>
    <row r="8" spans="1:45" x14ac:dyDescent="0.3">
      <c r="A8" s="1">
        <v>7</v>
      </c>
      <c r="B8" t="s">
        <v>7</v>
      </c>
      <c r="C8" t="s">
        <v>107</v>
      </c>
      <c r="D8">
        <v>5000000</v>
      </c>
      <c r="E8" t="s">
        <v>201</v>
      </c>
      <c r="F8" t="s">
        <v>208</v>
      </c>
      <c r="G8" t="s">
        <v>209</v>
      </c>
      <c r="H8" t="s">
        <v>210</v>
      </c>
      <c r="I8" t="s">
        <v>221</v>
      </c>
      <c r="J8" s="1">
        <f>COUNTIFS(CFO[Company Domain],Summary[[#This Row],[Company Domain]],CFO[IPQS Check],"Valid")</f>
        <v>0</v>
      </c>
      <c r="K8" s="1">
        <f>COUNTIFS(CPO[Company Domain],Summary[[#This Row],[Company Domain]],CPO[IPQS Check],"Valid")</f>
        <v>0</v>
      </c>
      <c r="L8" s="1">
        <f>COUNTIFS(COO[Company Domain],Summary[[#This Row],[Company Domain]],COO[IPQS Check],"Valid")</f>
        <v>0</v>
      </c>
      <c r="M8" s="1">
        <f>COUNTIFS(CAO[Company Domain],Summary[[#This Row],[Company Domain]],CAO[IPQS Check],"Valid")</f>
        <v>0</v>
      </c>
      <c r="N8" s="1">
        <f>COUNTIFS(CEO[Company Domain],Summary[[#This Row],[Company Domain]],CEO[IPQS Check],"Valid")</f>
        <v>0</v>
      </c>
      <c r="O8" s="1">
        <f>COUNTIFS(Finance[Company Domain],Summary[[#This Row],[Company Domain]],Finance[IPQS Check],"Valid")</f>
        <v>0</v>
      </c>
      <c r="P8" s="1">
        <f>COUNTIFS(Treasurer[Company Domain],Summary[[#This Row],[Company Domain]],Treasurer[IPQS Check],"Valid")</f>
        <v>1</v>
      </c>
      <c r="Q8" s="1">
        <f>COUNTIFS(Controller[Company Domain],Summary[[#This Row],[Company Domain]],Controller[IPQS Check],"Valid")</f>
        <v>0</v>
      </c>
      <c r="R8" s="1">
        <f>COUNTIFS(Sourcing[Company Domain],Summary[[#This Row],[Company Domain]],Sourcing[IPQS Check],"Valid")</f>
        <v>0</v>
      </c>
      <c r="S8" s="1">
        <f>COUNTIFS(Procurement[Company Domain],Summary[[#This Row],[Company Domain]],Procurement[IPQS Check],"Valid")</f>
        <v>0</v>
      </c>
      <c r="T8" s="1">
        <f>SUM(Summary[[#This Row],[CPO-Total]:[Procurement-Total]])</f>
        <v>1</v>
      </c>
      <c r="U8" s="1">
        <f>COUNTIFS(CFO[Company Domain],Summary[[#This Row],[Company Domain]],CFO[IPQS Check],"Valid", CFO[Status In HubSpot],"")</f>
        <v>0</v>
      </c>
      <c r="V8" s="1">
        <f>COUNTIFS(CPO[Company Domain],Summary[[#This Row],[Company Domain]],CPO[IPQS Check],"Valid", CPO[Status In HubSpot],"")</f>
        <v>0</v>
      </c>
      <c r="W8" s="1">
        <f>COUNTIFS(COO[Company Domain],Summary[[#This Row],[Company Domain]],COO[IPQS Check],"Valid", COO[Status In HubSpot],"")</f>
        <v>0</v>
      </c>
      <c r="X8" s="1">
        <f>COUNTIFS(CAO[Company Domain],Summary[[#This Row],[Company Domain]],CAO[IPQS Check],"Valid", CAO[Status In HubSpot],"")</f>
        <v>0</v>
      </c>
      <c r="Y8" s="1">
        <f>COUNTIFS(CEO[Company Domain],Summary[[#This Row],[Company Domain]],CEO[IPQS Check],"Valid", CEO[Status In HubSpot],"")</f>
        <v>0</v>
      </c>
      <c r="Z8" s="1">
        <f>COUNTIFS(Finance[Company Domain],Summary[[#This Row],[Company Domain]],Finance[IPQS Check],"Valid", Finance[Status In HubSpot],"New Contact")</f>
        <v>0</v>
      </c>
      <c r="AA8" s="1">
        <f>COUNTIFS(Treasurer[Company Domain],Summary[[#This Row],[Company Domain]],Treasurer[IPQS Check],"Valid", Treasurer[Status In HubSpot],"New Contact")</f>
        <v>1</v>
      </c>
      <c r="AB8" s="1">
        <f>COUNTIFS(Controller[Company Domain],Summary[[#This Row],[Company Domain]],Controller[IPQS Check],"Valid", Controller[Status In HubSpot],"New Contact")</f>
        <v>0</v>
      </c>
      <c r="AC8" s="1">
        <f>COUNTIFS(Sourcing[Company Domain],Summary[[#This Row],[Company Domain]],Sourcing[IPQS Check],"Valid", Sourcing[Status In HubSpot],"New Contact")</f>
        <v>0</v>
      </c>
      <c r="AD8" s="1">
        <f>COUNTIFS(Procurement[Company Domain],Summary[[#This Row],[Company Domain]],Procurement[IPQS Check],"Valid", Procurement[Status In HubSpot],"New Contact")</f>
        <v>0</v>
      </c>
      <c r="AE8" s="1">
        <f>SUM(Summary[[#This Row],[CPO-New]:[Procurement-New]])</f>
        <v>1</v>
      </c>
      <c r="AH8" s="13" t="s">
        <v>210</v>
      </c>
      <c r="AI8" s="18">
        <v>15</v>
      </c>
      <c r="AJ8" s="18">
        <v>1</v>
      </c>
      <c r="AK8" s="18">
        <v>5</v>
      </c>
      <c r="AL8" s="18">
        <v>4</v>
      </c>
      <c r="AM8" s="18">
        <v>14</v>
      </c>
      <c r="AN8" s="18">
        <v>24</v>
      </c>
      <c r="AO8" s="18">
        <v>30</v>
      </c>
      <c r="AP8" s="18">
        <v>41</v>
      </c>
      <c r="AQ8" s="18">
        <v>7</v>
      </c>
      <c r="AR8" s="18">
        <v>5</v>
      </c>
      <c r="AS8" s="18">
        <v>131</v>
      </c>
    </row>
    <row r="9" spans="1:45" x14ac:dyDescent="0.3">
      <c r="A9" s="1">
        <v>8</v>
      </c>
      <c r="B9" t="s">
        <v>8</v>
      </c>
      <c r="C9" t="s">
        <v>108</v>
      </c>
      <c r="D9">
        <v>1639798</v>
      </c>
      <c r="E9" t="s">
        <v>202</v>
      </c>
      <c r="F9" t="s">
        <v>211</v>
      </c>
      <c r="G9" t="s">
        <v>209</v>
      </c>
      <c r="H9" t="s">
        <v>211</v>
      </c>
      <c r="I9" t="s">
        <v>221</v>
      </c>
      <c r="J9" s="1">
        <f>COUNTIFS(CFO[Company Domain],Summary[[#This Row],[Company Domain]],CFO[IPQS Check],"Valid")</f>
        <v>1</v>
      </c>
      <c r="K9" s="1">
        <f>COUNTIFS(CPO[Company Domain],Summary[[#This Row],[Company Domain]],CPO[IPQS Check],"Valid")</f>
        <v>0</v>
      </c>
      <c r="L9" s="1">
        <f>COUNTIFS(COO[Company Domain],Summary[[#This Row],[Company Domain]],COO[IPQS Check],"Valid")</f>
        <v>0</v>
      </c>
      <c r="M9" s="1">
        <f>COUNTIFS(CAO[Company Domain],Summary[[#This Row],[Company Domain]],CAO[IPQS Check],"Valid")</f>
        <v>0</v>
      </c>
      <c r="N9" s="1">
        <f>COUNTIFS(CEO[Company Domain],Summary[[#This Row],[Company Domain]],CEO[IPQS Check],"Valid")</f>
        <v>1</v>
      </c>
      <c r="O9" s="1">
        <f>COUNTIFS(Finance[Company Domain],Summary[[#This Row],[Company Domain]],Finance[IPQS Check],"Valid")</f>
        <v>0</v>
      </c>
      <c r="P9" s="1">
        <f>COUNTIFS(Treasurer[Company Domain],Summary[[#This Row],[Company Domain]],Treasurer[IPQS Check],"Valid")</f>
        <v>1</v>
      </c>
      <c r="Q9" s="1">
        <f>COUNTIFS(Controller[Company Domain],Summary[[#This Row],[Company Domain]],Controller[IPQS Check],"Valid")</f>
        <v>0</v>
      </c>
      <c r="R9" s="1">
        <f>COUNTIFS(Sourcing[Company Domain],Summary[[#This Row],[Company Domain]],Sourcing[IPQS Check],"Valid")</f>
        <v>0</v>
      </c>
      <c r="S9" s="1">
        <f>COUNTIFS(Procurement[Company Domain],Summary[[#This Row],[Company Domain]],Procurement[IPQS Check],"Valid")</f>
        <v>0</v>
      </c>
      <c r="T9" s="1">
        <f>SUM(Summary[[#This Row],[CPO-Total]:[Procurement-Total]])</f>
        <v>2</v>
      </c>
      <c r="U9" s="1">
        <f>COUNTIFS(CFO[Company Domain],Summary[[#This Row],[Company Domain]],CFO[IPQS Check],"Valid", CFO[Status In HubSpot],"")</f>
        <v>0</v>
      </c>
      <c r="V9" s="1">
        <f>COUNTIFS(CPO[Company Domain],Summary[[#This Row],[Company Domain]],CPO[IPQS Check],"Valid", CPO[Status In HubSpot],"")</f>
        <v>0</v>
      </c>
      <c r="W9" s="1">
        <f>COUNTIFS(COO[Company Domain],Summary[[#This Row],[Company Domain]],COO[IPQS Check],"Valid", COO[Status In HubSpot],"")</f>
        <v>0</v>
      </c>
      <c r="X9" s="1">
        <f>COUNTIFS(CAO[Company Domain],Summary[[#This Row],[Company Domain]],CAO[IPQS Check],"Valid", CAO[Status In HubSpot],"")</f>
        <v>0</v>
      </c>
      <c r="Y9" s="1">
        <f>COUNTIFS(CEO[Company Domain],Summary[[#This Row],[Company Domain]],CEO[IPQS Check],"Valid", CEO[Status In HubSpot],"")</f>
        <v>0</v>
      </c>
      <c r="Z9" s="1">
        <f>COUNTIFS(Finance[Company Domain],Summary[[#This Row],[Company Domain]],Finance[IPQS Check],"Valid", Finance[Status In HubSpot],"New Contact")</f>
        <v>0</v>
      </c>
      <c r="AA9" s="1">
        <f>COUNTIFS(Treasurer[Company Domain],Summary[[#This Row],[Company Domain]],Treasurer[IPQS Check],"Valid", Treasurer[Status In HubSpot],"New Contact")</f>
        <v>1</v>
      </c>
      <c r="AB9" s="1">
        <f>COUNTIFS(Controller[Company Domain],Summary[[#This Row],[Company Domain]],Controller[IPQS Check],"Valid", Controller[Status In HubSpot],"New Contact")</f>
        <v>0</v>
      </c>
      <c r="AC9" s="1">
        <f>COUNTIFS(Sourcing[Company Domain],Summary[[#This Row],[Company Domain]],Sourcing[IPQS Check],"Valid", Sourcing[Status In HubSpot],"New Contact")</f>
        <v>0</v>
      </c>
      <c r="AD9" s="1">
        <f>COUNTIFS(Procurement[Company Domain],Summary[[#This Row],[Company Domain]],Procurement[IPQS Check],"Valid", Procurement[Status In HubSpot],"New Contact")</f>
        <v>0</v>
      </c>
      <c r="AE9" s="1">
        <f>SUM(Summary[[#This Row],[CPO-New]:[Procurement-New]])</f>
        <v>1</v>
      </c>
      <c r="AH9" s="13" t="s">
        <v>2143</v>
      </c>
      <c r="AI9" s="18">
        <v>96</v>
      </c>
      <c r="AJ9" s="18">
        <v>7</v>
      </c>
      <c r="AK9" s="18">
        <v>89</v>
      </c>
      <c r="AL9" s="18">
        <v>14</v>
      </c>
      <c r="AM9" s="18">
        <v>79</v>
      </c>
      <c r="AN9" s="18">
        <v>112</v>
      </c>
      <c r="AO9" s="18">
        <v>97</v>
      </c>
      <c r="AP9" s="18">
        <v>128</v>
      </c>
      <c r="AQ9" s="18">
        <v>18</v>
      </c>
      <c r="AR9" s="18">
        <v>16</v>
      </c>
      <c r="AS9" s="18">
        <v>560</v>
      </c>
    </row>
    <row r="10" spans="1:45" x14ac:dyDescent="0.3">
      <c r="A10" s="1">
        <v>9</v>
      </c>
      <c r="B10" t="s">
        <v>9</v>
      </c>
      <c r="C10" t="s">
        <v>109</v>
      </c>
      <c r="D10">
        <v>1266617</v>
      </c>
      <c r="E10" t="s">
        <v>202</v>
      </c>
      <c r="F10" t="s">
        <v>211</v>
      </c>
      <c r="G10" t="s">
        <v>209</v>
      </c>
      <c r="H10" t="s">
        <v>211</v>
      </c>
      <c r="I10" t="s">
        <v>221</v>
      </c>
      <c r="J10" s="1">
        <f>COUNTIFS(CFO[Company Domain],Summary[[#This Row],[Company Domain]],CFO[IPQS Check],"Valid")</f>
        <v>0</v>
      </c>
      <c r="K10" s="1">
        <f>COUNTIFS(CPO[Company Domain],Summary[[#This Row],[Company Domain]],CPO[IPQS Check],"Valid")</f>
        <v>0</v>
      </c>
      <c r="L10" s="1">
        <f>COUNTIFS(COO[Company Domain],Summary[[#This Row],[Company Domain]],COO[IPQS Check],"Valid")</f>
        <v>0</v>
      </c>
      <c r="M10" s="1">
        <f>COUNTIFS(CAO[Company Domain],Summary[[#This Row],[Company Domain]],CAO[IPQS Check],"Valid")</f>
        <v>1</v>
      </c>
      <c r="N10" s="1">
        <f>COUNTIFS(CEO[Company Domain],Summary[[#This Row],[Company Domain]],CEO[IPQS Check],"Valid")</f>
        <v>0</v>
      </c>
      <c r="O10" s="1">
        <f>COUNTIFS(Finance[Company Domain],Summary[[#This Row],[Company Domain]],Finance[IPQS Check],"Valid")</f>
        <v>1</v>
      </c>
      <c r="P10" s="1">
        <f>COUNTIFS(Treasurer[Company Domain],Summary[[#This Row],[Company Domain]],Treasurer[IPQS Check],"Valid")</f>
        <v>0</v>
      </c>
      <c r="Q10" s="1">
        <f>COUNTIFS(Controller[Company Domain],Summary[[#This Row],[Company Domain]],Controller[IPQS Check],"Valid")</f>
        <v>0</v>
      </c>
      <c r="R10" s="1">
        <f>COUNTIFS(Sourcing[Company Domain],Summary[[#This Row],[Company Domain]],Sourcing[IPQS Check],"Valid")</f>
        <v>0</v>
      </c>
      <c r="S10" s="1">
        <f>COUNTIFS(Procurement[Company Domain],Summary[[#This Row],[Company Domain]],Procurement[IPQS Check],"Valid")</f>
        <v>0</v>
      </c>
      <c r="T10" s="1">
        <f>SUM(Summary[[#This Row],[CPO-Total]:[Procurement-Total]])</f>
        <v>2</v>
      </c>
      <c r="U10" s="1">
        <f>COUNTIFS(CFO[Company Domain],Summary[[#This Row],[Company Domain]],CFO[IPQS Check],"Valid", CFO[Status In HubSpot],"")</f>
        <v>0</v>
      </c>
      <c r="V10" s="1">
        <f>COUNTIFS(CPO[Company Domain],Summary[[#This Row],[Company Domain]],CPO[IPQS Check],"Valid", CPO[Status In HubSpot],"")</f>
        <v>0</v>
      </c>
      <c r="W10" s="1">
        <f>COUNTIFS(COO[Company Domain],Summary[[#This Row],[Company Domain]],COO[IPQS Check],"Valid", COO[Status In HubSpot],"")</f>
        <v>0</v>
      </c>
      <c r="X10" s="1">
        <f>COUNTIFS(CAO[Company Domain],Summary[[#This Row],[Company Domain]],CAO[IPQS Check],"Valid", CAO[Status In HubSpot],"")</f>
        <v>0</v>
      </c>
      <c r="Y10" s="1">
        <f>COUNTIFS(CEO[Company Domain],Summary[[#This Row],[Company Domain]],CEO[IPQS Check],"Valid", CEO[Status In HubSpot],"")</f>
        <v>0</v>
      </c>
      <c r="Z10" s="1">
        <f>COUNTIFS(Finance[Company Domain],Summary[[#This Row],[Company Domain]],Finance[IPQS Check],"Valid", Finance[Status In HubSpot],"New Contact")</f>
        <v>0</v>
      </c>
      <c r="AA10" s="1">
        <f>COUNTIFS(Treasurer[Company Domain],Summary[[#This Row],[Company Domain]],Treasurer[IPQS Check],"Valid", Treasurer[Status In HubSpot],"New Contact")</f>
        <v>0</v>
      </c>
      <c r="AB10" s="1">
        <f>COUNTIFS(Controller[Company Domain],Summary[[#This Row],[Company Domain]],Controller[IPQS Check],"Valid", Controller[Status In HubSpot],"New Contact")</f>
        <v>0</v>
      </c>
      <c r="AC10" s="1">
        <f>COUNTIFS(Sourcing[Company Domain],Summary[[#This Row],[Company Domain]],Sourcing[IPQS Check],"Valid", Sourcing[Status In HubSpot],"New Contact")</f>
        <v>0</v>
      </c>
      <c r="AD10" s="1">
        <f>COUNTIFS(Procurement[Company Domain],Summary[[#This Row],[Company Domain]],Procurement[IPQS Check],"Valid", Procurement[Status In HubSpot],"New Contact")</f>
        <v>0</v>
      </c>
      <c r="AE10" s="1">
        <f>SUM(Summary[[#This Row],[CPO-New]:[Procurement-New]])</f>
        <v>0</v>
      </c>
    </row>
    <row r="11" spans="1:45" x14ac:dyDescent="0.3">
      <c r="A11" s="1">
        <v>10</v>
      </c>
      <c r="B11" t="s">
        <v>10</v>
      </c>
      <c r="C11" t="s">
        <v>110</v>
      </c>
      <c r="D11">
        <v>3886789</v>
      </c>
      <c r="E11" t="s">
        <v>202</v>
      </c>
      <c r="F11" t="s">
        <v>212</v>
      </c>
      <c r="G11" t="s">
        <v>209</v>
      </c>
      <c r="H11" t="s">
        <v>212</v>
      </c>
      <c r="I11" t="s">
        <v>221</v>
      </c>
      <c r="J11" s="1">
        <f>COUNTIFS(CFO[Company Domain],Summary[[#This Row],[Company Domain]],CFO[IPQS Check],"Valid")</f>
        <v>0</v>
      </c>
      <c r="K11" s="1">
        <f>COUNTIFS(CPO[Company Domain],Summary[[#This Row],[Company Domain]],CPO[IPQS Check],"Valid")</f>
        <v>0</v>
      </c>
      <c r="L11" s="1">
        <f>COUNTIFS(COO[Company Domain],Summary[[#This Row],[Company Domain]],COO[IPQS Check],"Valid")</f>
        <v>0</v>
      </c>
      <c r="M11" s="1">
        <f>COUNTIFS(CAO[Company Domain],Summary[[#This Row],[Company Domain]],CAO[IPQS Check],"Valid")</f>
        <v>0</v>
      </c>
      <c r="N11" s="1">
        <f>COUNTIFS(CEO[Company Domain],Summary[[#This Row],[Company Domain]],CEO[IPQS Check],"Valid")</f>
        <v>1</v>
      </c>
      <c r="O11" s="1">
        <f>COUNTIFS(Finance[Company Domain],Summary[[#This Row],[Company Domain]],Finance[IPQS Check],"Valid")</f>
        <v>1</v>
      </c>
      <c r="P11" s="1">
        <f>COUNTIFS(Treasurer[Company Domain],Summary[[#This Row],[Company Domain]],Treasurer[IPQS Check],"Valid")</f>
        <v>2</v>
      </c>
      <c r="Q11" s="1">
        <f>COUNTIFS(Controller[Company Domain],Summary[[#This Row],[Company Domain]],Controller[IPQS Check],"Valid")</f>
        <v>1</v>
      </c>
      <c r="R11" s="1">
        <f>COUNTIFS(Sourcing[Company Domain],Summary[[#This Row],[Company Domain]],Sourcing[IPQS Check],"Valid")</f>
        <v>1</v>
      </c>
      <c r="S11" s="1">
        <f>COUNTIFS(Procurement[Company Domain],Summary[[#This Row],[Company Domain]],Procurement[IPQS Check],"Valid")</f>
        <v>0</v>
      </c>
      <c r="T11" s="1">
        <f>SUM(Summary[[#This Row],[CPO-Total]:[Procurement-Total]])</f>
        <v>6</v>
      </c>
      <c r="U11" s="1">
        <f>COUNTIFS(CFO[Company Domain],Summary[[#This Row],[Company Domain]],CFO[IPQS Check],"Valid", CFO[Status In HubSpot],"")</f>
        <v>0</v>
      </c>
      <c r="V11" s="1">
        <f>COUNTIFS(CPO[Company Domain],Summary[[#This Row],[Company Domain]],CPO[IPQS Check],"Valid", CPO[Status In HubSpot],"")</f>
        <v>0</v>
      </c>
      <c r="W11" s="1">
        <f>COUNTIFS(COO[Company Domain],Summary[[#This Row],[Company Domain]],COO[IPQS Check],"Valid", COO[Status In HubSpot],"")</f>
        <v>0</v>
      </c>
      <c r="X11" s="1">
        <f>COUNTIFS(CAO[Company Domain],Summary[[#This Row],[Company Domain]],CAO[IPQS Check],"Valid", CAO[Status In HubSpot],"")</f>
        <v>0</v>
      </c>
      <c r="Y11" s="1">
        <f>COUNTIFS(CEO[Company Domain],Summary[[#This Row],[Company Domain]],CEO[IPQS Check],"Valid", CEO[Status In HubSpot],"")</f>
        <v>0</v>
      </c>
      <c r="Z11" s="1">
        <f>COUNTIFS(Finance[Company Domain],Summary[[#This Row],[Company Domain]],Finance[IPQS Check],"Valid", Finance[Status In HubSpot],"New Contact")</f>
        <v>0</v>
      </c>
      <c r="AA11" s="1">
        <f>COUNTIFS(Treasurer[Company Domain],Summary[[#This Row],[Company Domain]],Treasurer[IPQS Check],"Valid", Treasurer[Status In HubSpot],"New Contact")</f>
        <v>2</v>
      </c>
      <c r="AB11" s="1">
        <f>COUNTIFS(Controller[Company Domain],Summary[[#This Row],[Company Domain]],Controller[IPQS Check],"Valid", Controller[Status In HubSpot],"New Contact")</f>
        <v>0</v>
      </c>
      <c r="AC11" s="1">
        <f>COUNTIFS(Sourcing[Company Domain],Summary[[#This Row],[Company Domain]],Sourcing[IPQS Check],"Valid", Sourcing[Status In HubSpot],"New Contact")</f>
        <v>0</v>
      </c>
      <c r="AD11" s="1">
        <f>COUNTIFS(Procurement[Company Domain],Summary[[#This Row],[Company Domain]],Procurement[IPQS Check],"Valid", Procurement[Status In HubSpot],"New Contact")</f>
        <v>0</v>
      </c>
      <c r="AE11" s="1">
        <f>SUM(Summary[[#This Row],[CPO-New]:[Procurement-New]])</f>
        <v>2</v>
      </c>
    </row>
    <row r="12" spans="1:45" x14ac:dyDescent="0.3">
      <c r="A12" s="1">
        <v>11</v>
      </c>
      <c r="B12" t="s">
        <v>11</v>
      </c>
      <c r="C12" t="s">
        <v>111</v>
      </c>
      <c r="D12">
        <v>1615262</v>
      </c>
      <c r="E12" t="s">
        <v>202</v>
      </c>
      <c r="F12" t="s">
        <v>208</v>
      </c>
      <c r="G12" t="s">
        <v>209</v>
      </c>
      <c r="H12" t="s">
        <v>210</v>
      </c>
      <c r="I12" t="s">
        <v>221</v>
      </c>
      <c r="J12" s="1">
        <f>COUNTIFS(CFO[Company Domain],Summary[[#This Row],[Company Domain]],CFO[IPQS Check],"Valid")</f>
        <v>0</v>
      </c>
      <c r="K12" s="1">
        <f>COUNTIFS(CPO[Company Domain],Summary[[#This Row],[Company Domain]],CPO[IPQS Check],"Valid")</f>
        <v>0</v>
      </c>
      <c r="L12" s="1">
        <f>COUNTIFS(COO[Company Domain],Summary[[#This Row],[Company Domain]],COO[IPQS Check],"Valid")</f>
        <v>0</v>
      </c>
      <c r="M12" s="1">
        <f>COUNTIFS(CAO[Company Domain],Summary[[#This Row],[Company Domain]],CAO[IPQS Check],"Valid")</f>
        <v>0</v>
      </c>
      <c r="N12" s="1">
        <f>COUNTIFS(CEO[Company Domain],Summary[[#This Row],[Company Domain]],CEO[IPQS Check],"Valid")</f>
        <v>1</v>
      </c>
      <c r="O12" s="1">
        <f>COUNTIFS(Finance[Company Domain],Summary[[#This Row],[Company Domain]],Finance[IPQS Check],"Valid")</f>
        <v>1</v>
      </c>
      <c r="P12" s="1">
        <f>COUNTIFS(Treasurer[Company Domain],Summary[[#This Row],[Company Domain]],Treasurer[IPQS Check],"Valid")</f>
        <v>0</v>
      </c>
      <c r="Q12" s="1">
        <f>COUNTIFS(Controller[Company Domain],Summary[[#This Row],[Company Domain]],Controller[IPQS Check],"Valid")</f>
        <v>2</v>
      </c>
      <c r="R12" s="1">
        <f>COUNTIFS(Sourcing[Company Domain],Summary[[#This Row],[Company Domain]],Sourcing[IPQS Check],"Valid")</f>
        <v>0</v>
      </c>
      <c r="S12" s="1">
        <f>COUNTIFS(Procurement[Company Domain],Summary[[#This Row],[Company Domain]],Procurement[IPQS Check],"Valid")</f>
        <v>0</v>
      </c>
      <c r="T12" s="1">
        <f>SUM(Summary[[#This Row],[CPO-Total]:[Procurement-Total]])</f>
        <v>4</v>
      </c>
      <c r="U12" s="1">
        <f>COUNTIFS(CFO[Company Domain],Summary[[#This Row],[Company Domain]],CFO[IPQS Check],"Valid", CFO[Status In HubSpot],"")</f>
        <v>0</v>
      </c>
      <c r="V12" s="1">
        <f>COUNTIFS(CPO[Company Domain],Summary[[#This Row],[Company Domain]],CPO[IPQS Check],"Valid", CPO[Status In HubSpot],"")</f>
        <v>0</v>
      </c>
      <c r="W12" s="1">
        <f>COUNTIFS(COO[Company Domain],Summary[[#This Row],[Company Domain]],COO[IPQS Check],"Valid", COO[Status In HubSpot],"")</f>
        <v>0</v>
      </c>
      <c r="X12" s="1">
        <f>COUNTIFS(CAO[Company Domain],Summary[[#This Row],[Company Domain]],CAO[IPQS Check],"Valid", CAO[Status In HubSpot],"")</f>
        <v>0</v>
      </c>
      <c r="Y12" s="1">
        <f>COUNTIFS(CEO[Company Domain],Summary[[#This Row],[Company Domain]],CEO[IPQS Check],"Valid", CEO[Status In HubSpot],"")</f>
        <v>0</v>
      </c>
      <c r="Z12" s="1">
        <f>COUNTIFS(Finance[Company Domain],Summary[[#This Row],[Company Domain]],Finance[IPQS Check],"Valid", Finance[Status In HubSpot],"New Contact")</f>
        <v>0</v>
      </c>
      <c r="AA12" s="1">
        <f>COUNTIFS(Treasurer[Company Domain],Summary[[#This Row],[Company Domain]],Treasurer[IPQS Check],"Valid", Treasurer[Status In HubSpot],"New Contact")</f>
        <v>0</v>
      </c>
      <c r="AB12" s="1">
        <f>COUNTIFS(Controller[Company Domain],Summary[[#This Row],[Company Domain]],Controller[IPQS Check],"Valid", Controller[Status In HubSpot],"New Contact")</f>
        <v>0</v>
      </c>
      <c r="AC12" s="1">
        <f>COUNTIFS(Sourcing[Company Domain],Summary[[#This Row],[Company Domain]],Sourcing[IPQS Check],"Valid", Sourcing[Status In HubSpot],"New Contact")</f>
        <v>0</v>
      </c>
      <c r="AD12" s="1">
        <f>COUNTIFS(Procurement[Company Domain],Summary[[#This Row],[Company Domain]],Procurement[IPQS Check],"Valid", Procurement[Status In HubSpot],"New Contact")</f>
        <v>0</v>
      </c>
      <c r="AE12" s="1">
        <f>SUM(Summary[[#This Row],[CPO-New]:[Procurement-New]])</f>
        <v>0</v>
      </c>
      <c r="AH12" s="16" t="s">
        <v>4945</v>
      </c>
    </row>
    <row r="13" spans="1:45" x14ac:dyDescent="0.3">
      <c r="A13" s="1">
        <v>12</v>
      </c>
      <c r="B13" t="s">
        <v>12</v>
      </c>
      <c r="C13" t="s">
        <v>112</v>
      </c>
      <c r="D13">
        <v>1581201</v>
      </c>
      <c r="E13" t="s">
        <v>202</v>
      </c>
      <c r="F13" t="s">
        <v>208</v>
      </c>
      <c r="G13" t="s">
        <v>209</v>
      </c>
      <c r="H13" t="s">
        <v>210</v>
      </c>
      <c r="I13" t="s">
        <v>221</v>
      </c>
      <c r="J13" s="1">
        <f>COUNTIFS(CFO[Company Domain],Summary[[#This Row],[Company Domain]],CFO[IPQS Check],"Valid")</f>
        <v>1</v>
      </c>
      <c r="K13" s="1">
        <f>COUNTIFS(CPO[Company Domain],Summary[[#This Row],[Company Domain]],CPO[IPQS Check],"Valid")</f>
        <v>0</v>
      </c>
      <c r="L13" s="1">
        <f>COUNTIFS(COO[Company Domain],Summary[[#This Row],[Company Domain]],COO[IPQS Check],"Valid")</f>
        <v>0</v>
      </c>
      <c r="M13" s="1">
        <f>COUNTIFS(CAO[Company Domain],Summary[[#This Row],[Company Domain]],CAO[IPQS Check],"Valid")</f>
        <v>0</v>
      </c>
      <c r="N13" s="1">
        <f>COUNTIFS(CEO[Company Domain],Summary[[#This Row],[Company Domain]],CEO[IPQS Check],"Valid")</f>
        <v>0</v>
      </c>
      <c r="O13" s="1">
        <f>COUNTIFS(Finance[Company Domain],Summary[[#This Row],[Company Domain]],Finance[IPQS Check],"Valid")</f>
        <v>0</v>
      </c>
      <c r="P13" s="1">
        <f>COUNTIFS(Treasurer[Company Domain],Summary[[#This Row],[Company Domain]],Treasurer[IPQS Check],"Valid")</f>
        <v>1</v>
      </c>
      <c r="Q13" s="1">
        <f>COUNTIFS(Controller[Company Domain],Summary[[#This Row],[Company Domain]],Controller[IPQS Check],"Valid")</f>
        <v>1</v>
      </c>
      <c r="R13" s="1">
        <f>COUNTIFS(Sourcing[Company Domain],Summary[[#This Row],[Company Domain]],Sourcing[IPQS Check],"Valid")</f>
        <v>1</v>
      </c>
      <c r="S13" s="1">
        <f>COUNTIFS(Procurement[Company Domain],Summary[[#This Row],[Company Domain]],Procurement[IPQS Check],"Valid")</f>
        <v>0</v>
      </c>
      <c r="T13" s="1">
        <f>SUM(Summary[[#This Row],[CPO-Total]:[Procurement-Total]])</f>
        <v>3</v>
      </c>
      <c r="U13" s="1">
        <f>COUNTIFS(CFO[Company Domain],Summary[[#This Row],[Company Domain]],CFO[IPQS Check],"Valid", CFO[Status In HubSpot],"")</f>
        <v>0</v>
      </c>
      <c r="V13" s="1">
        <f>COUNTIFS(CPO[Company Domain],Summary[[#This Row],[Company Domain]],CPO[IPQS Check],"Valid", CPO[Status In HubSpot],"")</f>
        <v>0</v>
      </c>
      <c r="W13" s="1">
        <f>COUNTIFS(COO[Company Domain],Summary[[#This Row],[Company Domain]],COO[IPQS Check],"Valid", COO[Status In HubSpot],"")</f>
        <v>0</v>
      </c>
      <c r="X13" s="1">
        <f>COUNTIFS(CAO[Company Domain],Summary[[#This Row],[Company Domain]],CAO[IPQS Check],"Valid", CAO[Status In HubSpot],"")</f>
        <v>0</v>
      </c>
      <c r="Y13" s="1">
        <f>COUNTIFS(CEO[Company Domain],Summary[[#This Row],[Company Domain]],CEO[IPQS Check],"Valid", CEO[Status In HubSpot],"")</f>
        <v>0</v>
      </c>
      <c r="Z13" s="1">
        <f>COUNTIFS(Finance[Company Domain],Summary[[#This Row],[Company Domain]],Finance[IPQS Check],"Valid", Finance[Status In HubSpot],"New Contact")</f>
        <v>0</v>
      </c>
      <c r="AA13" s="1">
        <f>COUNTIFS(Treasurer[Company Domain],Summary[[#This Row],[Company Domain]],Treasurer[IPQS Check],"Valid", Treasurer[Status In HubSpot],"New Contact")</f>
        <v>1</v>
      </c>
      <c r="AB13" s="1">
        <f>COUNTIFS(Controller[Company Domain],Summary[[#This Row],[Company Domain]],Controller[IPQS Check],"Valid", Controller[Status In HubSpot],"New Contact")</f>
        <v>0</v>
      </c>
      <c r="AC13" s="1">
        <f>COUNTIFS(Sourcing[Company Domain],Summary[[#This Row],[Company Domain]],Sourcing[IPQS Check],"Valid", Sourcing[Status In HubSpot],"New Contact")</f>
        <v>0</v>
      </c>
      <c r="AD13" s="1">
        <f>COUNTIFS(Procurement[Company Domain],Summary[[#This Row],[Company Domain]],Procurement[IPQS Check],"Valid", Procurement[Status In HubSpot],"New Contact")</f>
        <v>0</v>
      </c>
      <c r="AE13" s="1">
        <f>SUM(Summary[[#This Row],[CPO-New]:[Procurement-New]])</f>
        <v>1</v>
      </c>
      <c r="AH13" s="12" t="s">
        <v>2142</v>
      </c>
      <c r="AI13" t="s">
        <v>3971</v>
      </c>
      <c r="AJ13" t="s">
        <v>3972</v>
      </c>
      <c r="AK13" t="s">
        <v>3973</v>
      </c>
      <c r="AL13" t="s">
        <v>3974</v>
      </c>
      <c r="AM13" t="s">
        <v>3975</v>
      </c>
      <c r="AN13" t="s">
        <v>4942</v>
      </c>
      <c r="AO13" t="s">
        <v>4943</v>
      </c>
    </row>
    <row r="14" spans="1:45" x14ac:dyDescent="0.3">
      <c r="A14" s="1">
        <v>13</v>
      </c>
      <c r="B14" t="s">
        <v>13</v>
      </c>
      <c r="C14" t="s">
        <v>113</v>
      </c>
      <c r="D14">
        <v>1920904</v>
      </c>
      <c r="E14" t="s">
        <v>202</v>
      </c>
      <c r="F14" t="s">
        <v>213</v>
      </c>
      <c r="G14" t="s">
        <v>209</v>
      </c>
      <c r="H14" t="s">
        <v>210</v>
      </c>
      <c r="I14" t="s">
        <v>221</v>
      </c>
      <c r="J14" s="1">
        <f>COUNTIFS(CFO[Company Domain],Summary[[#This Row],[Company Domain]],CFO[IPQS Check],"Valid")</f>
        <v>0</v>
      </c>
      <c r="K14" s="1">
        <f>COUNTIFS(CPO[Company Domain],Summary[[#This Row],[Company Domain]],CPO[IPQS Check],"Valid")</f>
        <v>0</v>
      </c>
      <c r="L14" s="1">
        <f>COUNTIFS(COO[Company Domain],Summary[[#This Row],[Company Domain]],COO[IPQS Check],"Valid")</f>
        <v>0</v>
      </c>
      <c r="M14" s="1">
        <f>COUNTIFS(CAO[Company Domain],Summary[[#This Row],[Company Domain]],CAO[IPQS Check],"Valid")</f>
        <v>0</v>
      </c>
      <c r="N14" s="1">
        <f>COUNTIFS(CEO[Company Domain],Summary[[#This Row],[Company Domain]],CEO[IPQS Check],"Valid")</f>
        <v>1</v>
      </c>
      <c r="O14" s="1">
        <f>COUNTIFS(Finance[Company Domain],Summary[[#This Row],[Company Domain]],Finance[IPQS Check],"Valid")</f>
        <v>1</v>
      </c>
      <c r="P14" s="1">
        <f>COUNTIFS(Treasurer[Company Domain],Summary[[#This Row],[Company Domain]],Treasurer[IPQS Check],"Valid")</f>
        <v>0</v>
      </c>
      <c r="Q14" s="1">
        <f>COUNTIFS(Controller[Company Domain],Summary[[#This Row],[Company Domain]],Controller[IPQS Check],"Valid")</f>
        <v>1</v>
      </c>
      <c r="R14" s="1">
        <f>COUNTIFS(Sourcing[Company Domain],Summary[[#This Row],[Company Domain]],Sourcing[IPQS Check],"Valid")</f>
        <v>0</v>
      </c>
      <c r="S14" s="1">
        <f>COUNTIFS(Procurement[Company Domain],Summary[[#This Row],[Company Domain]],Procurement[IPQS Check],"Valid")</f>
        <v>0</v>
      </c>
      <c r="T14" s="1">
        <f>SUM(Summary[[#This Row],[CPO-Total]:[Procurement-Total]])</f>
        <v>3</v>
      </c>
      <c r="U14" s="1">
        <f>COUNTIFS(CFO[Company Domain],Summary[[#This Row],[Company Domain]],CFO[IPQS Check],"Valid", CFO[Status In HubSpot],"")</f>
        <v>0</v>
      </c>
      <c r="V14" s="1">
        <f>COUNTIFS(CPO[Company Domain],Summary[[#This Row],[Company Domain]],CPO[IPQS Check],"Valid", CPO[Status In HubSpot],"")</f>
        <v>0</v>
      </c>
      <c r="W14" s="1">
        <f>COUNTIFS(COO[Company Domain],Summary[[#This Row],[Company Domain]],COO[IPQS Check],"Valid", COO[Status In HubSpot],"")</f>
        <v>0</v>
      </c>
      <c r="X14" s="1">
        <f>COUNTIFS(CAO[Company Domain],Summary[[#This Row],[Company Domain]],CAO[IPQS Check],"Valid", CAO[Status In HubSpot],"")</f>
        <v>0</v>
      </c>
      <c r="Y14" s="1">
        <f>COUNTIFS(CEO[Company Domain],Summary[[#This Row],[Company Domain]],CEO[IPQS Check],"Valid", CEO[Status In HubSpot],"")</f>
        <v>0</v>
      </c>
      <c r="Z14" s="1">
        <f>COUNTIFS(Finance[Company Domain],Summary[[#This Row],[Company Domain]],Finance[IPQS Check],"Valid", Finance[Status In HubSpot],"New Contact")</f>
        <v>0</v>
      </c>
      <c r="AA14" s="1">
        <f>COUNTIFS(Treasurer[Company Domain],Summary[[#This Row],[Company Domain]],Treasurer[IPQS Check],"Valid", Treasurer[Status In HubSpot],"New Contact")</f>
        <v>0</v>
      </c>
      <c r="AB14" s="1">
        <f>COUNTIFS(Controller[Company Domain],Summary[[#This Row],[Company Domain]],Controller[IPQS Check],"Valid", Controller[Status In HubSpot],"New Contact")</f>
        <v>0</v>
      </c>
      <c r="AC14" s="1">
        <f>COUNTIFS(Sourcing[Company Domain],Summary[[#This Row],[Company Domain]],Sourcing[IPQS Check],"Valid", Sourcing[Status In HubSpot],"New Contact")</f>
        <v>0</v>
      </c>
      <c r="AD14" s="1">
        <f>COUNTIFS(Procurement[Company Domain],Summary[[#This Row],[Company Domain]],Procurement[IPQS Check],"Valid", Procurement[Status In HubSpot],"New Contact")</f>
        <v>0</v>
      </c>
      <c r="AE14" s="1">
        <f>SUM(Summary[[#This Row],[CPO-New]:[Procurement-New]])</f>
        <v>0</v>
      </c>
      <c r="AH14" s="13" t="s">
        <v>216</v>
      </c>
      <c r="AI14" s="18">
        <v>7</v>
      </c>
      <c r="AJ14" s="18">
        <v>0</v>
      </c>
      <c r="AK14" s="18">
        <v>12</v>
      </c>
      <c r="AL14" s="18">
        <v>1</v>
      </c>
      <c r="AM14" s="18">
        <v>5</v>
      </c>
      <c r="AN14" s="18">
        <v>23</v>
      </c>
      <c r="AO14" s="18">
        <v>24</v>
      </c>
    </row>
    <row r="15" spans="1:45" x14ac:dyDescent="0.3">
      <c r="A15" s="1">
        <v>14</v>
      </c>
      <c r="B15" t="s">
        <v>14</v>
      </c>
      <c r="C15" t="s">
        <v>114</v>
      </c>
      <c r="D15">
        <v>2170027</v>
      </c>
      <c r="E15" t="s">
        <v>202</v>
      </c>
      <c r="F15" t="s">
        <v>211</v>
      </c>
      <c r="G15" t="s">
        <v>209</v>
      </c>
      <c r="H15" t="s">
        <v>211</v>
      </c>
      <c r="I15" t="s">
        <v>221</v>
      </c>
      <c r="J15" s="1">
        <f>COUNTIFS(CFO[Company Domain],Summary[[#This Row],[Company Domain]],CFO[IPQS Check],"Valid")</f>
        <v>1</v>
      </c>
      <c r="K15" s="1">
        <f>COUNTIFS(CPO[Company Domain],Summary[[#This Row],[Company Domain]],CPO[IPQS Check],"Valid")</f>
        <v>1</v>
      </c>
      <c r="L15" s="1">
        <f>COUNTIFS(COO[Company Domain],Summary[[#This Row],[Company Domain]],COO[IPQS Check],"Valid")</f>
        <v>0</v>
      </c>
      <c r="M15" s="1">
        <f>COUNTIFS(CAO[Company Domain],Summary[[#This Row],[Company Domain]],CAO[IPQS Check],"Valid")</f>
        <v>0</v>
      </c>
      <c r="N15" s="1">
        <f>COUNTIFS(CEO[Company Domain],Summary[[#This Row],[Company Domain]],CEO[IPQS Check],"Valid")</f>
        <v>1</v>
      </c>
      <c r="O15" s="1">
        <f>COUNTIFS(Finance[Company Domain],Summary[[#This Row],[Company Domain]],Finance[IPQS Check],"Valid")</f>
        <v>1</v>
      </c>
      <c r="P15" s="1">
        <f>COUNTIFS(Treasurer[Company Domain],Summary[[#This Row],[Company Domain]],Treasurer[IPQS Check],"Valid")</f>
        <v>1</v>
      </c>
      <c r="Q15" s="1">
        <f>COUNTIFS(Controller[Company Domain],Summary[[#This Row],[Company Domain]],Controller[IPQS Check],"Valid")</f>
        <v>1</v>
      </c>
      <c r="R15" s="1">
        <f>COUNTIFS(Sourcing[Company Domain],Summary[[#This Row],[Company Domain]],Sourcing[IPQS Check],"Valid")</f>
        <v>0</v>
      </c>
      <c r="S15" s="1">
        <f>COUNTIFS(Procurement[Company Domain],Summary[[#This Row],[Company Domain]],Procurement[IPQS Check],"Valid")</f>
        <v>0</v>
      </c>
      <c r="T15" s="1">
        <f>SUM(Summary[[#This Row],[CPO-Total]:[Procurement-Total]])</f>
        <v>5</v>
      </c>
      <c r="U15" s="1">
        <f>COUNTIFS(CFO[Company Domain],Summary[[#This Row],[Company Domain]],CFO[IPQS Check],"Valid", CFO[Status In HubSpot],"")</f>
        <v>0</v>
      </c>
      <c r="V15" s="1">
        <f>COUNTIFS(CPO[Company Domain],Summary[[#This Row],[Company Domain]],CPO[IPQS Check],"Valid", CPO[Status In HubSpot],"")</f>
        <v>0</v>
      </c>
      <c r="W15" s="1">
        <f>COUNTIFS(COO[Company Domain],Summary[[#This Row],[Company Domain]],COO[IPQS Check],"Valid", COO[Status In HubSpot],"")</f>
        <v>0</v>
      </c>
      <c r="X15" s="1">
        <f>COUNTIFS(CAO[Company Domain],Summary[[#This Row],[Company Domain]],CAO[IPQS Check],"Valid", CAO[Status In HubSpot],"")</f>
        <v>0</v>
      </c>
      <c r="Y15" s="1">
        <f>COUNTIFS(CEO[Company Domain],Summary[[#This Row],[Company Domain]],CEO[IPQS Check],"Valid", CEO[Status In HubSpot],"")</f>
        <v>0</v>
      </c>
      <c r="Z15" s="1">
        <f>COUNTIFS(Finance[Company Domain],Summary[[#This Row],[Company Domain]],Finance[IPQS Check],"Valid", Finance[Status In HubSpot],"New Contact")</f>
        <v>1</v>
      </c>
      <c r="AA15" s="1">
        <f>COUNTIFS(Treasurer[Company Domain],Summary[[#This Row],[Company Domain]],Treasurer[IPQS Check],"Valid", Treasurer[Status In HubSpot],"New Contact")</f>
        <v>0</v>
      </c>
      <c r="AB15" s="1">
        <f>COUNTIFS(Controller[Company Domain],Summary[[#This Row],[Company Domain]],Controller[IPQS Check],"Valid", Controller[Status In HubSpot],"New Contact")</f>
        <v>0</v>
      </c>
      <c r="AC15" s="1">
        <f>COUNTIFS(Sourcing[Company Domain],Summary[[#This Row],[Company Domain]],Sourcing[IPQS Check],"Valid", Sourcing[Status In HubSpot],"New Contact")</f>
        <v>0</v>
      </c>
      <c r="AD15" s="1">
        <f>COUNTIFS(Procurement[Company Domain],Summary[[#This Row],[Company Domain]],Procurement[IPQS Check],"Valid", Procurement[Status In HubSpot],"New Contact")</f>
        <v>0</v>
      </c>
      <c r="AE15" s="1">
        <f>SUM(Summary[[#This Row],[CPO-New]:[Procurement-New]])</f>
        <v>1</v>
      </c>
      <c r="AH15" s="13" t="s">
        <v>218</v>
      </c>
      <c r="AI15" s="18">
        <v>1</v>
      </c>
      <c r="AJ15" s="18">
        <v>0</v>
      </c>
      <c r="AK15" s="18">
        <v>1</v>
      </c>
      <c r="AL15" s="18">
        <v>2</v>
      </c>
      <c r="AM15" s="18">
        <v>0</v>
      </c>
      <c r="AN15" s="18">
        <v>3</v>
      </c>
      <c r="AO15" s="18">
        <v>2</v>
      </c>
    </row>
    <row r="16" spans="1:45" x14ac:dyDescent="0.3">
      <c r="A16" s="1">
        <v>15</v>
      </c>
      <c r="B16" t="s">
        <v>15</v>
      </c>
      <c r="C16" t="s">
        <v>115</v>
      </c>
      <c r="D16">
        <v>1722555</v>
      </c>
      <c r="E16" t="s">
        <v>202</v>
      </c>
      <c r="F16" t="s">
        <v>211</v>
      </c>
      <c r="G16" t="s">
        <v>209</v>
      </c>
      <c r="H16" t="s">
        <v>211</v>
      </c>
      <c r="I16" t="s">
        <v>221</v>
      </c>
      <c r="J16" s="1">
        <f>COUNTIFS(CFO[Company Domain],Summary[[#This Row],[Company Domain]],CFO[IPQS Check],"Valid")</f>
        <v>1</v>
      </c>
      <c r="K16" s="1">
        <f>COUNTIFS(CPO[Company Domain],Summary[[#This Row],[Company Domain]],CPO[IPQS Check],"Valid")</f>
        <v>0</v>
      </c>
      <c r="L16" s="1">
        <f>COUNTIFS(COO[Company Domain],Summary[[#This Row],[Company Domain]],COO[IPQS Check],"Valid")</f>
        <v>1</v>
      </c>
      <c r="M16" s="1">
        <f>COUNTIFS(CAO[Company Domain],Summary[[#This Row],[Company Domain]],CAO[IPQS Check],"Valid")</f>
        <v>0</v>
      </c>
      <c r="N16" s="1">
        <f>COUNTIFS(CEO[Company Domain],Summary[[#This Row],[Company Domain]],CEO[IPQS Check],"Valid")</f>
        <v>0</v>
      </c>
      <c r="O16" s="1">
        <f>COUNTIFS(Finance[Company Domain],Summary[[#This Row],[Company Domain]],Finance[IPQS Check],"Valid")</f>
        <v>3</v>
      </c>
      <c r="P16" s="1">
        <f>COUNTIFS(Treasurer[Company Domain],Summary[[#This Row],[Company Domain]],Treasurer[IPQS Check],"Valid")</f>
        <v>3</v>
      </c>
      <c r="Q16" s="1">
        <f>COUNTIFS(Controller[Company Domain],Summary[[#This Row],[Company Domain]],Controller[IPQS Check],"Valid")</f>
        <v>0</v>
      </c>
      <c r="R16" s="1">
        <f>COUNTIFS(Sourcing[Company Domain],Summary[[#This Row],[Company Domain]],Sourcing[IPQS Check],"Valid")</f>
        <v>0</v>
      </c>
      <c r="S16" s="1">
        <f>COUNTIFS(Procurement[Company Domain],Summary[[#This Row],[Company Domain]],Procurement[IPQS Check],"Valid")</f>
        <v>1</v>
      </c>
      <c r="T16" s="1">
        <f>SUM(Summary[[#This Row],[CPO-Total]:[Procurement-Total]])</f>
        <v>8</v>
      </c>
      <c r="U16" s="1">
        <f>COUNTIFS(CFO[Company Domain],Summary[[#This Row],[Company Domain]],CFO[IPQS Check],"Valid", CFO[Status In HubSpot],"")</f>
        <v>0</v>
      </c>
      <c r="V16" s="1">
        <f>COUNTIFS(CPO[Company Domain],Summary[[#This Row],[Company Domain]],CPO[IPQS Check],"Valid", CPO[Status In HubSpot],"")</f>
        <v>0</v>
      </c>
      <c r="W16" s="1">
        <f>COUNTIFS(COO[Company Domain],Summary[[#This Row],[Company Domain]],COO[IPQS Check],"Valid", COO[Status In HubSpot],"")</f>
        <v>0</v>
      </c>
      <c r="X16" s="1">
        <f>COUNTIFS(CAO[Company Domain],Summary[[#This Row],[Company Domain]],CAO[IPQS Check],"Valid", CAO[Status In HubSpot],"")</f>
        <v>0</v>
      </c>
      <c r="Y16" s="1">
        <f>COUNTIFS(CEO[Company Domain],Summary[[#This Row],[Company Domain]],CEO[IPQS Check],"Valid", CEO[Status In HubSpot],"")</f>
        <v>0</v>
      </c>
      <c r="Z16" s="1">
        <f>COUNTIFS(Finance[Company Domain],Summary[[#This Row],[Company Domain]],Finance[IPQS Check],"Valid", Finance[Status In HubSpot],"New Contact")</f>
        <v>3</v>
      </c>
      <c r="AA16" s="1">
        <f>COUNTIFS(Treasurer[Company Domain],Summary[[#This Row],[Company Domain]],Treasurer[IPQS Check],"Valid", Treasurer[Status In HubSpot],"New Contact")</f>
        <v>2</v>
      </c>
      <c r="AB16" s="1">
        <f>COUNTIFS(Controller[Company Domain],Summary[[#This Row],[Company Domain]],Controller[IPQS Check],"Valid", Controller[Status In HubSpot],"New Contact")</f>
        <v>0</v>
      </c>
      <c r="AC16" s="1">
        <f>COUNTIFS(Sourcing[Company Domain],Summary[[#This Row],[Company Domain]],Sourcing[IPQS Check],"Valid", Sourcing[Status In HubSpot],"New Contact")</f>
        <v>0</v>
      </c>
      <c r="AD16" s="1">
        <f>COUNTIFS(Procurement[Company Domain],Summary[[#This Row],[Company Domain]],Procurement[IPQS Check],"Valid", Procurement[Status In HubSpot],"New Contact")</f>
        <v>0</v>
      </c>
      <c r="AE16" s="1">
        <f>SUM(Summary[[#This Row],[CPO-New]:[Procurement-New]])</f>
        <v>5</v>
      </c>
      <c r="AH16" s="13" t="s">
        <v>207</v>
      </c>
      <c r="AI16" s="18">
        <v>32</v>
      </c>
      <c r="AJ16" s="18">
        <v>1</v>
      </c>
      <c r="AK16" s="18">
        <v>43</v>
      </c>
      <c r="AL16" s="18">
        <v>2</v>
      </c>
      <c r="AM16" s="18">
        <v>31</v>
      </c>
      <c r="AN16" s="18">
        <v>25</v>
      </c>
      <c r="AO16" s="18">
        <v>28</v>
      </c>
    </row>
    <row r="17" spans="1:41" x14ac:dyDescent="0.3">
      <c r="A17" s="1">
        <v>16</v>
      </c>
      <c r="B17" t="s">
        <v>16</v>
      </c>
      <c r="C17" t="s">
        <v>116</v>
      </c>
      <c r="D17">
        <v>1547615</v>
      </c>
      <c r="E17" t="s">
        <v>202</v>
      </c>
      <c r="F17" t="s">
        <v>208</v>
      </c>
      <c r="G17" t="s">
        <v>209</v>
      </c>
      <c r="H17" t="s">
        <v>210</v>
      </c>
      <c r="I17" t="s">
        <v>221</v>
      </c>
      <c r="J17" s="1">
        <f>COUNTIFS(CFO[Company Domain],Summary[[#This Row],[Company Domain]],CFO[IPQS Check],"Valid")</f>
        <v>1</v>
      </c>
      <c r="K17" s="1">
        <f>COUNTIFS(CPO[Company Domain],Summary[[#This Row],[Company Domain]],CPO[IPQS Check],"Valid")</f>
        <v>0</v>
      </c>
      <c r="L17" s="1">
        <f>COUNTIFS(COO[Company Domain],Summary[[#This Row],[Company Domain]],COO[IPQS Check],"Valid")</f>
        <v>0</v>
      </c>
      <c r="M17" s="1">
        <f>COUNTIFS(CAO[Company Domain],Summary[[#This Row],[Company Domain]],CAO[IPQS Check],"Valid")</f>
        <v>1</v>
      </c>
      <c r="N17" s="1">
        <f>COUNTIFS(CEO[Company Domain],Summary[[#This Row],[Company Domain]],CEO[IPQS Check],"Valid")</f>
        <v>1</v>
      </c>
      <c r="O17" s="1">
        <f>COUNTIFS(Finance[Company Domain],Summary[[#This Row],[Company Domain]],Finance[IPQS Check],"Valid")</f>
        <v>1</v>
      </c>
      <c r="P17" s="1">
        <f>COUNTIFS(Treasurer[Company Domain],Summary[[#This Row],[Company Domain]],Treasurer[IPQS Check],"Valid")</f>
        <v>0</v>
      </c>
      <c r="Q17" s="1">
        <f>COUNTIFS(Controller[Company Domain],Summary[[#This Row],[Company Domain]],Controller[IPQS Check],"Valid")</f>
        <v>0</v>
      </c>
      <c r="R17" s="1">
        <f>COUNTIFS(Sourcing[Company Domain],Summary[[#This Row],[Company Domain]],Sourcing[IPQS Check],"Valid")</f>
        <v>0</v>
      </c>
      <c r="S17" s="1">
        <f>COUNTIFS(Procurement[Company Domain],Summary[[#This Row],[Company Domain]],Procurement[IPQS Check],"Valid")</f>
        <v>0</v>
      </c>
      <c r="T17" s="1">
        <f>SUM(Summary[[#This Row],[CPO-Total]:[Procurement-Total]])</f>
        <v>3</v>
      </c>
      <c r="U17" s="1">
        <f>COUNTIFS(CFO[Company Domain],Summary[[#This Row],[Company Domain]],CFO[IPQS Check],"Valid", CFO[Status In HubSpot],"")</f>
        <v>0</v>
      </c>
      <c r="V17" s="1">
        <f>COUNTIFS(CPO[Company Domain],Summary[[#This Row],[Company Domain]],CPO[IPQS Check],"Valid", CPO[Status In HubSpot],"")</f>
        <v>0</v>
      </c>
      <c r="W17" s="1">
        <f>COUNTIFS(COO[Company Domain],Summary[[#This Row],[Company Domain]],COO[IPQS Check],"Valid", COO[Status In HubSpot],"")</f>
        <v>0</v>
      </c>
      <c r="X17" s="1">
        <f>COUNTIFS(CAO[Company Domain],Summary[[#This Row],[Company Domain]],CAO[IPQS Check],"Valid", CAO[Status In HubSpot],"")</f>
        <v>1</v>
      </c>
      <c r="Y17" s="1">
        <f>COUNTIFS(CEO[Company Domain],Summary[[#This Row],[Company Domain]],CEO[IPQS Check],"Valid", CEO[Status In HubSpot],"")</f>
        <v>1</v>
      </c>
      <c r="Z17" s="1">
        <f>COUNTIFS(Finance[Company Domain],Summary[[#This Row],[Company Domain]],Finance[IPQS Check],"Valid", Finance[Status In HubSpot],"New Contact")</f>
        <v>1</v>
      </c>
      <c r="AA17" s="1">
        <f>COUNTIFS(Treasurer[Company Domain],Summary[[#This Row],[Company Domain]],Treasurer[IPQS Check],"Valid", Treasurer[Status In HubSpot],"New Contact")</f>
        <v>0</v>
      </c>
      <c r="AB17" s="1">
        <f>COUNTIFS(Controller[Company Domain],Summary[[#This Row],[Company Domain]],Controller[IPQS Check],"Valid", Controller[Status In HubSpot],"New Contact")</f>
        <v>0</v>
      </c>
      <c r="AC17" s="1">
        <f>COUNTIFS(Sourcing[Company Domain],Summary[[#This Row],[Company Domain]],Sourcing[IPQS Check],"Valid", Sourcing[Status In HubSpot],"New Contact")</f>
        <v>0</v>
      </c>
      <c r="AD17" s="1">
        <f>COUNTIFS(Procurement[Company Domain],Summary[[#This Row],[Company Domain]],Procurement[IPQS Check],"Valid", Procurement[Status In HubSpot],"New Contact")</f>
        <v>0</v>
      </c>
      <c r="AE17" s="1">
        <f>SUM(Summary[[#This Row],[CPO-New]:[Procurement-New]])</f>
        <v>3</v>
      </c>
      <c r="AH17" s="13" t="s">
        <v>211</v>
      </c>
      <c r="AI17" s="18">
        <v>0</v>
      </c>
      <c r="AJ17" s="18">
        <v>0</v>
      </c>
      <c r="AK17" s="18">
        <v>2</v>
      </c>
      <c r="AL17" s="18">
        <v>0</v>
      </c>
      <c r="AM17" s="18">
        <v>0</v>
      </c>
      <c r="AN17" s="18">
        <v>6</v>
      </c>
      <c r="AO17" s="18">
        <v>5</v>
      </c>
    </row>
    <row r="18" spans="1:41" x14ac:dyDescent="0.3">
      <c r="A18" s="1">
        <v>17</v>
      </c>
      <c r="B18" t="s">
        <v>17</v>
      </c>
      <c r="C18" t="s">
        <v>117</v>
      </c>
      <c r="D18">
        <v>1411528</v>
      </c>
      <c r="E18" t="s">
        <v>202</v>
      </c>
      <c r="F18" t="s">
        <v>208</v>
      </c>
      <c r="G18" t="s">
        <v>209</v>
      </c>
      <c r="H18" t="s">
        <v>210</v>
      </c>
      <c r="I18" t="s">
        <v>221</v>
      </c>
      <c r="J18" s="1">
        <f>COUNTIFS(CFO[Company Domain],Summary[[#This Row],[Company Domain]],CFO[IPQS Check],"Valid")</f>
        <v>1</v>
      </c>
      <c r="K18" s="1">
        <f>COUNTIFS(CPO[Company Domain],Summary[[#This Row],[Company Domain]],CPO[IPQS Check],"Valid")</f>
        <v>0</v>
      </c>
      <c r="L18" s="1">
        <f>COUNTIFS(COO[Company Domain],Summary[[#This Row],[Company Domain]],COO[IPQS Check],"Valid")</f>
        <v>0</v>
      </c>
      <c r="M18" s="1">
        <f>COUNTIFS(CAO[Company Domain],Summary[[#This Row],[Company Domain]],CAO[IPQS Check],"Valid")</f>
        <v>0</v>
      </c>
      <c r="N18" s="1">
        <f>COUNTIFS(CEO[Company Domain],Summary[[#This Row],[Company Domain]],CEO[IPQS Check],"Valid")</f>
        <v>0</v>
      </c>
      <c r="O18" s="1">
        <f>COUNTIFS(Finance[Company Domain],Summary[[#This Row],[Company Domain]],Finance[IPQS Check],"Valid")</f>
        <v>0</v>
      </c>
      <c r="P18" s="1">
        <f>COUNTIFS(Treasurer[Company Domain],Summary[[#This Row],[Company Domain]],Treasurer[IPQS Check],"Valid")</f>
        <v>0</v>
      </c>
      <c r="Q18" s="1">
        <f>COUNTIFS(Controller[Company Domain],Summary[[#This Row],[Company Domain]],Controller[IPQS Check],"Valid")</f>
        <v>1</v>
      </c>
      <c r="R18" s="1">
        <f>COUNTIFS(Sourcing[Company Domain],Summary[[#This Row],[Company Domain]],Sourcing[IPQS Check],"Valid")</f>
        <v>0</v>
      </c>
      <c r="S18" s="1">
        <f>COUNTIFS(Procurement[Company Domain],Summary[[#This Row],[Company Domain]],Procurement[IPQS Check],"Valid")</f>
        <v>0</v>
      </c>
      <c r="T18" s="1">
        <f>SUM(Summary[[#This Row],[CPO-Total]:[Procurement-Total]])</f>
        <v>1</v>
      </c>
      <c r="U18" s="1">
        <f>COUNTIFS(CFO[Company Domain],Summary[[#This Row],[Company Domain]],CFO[IPQS Check],"Valid", CFO[Status In HubSpot],"")</f>
        <v>0</v>
      </c>
      <c r="V18" s="1">
        <f>COUNTIFS(CPO[Company Domain],Summary[[#This Row],[Company Domain]],CPO[IPQS Check],"Valid", CPO[Status In HubSpot],"")</f>
        <v>0</v>
      </c>
      <c r="W18" s="1">
        <f>COUNTIFS(COO[Company Domain],Summary[[#This Row],[Company Domain]],COO[IPQS Check],"Valid", COO[Status In HubSpot],"")</f>
        <v>0</v>
      </c>
      <c r="X18" s="1">
        <f>COUNTIFS(CAO[Company Domain],Summary[[#This Row],[Company Domain]],CAO[IPQS Check],"Valid", CAO[Status In HubSpot],"")</f>
        <v>0</v>
      </c>
      <c r="Y18" s="1">
        <f>COUNTIFS(CEO[Company Domain],Summary[[#This Row],[Company Domain]],CEO[IPQS Check],"Valid", CEO[Status In HubSpot],"")</f>
        <v>0</v>
      </c>
      <c r="Z18" s="1">
        <f>COUNTIFS(Finance[Company Domain],Summary[[#This Row],[Company Domain]],Finance[IPQS Check],"Valid", Finance[Status In HubSpot],"New Contact")</f>
        <v>0</v>
      </c>
      <c r="AA18" s="1">
        <f>COUNTIFS(Treasurer[Company Domain],Summary[[#This Row],[Company Domain]],Treasurer[IPQS Check],"Valid", Treasurer[Status In HubSpot],"New Contact")</f>
        <v>0</v>
      </c>
      <c r="AB18" s="1">
        <f>COUNTIFS(Controller[Company Domain],Summary[[#This Row],[Company Domain]],Controller[IPQS Check],"Valid", Controller[Status In HubSpot],"New Contact")</f>
        <v>0</v>
      </c>
      <c r="AC18" s="1">
        <f>COUNTIFS(Sourcing[Company Domain],Summary[[#This Row],[Company Domain]],Sourcing[IPQS Check],"Valid", Sourcing[Status In HubSpot],"New Contact")</f>
        <v>0</v>
      </c>
      <c r="AD18" s="1">
        <f>COUNTIFS(Procurement[Company Domain],Summary[[#This Row],[Company Domain]],Procurement[IPQS Check],"Valid", Procurement[Status In HubSpot],"New Contact")</f>
        <v>0</v>
      </c>
      <c r="AE18" s="1">
        <f>SUM(Summary[[#This Row],[CPO-New]:[Procurement-New]])</f>
        <v>0</v>
      </c>
      <c r="AH18" s="13" t="s">
        <v>212</v>
      </c>
      <c r="AI18" s="18">
        <v>0</v>
      </c>
      <c r="AJ18" s="18">
        <v>0</v>
      </c>
      <c r="AK18" s="18">
        <v>0</v>
      </c>
      <c r="AL18" s="18">
        <v>0</v>
      </c>
      <c r="AM18" s="18">
        <v>2</v>
      </c>
      <c r="AN18" s="18">
        <v>2</v>
      </c>
      <c r="AO18" s="18">
        <v>6</v>
      </c>
    </row>
    <row r="19" spans="1:41" x14ac:dyDescent="0.3">
      <c r="A19" s="1">
        <v>18</v>
      </c>
      <c r="B19" t="s">
        <v>18</v>
      </c>
      <c r="C19" t="s">
        <v>118</v>
      </c>
      <c r="D19">
        <v>3054657</v>
      </c>
      <c r="E19" t="s">
        <v>202</v>
      </c>
      <c r="F19" t="s">
        <v>208</v>
      </c>
      <c r="G19" t="s">
        <v>209</v>
      </c>
      <c r="H19" t="s">
        <v>210</v>
      </c>
      <c r="I19" t="s">
        <v>221</v>
      </c>
      <c r="J19" s="1">
        <f>COUNTIFS(CFO[Company Domain],Summary[[#This Row],[Company Domain]],CFO[IPQS Check],"Valid")</f>
        <v>1</v>
      </c>
      <c r="K19" s="1">
        <f>COUNTIFS(CPO[Company Domain],Summary[[#This Row],[Company Domain]],CPO[IPQS Check],"Valid")</f>
        <v>0</v>
      </c>
      <c r="L19" s="1">
        <f>COUNTIFS(COO[Company Domain],Summary[[#This Row],[Company Domain]],COO[IPQS Check],"Valid")</f>
        <v>0</v>
      </c>
      <c r="M19" s="1">
        <f>COUNTIFS(CAO[Company Domain],Summary[[#This Row],[Company Domain]],CAO[IPQS Check],"Valid")</f>
        <v>0</v>
      </c>
      <c r="N19" s="1">
        <f>COUNTIFS(CEO[Company Domain],Summary[[#This Row],[Company Domain]],CEO[IPQS Check],"Valid")</f>
        <v>1</v>
      </c>
      <c r="O19" s="1">
        <f>COUNTIFS(Finance[Company Domain],Summary[[#This Row],[Company Domain]],Finance[IPQS Check],"Valid")</f>
        <v>2</v>
      </c>
      <c r="P19" s="1">
        <f>COUNTIFS(Treasurer[Company Domain],Summary[[#This Row],[Company Domain]],Treasurer[IPQS Check],"Valid")</f>
        <v>1</v>
      </c>
      <c r="Q19" s="1">
        <f>COUNTIFS(Controller[Company Domain],Summary[[#This Row],[Company Domain]],Controller[IPQS Check],"Valid")</f>
        <v>1</v>
      </c>
      <c r="R19" s="1">
        <f>COUNTIFS(Sourcing[Company Domain],Summary[[#This Row],[Company Domain]],Sourcing[IPQS Check],"Valid")</f>
        <v>0</v>
      </c>
      <c r="S19" s="1">
        <f>COUNTIFS(Procurement[Company Domain],Summary[[#This Row],[Company Domain]],Procurement[IPQS Check],"Valid")</f>
        <v>0</v>
      </c>
      <c r="T19" s="1">
        <f>SUM(Summary[[#This Row],[CPO-Total]:[Procurement-Total]])</f>
        <v>5</v>
      </c>
      <c r="U19" s="1">
        <f>COUNTIFS(CFO[Company Domain],Summary[[#This Row],[Company Domain]],CFO[IPQS Check],"Valid", CFO[Status In HubSpot],"")</f>
        <v>0</v>
      </c>
      <c r="V19" s="1">
        <f>COUNTIFS(CPO[Company Domain],Summary[[#This Row],[Company Domain]],CPO[IPQS Check],"Valid", CPO[Status In HubSpot],"")</f>
        <v>0</v>
      </c>
      <c r="W19" s="1">
        <f>COUNTIFS(COO[Company Domain],Summary[[#This Row],[Company Domain]],COO[IPQS Check],"Valid", COO[Status In HubSpot],"")</f>
        <v>0</v>
      </c>
      <c r="X19" s="1">
        <f>COUNTIFS(CAO[Company Domain],Summary[[#This Row],[Company Domain]],CAO[IPQS Check],"Valid", CAO[Status In HubSpot],"")</f>
        <v>0</v>
      </c>
      <c r="Y19" s="1">
        <f>COUNTIFS(CEO[Company Domain],Summary[[#This Row],[Company Domain]],CEO[IPQS Check],"Valid", CEO[Status In HubSpot],"")</f>
        <v>0</v>
      </c>
      <c r="Z19" s="1">
        <f>COUNTIFS(Finance[Company Domain],Summary[[#This Row],[Company Domain]],Finance[IPQS Check],"Valid", Finance[Status In HubSpot],"New Contact")</f>
        <v>0</v>
      </c>
      <c r="AA19" s="1">
        <f>COUNTIFS(Treasurer[Company Domain],Summary[[#This Row],[Company Domain]],Treasurer[IPQS Check],"Valid", Treasurer[Status In HubSpot],"New Contact")</f>
        <v>0</v>
      </c>
      <c r="AB19" s="1">
        <f>COUNTIFS(Controller[Company Domain],Summary[[#This Row],[Company Domain]],Controller[IPQS Check],"Valid", Controller[Status In HubSpot],"New Contact")</f>
        <v>0</v>
      </c>
      <c r="AC19" s="1">
        <f>COUNTIFS(Sourcing[Company Domain],Summary[[#This Row],[Company Domain]],Sourcing[IPQS Check],"Valid", Sourcing[Status In HubSpot],"New Contact")</f>
        <v>0</v>
      </c>
      <c r="AD19" s="1">
        <f>COUNTIFS(Procurement[Company Domain],Summary[[#This Row],[Company Domain]],Procurement[IPQS Check],"Valid", Procurement[Status In HubSpot],"New Contact")</f>
        <v>0</v>
      </c>
      <c r="AE19" s="1">
        <f>SUM(Summary[[#This Row],[CPO-New]:[Procurement-New]])</f>
        <v>0</v>
      </c>
      <c r="AH19" s="13" t="s">
        <v>210</v>
      </c>
      <c r="AI19" s="18">
        <v>5</v>
      </c>
      <c r="AJ19" s="18">
        <v>1</v>
      </c>
      <c r="AK19" s="18">
        <v>2</v>
      </c>
      <c r="AL19" s="18">
        <v>3</v>
      </c>
      <c r="AM19" s="18">
        <v>6</v>
      </c>
      <c r="AN19" s="18">
        <v>16</v>
      </c>
      <c r="AO19" s="18">
        <v>29</v>
      </c>
    </row>
    <row r="20" spans="1:41" x14ac:dyDescent="0.3">
      <c r="A20" s="1">
        <v>19</v>
      </c>
      <c r="B20" t="s">
        <v>19</v>
      </c>
      <c r="C20" t="s">
        <v>119</v>
      </c>
      <c r="D20">
        <v>2381200</v>
      </c>
      <c r="E20" t="s">
        <v>202</v>
      </c>
      <c r="F20" t="s">
        <v>212</v>
      </c>
      <c r="G20" t="s">
        <v>209</v>
      </c>
      <c r="H20" t="s">
        <v>212</v>
      </c>
      <c r="I20" t="s">
        <v>221</v>
      </c>
      <c r="J20" s="1">
        <f>COUNTIFS(CFO[Company Domain],Summary[[#This Row],[Company Domain]],CFO[IPQS Check],"Valid")</f>
        <v>0</v>
      </c>
      <c r="K20" s="1">
        <f>COUNTIFS(CPO[Company Domain],Summary[[#This Row],[Company Domain]],CPO[IPQS Check],"Valid")</f>
        <v>0</v>
      </c>
      <c r="L20" s="1">
        <f>COUNTIFS(COO[Company Domain],Summary[[#This Row],[Company Domain]],COO[IPQS Check],"Valid")</f>
        <v>0</v>
      </c>
      <c r="M20" s="1">
        <f>COUNTIFS(CAO[Company Domain],Summary[[#This Row],[Company Domain]],CAO[IPQS Check],"Valid")</f>
        <v>0</v>
      </c>
      <c r="N20" s="1">
        <f>COUNTIFS(CEO[Company Domain],Summary[[#This Row],[Company Domain]],CEO[IPQS Check],"Valid")</f>
        <v>0</v>
      </c>
      <c r="O20" s="1">
        <f>COUNTIFS(Finance[Company Domain],Summary[[#This Row],[Company Domain]],Finance[IPQS Check],"Valid")</f>
        <v>1</v>
      </c>
      <c r="P20" s="1">
        <f>COUNTIFS(Treasurer[Company Domain],Summary[[#This Row],[Company Domain]],Treasurer[IPQS Check],"Valid")</f>
        <v>0</v>
      </c>
      <c r="Q20" s="1">
        <f>COUNTIFS(Controller[Company Domain],Summary[[#This Row],[Company Domain]],Controller[IPQS Check],"Valid")</f>
        <v>1</v>
      </c>
      <c r="R20" s="1">
        <f>COUNTIFS(Sourcing[Company Domain],Summary[[#This Row],[Company Domain]],Sourcing[IPQS Check],"Valid")</f>
        <v>0</v>
      </c>
      <c r="S20" s="1">
        <f>COUNTIFS(Procurement[Company Domain],Summary[[#This Row],[Company Domain]],Procurement[IPQS Check],"Valid")</f>
        <v>0</v>
      </c>
      <c r="T20" s="1">
        <f>SUM(Summary[[#This Row],[CPO-Total]:[Procurement-Total]])</f>
        <v>2</v>
      </c>
      <c r="U20" s="1">
        <f>COUNTIFS(CFO[Company Domain],Summary[[#This Row],[Company Domain]],CFO[IPQS Check],"Valid", CFO[Status In HubSpot],"")</f>
        <v>0</v>
      </c>
      <c r="V20" s="1">
        <f>COUNTIFS(CPO[Company Domain],Summary[[#This Row],[Company Domain]],CPO[IPQS Check],"Valid", CPO[Status In HubSpot],"")</f>
        <v>0</v>
      </c>
      <c r="W20" s="1">
        <f>COUNTIFS(COO[Company Domain],Summary[[#This Row],[Company Domain]],COO[IPQS Check],"Valid", COO[Status In HubSpot],"")</f>
        <v>0</v>
      </c>
      <c r="X20" s="1">
        <f>COUNTIFS(CAO[Company Domain],Summary[[#This Row],[Company Domain]],CAO[IPQS Check],"Valid", CAO[Status In HubSpot],"")</f>
        <v>0</v>
      </c>
      <c r="Y20" s="1">
        <f>COUNTIFS(CEO[Company Domain],Summary[[#This Row],[Company Domain]],CEO[IPQS Check],"Valid", CEO[Status In HubSpot],"")</f>
        <v>0</v>
      </c>
      <c r="Z20" s="1">
        <f>COUNTIFS(Finance[Company Domain],Summary[[#This Row],[Company Domain]],Finance[IPQS Check],"Valid", Finance[Status In HubSpot],"New Contact")</f>
        <v>1</v>
      </c>
      <c r="AA20" s="1">
        <f>COUNTIFS(Treasurer[Company Domain],Summary[[#This Row],[Company Domain]],Treasurer[IPQS Check],"Valid", Treasurer[Status In HubSpot],"New Contact")</f>
        <v>0</v>
      </c>
      <c r="AB20" s="1">
        <f>COUNTIFS(Controller[Company Domain],Summary[[#This Row],[Company Domain]],Controller[IPQS Check],"Valid", Controller[Status In HubSpot],"New Contact")</f>
        <v>0</v>
      </c>
      <c r="AC20" s="1">
        <f>COUNTIFS(Sourcing[Company Domain],Summary[[#This Row],[Company Domain]],Sourcing[IPQS Check],"Valid", Sourcing[Status In HubSpot],"New Contact")</f>
        <v>0</v>
      </c>
      <c r="AD20" s="1">
        <f>COUNTIFS(Procurement[Company Domain],Summary[[#This Row],[Company Domain]],Procurement[IPQS Check],"Valid", Procurement[Status In HubSpot],"New Contact")</f>
        <v>0</v>
      </c>
      <c r="AE20" s="1">
        <f>SUM(Summary[[#This Row],[CPO-New]:[Procurement-New]])</f>
        <v>1</v>
      </c>
      <c r="AH20" s="13" t="s">
        <v>2143</v>
      </c>
      <c r="AI20" s="18">
        <v>45</v>
      </c>
      <c r="AJ20" s="18">
        <v>2</v>
      </c>
      <c r="AK20" s="18">
        <v>60</v>
      </c>
      <c r="AL20" s="18">
        <v>8</v>
      </c>
      <c r="AM20" s="18">
        <v>44</v>
      </c>
      <c r="AN20" s="18">
        <v>75</v>
      </c>
      <c r="AO20" s="18">
        <v>94</v>
      </c>
    </row>
    <row r="21" spans="1:41" x14ac:dyDescent="0.3">
      <c r="A21" s="1">
        <v>20</v>
      </c>
      <c r="B21" t="s">
        <v>20</v>
      </c>
      <c r="C21" t="s">
        <v>120</v>
      </c>
      <c r="D21">
        <v>2949889</v>
      </c>
      <c r="E21" t="s">
        <v>202</v>
      </c>
      <c r="F21" t="s">
        <v>208</v>
      </c>
      <c r="G21" t="s">
        <v>209</v>
      </c>
      <c r="H21" t="s">
        <v>210</v>
      </c>
      <c r="I21" t="s">
        <v>221</v>
      </c>
      <c r="J21" s="1">
        <f>COUNTIFS(CFO[Company Domain],Summary[[#This Row],[Company Domain]],CFO[IPQS Check],"Valid")</f>
        <v>1</v>
      </c>
      <c r="K21" s="1">
        <f>COUNTIFS(CPO[Company Domain],Summary[[#This Row],[Company Domain]],CPO[IPQS Check],"Valid")</f>
        <v>0</v>
      </c>
      <c r="L21" s="1">
        <f>COUNTIFS(COO[Company Domain],Summary[[#This Row],[Company Domain]],COO[IPQS Check],"Valid")</f>
        <v>0</v>
      </c>
      <c r="M21" s="1">
        <f>COUNTIFS(CAO[Company Domain],Summary[[#This Row],[Company Domain]],CAO[IPQS Check],"Valid")</f>
        <v>0</v>
      </c>
      <c r="N21" s="1">
        <f>COUNTIFS(CEO[Company Domain],Summary[[#This Row],[Company Domain]],CEO[IPQS Check],"Valid")</f>
        <v>1</v>
      </c>
      <c r="O21" s="1">
        <f>COUNTIFS(Finance[Company Domain],Summary[[#This Row],[Company Domain]],Finance[IPQS Check],"Valid")</f>
        <v>1</v>
      </c>
      <c r="P21" s="1">
        <f>COUNTIFS(Treasurer[Company Domain],Summary[[#This Row],[Company Domain]],Treasurer[IPQS Check],"Valid")</f>
        <v>0</v>
      </c>
      <c r="Q21" s="1">
        <f>COUNTIFS(Controller[Company Domain],Summary[[#This Row],[Company Domain]],Controller[IPQS Check],"Valid")</f>
        <v>0</v>
      </c>
      <c r="R21" s="1">
        <f>COUNTIFS(Sourcing[Company Domain],Summary[[#This Row],[Company Domain]],Sourcing[IPQS Check],"Valid")</f>
        <v>1</v>
      </c>
      <c r="S21" s="1">
        <f>COUNTIFS(Procurement[Company Domain],Summary[[#This Row],[Company Domain]],Procurement[IPQS Check],"Valid")</f>
        <v>0</v>
      </c>
      <c r="T21" s="1">
        <f>SUM(Summary[[#This Row],[CPO-Total]:[Procurement-Total]])</f>
        <v>3</v>
      </c>
      <c r="U21" s="1">
        <f>COUNTIFS(CFO[Company Domain],Summary[[#This Row],[Company Domain]],CFO[IPQS Check],"Valid", CFO[Status In HubSpot],"")</f>
        <v>0</v>
      </c>
      <c r="V21" s="1">
        <f>COUNTIFS(CPO[Company Domain],Summary[[#This Row],[Company Domain]],CPO[IPQS Check],"Valid", CPO[Status In HubSpot],"")</f>
        <v>0</v>
      </c>
      <c r="W21" s="1">
        <f>COUNTIFS(COO[Company Domain],Summary[[#This Row],[Company Domain]],COO[IPQS Check],"Valid", COO[Status In HubSpot],"")</f>
        <v>0</v>
      </c>
      <c r="X21" s="1">
        <f>COUNTIFS(CAO[Company Domain],Summary[[#This Row],[Company Domain]],CAO[IPQS Check],"Valid", CAO[Status In HubSpot],"")</f>
        <v>0</v>
      </c>
      <c r="Y21" s="1">
        <f>COUNTIFS(CEO[Company Domain],Summary[[#This Row],[Company Domain]],CEO[IPQS Check],"Valid", CEO[Status In HubSpot],"")</f>
        <v>0</v>
      </c>
      <c r="Z21" s="1">
        <f>COUNTIFS(Finance[Company Domain],Summary[[#This Row],[Company Domain]],Finance[IPQS Check],"Valid", Finance[Status In HubSpot],"New Contact")</f>
        <v>0</v>
      </c>
      <c r="AA21" s="1">
        <f>COUNTIFS(Treasurer[Company Domain],Summary[[#This Row],[Company Domain]],Treasurer[IPQS Check],"Valid", Treasurer[Status In HubSpot],"New Contact")</f>
        <v>0</v>
      </c>
      <c r="AB21" s="1">
        <f>COUNTIFS(Controller[Company Domain],Summary[[#This Row],[Company Domain]],Controller[IPQS Check],"Valid", Controller[Status In HubSpot],"New Contact")</f>
        <v>0</v>
      </c>
      <c r="AC21" s="1">
        <f>COUNTIFS(Sourcing[Company Domain],Summary[[#This Row],[Company Domain]],Sourcing[IPQS Check],"Valid", Sourcing[Status In HubSpot],"New Contact")</f>
        <v>0</v>
      </c>
      <c r="AD21" s="1">
        <f>COUNTIFS(Procurement[Company Domain],Summary[[#This Row],[Company Domain]],Procurement[IPQS Check],"Valid", Procurement[Status In HubSpot],"New Contact")</f>
        <v>0</v>
      </c>
      <c r="AE21" s="1">
        <f>SUM(Summary[[#This Row],[CPO-New]:[Procurement-New]])</f>
        <v>0</v>
      </c>
    </row>
    <row r="22" spans="1:41" x14ac:dyDescent="0.3">
      <c r="A22" s="1">
        <v>21</v>
      </c>
      <c r="B22" t="s">
        <v>21</v>
      </c>
      <c r="C22" t="s">
        <v>121</v>
      </c>
      <c r="D22">
        <v>2310694</v>
      </c>
      <c r="E22" t="s">
        <v>202</v>
      </c>
      <c r="F22" t="s">
        <v>208</v>
      </c>
      <c r="G22" t="s">
        <v>209</v>
      </c>
      <c r="H22" t="s">
        <v>210</v>
      </c>
      <c r="I22" t="s">
        <v>221</v>
      </c>
      <c r="J22" s="1">
        <f>COUNTIFS(CFO[Company Domain],Summary[[#This Row],[Company Domain]],CFO[IPQS Check],"Valid")</f>
        <v>0</v>
      </c>
      <c r="K22" s="1">
        <f>COUNTIFS(CPO[Company Domain],Summary[[#This Row],[Company Domain]],CPO[IPQS Check],"Valid")</f>
        <v>0</v>
      </c>
      <c r="L22" s="1">
        <f>COUNTIFS(COO[Company Domain],Summary[[#This Row],[Company Domain]],COO[IPQS Check],"Valid")</f>
        <v>0</v>
      </c>
      <c r="M22" s="1">
        <f>COUNTIFS(CAO[Company Domain],Summary[[#This Row],[Company Domain]],CAO[IPQS Check],"Valid")</f>
        <v>0</v>
      </c>
      <c r="N22" s="1">
        <f>COUNTIFS(CEO[Company Domain],Summary[[#This Row],[Company Domain]],CEO[IPQS Check],"Valid")</f>
        <v>0</v>
      </c>
      <c r="O22" s="1">
        <f>COUNTIFS(Finance[Company Domain],Summary[[#This Row],[Company Domain]],Finance[IPQS Check],"Valid")</f>
        <v>0</v>
      </c>
      <c r="P22" s="1">
        <f>COUNTIFS(Treasurer[Company Domain],Summary[[#This Row],[Company Domain]],Treasurer[IPQS Check],"Valid")</f>
        <v>0</v>
      </c>
      <c r="Q22" s="1">
        <f>COUNTIFS(Controller[Company Domain],Summary[[#This Row],[Company Domain]],Controller[IPQS Check],"Valid")</f>
        <v>0</v>
      </c>
      <c r="R22" s="1">
        <f>COUNTIFS(Sourcing[Company Domain],Summary[[#This Row],[Company Domain]],Sourcing[IPQS Check],"Valid")</f>
        <v>1</v>
      </c>
      <c r="S22" s="1">
        <f>COUNTIFS(Procurement[Company Domain],Summary[[#This Row],[Company Domain]],Procurement[IPQS Check],"Valid")</f>
        <v>1</v>
      </c>
      <c r="T22" s="1">
        <f>SUM(Summary[[#This Row],[CPO-Total]:[Procurement-Total]])</f>
        <v>2</v>
      </c>
      <c r="U22" s="1">
        <f>COUNTIFS(CFO[Company Domain],Summary[[#This Row],[Company Domain]],CFO[IPQS Check],"Valid", CFO[Status In HubSpot],"")</f>
        <v>0</v>
      </c>
      <c r="V22" s="1">
        <f>COUNTIFS(CPO[Company Domain],Summary[[#This Row],[Company Domain]],CPO[IPQS Check],"Valid", CPO[Status In HubSpot],"")</f>
        <v>0</v>
      </c>
      <c r="W22" s="1">
        <f>COUNTIFS(COO[Company Domain],Summary[[#This Row],[Company Domain]],COO[IPQS Check],"Valid", COO[Status In HubSpot],"")</f>
        <v>0</v>
      </c>
      <c r="X22" s="1">
        <f>COUNTIFS(CAO[Company Domain],Summary[[#This Row],[Company Domain]],CAO[IPQS Check],"Valid", CAO[Status In HubSpot],"")</f>
        <v>0</v>
      </c>
      <c r="Y22" s="1">
        <f>COUNTIFS(CEO[Company Domain],Summary[[#This Row],[Company Domain]],CEO[IPQS Check],"Valid", CEO[Status In HubSpot],"")</f>
        <v>0</v>
      </c>
      <c r="Z22" s="1">
        <f>COUNTIFS(Finance[Company Domain],Summary[[#This Row],[Company Domain]],Finance[IPQS Check],"Valid", Finance[Status In HubSpot],"New Contact")</f>
        <v>0</v>
      </c>
      <c r="AA22" s="1">
        <f>COUNTIFS(Treasurer[Company Domain],Summary[[#This Row],[Company Domain]],Treasurer[IPQS Check],"Valid", Treasurer[Status In HubSpot],"New Contact")</f>
        <v>0</v>
      </c>
      <c r="AB22" s="1">
        <f>COUNTIFS(Controller[Company Domain],Summary[[#This Row],[Company Domain]],Controller[IPQS Check],"Valid", Controller[Status In HubSpot],"New Contact")</f>
        <v>0</v>
      </c>
      <c r="AC22" s="1">
        <f>COUNTIFS(Sourcing[Company Domain],Summary[[#This Row],[Company Domain]],Sourcing[IPQS Check],"Valid", Sourcing[Status In HubSpot],"New Contact")</f>
        <v>0</v>
      </c>
      <c r="AD22" s="1">
        <f>COUNTIFS(Procurement[Company Domain],Summary[[#This Row],[Company Domain]],Procurement[IPQS Check],"Valid", Procurement[Status In HubSpot],"New Contact")</f>
        <v>0</v>
      </c>
      <c r="AE22" s="1">
        <f>SUM(Summary[[#This Row],[CPO-New]:[Procurement-New]])</f>
        <v>0</v>
      </c>
    </row>
    <row r="23" spans="1:41" x14ac:dyDescent="0.3">
      <c r="A23" s="1">
        <v>22</v>
      </c>
      <c r="B23" t="s">
        <v>22</v>
      </c>
      <c r="C23" t="s">
        <v>122</v>
      </c>
      <c r="D23">
        <v>1108156</v>
      </c>
      <c r="E23" t="s">
        <v>202</v>
      </c>
      <c r="F23" t="s">
        <v>212</v>
      </c>
      <c r="G23" t="s">
        <v>209</v>
      </c>
      <c r="H23" t="s">
        <v>212</v>
      </c>
      <c r="I23" t="s">
        <v>221</v>
      </c>
      <c r="J23" s="1">
        <f>COUNTIFS(CFO[Company Domain],Summary[[#This Row],[Company Domain]],CFO[IPQS Check],"Valid")</f>
        <v>1</v>
      </c>
      <c r="K23" s="1">
        <f>COUNTIFS(CPO[Company Domain],Summary[[#This Row],[Company Domain]],CPO[IPQS Check],"Valid")</f>
        <v>0</v>
      </c>
      <c r="L23" s="1">
        <f>COUNTIFS(COO[Company Domain],Summary[[#This Row],[Company Domain]],COO[IPQS Check],"Valid")</f>
        <v>0</v>
      </c>
      <c r="M23" s="1">
        <f>COUNTIFS(CAO[Company Domain],Summary[[#This Row],[Company Domain]],CAO[IPQS Check],"Valid")</f>
        <v>1</v>
      </c>
      <c r="N23" s="1">
        <f>COUNTIFS(CEO[Company Domain],Summary[[#This Row],[Company Domain]],CEO[IPQS Check],"Valid")</f>
        <v>0</v>
      </c>
      <c r="O23" s="1">
        <f>COUNTIFS(Finance[Company Domain],Summary[[#This Row],[Company Domain]],Finance[IPQS Check],"Valid")</f>
        <v>0</v>
      </c>
      <c r="P23" s="1">
        <f>COUNTIFS(Treasurer[Company Domain],Summary[[#This Row],[Company Domain]],Treasurer[IPQS Check],"Valid")</f>
        <v>0</v>
      </c>
      <c r="Q23" s="1">
        <f>COUNTIFS(Controller[Company Domain],Summary[[#This Row],[Company Domain]],Controller[IPQS Check],"Valid")</f>
        <v>2</v>
      </c>
      <c r="R23" s="1">
        <f>COUNTIFS(Sourcing[Company Domain],Summary[[#This Row],[Company Domain]],Sourcing[IPQS Check],"Valid")</f>
        <v>0</v>
      </c>
      <c r="S23" s="1">
        <f>COUNTIFS(Procurement[Company Domain],Summary[[#This Row],[Company Domain]],Procurement[IPQS Check],"Valid")</f>
        <v>0</v>
      </c>
      <c r="T23" s="1">
        <f>SUM(Summary[[#This Row],[CPO-Total]:[Procurement-Total]])</f>
        <v>3</v>
      </c>
      <c r="U23" s="1">
        <f>COUNTIFS(CFO[Company Domain],Summary[[#This Row],[Company Domain]],CFO[IPQS Check],"Valid", CFO[Status In HubSpot],"")</f>
        <v>0</v>
      </c>
      <c r="V23" s="1">
        <f>COUNTIFS(CPO[Company Domain],Summary[[#This Row],[Company Domain]],CPO[IPQS Check],"Valid", CPO[Status In HubSpot],"")</f>
        <v>0</v>
      </c>
      <c r="W23" s="1">
        <f>COUNTIFS(COO[Company Domain],Summary[[#This Row],[Company Domain]],COO[IPQS Check],"Valid", COO[Status In HubSpot],"")</f>
        <v>0</v>
      </c>
      <c r="X23" s="1">
        <f>COUNTIFS(CAO[Company Domain],Summary[[#This Row],[Company Domain]],CAO[IPQS Check],"Valid", CAO[Status In HubSpot],"")</f>
        <v>0</v>
      </c>
      <c r="Y23" s="1">
        <f>COUNTIFS(CEO[Company Domain],Summary[[#This Row],[Company Domain]],CEO[IPQS Check],"Valid", CEO[Status In HubSpot],"")</f>
        <v>0</v>
      </c>
      <c r="Z23" s="1">
        <f>COUNTIFS(Finance[Company Domain],Summary[[#This Row],[Company Domain]],Finance[IPQS Check],"Valid", Finance[Status In HubSpot],"New Contact")</f>
        <v>0</v>
      </c>
      <c r="AA23" s="1">
        <f>COUNTIFS(Treasurer[Company Domain],Summary[[#This Row],[Company Domain]],Treasurer[IPQS Check],"Valid", Treasurer[Status In HubSpot],"New Contact")</f>
        <v>0</v>
      </c>
      <c r="AB23" s="1">
        <f>COUNTIFS(Controller[Company Domain],Summary[[#This Row],[Company Domain]],Controller[IPQS Check],"Valid", Controller[Status In HubSpot],"New Contact")</f>
        <v>0</v>
      </c>
      <c r="AC23" s="1">
        <f>COUNTIFS(Sourcing[Company Domain],Summary[[#This Row],[Company Domain]],Sourcing[IPQS Check],"Valid", Sourcing[Status In HubSpot],"New Contact")</f>
        <v>0</v>
      </c>
      <c r="AD23" s="1">
        <f>COUNTIFS(Procurement[Company Domain],Summary[[#This Row],[Company Domain]],Procurement[IPQS Check],"Valid", Procurement[Status In HubSpot],"New Contact")</f>
        <v>0</v>
      </c>
      <c r="AE23" s="1">
        <f>SUM(Summary[[#This Row],[CPO-New]:[Procurement-New]])</f>
        <v>0</v>
      </c>
    </row>
    <row r="24" spans="1:41" x14ac:dyDescent="0.3">
      <c r="A24" s="1">
        <v>23</v>
      </c>
      <c r="B24" t="s">
        <v>23</v>
      </c>
      <c r="C24" t="s">
        <v>123</v>
      </c>
      <c r="D24">
        <v>2041864</v>
      </c>
      <c r="E24" t="s">
        <v>202</v>
      </c>
      <c r="F24" t="s">
        <v>208</v>
      </c>
      <c r="G24" t="s">
        <v>209</v>
      </c>
      <c r="H24" t="s">
        <v>210</v>
      </c>
      <c r="I24" t="s">
        <v>221</v>
      </c>
      <c r="J24" s="1">
        <f>COUNTIFS(CFO[Company Domain],Summary[[#This Row],[Company Domain]],CFO[IPQS Check],"Valid")</f>
        <v>1</v>
      </c>
      <c r="K24" s="1">
        <f>COUNTIFS(CPO[Company Domain],Summary[[#This Row],[Company Domain]],CPO[IPQS Check],"Valid")</f>
        <v>0</v>
      </c>
      <c r="L24" s="1">
        <f>COUNTIFS(COO[Company Domain],Summary[[#This Row],[Company Domain]],COO[IPQS Check],"Valid")</f>
        <v>0</v>
      </c>
      <c r="M24" s="1">
        <f>COUNTIFS(CAO[Company Domain],Summary[[#This Row],[Company Domain]],CAO[IPQS Check],"Valid")</f>
        <v>0</v>
      </c>
      <c r="N24" s="1">
        <f>COUNTIFS(CEO[Company Domain],Summary[[#This Row],[Company Domain]],CEO[IPQS Check],"Valid")</f>
        <v>0</v>
      </c>
      <c r="O24" s="1">
        <f>COUNTIFS(Finance[Company Domain],Summary[[#This Row],[Company Domain]],Finance[IPQS Check],"Valid")</f>
        <v>1</v>
      </c>
      <c r="P24" s="1">
        <f>COUNTIFS(Treasurer[Company Domain],Summary[[#This Row],[Company Domain]],Treasurer[IPQS Check],"Valid")</f>
        <v>2</v>
      </c>
      <c r="Q24" s="1">
        <f>COUNTIFS(Controller[Company Domain],Summary[[#This Row],[Company Domain]],Controller[IPQS Check],"Valid")</f>
        <v>1</v>
      </c>
      <c r="R24" s="1">
        <f>COUNTIFS(Sourcing[Company Domain],Summary[[#This Row],[Company Domain]],Sourcing[IPQS Check],"Valid")</f>
        <v>0</v>
      </c>
      <c r="S24" s="1">
        <f>COUNTIFS(Procurement[Company Domain],Summary[[#This Row],[Company Domain]],Procurement[IPQS Check],"Valid")</f>
        <v>0</v>
      </c>
      <c r="T24" s="1">
        <f>SUM(Summary[[#This Row],[CPO-Total]:[Procurement-Total]])</f>
        <v>4</v>
      </c>
      <c r="U24" s="1">
        <f>COUNTIFS(CFO[Company Domain],Summary[[#This Row],[Company Domain]],CFO[IPQS Check],"Valid", CFO[Status In HubSpot],"")</f>
        <v>0</v>
      </c>
      <c r="V24" s="1">
        <f>COUNTIFS(CPO[Company Domain],Summary[[#This Row],[Company Domain]],CPO[IPQS Check],"Valid", CPO[Status In HubSpot],"")</f>
        <v>0</v>
      </c>
      <c r="W24" s="1">
        <f>COUNTIFS(COO[Company Domain],Summary[[#This Row],[Company Domain]],COO[IPQS Check],"Valid", COO[Status In HubSpot],"")</f>
        <v>0</v>
      </c>
      <c r="X24" s="1">
        <f>COUNTIFS(CAO[Company Domain],Summary[[#This Row],[Company Domain]],CAO[IPQS Check],"Valid", CAO[Status In HubSpot],"")</f>
        <v>0</v>
      </c>
      <c r="Y24" s="1">
        <f>COUNTIFS(CEO[Company Domain],Summary[[#This Row],[Company Domain]],CEO[IPQS Check],"Valid", CEO[Status In HubSpot],"")</f>
        <v>0</v>
      </c>
      <c r="Z24" s="1">
        <f>COUNTIFS(Finance[Company Domain],Summary[[#This Row],[Company Domain]],Finance[IPQS Check],"Valid", Finance[Status In HubSpot],"New Contact")</f>
        <v>1</v>
      </c>
      <c r="AA24" s="1">
        <f>COUNTIFS(Treasurer[Company Domain],Summary[[#This Row],[Company Domain]],Treasurer[IPQS Check],"Valid", Treasurer[Status In HubSpot],"New Contact")</f>
        <v>2</v>
      </c>
      <c r="AB24" s="1">
        <f>COUNTIFS(Controller[Company Domain],Summary[[#This Row],[Company Domain]],Controller[IPQS Check],"Valid", Controller[Status In HubSpot],"New Contact")</f>
        <v>0</v>
      </c>
      <c r="AC24" s="1">
        <f>COUNTIFS(Sourcing[Company Domain],Summary[[#This Row],[Company Domain]],Sourcing[IPQS Check],"Valid", Sourcing[Status In HubSpot],"New Contact")</f>
        <v>0</v>
      </c>
      <c r="AD24" s="1">
        <f>COUNTIFS(Procurement[Company Domain],Summary[[#This Row],[Company Domain]],Procurement[IPQS Check],"Valid", Procurement[Status In HubSpot],"New Contact")</f>
        <v>0</v>
      </c>
      <c r="AE24" s="1">
        <f>SUM(Summary[[#This Row],[CPO-New]:[Procurement-New]])</f>
        <v>3</v>
      </c>
    </row>
    <row r="25" spans="1:41" x14ac:dyDescent="0.3">
      <c r="A25" s="1">
        <v>24</v>
      </c>
      <c r="B25" t="s">
        <v>24</v>
      </c>
      <c r="C25" t="s">
        <v>124</v>
      </c>
      <c r="D25">
        <v>4027584</v>
      </c>
      <c r="E25" t="s">
        <v>202</v>
      </c>
      <c r="F25" t="s">
        <v>208</v>
      </c>
      <c r="G25" t="s">
        <v>209</v>
      </c>
      <c r="H25" t="s">
        <v>210</v>
      </c>
      <c r="I25" t="s">
        <v>221</v>
      </c>
      <c r="J25" s="1">
        <f>COUNTIFS(CFO[Company Domain],Summary[[#This Row],[Company Domain]],CFO[IPQS Check],"Valid")</f>
        <v>0</v>
      </c>
      <c r="K25" s="1">
        <f>COUNTIFS(CPO[Company Domain],Summary[[#This Row],[Company Domain]],CPO[IPQS Check],"Valid")</f>
        <v>0</v>
      </c>
      <c r="L25" s="1">
        <f>COUNTIFS(COO[Company Domain],Summary[[#This Row],[Company Domain]],COO[IPQS Check],"Valid")</f>
        <v>0</v>
      </c>
      <c r="M25" s="1">
        <f>COUNTIFS(CAO[Company Domain],Summary[[#This Row],[Company Domain]],CAO[IPQS Check],"Valid")</f>
        <v>0</v>
      </c>
      <c r="N25" s="1">
        <f>COUNTIFS(CEO[Company Domain],Summary[[#This Row],[Company Domain]],CEO[IPQS Check],"Valid")</f>
        <v>2</v>
      </c>
      <c r="O25" s="1">
        <f>COUNTIFS(Finance[Company Domain],Summary[[#This Row],[Company Domain]],Finance[IPQS Check],"Valid")</f>
        <v>2</v>
      </c>
      <c r="P25" s="1">
        <f>COUNTIFS(Treasurer[Company Domain],Summary[[#This Row],[Company Domain]],Treasurer[IPQS Check],"Valid")</f>
        <v>1</v>
      </c>
      <c r="Q25" s="1">
        <f>COUNTIFS(Controller[Company Domain],Summary[[#This Row],[Company Domain]],Controller[IPQS Check],"Valid")</f>
        <v>1</v>
      </c>
      <c r="R25" s="1">
        <f>COUNTIFS(Sourcing[Company Domain],Summary[[#This Row],[Company Domain]],Sourcing[IPQS Check],"Valid")</f>
        <v>1</v>
      </c>
      <c r="S25" s="1">
        <f>COUNTIFS(Procurement[Company Domain],Summary[[#This Row],[Company Domain]],Procurement[IPQS Check],"Valid")</f>
        <v>1</v>
      </c>
      <c r="T25" s="1">
        <f>SUM(Summary[[#This Row],[CPO-Total]:[Procurement-Total]])</f>
        <v>8</v>
      </c>
      <c r="U25" s="1">
        <f>COUNTIFS(CFO[Company Domain],Summary[[#This Row],[Company Domain]],CFO[IPQS Check],"Valid", CFO[Status In HubSpot],"")</f>
        <v>0</v>
      </c>
      <c r="V25" s="1">
        <f>COUNTIFS(CPO[Company Domain],Summary[[#This Row],[Company Domain]],CPO[IPQS Check],"Valid", CPO[Status In HubSpot],"")</f>
        <v>0</v>
      </c>
      <c r="W25" s="1">
        <f>COUNTIFS(COO[Company Domain],Summary[[#This Row],[Company Domain]],COO[IPQS Check],"Valid", COO[Status In HubSpot],"")</f>
        <v>0</v>
      </c>
      <c r="X25" s="1">
        <f>COUNTIFS(CAO[Company Domain],Summary[[#This Row],[Company Domain]],CAO[IPQS Check],"Valid", CAO[Status In HubSpot],"")</f>
        <v>0</v>
      </c>
      <c r="Y25" s="1">
        <f>COUNTIFS(CEO[Company Domain],Summary[[#This Row],[Company Domain]],CEO[IPQS Check],"Valid", CEO[Status In HubSpot],"")</f>
        <v>1</v>
      </c>
      <c r="Z25" s="1">
        <f>COUNTIFS(Finance[Company Domain],Summary[[#This Row],[Company Domain]],Finance[IPQS Check],"Valid", Finance[Status In HubSpot],"New Contact")</f>
        <v>2</v>
      </c>
      <c r="AA25" s="1">
        <f>COUNTIFS(Treasurer[Company Domain],Summary[[#This Row],[Company Domain]],Treasurer[IPQS Check],"Valid", Treasurer[Status In HubSpot],"New Contact")</f>
        <v>1</v>
      </c>
      <c r="AB25" s="1">
        <f>COUNTIFS(Controller[Company Domain],Summary[[#This Row],[Company Domain]],Controller[IPQS Check],"Valid", Controller[Status In HubSpot],"New Contact")</f>
        <v>0</v>
      </c>
      <c r="AC25" s="1">
        <f>COUNTIFS(Sourcing[Company Domain],Summary[[#This Row],[Company Domain]],Sourcing[IPQS Check],"Valid", Sourcing[Status In HubSpot],"New Contact")</f>
        <v>0</v>
      </c>
      <c r="AD25" s="1">
        <f>COUNTIFS(Procurement[Company Domain],Summary[[#This Row],[Company Domain]],Procurement[IPQS Check],"Valid", Procurement[Status In HubSpot],"New Contact")</f>
        <v>0</v>
      </c>
      <c r="AE25" s="1">
        <f>SUM(Summary[[#This Row],[CPO-New]:[Procurement-New]])</f>
        <v>4</v>
      </c>
    </row>
    <row r="26" spans="1:41" x14ac:dyDescent="0.3">
      <c r="A26" s="1">
        <v>25</v>
      </c>
      <c r="B26" t="s">
        <v>25</v>
      </c>
      <c r="C26" t="s">
        <v>125</v>
      </c>
      <c r="D26">
        <v>1034343</v>
      </c>
      <c r="E26" t="s">
        <v>202</v>
      </c>
      <c r="F26" t="s">
        <v>211</v>
      </c>
      <c r="G26" t="s">
        <v>209</v>
      </c>
      <c r="H26" t="s">
        <v>211</v>
      </c>
      <c r="I26" t="s">
        <v>221</v>
      </c>
      <c r="J26" s="1">
        <f>COUNTIFS(CFO[Company Domain],Summary[[#This Row],[Company Domain]],CFO[IPQS Check],"Valid")</f>
        <v>0</v>
      </c>
      <c r="K26" s="1">
        <f>COUNTIFS(CPO[Company Domain],Summary[[#This Row],[Company Domain]],CPO[IPQS Check],"Valid")</f>
        <v>0</v>
      </c>
      <c r="L26" s="1">
        <f>COUNTIFS(COO[Company Domain],Summary[[#This Row],[Company Domain]],COO[IPQS Check],"Valid")</f>
        <v>2</v>
      </c>
      <c r="M26" s="1">
        <f>COUNTIFS(CAO[Company Domain],Summary[[#This Row],[Company Domain]],CAO[IPQS Check],"Valid")</f>
        <v>0</v>
      </c>
      <c r="N26" s="1">
        <f>COUNTIFS(CEO[Company Domain],Summary[[#This Row],[Company Domain]],CEO[IPQS Check],"Valid")</f>
        <v>0</v>
      </c>
      <c r="O26" s="1">
        <f>COUNTIFS(Finance[Company Domain],Summary[[#This Row],[Company Domain]],Finance[IPQS Check],"Valid")</f>
        <v>2</v>
      </c>
      <c r="P26" s="1">
        <f>COUNTIFS(Treasurer[Company Domain],Summary[[#This Row],[Company Domain]],Treasurer[IPQS Check],"Valid")</f>
        <v>1</v>
      </c>
      <c r="Q26" s="1">
        <f>COUNTIFS(Controller[Company Domain],Summary[[#This Row],[Company Domain]],Controller[IPQS Check],"Valid")</f>
        <v>3</v>
      </c>
      <c r="R26" s="1">
        <f>COUNTIFS(Sourcing[Company Domain],Summary[[#This Row],[Company Domain]],Sourcing[IPQS Check],"Valid")</f>
        <v>0</v>
      </c>
      <c r="S26" s="1">
        <f>COUNTIFS(Procurement[Company Domain],Summary[[#This Row],[Company Domain]],Procurement[IPQS Check],"Valid")</f>
        <v>0</v>
      </c>
      <c r="T26" s="1">
        <f>SUM(Summary[[#This Row],[CPO-Total]:[Procurement-Total]])</f>
        <v>8</v>
      </c>
      <c r="U26" s="1">
        <f>COUNTIFS(CFO[Company Domain],Summary[[#This Row],[Company Domain]],CFO[IPQS Check],"Valid", CFO[Status In HubSpot],"")</f>
        <v>0</v>
      </c>
      <c r="V26" s="1">
        <f>COUNTIFS(CPO[Company Domain],Summary[[#This Row],[Company Domain]],CPO[IPQS Check],"Valid", CPO[Status In HubSpot],"")</f>
        <v>0</v>
      </c>
      <c r="W26" s="1">
        <f>COUNTIFS(COO[Company Domain],Summary[[#This Row],[Company Domain]],COO[IPQS Check],"Valid", COO[Status In HubSpot],"")</f>
        <v>2</v>
      </c>
      <c r="X26" s="1">
        <f>COUNTIFS(CAO[Company Domain],Summary[[#This Row],[Company Domain]],CAO[IPQS Check],"Valid", CAO[Status In HubSpot],"")</f>
        <v>0</v>
      </c>
      <c r="Y26" s="1">
        <f>COUNTIFS(CEO[Company Domain],Summary[[#This Row],[Company Domain]],CEO[IPQS Check],"Valid", CEO[Status In HubSpot],"")</f>
        <v>0</v>
      </c>
      <c r="Z26" s="1">
        <f>COUNTIFS(Finance[Company Domain],Summary[[#This Row],[Company Domain]],Finance[IPQS Check],"Valid", Finance[Status In HubSpot],"New Contact")</f>
        <v>2</v>
      </c>
      <c r="AA26" s="1">
        <f>COUNTIFS(Treasurer[Company Domain],Summary[[#This Row],[Company Domain]],Treasurer[IPQS Check],"Valid", Treasurer[Status In HubSpot],"New Contact")</f>
        <v>1</v>
      </c>
      <c r="AB26" s="1">
        <f>COUNTIFS(Controller[Company Domain],Summary[[#This Row],[Company Domain]],Controller[IPQS Check],"Valid", Controller[Status In HubSpot],"New Contact")</f>
        <v>0</v>
      </c>
      <c r="AC26" s="1">
        <f>COUNTIFS(Sourcing[Company Domain],Summary[[#This Row],[Company Domain]],Sourcing[IPQS Check],"Valid", Sourcing[Status In HubSpot],"New Contact")</f>
        <v>0</v>
      </c>
      <c r="AD26" s="1">
        <f>COUNTIFS(Procurement[Company Domain],Summary[[#This Row],[Company Domain]],Procurement[IPQS Check],"Valid", Procurement[Status In HubSpot],"New Contact")</f>
        <v>0</v>
      </c>
      <c r="AE26" s="1">
        <f>SUM(Summary[[#This Row],[CPO-New]:[Procurement-New]])</f>
        <v>5</v>
      </c>
    </row>
    <row r="27" spans="1:41" x14ac:dyDescent="0.3">
      <c r="A27" s="1">
        <v>26</v>
      </c>
      <c r="B27" t="s">
        <v>26</v>
      </c>
      <c r="C27" t="s">
        <v>126</v>
      </c>
      <c r="D27">
        <v>1484286</v>
      </c>
      <c r="E27" t="s">
        <v>202</v>
      </c>
      <c r="F27" t="s">
        <v>208</v>
      </c>
      <c r="G27" t="s">
        <v>209</v>
      </c>
      <c r="H27" t="s">
        <v>210</v>
      </c>
      <c r="I27" t="s">
        <v>221</v>
      </c>
      <c r="J27" s="1">
        <f>COUNTIFS(CFO[Company Domain],Summary[[#This Row],[Company Domain]],CFO[IPQS Check],"Valid")</f>
        <v>1</v>
      </c>
      <c r="K27" s="1">
        <f>COUNTIFS(CPO[Company Domain],Summary[[#This Row],[Company Domain]],CPO[IPQS Check],"Valid")</f>
        <v>0</v>
      </c>
      <c r="L27" s="1">
        <f>COUNTIFS(COO[Company Domain],Summary[[#This Row],[Company Domain]],COO[IPQS Check],"Valid")</f>
        <v>1</v>
      </c>
      <c r="M27" s="1">
        <f>COUNTIFS(CAO[Company Domain],Summary[[#This Row],[Company Domain]],CAO[IPQS Check],"Valid")</f>
        <v>0</v>
      </c>
      <c r="N27" s="1">
        <f>COUNTIFS(CEO[Company Domain],Summary[[#This Row],[Company Domain]],CEO[IPQS Check],"Valid")</f>
        <v>1</v>
      </c>
      <c r="O27" s="1">
        <f>COUNTIFS(Finance[Company Domain],Summary[[#This Row],[Company Domain]],Finance[IPQS Check],"Valid")</f>
        <v>0</v>
      </c>
      <c r="P27" s="1">
        <f>COUNTIFS(Treasurer[Company Domain],Summary[[#This Row],[Company Domain]],Treasurer[IPQS Check],"Valid")</f>
        <v>1</v>
      </c>
      <c r="Q27" s="1">
        <f>COUNTIFS(Controller[Company Domain],Summary[[#This Row],[Company Domain]],Controller[IPQS Check],"Valid")</f>
        <v>2</v>
      </c>
      <c r="R27" s="1">
        <f>COUNTIFS(Sourcing[Company Domain],Summary[[#This Row],[Company Domain]],Sourcing[IPQS Check],"Valid")</f>
        <v>0</v>
      </c>
      <c r="S27" s="1">
        <f>COUNTIFS(Procurement[Company Domain],Summary[[#This Row],[Company Domain]],Procurement[IPQS Check],"Valid")</f>
        <v>0</v>
      </c>
      <c r="T27" s="1">
        <f>SUM(Summary[[#This Row],[CPO-Total]:[Procurement-Total]])</f>
        <v>5</v>
      </c>
      <c r="U27" s="1">
        <f>COUNTIFS(CFO[Company Domain],Summary[[#This Row],[Company Domain]],CFO[IPQS Check],"Valid", CFO[Status In HubSpot],"")</f>
        <v>0</v>
      </c>
      <c r="V27" s="1">
        <f>COUNTIFS(CPO[Company Domain],Summary[[#This Row],[Company Domain]],CPO[IPQS Check],"Valid", CPO[Status In HubSpot],"")</f>
        <v>0</v>
      </c>
      <c r="W27" s="1">
        <f>COUNTIFS(COO[Company Domain],Summary[[#This Row],[Company Domain]],COO[IPQS Check],"Valid", COO[Status In HubSpot],"")</f>
        <v>0</v>
      </c>
      <c r="X27" s="1">
        <f>COUNTIFS(CAO[Company Domain],Summary[[#This Row],[Company Domain]],CAO[IPQS Check],"Valid", CAO[Status In HubSpot],"")</f>
        <v>0</v>
      </c>
      <c r="Y27" s="1">
        <f>COUNTIFS(CEO[Company Domain],Summary[[#This Row],[Company Domain]],CEO[IPQS Check],"Valid", CEO[Status In HubSpot],"")</f>
        <v>0</v>
      </c>
      <c r="Z27" s="1">
        <f>COUNTIFS(Finance[Company Domain],Summary[[#This Row],[Company Domain]],Finance[IPQS Check],"Valid", Finance[Status In HubSpot],"New Contact")</f>
        <v>0</v>
      </c>
      <c r="AA27" s="1">
        <f>COUNTIFS(Treasurer[Company Domain],Summary[[#This Row],[Company Domain]],Treasurer[IPQS Check],"Valid", Treasurer[Status In HubSpot],"New Contact")</f>
        <v>1</v>
      </c>
      <c r="AB27" s="1">
        <f>COUNTIFS(Controller[Company Domain],Summary[[#This Row],[Company Domain]],Controller[IPQS Check],"Valid", Controller[Status In HubSpot],"New Contact")</f>
        <v>0</v>
      </c>
      <c r="AC27" s="1">
        <f>COUNTIFS(Sourcing[Company Domain],Summary[[#This Row],[Company Domain]],Sourcing[IPQS Check],"Valid", Sourcing[Status In HubSpot],"New Contact")</f>
        <v>0</v>
      </c>
      <c r="AD27" s="1">
        <f>COUNTIFS(Procurement[Company Domain],Summary[[#This Row],[Company Domain]],Procurement[IPQS Check],"Valid", Procurement[Status In HubSpot],"New Contact")</f>
        <v>0</v>
      </c>
      <c r="AE27" s="1">
        <f>SUM(Summary[[#This Row],[CPO-New]:[Procurement-New]])</f>
        <v>1</v>
      </c>
    </row>
    <row r="28" spans="1:41" x14ac:dyDescent="0.3">
      <c r="A28" s="1">
        <v>27</v>
      </c>
      <c r="B28" t="s">
        <v>27</v>
      </c>
      <c r="C28" t="s">
        <v>127</v>
      </c>
      <c r="D28">
        <v>3644264</v>
      </c>
      <c r="E28" t="s">
        <v>202</v>
      </c>
      <c r="F28" t="s">
        <v>208</v>
      </c>
      <c r="G28" t="s">
        <v>209</v>
      </c>
      <c r="H28" t="s">
        <v>210</v>
      </c>
      <c r="I28" t="s">
        <v>221</v>
      </c>
      <c r="J28" s="1">
        <f>COUNTIFS(CFO[Company Domain],Summary[[#This Row],[Company Domain]],CFO[IPQS Check],"Valid")</f>
        <v>0</v>
      </c>
      <c r="K28" s="1">
        <f>COUNTIFS(CPO[Company Domain],Summary[[#This Row],[Company Domain]],CPO[IPQS Check],"Valid")</f>
        <v>0</v>
      </c>
      <c r="L28" s="1">
        <f>COUNTIFS(COO[Company Domain],Summary[[#This Row],[Company Domain]],COO[IPQS Check],"Valid")</f>
        <v>0</v>
      </c>
      <c r="M28" s="1">
        <f>COUNTIFS(CAO[Company Domain],Summary[[#This Row],[Company Domain]],CAO[IPQS Check],"Valid")</f>
        <v>0</v>
      </c>
      <c r="N28" s="1">
        <f>COUNTIFS(CEO[Company Domain],Summary[[#This Row],[Company Domain]],CEO[IPQS Check],"Valid")</f>
        <v>1</v>
      </c>
      <c r="O28" s="1">
        <f>COUNTIFS(Finance[Company Domain],Summary[[#This Row],[Company Domain]],Finance[IPQS Check],"Valid")</f>
        <v>0</v>
      </c>
      <c r="P28" s="1">
        <f>COUNTIFS(Treasurer[Company Domain],Summary[[#This Row],[Company Domain]],Treasurer[IPQS Check],"Valid")</f>
        <v>0</v>
      </c>
      <c r="Q28" s="1">
        <f>COUNTIFS(Controller[Company Domain],Summary[[#This Row],[Company Domain]],Controller[IPQS Check],"Valid")</f>
        <v>0</v>
      </c>
      <c r="R28" s="1">
        <f>COUNTIFS(Sourcing[Company Domain],Summary[[#This Row],[Company Domain]],Sourcing[IPQS Check],"Valid")</f>
        <v>0</v>
      </c>
      <c r="S28" s="1">
        <f>COUNTIFS(Procurement[Company Domain],Summary[[#This Row],[Company Domain]],Procurement[IPQS Check],"Valid")</f>
        <v>0</v>
      </c>
      <c r="T28" s="1">
        <f>SUM(Summary[[#This Row],[CPO-Total]:[Procurement-Total]])</f>
        <v>1</v>
      </c>
      <c r="U28" s="1">
        <f>COUNTIFS(CFO[Company Domain],Summary[[#This Row],[Company Domain]],CFO[IPQS Check],"Valid", CFO[Status In HubSpot],"")</f>
        <v>0</v>
      </c>
      <c r="V28" s="1">
        <f>COUNTIFS(CPO[Company Domain],Summary[[#This Row],[Company Domain]],CPO[IPQS Check],"Valid", CPO[Status In HubSpot],"")</f>
        <v>0</v>
      </c>
      <c r="W28" s="1">
        <f>COUNTIFS(COO[Company Domain],Summary[[#This Row],[Company Domain]],COO[IPQS Check],"Valid", COO[Status In HubSpot],"")</f>
        <v>0</v>
      </c>
      <c r="X28" s="1">
        <f>COUNTIFS(CAO[Company Domain],Summary[[#This Row],[Company Domain]],CAO[IPQS Check],"Valid", CAO[Status In HubSpot],"")</f>
        <v>0</v>
      </c>
      <c r="Y28" s="1">
        <f>COUNTIFS(CEO[Company Domain],Summary[[#This Row],[Company Domain]],CEO[IPQS Check],"Valid", CEO[Status In HubSpot],"")</f>
        <v>1</v>
      </c>
      <c r="Z28" s="1">
        <f>COUNTIFS(Finance[Company Domain],Summary[[#This Row],[Company Domain]],Finance[IPQS Check],"Valid", Finance[Status In HubSpot],"New Contact")</f>
        <v>0</v>
      </c>
      <c r="AA28" s="1">
        <f>COUNTIFS(Treasurer[Company Domain],Summary[[#This Row],[Company Domain]],Treasurer[IPQS Check],"Valid", Treasurer[Status In HubSpot],"New Contact")</f>
        <v>0</v>
      </c>
      <c r="AB28" s="1">
        <f>COUNTIFS(Controller[Company Domain],Summary[[#This Row],[Company Domain]],Controller[IPQS Check],"Valid", Controller[Status In HubSpot],"New Contact")</f>
        <v>0</v>
      </c>
      <c r="AC28" s="1">
        <f>COUNTIFS(Sourcing[Company Domain],Summary[[#This Row],[Company Domain]],Sourcing[IPQS Check],"Valid", Sourcing[Status In HubSpot],"New Contact")</f>
        <v>0</v>
      </c>
      <c r="AD28" s="1">
        <f>COUNTIFS(Procurement[Company Domain],Summary[[#This Row],[Company Domain]],Procurement[IPQS Check],"Valid", Procurement[Status In HubSpot],"New Contact")</f>
        <v>0</v>
      </c>
      <c r="AE28" s="1">
        <f>SUM(Summary[[#This Row],[CPO-New]:[Procurement-New]])</f>
        <v>1</v>
      </c>
    </row>
    <row r="29" spans="1:41" x14ac:dyDescent="0.3">
      <c r="A29" s="1">
        <v>28</v>
      </c>
      <c r="B29" t="s">
        <v>28</v>
      </c>
      <c r="C29" t="s">
        <v>4626</v>
      </c>
      <c r="D29">
        <v>2009424</v>
      </c>
      <c r="E29" t="s">
        <v>202</v>
      </c>
      <c r="F29" t="s">
        <v>208</v>
      </c>
      <c r="G29" t="s">
        <v>209</v>
      </c>
      <c r="H29" t="s">
        <v>210</v>
      </c>
      <c r="I29" t="s">
        <v>221</v>
      </c>
      <c r="J29" s="1">
        <f>COUNTIFS(CFO[Company Domain],Summary[[#This Row],[Company Domain]],CFO[IPQS Check],"Valid")</f>
        <v>0</v>
      </c>
      <c r="K29" s="1">
        <f>COUNTIFS(CPO[Company Domain],Summary[[#This Row],[Company Domain]],CPO[IPQS Check],"Valid")</f>
        <v>0</v>
      </c>
      <c r="L29" s="1">
        <f>COUNTIFS(COO[Company Domain],Summary[[#This Row],[Company Domain]],COO[IPQS Check],"Valid")</f>
        <v>0</v>
      </c>
      <c r="M29" s="1">
        <f>COUNTIFS(CAO[Company Domain],Summary[[#This Row],[Company Domain]],CAO[IPQS Check],"Valid")</f>
        <v>0</v>
      </c>
      <c r="N29" s="1">
        <f>COUNTIFS(CEO[Company Domain],Summary[[#This Row],[Company Domain]],CEO[IPQS Check],"Valid")</f>
        <v>0</v>
      </c>
      <c r="O29" s="1">
        <f>COUNTIFS(Finance[Company Domain],Summary[[#This Row],[Company Domain]],Finance[IPQS Check],"Valid")</f>
        <v>0</v>
      </c>
      <c r="P29" s="1">
        <f>COUNTIFS(Treasurer[Company Domain],Summary[[#This Row],[Company Domain]],Treasurer[IPQS Check],"Valid")</f>
        <v>0</v>
      </c>
      <c r="Q29" s="1">
        <f>COUNTIFS(Controller[Company Domain],Summary[[#This Row],[Company Domain]],Controller[IPQS Check],"Valid")</f>
        <v>1</v>
      </c>
      <c r="R29" s="1">
        <f>COUNTIFS(Sourcing[Company Domain],Summary[[#This Row],[Company Domain]],Sourcing[IPQS Check],"Valid")</f>
        <v>1</v>
      </c>
      <c r="S29" s="1">
        <f>COUNTIFS(Procurement[Company Domain],Summary[[#This Row],[Company Domain]],Procurement[IPQS Check],"Valid")</f>
        <v>0</v>
      </c>
      <c r="T29" s="1">
        <f>SUM(Summary[[#This Row],[CPO-Total]:[Procurement-Total]])</f>
        <v>2</v>
      </c>
      <c r="U29" s="1">
        <f>COUNTIFS(CFO[Company Domain],Summary[[#This Row],[Company Domain]],CFO[IPQS Check],"Valid", CFO[Status In HubSpot],"")</f>
        <v>0</v>
      </c>
      <c r="V29" s="1">
        <f>COUNTIFS(CPO[Company Domain],Summary[[#This Row],[Company Domain]],CPO[IPQS Check],"Valid", CPO[Status In HubSpot],"")</f>
        <v>0</v>
      </c>
      <c r="W29" s="1">
        <f>COUNTIFS(COO[Company Domain],Summary[[#This Row],[Company Domain]],COO[IPQS Check],"Valid", COO[Status In HubSpot],"")</f>
        <v>0</v>
      </c>
      <c r="X29" s="1">
        <f>COUNTIFS(CAO[Company Domain],Summary[[#This Row],[Company Domain]],CAO[IPQS Check],"Valid", CAO[Status In HubSpot],"")</f>
        <v>0</v>
      </c>
      <c r="Y29" s="1">
        <f>COUNTIFS(CEO[Company Domain],Summary[[#This Row],[Company Domain]],CEO[IPQS Check],"Valid", CEO[Status In HubSpot],"")</f>
        <v>0</v>
      </c>
      <c r="Z29" s="1">
        <f>COUNTIFS(Finance[Company Domain],Summary[[#This Row],[Company Domain]],Finance[IPQS Check],"Valid", Finance[Status In HubSpot],"New Contact")</f>
        <v>0</v>
      </c>
      <c r="AA29" s="1">
        <f>COUNTIFS(Treasurer[Company Domain],Summary[[#This Row],[Company Domain]],Treasurer[IPQS Check],"Valid", Treasurer[Status In HubSpot],"New Contact")</f>
        <v>0</v>
      </c>
      <c r="AB29" s="1">
        <f>COUNTIFS(Controller[Company Domain],Summary[[#This Row],[Company Domain]],Controller[IPQS Check],"Valid", Controller[Status In HubSpot],"New Contact")</f>
        <v>0</v>
      </c>
      <c r="AC29" s="1">
        <f>COUNTIFS(Sourcing[Company Domain],Summary[[#This Row],[Company Domain]],Sourcing[IPQS Check],"Valid", Sourcing[Status In HubSpot],"New Contact")</f>
        <v>0</v>
      </c>
      <c r="AD29" s="1">
        <f>COUNTIFS(Procurement[Company Domain],Summary[[#This Row],[Company Domain]],Procurement[IPQS Check],"Valid", Procurement[Status In HubSpot],"New Contact")</f>
        <v>0</v>
      </c>
      <c r="AE29" s="1">
        <f>SUM(Summary[[#This Row],[CPO-New]:[Procurement-New]])</f>
        <v>0</v>
      </c>
    </row>
    <row r="30" spans="1:41" x14ac:dyDescent="0.3">
      <c r="A30" s="1">
        <v>29</v>
      </c>
      <c r="B30" t="s">
        <v>29</v>
      </c>
      <c r="C30" t="s">
        <v>129</v>
      </c>
      <c r="D30">
        <v>1414167</v>
      </c>
      <c r="E30" t="s">
        <v>202</v>
      </c>
      <c r="F30" t="s">
        <v>208</v>
      </c>
      <c r="G30" t="s">
        <v>209</v>
      </c>
      <c r="H30" t="s">
        <v>210</v>
      </c>
      <c r="I30" t="s">
        <v>221</v>
      </c>
      <c r="J30" s="1">
        <f>COUNTIFS(CFO[Company Domain],Summary[[#This Row],[Company Domain]],CFO[IPQS Check],"Valid")</f>
        <v>0</v>
      </c>
      <c r="K30" s="1">
        <f>COUNTIFS(CPO[Company Domain],Summary[[#This Row],[Company Domain]],CPO[IPQS Check],"Valid")</f>
        <v>0</v>
      </c>
      <c r="L30" s="1">
        <f>COUNTIFS(COO[Company Domain],Summary[[#This Row],[Company Domain]],COO[IPQS Check],"Valid")</f>
        <v>1</v>
      </c>
      <c r="M30" s="1">
        <f>COUNTIFS(CAO[Company Domain],Summary[[#This Row],[Company Domain]],CAO[IPQS Check],"Valid")</f>
        <v>0</v>
      </c>
      <c r="N30" s="1">
        <f>COUNTIFS(CEO[Company Domain],Summary[[#This Row],[Company Domain]],CEO[IPQS Check],"Valid")</f>
        <v>0</v>
      </c>
      <c r="O30" s="1">
        <f>COUNTIFS(Finance[Company Domain],Summary[[#This Row],[Company Domain]],Finance[IPQS Check],"Valid")</f>
        <v>0</v>
      </c>
      <c r="P30" s="1">
        <f>COUNTIFS(Treasurer[Company Domain],Summary[[#This Row],[Company Domain]],Treasurer[IPQS Check],"Valid")</f>
        <v>1</v>
      </c>
      <c r="Q30" s="1">
        <f>COUNTIFS(Controller[Company Domain],Summary[[#This Row],[Company Domain]],Controller[IPQS Check],"Valid")</f>
        <v>0</v>
      </c>
      <c r="R30" s="1">
        <f>COUNTIFS(Sourcing[Company Domain],Summary[[#This Row],[Company Domain]],Sourcing[IPQS Check],"Valid")</f>
        <v>1</v>
      </c>
      <c r="S30" s="1">
        <f>COUNTIFS(Procurement[Company Domain],Summary[[#This Row],[Company Domain]],Procurement[IPQS Check],"Valid")</f>
        <v>0</v>
      </c>
      <c r="T30" s="1">
        <f>SUM(Summary[[#This Row],[CPO-Total]:[Procurement-Total]])</f>
        <v>3</v>
      </c>
      <c r="U30" s="1">
        <f>COUNTIFS(CFO[Company Domain],Summary[[#This Row],[Company Domain]],CFO[IPQS Check],"Valid", CFO[Status In HubSpot],"")</f>
        <v>0</v>
      </c>
      <c r="V30" s="1">
        <f>COUNTIFS(CPO[Company Domain],Summary[[#This Row],[Company Domain]],CPO[IPQS Check],"Valid", CPO[Status In HubSpot],"")</f>
        <v>0</v>
      </c>
      <c r="W30" s="1">
        <f>COUNTIFS(COO[Company Domain],Summary[[#This Row],[Company Domain]],COO[IPQS Check],"Valid", COO[Status In HubSpot],"")</f>
        <v>0</v>
      </c>
      <c r="X30" s="1">
        <f>COUNTIFS(CAO[Company Domain],Summary[[#This Row],[Company Domain]],CAO[IPQS Check],"Valid", CAO[Status In HubSpot],"")</f>
        <v>0</v>
      </c>
      <c r="Y30" s="1">
        <f>COUNTIFS(CEO[Company Domain],Summary[[#This Row],[Company Domain]],CEO[IPQS Check],"Valid", CEO[Status In HubSpot],"")</f>
        <v>0</v>
      </c>
      <c r="Z30" s="1">
        <f>COUNTIFS(Finance[Company Domain],Summary[[#This Row],[Company Domain]],Finance[IPQS Check],"Valid", Finance[Status In HubSpot],"New Contact")</f>
        <v>0</v>
      </c>
      <c r="AA30" s="1">
        <f>COUNTIFS(Treasurer[Company Domain],Summary[[#This Row],[Company Domain]],Treasurer[IPQS Check],"Valid", Treasurer[Status In HubSpot],"New Contact")</f>
        <v>1</v>
      </c>
      <c r="AB30" s="1">
        <f>COUNTIFS(Controller[Company Domain],Summary[[#This Row],[Company Domain]],Controller[IPQS Check],"Valid", Controller[Status In HubSpot],"New Contact")</f>
        <v>0</v>
      </c>
      <c r="AC30" s="1">
        <f>COUNTIFS(Sourcing[Company Domain],Summary[[#This Row],[Company Domain]],Sourcing[IPQS Check],"Valid", Sourcing[Status In HubSpot],"New Contact")</f>
        <v>0</v>
      </c>
      <c r="AD30" s="1">
        <f>COUNTIFS(Procurement[Company Domain],Summary[[#This Row],[Company Domain]],Procurement[IPQS Check],"Valid", Procurement[Status In HubSpot],"New Contact")</f>
        <v>0</v>
      </c>
      <c r="AE30" s="1">
        <f>SUM(Summary[[#This Row],[CPO-New]:[Procurement-New]])</f>
        <v>1</v>
      </c>
    </row>
    <row r="31" spans="1:41" x14ac:dyDescent="0.3">
      <c r="A31" s="1">
        <v>30</v>
      </c>
      <c r="B31" t="s">
        <v>30</v>
      </c>
      <c r="C31" t="s">
        <v>130</v>
      </c>
      <c r="D31">
        <v>1851204</v>
      </c>
      <c r="E31" t="s">
        <v>202</v>
      </c>
      <c r="F31" t="s">
        <v>211</v>
      </c>
      <c r="G31" t="s">
        <v>209</v>
      </c>
      <c r="H31" t="s">
        <v>211</v>
      </c>
      <c r="I31" t="s">
        <v>221</v>
      </c>
      <c r="J31" s="1">
        <f>COUNTIFS(CFO[Company Domain],Summary[[#This Row],[Company Domain]],CFO[IPQS Check],"Valid")</f>
        <v>1</v>
      </c>
      <c r="K31" s="1">
        <f>COUNTIFS(CPO[Company Domain],Summary[[#This Row],[Company Domain]],CPO[IPQS Check],"Valid")</f>
        <v>0</v>
      </c>
      <c r="L31" s="1">
        <f>COUNTIFS(COO[Company Domain],Summary[[#This Row],[Company Domain]],COO[IPQS Check],"Valid")</f>
        <v>0</v>
      </c>
      <c r="M31" s="1">
        <f>COUNTIFS(CAO[Company Domain],Summary[[#This Row],[Company Domain]],CAO[IPQS Check],"Valid")</f>
        <v>0</v>
      </c>
      <c r="N31" s="1">
        <f>COUNTIFS(CEO[Company Domain],Summary[[#This Row],[Company Domain]],CEO[IPQS Check],"Valid")</f>
        <v>0</v>
      </c>
      <c r="O31" s="1">
        <f>COUNTIFS(Finance[Company Domain],Summary[[#This Row],[Company Domain]],Finance[IPQS Check],"Valid")</f>
        <v>0</v>
      </c>
      <c r="P31" s="1">
        <f>COUNTIFS(Treasurer[Company Domain],Summary[[#This Row],[Company Domain]],Treasurer[IPQS Check],"Valid")</f>
        <v>1</v>
      </c>
      <c r="Q31" s="1">
        <f>COUNTIFS(Controller[Company Domain],Summary[[#This Row],[Company Domain]],Controller[IPQS Check],"Valid")</f>
        <v>0</v>
      </c>
      <c r="R31" s="1">
        <f>COUNTIFS(Sourcing[Company Domain],Summary[[#This Row],[Company Domain]],Sourcing[IPQS Check],"Valid")</f>
        <v>0</v>
      </c>
      <c r="S31" s="1">
        <f>COUNTIFS(Procurement[Company Domain],Summary[[#This Row],[Company Domain]],Procurement[IPQS Check],"Valid")</f>
        <v>1</v>
      </c>
      <c r="T31" s="1">
        <f>SUM(Summary[[#This Row],[CPO-Total]:[Procurement-Total]])</f>
        <v>2</v>
      </c>
      <c r="U31" s="1">
        <f>COUNTIFS(CFO[Company Domain],Summary[[#This Row],[Company Domain]],CFO[IPQS Check],"Valid", CFO[Status In HubSpot],"")</f>
        <v>0</v>
      </c>
      <c r="V31" s="1">
        <f>COUNTIFS(CPO[Company Domain],Summary[[#This Row],[Company Domain]],CPO[IPQS Check],"Valid", CPO[Status In HubSpot],"")</f>
        <v>0</v>
      </c>
      <c r="W31" s="1">
        <f>COUNTIFS(COO[Company Domain],Summary[[#This Row],[Company Domain]],COO[IPQS Check],"Valid", COO[Status In HubSpot],"")</f>
        <v>0</v>
      </c>
      <c r="X31" s="1">
        <f>COUNTIFS(CAO[Company Domain],Summary[[#This Row],[Company Domain]],CAO[IPQS Check],"Valid", CAO[Status In HubSpot],"")</f>
        <v>0</v>
      </c>
      <c r="Y31" s="1">
        <f>COUNTIFS(CEO[Company Domain],Summary[[#This Row],[Company Domain]],CEO[IPQS Check],"Valid", CEO[Status In HubSpot],"")</f>
        <v>0</v>
      </c>
      <c r="Z31" s="1">
        <f>COUNTIFS(Finance[Company Domain],Summary[[#This Row],[Company Domain]],Finance[IPQS Check],"Valid", Finance[Status In HubSpot],"New Contact")</f>
        <v>0</v>
      </c>
      <c r="AA31" s="1">
        <f>COUNTIFS(Treasurer[Company Domain],Summary[[#This Row],[Company Domain]],Treasurer[IPQS Check],"Valid", Treasurer[Status In HubSpot],"New Contact")</f>
        <v>1</v>
      </c>
      <c r="AB31" s="1">
        <f>COUNTIFS(Controller[Company Domain],Summary[[#This Row],[Company Domain]],Controller[IPQS Check],"Valid", Controller[Status In HubSpot],"New Contact")</f>
        <v>0</v>
      </c>
      <c r="AC31" s="1">
        <f>COUNTIFS(Sourcing[Company Domain],Summary[[#This Row],[Company Domain]],Sourcing[IPQS Check],"Valid", Sourcing[Status In HubSpot],"New Contact")</f>
        <v>0</v>
      </c>
      <c r="AD31" s="1">
        <f>COUNTIFS(Procurement[Company Domain],Summary[[#This Row],[Company Domain]],Procurement[IPQS Check],"Valid", Procurement[Status In HubSpot],"New Contact")</f>
        <v>0</v>
      </c>
      <c r="AE31" s="1">
        <f>SUM(Summary[[#This Row],[CPO-New]:[Procurement-New]])</f>
        <v>1</v>
      </c>
    </row>
    <row r="32" spans="1:41" x14ac:dyDescent="0.3">
      <c r="A32" s="1">
        <v>31</v>
      </c>
      <c r="B32" t="s">
        <v>31</v>
      </c>
      <c r="C32" t="s">
        <v>131</v>
      </c>
      <c r="D32">
        <v>1000000</v>
      </c>
      <c r="E32" t="s">
        <v>202</v>
      </c>
      <c r="F32" t="s">
        <v>211</v>
      </c>
      <c r="G32" t="s">
        <v>209</v>
      </c>
      <c r="H32" t="s">
        <v>211</v>
      </c>
      <c r="I32" t="s">
        <v>221</v>
      </c>
      <c r="J32" s="1">
        <f>COUNTIFS(CFO[Company Domain],Summary[[#This Row],[Company Domain]],CFO[IPQS Check],"Valid")</f>
        <v>0</v>
      </c>
      <c r="K32" s="1">
        <f>COUNTIFS(CPO[Company Domain],Summary[[#This Row],[Company Domain]],CPO[IPQS Check],"Valid")</f>
        <v>0</v>
      </c>
      <c r="L32" s="1">
        <f>COUNTIFS(COO[Company Domain],Summary[[#This Row],[Company Domain]],COO[IPQS Check],"Valid")</f>
        <v>0</v>
      </c>
      <c r="M32" s="1">
        <f>COUNTIFS(CAO[Company Domain],Summary[[#This Row],[Company Domain]],CAO[IPQS Check],"Valid")</f>
        <v>0</v>
      </c>
      <c r="N32" s="1">
        <f>COUNTIFS(CEO[Company Domain],Summary[[#This Row],[Company Domain]],CEO[IPQS Check],"Valid")</f>
        <v>0</v>
      </c>
      <c r="O32" s="1">
        <f>COUNTIFS(Finance[Company Domain],Summary[[#This Row],[Company Domain]],Finance[IPQS Check],"Valid")</f>
        <v>0</v>
      </c>
      <c r="P32" s="1">
        <f>COUNTIFS(Treasurer[Company Domain],Summary[[#This Row],[Company Domain]],Treasurer[IPQS Check],"Valid")</f>
        <v>0</v>
      </c>
      <c r="Q32" s="1">
        <f>COUNTIFS(Controller[Company Domain],Summary[[#This Row],[Company Domain]],Controller[IPQS Check],"Valid")</f>
        <v>0</v>
      </c>
      <c r="R32" s="1">
        <f>COUNTIFS(Sourcing[Company Domain],Summary[[#This Row],[Company Domain]],Sourcing[IPQS Check],"Valid")</f>
        <v>1</v>
      </c>
      <c r="S32" s="1">
        <f>COUNTIFS(Procurement[Company Domain],Summary[[#This Row],[Company Domain]],Procurement[IPQS Check],"Valid")</f>
        <v>1</v>
      </c>
      <c r="T32" s="1">
        <f>SUM(Summary[[#This Row],[CPO-Total]:[Procurement-Total]])</f>
        <v>2</v>
      </c>
      <c r="U32" s="1">
        <f>COUNTIFS(CFO[Company Domain],Summary[[#This Row],[Company Domain]],CFO[IPQS Check],"Valid", CFO[Status In HubSpot],"")</f>
        <v>0</v>
      </c>
      <c r="V32" s="1">
        <f>COUNTIFS(CPO[Company Domain],Summary[[#This Row],[Company Domain]],CPO[IPQS Check],"Valid", CPO[Status In HubSpot],"")</f>
        <v>0</v>
      </c>
      <c r="W32" s="1">
        <f>COUNTIFS(COO[Company Domain],Summary[[#This Row],[Company Domain]],COO[IPQS Check],"Valid", COO[Status In HubSpot],"")</f>
        <v>0</v>
      </c>
      <c r="X32" s="1">
        <f>COUNTIFS(CAO[Company Domain],Summary[[#This Row],[Company Domain]],CAO[IPQS Check],"Valid", CAO[Status In HubSpot],"")</f>
        <v>0</v>
      </c>
      <c r="Y32" s="1">
        <f>COUNTIFS(CEO[Company Domain],Summary[[#This Row],[Company Domain]],CEO[IPQS Check],"Valid", CEO[Status In HubSpot],"")</f>
        <v>0</v>
      </c>
      <c r="Z32" s="1">
        <f>COUNTIFS(Finance[Company Domain],Summary[[#This Row],[Company Domain]],Finance[IPQS Check],"Valid", Finance[Status In HubSpot],"New Contact")</f>
        <v>0</v>
      </c>
      <c r="AA32" s="1">
        <f>COUNTIFS(Treasurer[Company Domain],Summary[[#This Row],[Company Domain]],Treasurer[IPQS Check],"Valid", Treasurer[Status In HubSpot],"New Contact")</f>
        <v>0</v>
      </c>
      <c r="AB32" s="1">
        <f>COUNTIFS(Controller[Company Domain],Summary[[#This Row],[Company Domain]],Controller[IPQS Check],"Valid", Controller[Status In HubSpot],"New Contact")</f>
        <v>0</v>
      </c>
      <c r="AC32" s="1">
        <f>COUNTIFS(Sourcing[Company Domain],Summary[[#This Row],[Company Domain]],Sourcing[IPQS Check],"Valid", Sourcing[Status In HubSpot],"New Contact")</f>
        <v>0</v>
      </c>
      <c r="AD32" s="1">
        <f>COUNTIFS(Procurement[Company Domain],Summary[[#This Row],[Company Domain]],Procurement[IPQS Check],"Valid", Procurement[Status In HubSpot],"New Contact")</f>
        <v>0</v>
      </c>
      <c r="AE32" s="1">
        <f>SUM(Summary[[#This Row],[CPO-New]:[Procurement-New]])</f>
        <v>0</v>
      </c>
    </row>
    <row r="33" spans="1:31" x14ac:dyDescent="0.3">
      <c r="A33" s="1">
        <v>32</v>
      </c>
      <c r="B33" t="s">
        <v>32</v>
      </c>
      <c r="C33" t="s">
        <v>132</v>
      </c>
      <c r="D33">
        <v>1159634</v>
      </c>
      <c r="E33" t="s">
        <v>202</v>
      </c>
      <c r="F33" t="s">
        <v>208</v>
      </c>
      <c r="G33" t="s">
        <v>209</v>
      </c>
      <c r="H33" t="s">
        <v>210</v>
      </c>
      <c r="I33" t="s">
        <v>221</v>
      </c>
      <c r="J33" s="1">
        <f>COUNTIFS(CFO[Company Domain],Summary[[#This Row],[Company Domain]],CFO[IPQS Check],"Valid")</f>
        <v>1</v>
      </c>
      <c r="K33" s="1">
        <f>COUNTIFS(CPO[Company Domain],Summary[[#This Row],[Company Domain]],CPO[IPQS Check],"Valid")</f>
        <v>0</v>
      </c>
      <c r="L33" s="1">
        <f>COUNTIFS(COO[Company Domain],Summary[[#This Row],[Company Domain]],COO[IPQS Check],"Valid")</f>
        <v>0</v>
      </c>
      <c r="M33" s="1">
        <f>COUNTIFS(CAO[Company Domain],Summary[[#This Row],[Company Domain]],CAO[IPQS Check],"Valid")</f>
        <v>0</v>
      </c>
      <c r="N33" s="1">
        <f>COUNTIFS(CEO[Company Domain],Summary[[#This Row],[Company Domain]],CEO[IPQS Check],"Valid")</f>
        <v>0</v>
      </c>
      <c r="O33" s="1">
        <f>COUNTIFS(Finance[Company Domain],Summary[[#This Row],[Company Domain]],Finance[IPQS Check],"Valid")</f>
        <v>0</v>
      </c>
      <c r="P33" s="1">
        <f>COUNTIFS(Treasurer[Company Domain],Summary[[#This Row],[Company Domain]],Treasurer[IPQS Check],"Valid")</f>
        <v>0</v>
      </c>
      <c r="Q33" s="1">
        <f>COUNTIFS(Controller[Company Domain],Summary[[#This Row],[Company Domain]],Controller[IPQS Check],"Valid")</f>
        <v>1</v>
      </c>
      <c r="R33" s="1">
        <f>COUNTIFS(Sourcing[Company Domain],Summary[[#This Row],[Company Domain]],Sourcing[IPQS Check],"Valid")</f>
        <v>0</v>
      </c>
      <c r="S33" s="1">
        <f>COUNTIFS(Procurement[Company Domain],Summary[[#This Row],[Company Domain]],Procurement[IPQS Check],"Valid")</f>
        <v>0</v>
      </c>
      <c r="T33" s="1">
        <f>SUM(Summary[[#This Row],[CPO-Total]:[Procurement-Total]])</f>
        <v>1</v>
      </c>
      <c r="U33" s="1">
        <f>COUNTIFS(CFO[Company Domain],Summary[[#This Row],[Company Domain]],CFO[IPQS Check],"Valid", CFO[Status In HubSpot],"")</f>
        <v>0</v>
      </c>
      <c r="V33" s="1">
        <f>COUNTIFS(CPO[Company Domain],Summary[[#This Row],[Company Domain]],CPO[IPQS Check],"Valid", CPO[Status In HubSpot],"")</f>
        <v>0</v>
      </c>
      <c r="W33" s="1">
        <f>COUNTIFS(COO[Company Domain],Summary[[#This Row],[Company Domain]],COO[IPQS Check],"Valid", COO[Status In HubSpot],"")</f>
        <v>0</v>
      </c>
      <c r="X33" s="1">
        <f>COUNTIFS(CAO[Company Domain],Summary[[#This Row],[Company Domain]],CAO[IPQS Check],"Valid", CAO[Status In HubSpot],"")</f>
        <v>0</v>
      </c>
      <c r="Y33" s="1">
        <f>COUNTIFS(CEO[Company Domain],Summary[[#This Row],[Company Domain]],CEO[IPQS Check],"Valid", CEO[Status In HubSpot],"")</f>
        <v>0</v>
      </c>
      <c r="Z33" s="1">
        <f>COUNTIFS(Finance[Company Domain],Summary[[#This Row],[Company Domain]],Finance[IPQS Check],"Valid", Finance[Status In HubSpot],"New Contact")</f>
        <v>0</v>
      </c>
      <c r="AA33" s="1">
        <f>COUNTIFS(Treasurer[Company Domain],Summary[[#This Row],[Company Domain]],Treasurer[IPQS Check],"Valid", Treasurer[Status In HubSpot],"New Contact")</f>
        <v>0</v>
      </c>
      <c r="AB33" s="1">
        <f>COUNTIFS(Controller[Company Domain],Summary[[#This Row],[Company Domain]],Controller[IPQS Check],"Valid", Controller[Status In HubSpot],"New Contact")</f>
        <v>0</v>
      </c>
      <c r="AC33" s="1">
        <f>COUNTIFS(Sourcing[Company Domain],Summary[[#This Row],[Company Domain]],Sourcing[IPQS Check],"Valid", Sourcing[Status In HubSpot],"New Contact")</f>
        <v>0</v>
      </c>
      <c r="AD33" s="1">
        <f>COUNTIFS(Procurement[Company Domain],Summary[[#This Row],[Company Domain]],Procurement[IPQS Check],"Valid", Procurement[Status In HubSpot],"New Contact")</f>
        <v>0</v>
      </c>
      <c r="AE33" s="1">
        <f>SUM(Summary[[#This Row],[CPO-New]:[Procurement-New]])</f>
        <v>0</v>
      </c>
    </row>
    <row r="34" spans="1:31" x14ac:dyDescent="0.3">
      <c r="A34" s="1">
        <v>33</v>
      </c>
      <c r="B34" t="s">
        <v>33</v>
      </c>
      <c r="C34" t="s">
        <v>133</v>
      </c>
      <c r="D34">
        <v>2186762</v>
      </c>
      <c r="E34" t="s">
        <v>202</v>
      </c>
      <c r="F34" t="s">
        <v>214</v>
      </c>
      <c r="G34" t="s">
        <v>207</v>
      </c>
      <c r="H34" t="s">
        <v>207</v>
      </c>
      <c r="I34" t="s">
        <v>221</v>
      </c>
      <c r="J34" s="1">
        <f>COUNTIFS(CFO[Company Domain],Summary[[#This Row],[Company Domain]],CFO[IPQS Check],"Valid")</f>
        <v>1</v>
      </c>
      <c r="K34" s="1">
        <f>COUNTIFS(CPO[Company Domain],Summary[[#This Row],[Company Domain]],CPO[IPQS Check],"Valid")</f>
        <v>0</v>
      </c>
      <c r="L34" s="1">
        <f>COUNTIFS(COO[Company Domain],Summary[[#This Row],[Company Domain]],COO[IPQS Check],"Valid")</f>
        <v>1</v>
      </c>
      <c r="M34" s="1">
        <f>COUNTIFS(CAO[Company Domain],Summary[[#This Row],[Company Domain]],CAO[IPQS Check],"Valid")</f>
        <v>0</v>
      </c>
      <c r="N34" s="1">
        <f>COUNTIFS(CEO[Company Domain],Summary[[#This Row],[Company Domain]],CEO[IPQS Check],"Valid")</f>
        <v>3</v>
      </c>
      <c r="O34" s="1">
        <f>COUNTIFS(Finance[Company Domain],Summary[[#This Row],[Company Domain]],Finance[IPQS Check],"Valid")</f>
        <v>1</v>
      </c>
      <c r="P34" s="1">
        <f>COUNTIFS(Treasurer[Company Domain],Summary[[#This Row],[Company Domain]],Treasurer[IPQS Check],"Valid")</f>
        <v>0</v>
      </c>
      <c r="Q34" s="1">
        <f>COUNTIFS(Controller[Company Domain],Summary[[#This Row],[Company Domain]],Controller[IPQS Check],"Valid")</f>
        <v>1</v>
      </c>
      <c r="R34" s="1">
        <f>COUNTIFS(Sourcing[Company Domain],Summary[[#This Row],[Company Domain]],Sourcing[IPQS Check],"Valid")</f>
        <v>0</v>
      </c>
      <c r="S34" s="1">
        <f>COUNTIFS(Procurement[Company Domain],Summary[[#This Row],[Company Domain]],Procurement[IPQS Check],"Valid")</f>
        <v>0</v>
      </c>
      <c r="T34" s="1">
        <f>SUM(Summary[[#This Row],[CPO-Total]:[Procurement-Total]])</f>
        <v>6</v>
      </c>
      <c r="U34" s="1">
        <f>COUNTIFS(CFO[Company Domain],Summary[[#This Row],[Company Domain]],CFO[IPQS Check],"Valid", CFO[Status In HubSpot],"")</f>
        <v>0</v>
      </c>
      <c r="V34" s="1">
        <f>COUNTIFS(CPO[Company Domain],Summary[[#This Row],[Company Domain]],CPO[IPQS Check],"Valid", CPO[Status In HubSpot],"")</f>
        <v>0</v>
      </c>
      <c r="W34" s="1">
        <f>COUNTIFS(COO[Company Domain],Summary[[#This Row],[Company Domain]],COO[IPQS Check],"Valid", COO[Status In HubSpot],"")</f>
        <v>0</v>
      </c>
      <c r="X34" s="1">
        <f>COUNTIFS(CAO[Company Domain],Summary[[#This Row],[Company Domain]],CAO[IPQS Check],"Valid", CAO[Status In HubSpot],"")</f>
        <v>0</v>
      </c>
      <c r="Y34" s="1">
        <f>COUNTIFS(CEO[Company Domain],Summary[[#This Row],[Company Domain]],CEO[IPQS Check],"Valid", CEO[Status In HubSpot],"")</f>
        <v>1</v>
      </c>
      <c r="Z34" s="1">
        <f>COUNTIFS(Finance[Company Domain],Summary[[#This Row],[Company Domain]],Finance[IPQS Check],"Valid", Finance[Status In HubSpot],"New Contact")</f>
        <v>1</v>
      </c>
      <c r="AA34" s="1">
        <f>COUNTIFS(Treasurer[Company Domain],Summary[[#This Row],[Company Domain]],Treasurer[IPQS Check],"Valid", Treasurer[Status In HubSpot],"New Contact")</f>
        <v>0</v>
      </c>
      <c r="AB34" s="1">
        <f>COUNTIFS(Controller[Company Domain],Summary[[#This Row],[Company Domain]],Controller[IPQS Check],"Valid", Controller[Status In HubSpot],"New Contact")</f>
        <v>0</v>
      </c>
      <c r="AC34" s="1">
        <f>COUNTIFS(Sourcing[Company Domain],Summary[[#This Row],[Company Domain]],Sourcing[IPQS Check],"Valid", Sourcing[Status In HubSpot],"New Contact")</f>
        <v>0</v>
      </c>
      <c r="AD34" s="1">
        <f>COUNTIFS(Procurement[Company Domain],Summary[[#This Row],[Company Domain]],Procurement[IPQS Check],"Valid", Procurement[Status In HubSpot],"New Contact")</f>
        <v>0</v>
      </c>
      <c r="AE34" s="1">
        <f>SUM(Summary[[#This Row],[CPO-New]:[Procurement-New]])</f>
        <v>2</v>
      </c>
    </row>
    <row r="35" spans="1:31" x14ac:dyDescent="0.3">
      <c r="A35" s="1">
        <v>34</v>
      </c>
      <c r="B35" t="s">
        <v>34</v>
      </c>
      <c r="C35" t="s">
        <v>134</v>
      </c>
      <c r="D35">
        <v>226600000</v>
      </c>
      <c r="E35" t="s">
        <v>201</v>
      </c>
      <c r="F35" t="s">
        <v>215</v>
      </c>
      <c r="G35" t="s">
        <v>209</v>
      </c>
      <c r="H35" t="s">
        <v>216</v>
      </c>
      <c r="I35" t="s">
        <v>221</v>
      </c>
      <c r="J35" s="1">
        <f>COUNTIFS(CFO[Company Domain],Summary[[#This Row],[Company Domain]],CFO[IPQS Check],"Valid")</f>
        <v>2</v>
      </c>
      <c r="K35" s="1">
        <f>COUNTIFS(CPO[Company Domain],Summary[[#This Row],[Company Domain]],CPO[IPQS Check],"Valid")</f>
        <v>0</v>
      </c>
      <c r="L35" s="1">
        <f>COUNTIFS(COO[Company Domain],Summary[[#This Row],[Company Domain]],COO[IPQS Check],"Valid")</f>
        <v>3</v>
      </c>
      <c r="M35" s="1">
        <f>COUNTIFS(CAO[Company Domain],Summary[[#This Row],[Company Domain]],CAO[IPQS Check],"Valid")</f>
        <v>1</v>
      </c>
      <c r="N35" s="1">
        <f>COUNTIFS(CEO[Company Domain],Summary[[#This Row],[Company Domain]],CEO[IPQS Check],"Valid")</f>
        <v>0</v>
      </c>
      <c r="O35" s="1">
        <f>COUNTIFS(Finance[Company Domain],Summary[[#This Row],[Company Domain]],Finance[IPQS Check],"Valid")</f>
        <v>13</v>
      </c>
      <c r="P35" s="1">
        <f>COUNTIFS(Treasurer[Company Domain],Summary[[#This Row],[Company Domain]],Treasurer[IPQS Check],"Valid")</f>
        <v>3</v>
      </c>
      <c r="Q35" s="1">
        <f>COUNTIFS(Controller[Company Domain],Summary[[#This Row],[Company Domain]],Controller[IPQS Check],"Valid")</f>
        <v>8</v>
      </c>
      <c r="R35" s="1">
        <f>COUNTIFS(Sourcing[Company Domain],Summary[[#This Row],[Company Domain]],Sourcing[IPQS Check],"Valid")</f>
        <v>0</v>
      </c>
      <c r="S35" s="1">
        <f>COUNTIFS(Procurement[Company Domain],Summary[[#This Row],[Company Domain]],Procurement[IPQS Check],"Valid")</f>
        <v>0</v>
      </c>
      <c r="T35" s="1">
        <f>SUM(Summary[[#This Row],[CPO-Total]:[Procurement-Total]])</f>
        <v>28</v>
      </c>
      <c r="U35" s="1">
        <f>COUNTIFS(CFO[Company Domain],Summary[[#This Row],[Company Domain]],CFO[IPQS Check],"Valid", CFO[Status In HubSpot],"")</f>
        <v>0</v>
      </c>
      <c r="V35" s="1">
        <f>COUNTIFS(CPO[Company Domain],Summary[[#This Row],[Company Domain]],CPO[IPQS Check],"Valid", CPO[Status In HubSpot],"")</f>
        <v>0</v>
      </c>
      <c r="W35" s="1">
        <f>COUNTIFS(COO[Company Domain],Summary[[#This Row],[Company Domain]],COO[IPQS Check],"Valid", COO[Status In HubSpot],"")</f>
        <v>3</v>
      </c>
      <c r="X35" s="1">
        <f>COUNTIFS(CAO[Company Domain],Summary[[#This Row],[Company Domain]],CAO[IPQS Check],"Valid", CAO[Status In HubSpot],"")</f>
        <v>1</v>
      </c>
      <c r="Y35" s="1">
        <f>COUNTIFS(CEO[Company Domain],Summary[[#This Row],[Company Domain]],CEO[IPQS Check],"Valid", CEO[Status In HubSpot],"")</f>
        <v>0</v>
      </c>
      <c r="Z35" s="1">
        <f>COUNTIFS(Finance[Company Domain],Summary[[#This Row],[Company Domain]],Finance[IPQS Check],"Valid", Finance[Status In HubSpot],"New Contact")</f>
        <v>12</v>
      </c>
      <c r="AA35" s="1">
        <f>COUNTIFS(Treasurer[Company Domain],Summary[[#This Row],[Company Domain]],Treasurer[IPQS Check],"Valid", Treasurer[Status In HubSpot],"New Contact")</f>
        <v>3</v>
      </c>
      <c r="AB35" s="1">
        <f>COUNTIFS(Controller[Company Domain],Summary[[#This Row],[Company Domain]],Controller[IPQS Check],"Valid", Controller[Status In HubSpot],"New Contact")</f>
        <v>0</v>
      </c>
      <c r="AC35" s="1">
        <f>COUNTIFS(Sourcing[Company Domain],Summary[[#This Row],[Company Domain]],Sourcing[IPQS Check],"Valid", Sourcing[Status In HubSpot],"New Contact")</f>
        <v>0</v>
      </c>
      <c r="AD35" s="1">
        <f>COUNTIFS(Procurement[Company Domain],Summary[[#This Row],[Company Domain]],Procurement[IPQS Check],"Valid", Procurement[Status In HubSpot],"New Contact")</f>
        <v>0</v>
      </c>
      <c r="AE35" s="1">
        <f>SUM(Summary[[#This Row],[CPO-New]:[Procurement-New]])</f>
        <v>19</v>
      </c>
    </row>
    <row r="36" spans="1:31" x14ac:dyDescent="0.3">
      <c r="A36" s="1">
        <v>35</v>
      </c>
      <c r="B36" t="s">
        <v>35</v>
      </c>
      <c r="C36" t="s">
        <v>135</v>
      </c>
      <c r="D36">
        <v>144547000</v>
      </c>
      <c r="E36" t="s">
        <v>201</v>
      </c>
      <c r="F36" t="s">
        <v>215</v>
      </c>
      <c r="G36" t="s">
        <v>209</v>
      </c>
      <c r="H36" t="s">
        <v>216</v>
      </c>
      <c r="I36" t="s">
        <v>221</v>
      </c>
      <c r="J36" s="1">
        <f>COUNTIFS(CFO[Company Domain],Summary[[#This Row],[Company Domain]],CFO[IPQS Check],"Valid")</f>
        <v>1</v>
      </c>
      <c r="K36" s="1">
        <f>COUNTIFS(CPO[Company Domain],Summary[[#This Row],[Company Domain]],CPO[IPQS Check],"Valid")</f>
        <v>0</v>
      </c>
      <c r="L36" s="1">
        <f>COUNTIFS(COO[Company Domain],Summary[[#This Row],[Company Domain]],COO[IPQS Check],"Valid")</f>
        <v>4</v>
      </c>
      <c r="M36" s="1">
        <f>COUNTIFS(CAO[Company Domain],Summary[[#This Row],[Company Domain]],CAO[IPQS Check],"Valid")</f>
        <v>0</v>
      </c>
      <c r="N36" s="1">
        <f>COUNTIFS(CEO[Company Domain],Summary[[#This Row],[Company Domain]],CEO[IPQS Check],"Valid")</f>
        <v>0</v>
      </c>
      <c r="O36" s="1">
        <f>COUNTIFS(Finance[Company Domain],Summary[[#This Row],[Company Domain]],Finance[IPQS Check],"Valid")</f>
        <v>2</v>
      </c>
      <c r="P36" s="1">
        <f>COUNTIFS(Treasurer[Company Domain],Summary[[#This Row],[Company Domain]],Treasurer[IPQS Check],"Valid")</f>
        <v>6</v>
      </c>
      <c r="Q36" s="1">
        <f>COUNTIFS(Controller[Company Domain],Summary[[#This Row],[Company Domain]],Controller[IPQS Check],"Valid")</f>
        <v>1</v>
      </c>
      <c r="R36" s="1">
        <f>COUNTIFS(Sourcing[Company Domain],Summary[[#This Row],[Company Domain]],Sourcing[IPQS Check],"Valid")</f>
        <v>0</v>
      </c>
      <c r="S36" s="1">
        <f>COUNTIFS(Procurement[Company Domain],Summary[[#This Row],[Company Domain]],Procurement[IPQS Check],"Valid")</f>
        <v>0</v>
      </c>
      <c r="T36" s="1">
        <f>SUM(Summary[[#This Row],[CPO-Total]:[Procurement-Total]])</f>
        <v>13</v>
      </c>
      <c r="U36" s="1">
        <f>COUNTIFS(CFO[Company Domain],Summary[[#This Row],[Company Domain]],CFO[IPQS Check],"Valid", CFO[Status In HubSpot],"")</f>
        <v>0</v>
      </c>
      <c r="V36" s="1">
        <f>COUNTIFS(CPO[Company Domain],Summary[[#This Row],[Company Domain]],CPO[IPQS Check],"Valid", CPO[Status In HubSpot],"")</f>
        <v>0</v>
      </c>
      <c r="W36" s="1">
        <f>COUNTIFS(COO[Company Domain],Summary[[#This Row],[Company Domain]],COO[IPQS Check],"Valid", COO[Status In HubSpot],"")</f>
        <v>4</v>
      </c>
      <c r="X36" s="1">
        <f>COUNTIFS(CAO[Company Domain],Summary[[#This Row],[Company Domain]],CAO[IPQS Check],"Valid", CAO[Status In HubSpot],"")</f>
        <v>0</v>
      </c>
      <c r="Y36" s="1">
        <f>COUNTIFS(CEO[Company Domain],Summary[[#This Row],[Company Domain]],CEO[IPQS Check],"Valid", CEO[Status In HubSpot],"")</f>
        <v>0</v>
      </c>
      <c r="Z36" s="1">
        <f>COUNTIFS(Finance[Company Domain],Summary[[#This Row],[Company Domain]],Finance[IPQS Check],"Valid", Finance[Status In HubSpot],"New Contact")</f>
        <v>2</v>
      </c>
      <c r="AA36" s="1">
        <f>COUNTIFS(Treasurer[Company Domain],Summary[[#This Row],[Company Domain]],Treasurer[IPQS Check],"Valid", Treasurer[Status In HubSpot],"New Contact")</f>
        <v>6</v>
      </c>
      <c r="AB36" s="1">
        <f>COUNTIFS(Controller[Company Domain],Summary[[#This Row],[Company Domain]],Controller[IPQS Check],"Valid", Controller[Status In HubSpot],"New Contact")</f>
        <v>0</v>
      </c>
      <c r="AC36" s="1">
        <f>COUNTIFS(Sourcing[Company Domain],Summary[[#This Row],[Company Domain]],Sourcing[IPQS Check],"Valid", Sourcing[Status In HubSpot],"New Contact")</f>
        <v>0</v>
      </c>
      <c r="AD36" s="1">
        <f>COUNTIFS(Procurement[Company Domain],Summary[[#This Row],[Company Domain]],Procurement[IPQS Check],"Valid", Procurement[Status In HubSpot],"New Contact")</f>
        <v>0</v>
      </c>
      <c r="AE36" s="1">
        <f>SUM(Summary[[#This Row],[CPO-New]:[Procurement-New]])</f>
        <v>12</v>
      </c>
    </row>
    <row r="37" spans="1:31" x14ac:dyDescent="0.3">
      <c r="A37" s="1">
        <v>36</v>
      </c>
      <c r="B37" t="s">
        <v>36</v>
      </c>
      <c r="C37" t="s">
        <v>136</v>
      </c>
      <c r="D37">
        <v>19394000</v>
      </c>
      <c r="E37" t="s">
        <v>201</v>
      </c>
      <c r="F37" t="s">
        <v>217</v>
      </c>
      <c r="G37" t="s">
        <v>209</v>
      </c>
      <c r="H37" t="s">
        <v>218</v>
      </c>
      <c r="I37" t="s">
        <v>221</v>
      </c>
      <c r="J37" s="1">
        <f>COUNTIFS(CFO[Company Domain],Summary[[#This Row],[Company Domain]],CFO[IPQS Check],"Valid")</f>
        <v>0</v>
      </c>
      <c r="K37" s="1">
        <f>COUNTIFS(CPO[Company Domain],Summary[[#This Row],[Company Domain]],CPO[IPQS Check],"Valid")</f>
        <v>0</v>
      </c>
      <c r="L37" s="1">
        <f>COUNTIFS(COO[Company Domain],Summary[[#This Row],[Company Domain]],COO[IPQS Check],"Valid")</f>
        <v>0</v>
      </c>
      <c r="M37" s="1">
        <f>COUNTIFS(CAO[Company Domain],Summary[[#This Row],[Company Domain]],CAO[IPQS Check],"Valid")</f>
        <v>1</v>
      </c>
      <c r="N37" s="1">
        <f>COUNTIFS(CEO[Company Domain],Summary[[#This Row],[Company Domain]],CEO[IPQS Check],"Valid")</f>
        <v>0</v>
      </c>
      <c r="O37" s="1">
        <f>COUNTIFS(Finance[Company Domain],Summary[[#This Row],[Company Domain]],Finance[IPQS Check],"Valid")</f>
        <v>2</v>
      </c>
      <c r="P37" s="1">
        <f>COUNTIFS(Treasurer[Company Domain],Summary[[#This Row],[Company Domain]],Treasurer[IPQS Check],"Valid")</f>
        <v>1</v>
      </c>
      <c r="Q37" s="1">
        <f>COUNTIFS(Controller[Company Domain],Summary[[#This Row],[Company Domain]],Controller[IPQS Check],"Valid")</f>
        <v>0</v>
      </c>
      <c r="R37" s="1">
        <f>COUNTIFS(Sourcing[Company Domain],Summary[[#This Row],[Company Domain]],Sourcing[IPQS Check],"Valid")</f>
        <v>0</v>
      </c>
      <c r="S37" s="1">
        <f>COUNTIFS(Procurement[Company Domain],Summary[[#This Row],[Company Domain]],Procurement[IPQS Check],"Valid")</f>
        <v>0</v>
      </c>
      <c r="T37" s="1">
        <f>SUM(Summary[[#This Row],[CPO-Total]:[Procurement-Total]])</f>
        <v>4</v>
      </c>
      <c r="U37" s="1">
        <f>COUNTIFS(CFO[Company Domain],Summary[[#This Row],[Company Domain]],CFO[IPQS Check],"Valid", CFO[Status In HubSpot],"")</f>
        <v>0</v>
      </c>
      <c r="V37" s="1">
        <f>COUNTIFS(CPO[Company Domain],Summary[[#This Row],[Company Domain]],CPO[IPQS Check],"Valid", CPO[Status In HubSpot],"")</f>
        <v>0</v>
      </c>
      <c r="W37" s="1">
        <f>COUNTIFS(COO[Company Domain],Summary[[#This Row],[Company Domain]],COO[IPQS Check],"Valid", COO[Status In HubSpot],"")</f>
        <v>0</v>
      </c>
      <c r="X37" s="1">
        <f>COUNTIFS(CAO[Company Domain],Summary[[#This Row],[Company Domain]],CAO[IPQS Check],"Valid", CAO[Status In HubSpot],"")</f>
        <v>1</v>
      </c>
      <c r="Y37" s="1">
        <f>COUNTIFS(CEO[Company Domain],Summary[[#This Row],[Company Domain]],CEO[IPQS Check],"Valid", CEO[Status In HubSpot],"")</f>
        <v>0</v>
      </c>
      <c r="Z37" s="1">
        <f>COUNTIFS(Finance[Company Domain],Summary[[#This Row],[Company Domain]],Finance[IPQS Check],"Valid", Finance[Status In HubSpot],"New Contact")</f>
        <v>2</v>
      </c>
      <c r="AA37" s="1">
        <f>COUNTIFS(Treasurer[Company Domain],Summary[[#This Row],[Company Domain]],Treasurer[IPQS Check],"Valid", Treasurer[Status In HubSpot],"New Contact")</f>
        <v>1</v>
      </c>
      <c r="AB37" s="1">
        <f>COUNTIFS(Controller[Company Domain],Summary[[#This Row],[Company Domain]],Controller[IPQS Check],"Valid", Controller[Status In HubSpot],"New Contact")</f>
        <v>0</v>
      </c>
      <c r="AC37" s="1">
        <f>COUNTIFS(Sourcing[Company Domain],Summary[[#This Row],[Company Domain]],Sourcing[IPQS Check],"Valid", Sourcing[Status In HubSpot],"New Contact")</f>
        <v>0</v>
      </c>
      <c r="AD37" s="1">
        <f>COUNTIFS(Procurement[Company Domain],Summary[[#This Row],[Company Domain]],Procurement[IPQS Check],"Valid", Procurement[Status In HubSpot],"New Contact")</f>
        <v>0</v>
      </c>
      <c r="AE37" s="1">
        <f>SUM(Summary[[#This Row],[CPO-New]:[Procurement-New]])</f>
        <v>4</v>
      </c>
    </row>
    <row r="38" spans="1:31" x14ac:dyDescent="0.3">
      <c r="A38" s="1">
        <v>37</v>
      </c>
      <c r="B38" t="s">
        <v>37</v>
      </c>
      <c r="C38" t="s">
        <v>137</v>
      </c>
      <c r="D38">
        <v>33900000</v>
      </c>
      <c r="E38" t="s">
        <v>201</v>
      </c>
      <c r="F38" t="s">
        <v>206</v>
      </c>
      <c r="G38" t="s">
        <v>207</v>
      </c>
      <c r="H38" t="s">
        <v>207</v>
      </c>
      <c r="I38" t="s">
        <v>221</v>
      </c>
      <c r="J38" s="1">
        <f>COUNTIFS(CFO[Company Domain],Summary[[#This Row],[Company Domain]],CFO[IPQS Check],"Valid")</f>
        <v>1</v>
      </c>
      <c r="K38" s="1">
        <f>COUNTIFS(CPO[Company Domain],Summary[[#This Row],[Company Domain]],CPO[IPQS Check],"Valid")</f>
        <v>0</v>
      </c>
      <c r="L38" s="1">
        <f>COUNTIFS(COO[Company Domain],Summary[[#This Row],[Company Domain]],COO[IPQS Check],"Valid")</f>
        <v>3</v>
      </c>
      <c r="M38" s="1">
        <f>COUNTIFS(CAO[Company Domain],Summary[[#This Row],[Company Domain]],CAO[IPQS Check],"Valid")</f>
        <v>0</v>
      </c>
      <c r="N38" s="1">
        <f>COUNTIFS(CEO[Company Domain],Summary[[#This Row],[Company Domain]],CEO[IPQS Check],"Valid")</f>
        <v>0</v>
      </c>
      <c r="O38" s="1">
        <f>COUNTIFS(Finance[Company Domain],Summary[[#This Row],[Company Domain]],Finance[IPQS Check],"Valid")</f>
        <v>1</v>
      </c>
      <c r="P38" s="1">
        <f>COUNTIFS(Treasurer[Company Domain],Summary[[#This Row],[Company Domain]],Treasurer[IPQS Check],"Valid")</f>
        <v>0</v>
      </c>
      <c r="Q38" s="1">
        <f>COUNTIFS(Controller[Company Domain],Summary[[#This Row],[Company Domain]],Controller[IPQS Check],"Valid")</f>
        <v>1</v>
      </c>
      <c r="R38" s="1">
        <f>COUNTIFS(Sourcing[Company Domain],Summary[[#This Row],[Company Domain]],Sourcing[IPQS Check],"Valid")</f>
        <v>0</v>
      </c>
      <c r="S38" s="1">
        <f>COUNTIFS(Procurement[Company Domain],Summary[[#This Row],[Company Domain]],Procurement[IPQS Check],"Valid")</f>
        <v>0</v>
      </c>
      <c r="T38" s="1">
        <f>SUM(Summary[[#This Row],[CPO-Total]:[Procurement-Total]])</f>
        <v>5</v>
      </c>
      <c r="U38" s="1">
        <f>COUNTIFS(CFO[Company Domain],Summary[[#This Row],[Company Domain]],CFO[IPQS Check],"Valid", CFO[Status In HubSpot],"")</f>
        <v>0</v>
      </c>
      <c r="V38" s="1">
        <f>COUNTIFS(CPO[Company Domain],Summary[[#This Row],[Company Domain]],CPO[IPQS Check],"Valid", CPO[Status In HubSpot],"")</f>
        <v>0</v>
      </c>
      <c r="W38" s="1">
        <f>COUNTIFS(COO[Company Domain],Summary[[#This Row],[Company Domain]],COO[IPQS Check],"Valid", COO[Status In HubSpot],"")</f>
        <v>2</v>
      </c>
      <c r="X38" s="1">
        <f>COUNTIFS(CAO[Company Domain],Summary[[#This Row],[Company Domain]],CAO[IPQS Check],"Valid", CAO[Status In HubSpot],"")</f>
        <v>0</v>
      </c>
      <c r="Y38" s="1">
        <f>COUNTIFS(CEO[Company Domain],Summary[[#This Row],[Company Domain]],CEO[IPQS Check],"Valid", CEO[Status In HubSpot],"")</f>
        <v>0</v>
      </c>
      <c r="Z38" s="1">
        <f>COUNTIFS(Finance[Company Domain],Summary[[#This Row],[Company Domain]],Finance[IPQS Check],"Valid", Finance[Status In HubSpot],"New Contact")</f>
        <v>1</v>
      </c>
      <c r="AA38" s="1">
        <f>COUNTIFS(Treasurer[Company Domain],Summary[[#This Row],[Company Domain]],Treasurer[IPQS Check],"Valid", Treasurer[Status In HubSpot],"New Contact")</f>
        <v>0</v>
      </c>
      <c r="AB38" s="1">
        <f>COUNTIFS(Controller[Company Domain],Summary[[#This Row],[Company Domain]],Controller[IPQS Check],"Valid", Controller[Status In HubSpot],"New Contact")</f>
        <v>0</v>
      </c>
      <c r="AC38" s="1">
        <f>COUNTIFS(Sourcing[Company Domain],Summary[[#This Row],[Company Domain]],Sourcing[IPQS Check],"Valid", Sourcing[Status In HubSpot],"New Contact")</f>
        <v>0</v>
      </c>
      <c r="AD38" s="1">
        <f>COUNTIFS(Procurement[Company Domain],Summary[[#This Row],[Company Domain]],Procurement[IPQS Check],"Valid", Procurement[Status In HubSpot],"New Contact")</f>
        <v>0</v>
      </c>
      <c r="AE38" s="1">
        <f>SUM(Summary[[#This Row],[CPO-New]:[Procurement-New]])</f>
        <v>3</v>
      </c>
    </row>
    <row r="39" spans="1:31" x14ac:dyDescent="0.3">
      <c r="A39" s="1">
        <v>38</v>
      </c>
      <c r="B39" t="s">
        <v>38</v>
      </c>
      <c r="C39" t="s">
        <v>138</v>
      </c>
      <c r="D39">
        <v>21500000</v>
      </c>
      <c r="E39" t="s">
        <v>201</v>
      </c>
      <c r="F39" t="s">
        <v>214</v>
      </c>
      <c r="G39" t="s">
        <v>207</v>
      </c>
      <c r="H39" t="s">
        <v>207</v>
      </c>
      <c r="I39" t="s">
        <v>221</v>
      </c>
      <c r="J39" s="1">
        <f>COUNTIFS(CFO[Company Domain],Summary[[#This Row],[Company Domain]],CFO[IPQS Check],"Valid")</f>
        <v>1</v>
      </c>
      <c r="K39" s="1">
        <f>COUNTIFS(CPO[Company Domain],Summary[[#This Row],[Company Domain]],CPO[IPQS Check],"Valid")</f>
        <v>0</v>
      </c>
      <c r="L39" s="1">
        <f>COUNTIFS(COO[Company Domain],Summary[[#This Row],[Company Domain]],COO[IPQS Check],"Valid")</f>
        <v>1</v>
      </c>
      <c r="M39" s="1">
        <f>COUNTIFS(CAO[Company Domain],Summary[[#This Row],[Company Domain]],CAO[IPQS Check],"Valid")</f>
        <v>0</v>
      </c>
      <c r="N39" s="1">
        <f>COUNTIFS(CEO[Company Domain],Summary[[#This Row],[Company Domain]],CEO[IPQS Check],"Valid")</f>
        <v>0</v>
      </c>
      <c r="O39" s="1">
        <f>COUNTIFS(Finance[Company Domain],Summary[[#This Row],[Company Domain]],Finance[IPQS Check],"Valid")</f>
        <v>3</v>
      </c>
      <c r="P39" s="1">
        <f>COUNTIFS(Treasurer[Company Domain],Summary[[#This Row],[Company Domain]],Treasurer[IPQS Check],"Valid")</f>
        <v>0</v>
      </c>
      <c r="Q39" s="1">
        <f>COUNTIFS(Controller[Company Domain],Summary[[#This Row],[Company Domain]],Controller[IPQS Check],"Valid")</f>
        <v>0</v>
      </c>
      <c r="R39" s="1">
        <f>COUNTIFS(Sourcing[Company Domain],Summary[[#This Row],[Company Domain]],Sourcing[IPQS Check],"Valid")</f>
        <v>0</v>
      </c>
      <c r="S39" s="1">
        <f>COUNTIFS(Procurement[Company Domain],Summary[[#This Row],[Company Domain]],Procurement[IPQS Check],"Valid")</f>
        <v>0</v>
      </c>
      <c r="T39" s="1">
        <f>SUM(Summary[[#This Row],[CPO-Total]:[Procurement-Total]])</f>
        <v>4</v>
      </c>
      <c r="U39" s="1">
        <f>COUNTIFS(CFO[Company Domain],Summary[[#This Row],[Company Domain]],CFO[IPQS Check],"Valid", CFO[Status In HubSpot],"")</f>
        <v>0</v>
      </c>
      <c r="V39" s="1">
        <f>COUNTIFS(CPO[Company Domain],Summary[[#This Row],[Company Domain]],CPO[IPQS Check],"Valid", CPO[Status In HubSpot],"")</f>
        <v>0</v>
      </c>
      <c r="W39" s="1">
        <f>COUNTIFS(COO[Company Domain],Summary[[#This Row],[Company Domain]],COO[IPQS Check],"Valid", COO[Status In HubSpot],"")</f>
        <v>0</v>
      </c>
      <c r="X39" s="1">
        <f>COUNTIFS(CAO[Company Domain],Summary[[#This Row],[Company Domain]],CAO[IPQS Check],"Valid", CAO[Status In HubSpot],"")</f>
        <v>0</v>
      </c>
      <c r="Y39" s="1">
        <f>COUNTIFS(CEO[Company Domain],Summary[[#This Row],[Company Domain]],CEO[IPQS Check],"Valid", CEO[Status In HubSpot],"")</f>
        <v>0</v>
      </c>
      <c r="Z39" s="1">
        <f>COUNTIFS(Finance[Company Domain],Summary[[#This Row],[Company Domain]],Finance[IPQS Check],"Valid", Finance[Status In HubSpot],"New Contact")</f>
        <v>3</v>
      </c>
      <c r="AA39" s="1">
        <f>COUNTIFS(Treasurer[Company Domain],Summary[[#This Row],[Company Domain]],Treasurer[IPQS Check],"Valid", Treasurer[Status In HubSpot],"New Contact")</f>
        <v>0</v>
      </c>
      <c r="AB39" s="1">
        <f>COUNTIFS(Controller[Company Domain],Summary[[#This Row],[Company Domain]],Controller[IPQS Check],"Valid", Controller[Status In HubSpot],"New Contact")</f>
        <v>0</v>
      </c>
      <c r="AC39" s="1">
        <f>COUNTIFS(Sourcing[Company Domain],Summary[[#This Row],[Company Domain]],Sourcing[IPQS Check],"Valid", Sourcing[Status In HubSpot],"New Contact")</f>
        <v>0</v>
      </c>
      <c r="AD39" s="1">
        <f>COUNTIFS(Procurement[Company Domain],Summary[[#This Row],[Company Domain]],Procurement[IPQS Check],"Valid", Procurement[Status In HubSpot],"New Contact")</f>
        <v>0</v>
      </c>
      <c r="AE39" s="1">
        <f>SUM(Summary[[#This Row],[CPO-New]:[Procurement-New]])</f>
        <v>3</v>
      </c>
    </row>
    <row r="40" spans="1:31" x14ac:dyDescent="0.3">
      <c r="A40" s="1">
        <v>39</v>
      </c>
      <c r="B40" t="s">
        <v>39</v>
      </c>
      <c r="C40" t="s">
        <v>139</v>
      </c>
      <c r="D40">
        <v>12400000</v>
      </c>
      <c r="E40" t="s">
        <v>201</v>
      </c>
      <c r="F40" t="s">
        <v>206</v>
      </c>
      <c r="G40" t="s">
        <v>207</v>
      </c>
      <c r="H40" t="s">
        <v>207</v>
      </c>
      <c r="I40" t="s">
        <v>221</v>
      </c>
      <c r="J40" s="1">
        <f>COUNTIFS(CFO[Company Domain],Summary[[#This Row],[Company Domain]],CFO[IPQS Check],"Valid")</f>
        <v>2</v>
      </c>
      <c r="K40" s="1">
        <f>COUNTIFS(CPO[Company Domain],Summary[[#This Row],[Company Domain]],CPO[IPQS Check],"Valid")</f>
        <v>0</v>
      </c>
      <c r="L40" s="1">
        <f>COUNTIFS(COO[Company Domain],Summary[[#This Row],[Company Domain]],COO[IPQS Check],"Valid")</f>
        <v>3</v>
      </c>
      <c r="M40" s="1">
        <f>COUNTIFS(CAO[Company Domain],Summary[[#This Row],[Company Domain]],CAO[IPQS Check],"Valid")</f>
        <v>0</v>
      </c>
      <c r="N40" s="1">
        <f>COUNTIFS(CEO[Company Domain],Summary[[#This Row],[Company Domain]],CEO[IPQS Check],"Valid")</f>
        <v>1</v>
      </c>
      <c r="O40" s="1">
        <f>COUNTIFS(Finance[Company Domain],Summary[[#This Row],[Company Domain]],Finance[IPQS Check],"Valid")</f>
        <v>0</v>
      </c>
      <c r="P40" s="1">
        <f>COUNTIFS(Treasurer[Company Domain],Summary[[#This Row],[Company Domain]],Treasurer[IPQS Check],"Valid")</f>
        <v>1</v>
      </c>
      <c r="Q40" s="1">
        <f>COUNTIFS(Controller[Company Domain],Summary[[#This Row],[Company Domain]],Controller[IPQS Check],"Valid")</f>
        <v>1</v>
      </c>
      <c r="R40" s="1">
        <f>COUNTIFS(Sourcing[Company Domain],Summary[[#This Row],[Company Domain]],Sourcing[IPQS Check],"Valid")</f>
        <v>0</v>
      </c>
      <c r="S40" s="1">
        <f>COUNTIFS(Procurement[Company Domain],Summary[[#This Row],[Company Domain]],Procurement[IPQS Check],"Valid")</f>
        <v>0</v>
      </c>
      <c r="T40" s="1">
        <f>SUM(Summary[[#This Row],[CPO-Total]:[Procurement-Total]])</f>
        <v>6</v>
      </c>
      <c r="U40" s="1">
        <f>COUNTIFS(CFO[Company Domain],Summary[[#This Row],[Company Domain]],CFO[IPQS Check],"Valid", CFO[Status In HubSpot],"")</f>
        <v>1</v>
      </c>
      <c r="V40" s="1">
        <f>COUNTIFS(CPO[Company Domain],Summary[[#This Row],[Company Domain]],CPO[IPQS Check],"Valid", CPO[Status In HubSpot],"")</f>
        <v>0</v>
      </c>
      <c r="W40" s="1">
        <f>COUNTIFS(COO[Company Domain],Summary[[#This Row],[Company Domain]],COO[IPQS Check],"Valid", COO[Status In HubSpot],"")</f>
        <v>3</v>
      </c>
      <c r="X40" s="1">
        <f>COUNTIFS(CAO[Company Domain],Summary[[#This Row],[Company Domain]],CAO[IPQS Check],"Valid", CAO[Status In HubSpot],"")</f>
        <v>0</v>
      </c>
      <c r="Y40" s="1">
        <f>COUNTIFS(CEO[Company Domain],Summary[[#This Row],[Company Domain]],CEO[IPQS Check],"Valid", CEO[Status In HubSpot],"")</f>
        <v>0</v>
      </c>
      <c r="Z40" s="1">
        <f>COUNTIFS(Finance[Company Domain],Summary[[#This Row],[Company Domain]],Finance[IPQS Check],"Valid", Finance[Status In HubSpot],"New Contact")</f>
        <v>0</v>
      </c>
      <c r="AA40" s="1">
        <f>COUNTIFS(Treasurer[Company Domain],Summary[[#This Row],[Company Domain]],Treasurer[IPQS Check],"Valid", Treasurer[Status In HubSpot],"New Contact")</f>
        <v>1</v>
      </c>
      <c r="AB40" s="1">
        <f>COUNTIFS(Controller[Company Domain],Summary[[#This Row],[Company Domain]],Controller[IPQS Check],"Valid", Controller[Status In HubSpot],"New Contact")</f>
        <v>0</v>
      </c>
      <c r="AC40" s="1">
        <f>COUNTIFS(Sourcing[Company Domain],Summary[[#This Row],[Company Domain]],Sourcing[IPQS Check],"Valid", Sourcing[Status In HubSpot],"New Contact")</f>
        <v>0</v>
      </c>
      <c r="AD40" s="1">
        <f>COUNTIFS(Procurement[Company Domain],Summary[[#This Row],[Company Domain]],Procurement[IPQS Check],"Valid", Procurement[Status In HubSpot],"New Contact")</f>
        <v>0</v>
      </c>
      <c r="AE40" s="1">
        <f>SUM(Summary[[#This Row],[CPO-New]:[Procurement-New]])</f>
        <v>4</v>
      </c>
    </row>
    <row r="41" spans="1:31" x14ac:dyDescent="0.3">
      <c r="A41" s="1">
        <v>40</v>
      </c>
      <c r="B41" t="s">
        <v>40</v>
      </c>
      <c r="C41" t="s">
        <v>140</v>
      </c>
      <c r="D41">
        <v>8779057</v>
      </c>
      <c r="E41" t="s">
        <v>201</v>
      </c>
      <c r="F41" t="s">
        <v>206</v>
      </c>
      <c r="G41" t="s">
        <v>207</v>
      </c>
      <c r="H41" t="s">
        <v>207</v>
      </c>
      <c r="I41" t="s">
        <v>221</v>
      </c>
      <c r="J41" s="1">
        <f>COUNTIFS(CFO[Company Domain],Summary[[#This Row],[Company Domain]],CFO[IPQS Check],"Valid")</f>
        <v>7</v>
      </c>
      <c r="K41" s="1">
        <f>COUNTIFS(CPO[Company Domain],Summary[[#This Row],[Company Domain]],CPO[IPQS Check],"Valid")</f>
        <v>0</v>
      </c>
      <c r="L41" s="1">
        <f>COUNTIFS(COO[Company Domain],Summary[[#This Row],[Company Domain]],COO[IPQS Check],"Valid")</f>
        <v>7</v>
      </c>
      <c r="M41" s="1">
        <f>COUNTIFS(CAO[Company Domain],Summary[[#This Row],[Company Domain]],CAO[IPQS Check],"Valid")</f>
        <v>0</v>
      </c>
      <c r="N41" s="1">
        <f>COUNTIFS(CEO[Company Domain],Summary[[#This Row],[Company Domain]],CEO[IPQS Check],"Valid")</f>
        <v>3</v>
      </c>
      <c r="O41" s="1">
        <f>COUNTIFS(Finance[Company Domain],Summary[[#This Row],[Company Domain]],Finance[IPQS Check],"Valid")</f>
        <v>0</v>
      </c>
      <c r="P41" s="1">
        <f>COUNTIFS(Treasurer[Company Domain],Summary[[#This Row],[Company Domain]],Treasurer[IPQS Check],"Valid")</f>
        <v>1</v>
      </c>
      <c r="Q41" s="1">
        <f>COUNTIFS(Controller[Company Domain],Summary[[#This Row],[Company Domain]],Controller[IPQS Check],"Valid")</f>
        <v>4</v>
      </c>
      <c r="R41" s="1">
        <f>COUNTIFS(Sourcing[Company Domain],Summary[[#This Row],[Company Domain]],Sourcing[IPQS Check],"Valid")</f>
        <v>1</v>
      </c>
      <c r="S41" s="1">
        <f>COUNTIFS(Procurement[Company Domain],Summary[[#This Row],[Company Domain]],Procurement[IPQS Check],"Valid")</f>
        <v>0</v>
      </c>
      <c r="T41" s="1">
        <f>SUM(Summary[[#This Row],[CPO-Total]:[Procurement-Total]])</f>
        <v>16</v>
      </c>
      <c r="U41" s="1">
        <f>COUNTIFS(CFO[Company Domain],Summary[[#This Row],[Company Domain]],CFO[IPQS Check],"Valid", CFO[Status In HubSpot],"")</f>
        <v>5</v>
      </c>
      <c r="V41" s="1">
        <f>COUNTIFS(CPO[Company Domain],Summary[[#This Row],[Company Domain]],CPO[IPQS Check],"Valid", CPO[Status In HubSpot],"")</f>
        <v>0</v>
      </c>
      <c r="W41" s="1">
        <f>COUNTIFS(COO[Company Domain],Summary[[#This Row],[Company Domain]],COO[IPQS Check],"Valid", COO[Status In HubSpot],"")</f>
        <v>6</v>
      </c>
      <c r="X41" s="1">
        <f>COUNTIFS(CAO[Company Domain],Summary[[#This Row],[Company Domain]],CAO[IPQS Check],"Valid", CAO[Status In HubSpot],"")</f>
        <v>0</v>
      </c>
      <c r="Y41" s="1">
        <f>COUNTIFS(CEO[Company Domain],Summary[[#This Row],[Company Domain]],CEO[IPQS Check],"Valid", CEO[Status In HubSpot],"")</f>
        <v>2</v>
      </c>
      <c r="Z41" s="1">
        <f>COUNTIFS(Finance[Company Domain],Summary[[#This Row],[Company Domain]],Finance[IPQS Check],"Valid", Finance[Status In HubSpot],"New Contact")</f>
        <v>0</v>
      </c>
      <c r="AA41" s="1">
        <f>COUNTIFS(Treasurer[Company Domain],Summary[[#This Row],[Company Domain]],Treasurer[IPQS Check],"Valid", Treasurer[Status In HubSpot],"New Contact")</f>
        <v>1</v>
      </c>
      <c r="AB41" s="1">
        <f>COUNTIFS(Controller[Company Domain],Summary[[#This Row],[Company Domain]],Controller[IPQS Check],"Valid", Controller[Status In HubSpot],"New Contact")</f>
        <v>0</v>
      </c>
      <c r="AC41" s="1">
        <f>COUNTIFS(Sourcing[Company Domain],Summary[[#This Row],[Company Domain]],Sourcing[IPQS Check],"Valid", Sourcing[Status In HubSpot],"New Contact")</f>
        <v>0</v>
      </c>
      <c r="AD41" s="1">
        <f>COUNTIFS(Procurement[Company Domain],Summary[[#This Row],[Company Domain]],Procurement[IPQS Check],"Valid", Procurement[Status In HubSpot],"New Contact")</f>
        <v>0</v>
      </c>
      <c r="AE41" s="1">
        <f>SUM(Summary[[#This Row],[CPO-New]:[Procurement-New]])</f>
        <v>9</v>
      </c>
    </row>
    <row r="42" spans="1:31" x14ac:dyDescent="0.3">
      <c r="A42" s="1">
        <v>41</v>
      </c>
      <c r="B42" t="s">
        <v>41</v>
      </c>
      <c r="C42" t="s">
        <v>141</v>
      </c>
      <c r="D42">
        <v>9776553</v>
      </c>
      <c r="E42" t="s">
        <v>201</v>
      </c>
      <c r="F42" t="s">
        <v>212</v>
      </c>
      <c r="G42" t="s">
        <v>209</v>
      </c>
      <c r="H42" t="s">
        <v>212</v>
      </c>
      <c r="I42" t="s">
        <v>221</v>
      </c>
      <c r="J42" s="1">
        <f>COUNTIFS(CFO[Company Domain],Summary[[#This Row],[Company Domain]],CFO[IPQS Check],"Valid")</f>
        <v>1</v>
      </c>
      <c r="K42" s="1">
        <f>COUNTIFS(CPO[Company Domain],Summary[[#This Row],[Company Domain]],CPO[IPQS Check],"Valid")</f>
        <v>0</v>
      </c>
      <c r="L42" s="1">
        <f>COUNTIFS(COO[Company Domain],Summary[[#This Row],[Company Domain]],COO[IPQS Check],"Valid")</f>
        <v>0</v>
      </c>
      <c r="M42" s="1">
        <f>COUNTIFS(CAO[Company Domain],Summary[[#This Row],[Company Domain]],CAO[IPQS Check],"Valid")</f>
        <v>0</v>
      </c>
      <c r="N42" s="1">
        <f>COUNTIFS(CEO[Company Domain],Summary[[#This Row],[Company Domain]],CEO[IPQS Check],"Valid")</f>
        <v>2</v>
      </c>
      <c r="O42" s="1">
        <f>COUNTIFS(Finance[Company Domain],Summary[[#This Row],[Company Domain]],Finance[IPQS Check],"Valid")</f>
        <v>2</v>
      </c>
      <c r="P42" s="1">
        <f>COUNTIFS(Treasurer[Company Domain],Summary[[#This Row],[Company Domain]],Treasurer[IPQS Check],"Valid")</f>
        <v>0</v>
      </c>
      <c r="Q42" s="1">
        <f>COUNTIFS(Controller[Company Domain],Summary[[#This Row],[Company Domain]],Controller[IPQS Check],"Valid")</f>
        <v>1</v>
      </c>
      <c r="R42" s="1">
        <f>COUNTIFS(Sourcing[Company Domain],Summary[[#This Row],[Company Domain]],Sourcing[IPQS Check],"Valid")</f>
        <v>0</v>
      </c>
      <c r="S42" s="1">
        <f>COUNTIFS(Procurement[Company Domain],Summary[[#This Row],[Company Domain]],Procurement[IPQS Check],"Valid")</f>
        <v>0</v>
      </c>
      <c r="T42" s="1">
        <f>SUM(Summary[[#This Row],[CPO-Total]:[Procurement-Total]])</f>
        <v>5</v>
      </c>
      <c r="U42" s="1">
        <f>COUNTIFS(CFO[Company Domain],Summary[[#This Row],[Company Domain]],CFO[IPQS Check],"Valid", CFO[Status In HubSpot],"")</f>
        <v>0</v>
      </c>
      <c r="V42" s="1">
        <f>COUNTIFS(CPO[Company Domain],Summary[[#This Row],[Company Domain]],CPO[IPQS Check],"Valid", CPO[Status In HubSpot],"")</f>
        <v>0</v>
      </c>
      <c r="W42" s="1">
        <f>COUNTIFS(COO[Company Domain],Summary[[#This Row],[Company Domain]],COO[IPQS Check],"Valid", COO[Status In HubSpot],"")</f>
        <v>0</v>
      </c>
      <c r="X42" s="1">
        <f>COUNTIFS(CAO[Company Domain],Summary[[#This Row],[Company Domain]],CAO[IPQS Check],"Valid", CAO[Status In HubSpot],"")</f>
        <v>0</v>
      </c>
      <c r="Y42" s="1">
        <f>COUNTIFS(CEO[Company Domain],Summary[[#This Row],[Company Domain]],CEO[IPQS Check],"Valid", CEO[Status In HubSpot],"")</f>
        <v>1</v>
      </c>
      <c r="Z42" s="1">
        <f>COUNTIFS(Finance[Company Domain],Summary[[#This Row],[Company Domain]],Finance[IPQS Check],"Valid", Finance[Status In HubSpot],"New Contact")</f>
        <v>0</v>
      </c>
      <c r="AA42" s="1">
        <f>COUNTIFS(Treasurer[Company Domain],Summary[[#This Row],[Company Domain]],Treasurer[IPQS Check],"Valid", Treasurer[Status In HubSpot],"New Contact")</f>
        <v>0</v>
      </c>
      <c r="AB42" s="1">
        <f>COUNTIFS(Controller[Company Domain],Summary[[#This Row],[Company Domain]],Controller[IPQS Check],"Valid", Controller[Status In HubSpot],"New Contact")</f>
        <v>0</v>
      </c>
      <c r="AC42" s="1">
        <f>COUNTIFS(Sourcing[Company Domain],Summary[[#This Row],[Company Domain]],Sourcing[IPQS Check],"Valid", Sourcing[Status In HubSpot],"New Contact")</f>
        <v>0</v>
      </c>
      <c r="AD42" s="1">
        <f>COUNTIFS(Procurement[Company Domain],Summary[[#This Row],[Company Domain]],Procurement[IPQS Check],"Valid", Procurement[Status In HubSpot],"New Contact")</f>
        <v>0</v>
      </c>
      <c r="AE42" s="1">
        <f>SUM(Summary[[#This Row],[CPO-New]:[Procurement-New]])</f>
        <v>1</v>
      </c>
    </row>
    <row r="43" spans="1:31" x14ac:dyDescent="0.3">
      <c r="A43" s="1">
        <v>42</v>
      </c>
      <c r="B43" t="s">
        <v>42</v>
      </c>
      <c r="C43" t="s">
        <v>142</v>
      </c>
      <c r="D43">
        <v>17616228</v>
      </c>
      <c r="E43" t="s">
        <v>201</v>
      </c>
      <c r="F43" t="s">
        <v>206</v>
      </c>
      <c r="G43" t="s">
        <v>207</v>
      </c>
      <c r="H43" t="s">
        <v>207</v>
      </c>
      <c r="I43" t="s">
        <v>221</v>
      </c>
      <c r="J43" s="1">
        <f>COUNTIFS(CFO[Company Domain],Summary[[#This Row],[Company Domain]],CFO[IPQS Check],"Valid")</f>
        <v>3</v>
      </c>
      <c r="K43" s="1">
        <f>COUNTIFS(CPO[Company Domain],Summary[[#This Row],[Company Domain]],CPO[IPQS Check],"Valid")</f>
        <v>0</v>
      </c>
      <c r="L43" s="1">
        <f>COUNTIFS(COO[Company Domain],Summary[[#This Row],[Company Domain]],COO[IPQS Check],"Valid")</f>
        <v>5</v>
      </c>
      <c r="M43" s="1">
        <f>COUNTIFS(CAO[Company Domain],Summary[[#This Row],[Company Domain]],CAO[IPQS Check],"Valid")</f>
        <v>0</v>
      </c>
      <c r="N43" s="1">
        <f>COUNTIFS(CEO[Company Domain],Summary[[#This Row],[Company Domain]],CEO[IPQS Check],"Valid")</f>
        <v>4</v>
      </c>
      <c r="O43" s="1">
        <f>COUNTIFS(Finance[Company Domain],Summary[[#This Row],[Company Domain]],Finance[IPQS Check],"Valid")</f>
        <v>1</v>
      </c>
      <c r="P43" s="1">
        <f>COUNTIFS(Treasurer[Company Domain],Summary[[#This Row],[Company Domain]],Treasurer[IPQS Check],"Valid")</f>
        <v>1</v>
      </c>
      <c r="Q43" s="1">
        <f>COUNTIFS(Controller[Company Domain],Summary[[#This Row],[Company Domain]],Controller[IPQS Check],"Valid")</f>
        <v>2</v>
      </c>
      <c r="R43" s="1">
        <f>COUNTIFS(Sourcing[Company Domain],Summary[[#This Row],[Company Domain]],Sourcing[IPQS Check],"Valid")</f>
        <v>0</v>
      </c>
      <c r="S43" s="1">
        <f>COUNTIFS(Procurement[Company Domain],Summary[[#This Row],[Company Domain]],Procurement[IPQS Check],"Valid")</f>
        <v>0</v>
      </c>
      <c r="T43" s="1">
        <f>SUM(Summary[[#This Row],[CPO-Total]:[Procurement-Total]])</f>
        <v>13</v>
      </c>
      <c r="U43" s="1">
        <f>COUNTIFS(CFO[Company Domain],Summary[[#This Row],[Company Domain]],CFO[IPQS Check],"Valid", CFO[Status In HubSpot],"")</f>
        <v>3</v>
      </c>
      <c r="V43" s="1">
        <f>COUNTIFS(CPO[Company Domain],Summary[[#This Row],[Company Domain]],CPO[IPQS Check],"Valid", CPO[Status In HubSpot],"")</f>
        <v>0</v>
      </c>
      <c r="W43" s="1">
        <f>COUNTIFS(COO[Company Domain],Summary[[#This Row],[Company Domain]],COO[IPQS Check],"Valid", COO[Status In HubSpot],"")</f>
        <v>5</v>
      </c>
      <c r="X43" s="1">
        <f>COUNTIFS(CAO[Company Domain],Summary[[#This Row],[Company Domain]],CAO[IPQS Check],"Valid", CAO[Status In HubSpot],"")</f>
        <v>0</v>
      </c>
      <c r="Y43" s="1">
        <f>COUNTIFS(CEO[Company Domain],Summary[[#This Row],[Company Domain]],CEO[IPQS Check],"Valid", CEO[Status In HubSpot],"")</f>
        <v>4</v>
      </c>
      <c r="Z43" s="1">
        <f>COUNTIFS(Finance[Company Domain],Summary[[#This Row],[Company Domain]],Finance[IPQS Check],"Valid", Finance[Status In HubSpot],"New Contact")</f>
        <v>1</v>
      </c>
      <c r="AA43" s="1">
        <f>COUNTIFS(Treasurer[Company Domain],Summary[[#This Row],[Company Domain]],Treasurer[IPQS Check],"Valid", Treasurer[Status In HubSpot],"New Contact")</f>
        <v>1</v>
      </c>
      <c r="AB43" s="1">
        <f>COUNTIFS(Controller[Company Domain],Summary[[#This Row],[Company Domain]],Controller[IPQS Check],"Valid", Controller[Status In HubSpot],"New Contact")</f>
        <v>0</v>
      </c>
      <c r="AC43" s="1">
        <f>COUNTIFS(Sourcing[Company Domain],Summary[[#This Row],[Company Domain]],Sourcing[IPQS Check],"Valid", Sourcing[Status In HubSpot],"New Contact")</f>
        <v>0</v>
      </c>
      <c r="AD43" s="1">
        <f>COUNTIFS(Procurement[Company Domain],Summary[[#This Row],[Company Domain]],Procurement[IPQS Check],"Valid", Procurement[Status In HubSpot],"New Contact")</f>
        <v>0</v>
      </c>
      <c r="AE43" s="1">
        <f>SUM(Summary[[#This Row],[CPO-New]:[Procurement-New]])</f>
        <v>11</v>
      </c>
    </row>
    <row r="44" spans="1:31" x14ac:dyDescent="0.3">
      <c r="A44" s="1">
        <v>43</v>
      </c>
      <c r="B44" t="s">
        <v>43</v>
      </c>
      <c r="C44" t="s">
        <v>143</v>
      </c>
      <c r="D44">
        <v>9654617</v>
      </c>
      <c r="E44" t="s">
        <v>201</v>
      </c>
      <c r="F44" t="s">
        <v>219</v>
      </c>
      <c r="G44" t="s">
        <v>209</v>
      </c>
      <c r="H44" t="s">
        <v>216</v>
      </c>
      <c r="I44" t="s">
        <v>221</v>
      </c>
      <c r="J44" s="1">
        <f>COUNTIFS(CFO[Company Domain],Summary[[#This Row],[Company Domain]],CFO[IPQS Check],"Valid")</f>
        <v>1</v>
      </c>
      <c r="K44" s="1">
        <f>COUNTIFS(CPO[Company Domain],Summary[[#This Row],[Company Domain]],CPO[IPQS Check],"Valid")</f>
        <v>0</v>
      </c>
      <c r="L44" s="1">
        <f>COUNTIFS(COO[Company Domain],Summary[[#This Row],[Company Domain]],COO[IPQS Check],"Valid")</f>
        <v>1</v>
      </c>
      <c r="M44" s="1">
        <f>COUNTIFS(CAO[Company Domain],Summary[[#This Row],[Company Domain]],CAO[IPQS Check],"Valid")</f>
        <v>0</v>
      </c>
      <c r="N44" s="1">
        <f>COUNTIFS(CEO[Company Domain],Summary[[#This Row],[Company Domain]],CEO[IPQS Check],"Valid")</f>
        <v>1</v>
      </c>
      <c r="O44" s="1">
        <f>COUNTIFS(Finance[Company Domain],Summary[[#This Row],[Company Domain]],Finance[IPQS Check],"Valid")</f>
        <v>3</v>
      </c>
      <c r="P44" s="1">
        <f>COUNTIFS(Treasurer[Company Domain],Summary[[#This Row],[Company Domain]],Treasurer[IPQS Check],"Valid")</f>
        <v>1</v>
      </c>
      <c r="Q44" s="1">
        <f>COUNTIFS(Controller[Company Domain],Summary[[#This Row],[Company Domain]],Controller[IPQS Check],"Valid")</f>
        <v>2</v>
      </c>
      <c r="R44" s="1">
        <f>COUNTIFS(Sourcing[Company Domain],Summary[[#This Row],[Company Domain]],Sourcing[IPQS Check],"Valid")</f>
        <v>0</v>
      </c>
      <c r="S44" s="1">
        <f>COUNTIFS(Procurement[Company Domain],Summary[[#This Row],[Company Domain]],Procurement[IPQS Check],"Valid")</f>
        <v>0</v>
      </c>
      <c r="T44" s="1">
        <f>SUM(Summary[[#This Row],[CPO-Total]:[Procurement-Total]])</f>
        <v>8</v>
      </c>
      <c r="U44" s="1">
        <f>COUNTIFS(CFO[Company Domain],Summary[[#This Row],[Company Domain]],CFO[IPQS Check],"Valid", CFO[Status In HubSpot],"")</f>
        <v>1</v>
      </c>
      <c r="V44" s="1">
        <f>COUNTIFS(CPO[Company Domain],Summary[[#This Row],[Company Domain]],CPO[IPQS Check],"Valid", CPO[Status In HubSpot],"")</f>
        <v>0</v>
      </c>
      <c r="W44" s="1">
        <f>COUNTIFS(COO[Company Domain],Summary[[#This Row],[Company Domain]],COO[IPQS Check],"Valid", COO[Status In HubSpot],"")</f>
        <v>1</v>
      </c>
      <c r="X44" s="1">
        <f>COUNTIFS(CAO[Company Domain],Summary[[#This Row],[Company Domain]],CAO[IPQS Check],"Valid", CAO[Status In HubSpot],"")</f>
        <v>0</v>
      </c>
      <c r="Y44" s="1">
        <f>COUNTIFS(CEO[Company Domain],Summary[[#This Row],[Company Domain]],CEO[IPQS Check],"Valid", CEO[Status In HubSpot],"")</f>
        <v>1</v>
      </c>
      <c r="Z44" s="1">
        <f>COUNTIFS(Finance[Company Domain],Summary[[#This Row],[Company Domain]],Finance[IPQS Check],"Valid", Finance[Status In HubSpot],"New Contact")</f>
        <v>3</v>
      </c>
      <c r="AA44" s="1">
        <f>COUNTIFS(Treasurer[Company Domain],Summary[[#This Row],[Company Domain]],Treasurer[IPQS Check],"Valid", Treasurer[Status In HubSpot],"New Contact")</f>
        <v>1</v>
      </c>
      <c r="AB44" s="1">
        <f>COUNTIFS(Controller[Company Domain],Summary[[#This Row],[Company Domain]],Controller[IPQS Check],"Valid", Controller[Status In HubSpot],"New Contact")</f>
        <v>0</v>
      </c>
      <c r="AC44" s="1">
        <f>COUNTIFS(Sourcing[Company Domain],Summary[[#This Row],[Company Domain]],Sourcing[IPQS Check],"Valid", Sourcing[Status In HubSpot],"New Contact")</f>
        <v>0</v>
      </c>
      <c r="AD44" s="1">
        <f>COUNTIFS(Procurement[Company Domain],Summary[[#This Row],[Company Domain]],Procurement[IPQS Check],"Valid", Procurement[Status In HubSpot],"New Contact")</f>
        <v>0</v>
      </c>
      <c r="AE44" s="1">
        <f>SUM(Summary[[#This Row],[CPO-New]:[Procurement-New]])</f>
        <v>6</v>
      </c>
    </row>
    <row r="45" spans="1:31" x14ac:dyDescent="0.3">
      <c r="A45" s="1">
        <v>44</v>
      </c>
      <c r="B45" t="s">
        <v>44</v>
      </c>
      <c r="C45" t="s">
        <v>144</v>
      </c>
      <c r="D45">
        <v>8393157</v>
      </c>
      <c r="E45" t="s">
        <v>201</v>
      </c>
      <c r="F45" t="s">
        <v>206</v>
      </c>
      <c r="G45" t="s">
        <v>207</v>
      </c>
      <c r="H45" t="s">
        <v>207</v>
      </c>
      <c r="I45" t="s">
        <v>221</v>
      </c>
      <c r="J45" s="1">
        <f>COUNTIFS(CFO[Company Domain],Summary[[#This Row],[Company Domain]],CFO[IPQS Check],"Valid")</f>
        <v>1</v>
      </c>
      <c r="K45" s="1">
        <f>COUNTIFS(CPO[Company Domain],Summary[[#This Row],[Company Domain]],CPO[IPQS Check],"Valid")</f>
        <v>0</v>
      </c>
      <c r="L45" s="1">
        <f>COUNTIFS(COO[Company Domain],Summary[[#This Row],[Company Domain]],COO[IPQS Check],"Valid")</f>
        <v>1</v>
      </c>
      <c r="M45" s="1">
        <f>COUNTIFS(CAO[Company Domain],Summary[[#This Row],[Company Domain]],CAO[IPQS Check],"Valid")</f>
        <v>0</v>
      </c>
      <c r="N45" s="1">
        <f>COUNTIFS(CEO[Company Domain],Summary[[#This Row],[Company Domain]],CEO[IPQS Check],"Valid")</f>
        <v>0</v>
      </c>
      <c r="O45" s="1">
        <f>COUNTIFS(Finance[Company Domain],Summary[[#This Row],[Company Domain]],Finance[IPQS Check],"Valid")</f>
        <v>3</v>
      </c>
      <c r="P45" s="1">
        <f>COUNTIFS(Treasurer[Company Domain],Summary[[#This Row],[Company Domain]],Treasurer[IPQS Check],"Valid")</f>
        <v>0</v>
      </c>
      <c r="Q45" s="1">
        <f>COUNTIFS(Controller[Company Domain],Summary[[#This Row],[Company Domain]],Controller[IPQS Check],"Valid")</f>
        <v>1</v>
      </c>
      <c r="R45" s="1">
        <f>COUNTIFS(Sourcing[Company Domain],Summary[[#This Row],[Company Domain]],Sourcing[IPQS Check],"Valid")</f>
        <v>0</v>
      </c>
      <c r="S45" s="1">
        <f>COUNTIFS(Procurement[Company Domain],Summary[[#This Row],[Company Domain]],Procurement[IPQS Check],"Valid")</f>
        <v>0</v>
      </c>
      <c r="T45" s="1">
        <f>SUM(Summary[[#This Row],[CPO-Total]:[Procurement-Total]])</f>
        <v>5</v>
      </c>
      <c r="U45" s="1">
        <f>COUNTIFS(CFO[Company Domain],Summary[[#This Row],[Company Domain]],CFO[IPQS Check],"Valid", CFO[Status In HubSpot],"")</f>
        <v>0</v>
      </c>
      <c r="V45" s="1">
        <f>COUNTIFS(CPO[Company Domain],Summary[[#This Row],[Company Domain]],CPO[IPQS Check],"Valid", CPO[Status In HubSpot],"")</f>
        <v>0</v>
      </c>
      <c r="W45" s="1">
        <f>COUNTIFS(COO[Company Domain],Summary[[#This Row],[Company Domain]],COO[IPQS Check],"Valid", COO[Status In HubSpot],"")</f>
        <v>0</v>
      </c>
      <c r="X45" s="1">
        <f>COUNTIFS(CAO[Company Domain],Summary[[#This Row],[Company Domain]],CAO[IPQS Check],"Valid", CAO[Status In HubSpot],"")</f>
        <v>0</v>
      </c>
      <c r="Y45" s="1">
        <f>COUNTIFS(CEO[Company Domain],Summary[[#This Row],[Company Domain]],CEO[IPQS Check],"Valid", CEO[Status In HubSpot],"")</f>
        <v>0</v>
      </c>
      <c r="Z45" s="1">
        <f>COUNTIFS(Finance[Company Domain],Summary[[#This Row],[Company Domain]],Finance[IPQS Check],"Valid", Finance[Status In HubSpot],"New Contact")</f>
        <v>3</v>
      </c>
      <c r="AA45" s="1">
        <f>COUNTIFS(Treasurer[Company Domain],Summary[[#This Row],[Company Domain]],Treasurer[IPQS Check],"Valid", Treasurer[Status In HubSpot],"New Contact")</f>
        <v>0</v>
      </c>
      <c r="AB45" s="1">
        <f>COUNTIFS(Controller[Company Domain],Summary[[#This Row],[Company Domain]],Controller[IPQS Check],"Valid", Controller[Status In HubSpot],"New Contact")</f>
        <v>0</v>
      </c>
      <c r="AC45" s="1">
        <f>COUNTIFS(Sourcing[Company Domain],Summary[[#This Row],[Company Domain]],Sourcing[IPQS Check],"Valid", Sourcing[Status In HubSpot],"New Contact")</f>
        <v>0</v>
      </c>
      <c r="AD45" s="1">
        <f>COUNTIFS(Procurement[Company Domain],Summary[[#This Row],[Company Domain]],Procurement[IPQS Check],"Valid", Procurement[Status In HubSpot],"New Contact")</f>
        <v>0</v>
      </c>
      <c r="AE45" s="1">
        <f>SUM(Summary[[#This Row],[CPO-New]:[Procurement-New]])</f>
        <v>3</v>
      </c>
    </row>
    <row r="46" spans="1:31" x14ac:dyDescent="0.3">
      <c r="A46" s="1">
        <v>45</v>
      </c>
      <c r="B46" t="s">
        <v>45</v>
      </c>
      <c r="C46" t="s">
        <v>145</v>
      </c>
      <c r="D46">
        <v>6247700</v>
      </c>
      <c r="E46" t="s">
        <v>201</v>
      </c>
      <c r="F46" t="s">
        <v>219</v>
      </c>
      <c r="G46" t="s">
        <v>209</v>
      </c>
      <c r="H46" t="s">
        <v>216</v>
      </c>
      <c r="I46" t="s">
        <v>221</v>
      </c>
      <c r="J46" s="1">
        <f>COUNTIFS(CFO[Company Domain],Summary[[#This Row],[Company Domain]],CFO[IPQS Check],"Valid")</f>
        <v>1</v>
      </c>
      <c r="K46" s="1">
        <f>COUNTIFS(CPO[Company Domain],Summary[[#This Row],[Company Domain]],CPO[IPQS Check],"Valid")</f>
        <v>0</v>
      </c>
      <c r="L46" s="1">
        <f>COUNTIFS(COO[Company Domain],Summary[[#This Row],[Company Domain]],COO[IPQS Check],"Valid")</f>
        <v>0</v>
      </c>
      <c r="M46" s="1">
        <f>COUNTIFS(CAO[Company Domain],Summary[[#This Row],[Company Domain]],CAO[IPQS Check],"Valid")</f>
        <v>0</v>
      </c>
      <c r="N46" s="1">
        <f>COUNTIFS(CEO[Company Domain],Summary[[#This Row],[Company Domain]],CEO[IPQS Check],"Valid")</f>
        <v>1</v>
      </c>
      <c r="O46" s="1">
        <f>COUNTIFS(Finance[Company Domain],Summary[[#This Row],[Company Domain]],Finance[IPQS Check],"Valid")</f>
        <v>1</v>
      </c>
      <c r="P46" s="1">
        <f>COUNTIFS(Treasurer[Company Domain],Summary[[#This Row],[Company Domain]],Treasurer[IPQS Check],"Valid")</f>
        <v>1</v>
      </c>
      <c r="Q46" s="1">
        <f>COUNTIFS(Controller[Company Domain],Summary[[#This Row],[Company Domain]],Controller[IPQS Check],"Valid")</f>
        <v>2</v>
      </c>
      <c r="R46" s="1">
        <f>COUNTIFS(Sourcing[Company Domain],Summary[[#This Row],[Company Domain]],Sourcing[IPQS Check],"Valid")</f>
        <v>2</v>
      </c>
      <c r="S46" s="1">
        <f>COUNTIFS(Procurement[Company Domain],Summary[[#This Row],[Company Domain]],Procurement[IPQS Check],"Valid")</f>
        <v>2</v>
      </c>
      <c r="T46" s="1">
        <f>SUM(Summary[[#This Row],[CPO-Total]:[Procurement-Total]])</f>
        <v>9</v>
      </c>
      <c r="U46" s="1">
        <f>COUNTIFS(CFO[Company Domain],Summary[[#This Row],[Company Domain]],CFO[IPQS Check],"Valid", CFO[Status In HubSpot],"")</f>
        <v>0</v>
      </c>
      <c r="V46" s="1">
        <f>COUNTIFS(CPO[Company Domain],Summary[[#This Row],[Company Domain]],CPO[IPQS Check],"Valid", CPO[Status In HubSpot],"")</f>
        <v>0</v>
      </c>
      <c r="W46" s="1">
        <f>COUNTIFS(COO[Company Domain],Summary[[#This Row],[Company Domain]],COO[IPQS Check],"Valid", COO[Status In HubSpot],"")</f>
        <v>0</v>
      </c>
      <c r="X46" s="1">
        <f>COUNTIFS(CAO[Company Domain],Summary[[#This Row],[Company Domain]],CAO[IPQS Check],"Valid", CAO[Status In HubSpot],"")</f>
        <v>0</v>
      </c>
      <c r="Y46" s="1">
        <f>COUNTIFS(CEO[Company Domain],Summary[[#This Row],[Company Domain]],CEO[IPQS Check],"Valid", CEO[Status In HubSpot],"")</f>
        <v>0</v>
      </c>
      <c r="Z46" s="1">
        <f>COUNTIFS(Finance[Company Domain],Summary[[#This Row],[Company Domain]],Finance[IPQS Check],"Valid", Finance[Status In HubSpot],"New Contact")</f>
        <v>1</v>
      </c>
      <c r="AA46" s="1">
        <f>COUNTIFS(Treasurer[Company Domain],Summary[[#This Row],[Company Domain]],Treasurer[IPQS Check],"Valid", Treasurer[Status In HubSpot],"New Contact")</f>
        <v>1</v>
      </c>
      <c r="AB46" s="1">
        <f>COUNTIFS(Controller[Company Domain],Summary[[#This Row],[Company Domain]],Controller[IPQS Check],"Valid", Controller[Status In HubSpot],"New Contact")</f>
        <v>0</v>
      </c>
      <c r="AC46" s="1">
        <f>COUNTIFS(Sourcing[Company Domain],Summary[[#This Row],[Company Domain]],Sourcing[IPQS Check],"Valid", Sourcing[Status In HubSpot],"New Contact")</f>
        <v>0</v>
      </c>
      <c r="AD46" s="1">
        <f>COUNTIFS(Procurement[Company Domain],Summary[[#This Row],[Company Domain]],Procurement[IPQS Check],"Valid", Procurement[Status In HubSpot],"New Contact")</f>
        <v>0</v>
      </c>
      <c r="AE46" s="1">
        <f>SUM(Summary[[#This Row],[CPO-New]:[Procurement-New]])</f>
        <v>2</v>
      </c>
    </row>
    <row r="47" spans="1:31" x14ac:dyDescent="0.3">
      <c r="A47" s="1">
        <v>46</v>
      </c>
      <c r="B47" t="s">
        <v>46</v>
      </c>
      <c r="C47" t="s">
        <v>146</v>
      </c>
      <c r="D47">
        <v>5200000</v>
      </c>
      <c r="E47" t="s">
        <v>201</v>
      </c>
      <c r="F47" t="s">
        <v>206</v>
      </c>
      <c r="G47" t="s">
        <v>207</v>
      </c>
      <c r="H47" t="s">
        <v>207</v>
      </c>
      <c r="I47" t="s">
        <v>221</v>
      </c>
      <c r="J47" s="1">
        <f>COUNTIFS(CFO[Company Domain],Summary[[#This Row],[Company Domain]],CFO[IPQS Check],"Valid")</f>
        <v>0</v>
      </c>
      <c r="K47" s="1">
        <f>COUNTIFS(CPO[Company Domain],Summary[[#This Row],[Company Domain]],CPO[IPQS Check],"Valid")</f>
        <v>0</v>
      </c>
      <c r="L47" s="1">
        <f>COUNTIFS(COO[Company Domain],Summary[[#This Row],[Company Domain]],COO[IPQS Check],"Valid")</f>
        <v>0</v>
      </c>
      <c r="M47" s="1">
        <f>COUNTIFS(CAO[Company Domain],Summary[[#This Row],[Company Domain]],CAO[IPQS Check],"Valid")</f>
        <v>0</v>
      </c>
      <c r="N47" s="1">
        <f>COUNTIFS(CEO[Company Domain],Summary[[#This Row],[Company Domain]],CEO[IPQS Check],"Valid")</f>
        <v>1</v>
      </c>
      <c r="O47" s="1">
        <f>COUNTIFS(Finance[Company Domain],Summary[[#This Row],[Company Domain]],Finance[IPQS Check],"Valid")</f>
        <v>3</v>
      </c>
      <c r="P47" s="1">
        <f>COUNTIFS(Treasurer[Company Domain],Summary[[#This Row],[Company Domain]],Treasurer[IPQS Check],"Valid")</f>
        <v>1</v>
      </c>
      <c r="Q47" s="1">
        <f>COUNTIFS(Controller[Company Domain],Summary[[#This Row],[Company Domain]],Controller[IPQS Check],"Valid")</f>
        <v>0</v>
      </c>
      <c r="R47" s="1">
        <f>COUNTIFS(Sourcing[Company Domain],Summary[[#This Row],[Company Domain]],Sourcing[IPQS Check],"Valid")</f>
        <v>0</v>
      </c>
      <c r="S47" s="1">
        <f>COUNTIFS(Procurement[Company Domain],Summary[[#This Row],[Company Domain]],Procurement[IPQS Check],"Valid")</f>
        <v>0</v>
      </c>
      <c r="T47" s="1">
        <f>SUM(Summary[[#This Row],[CPO-Total]:[Procurement-Total]])</f>
        <v>5</v>
      </c>
      <c r="U47" s="1">
        <f>COUNTIFS(CFO[Company Domain],Summary[[#This Row],[Company Domain]],CFO[IPQS Check],"Valid", CFO[Status In HubSpot],"")</f>
        <v>0</v>
      </c>
      <c r="V47" s="1">
        <f>COUNTIFS(CPO[Company Domain],Summary[[#This Row],[Company Domain]],CPO[IPQS Check],"Valid", CPO[Status In HubSpot],"")</f>
        <v>0</v>
      </c>
      <c r="W47" s="1">
        <f>COUNTIFS(COO[Company Domain],Summary[[#This Row],[Company Domain]],COO[IPQS Check],"Valid", COO[Status In HubSpot],"")</f>
        <v>0</v>
      </c>
      <c r="X47" s="1">
        <f>COUNTIFS(CAO[Company Domain],Summary[[#This Row],[Company Domain]],CAO[IPQS Check],"Valid", CAO[Status In HubSpot],"")</f>
        <v>0</v>
      </c>
      <c r="Y47" s="1">
        <f>COUNTIFS(CEO[Company Domain],Summary[[#This Row],[Company Domain]],CEO[IPQS Check],"Valid", CEO[Status In HubSpot],"")</f>
        <v>1</v>
      </c>
      <c r="Z47" s="1">
        <f>COUNTIFS(Finance[Company Domain],Summary[[#This Row],[Company Domain]],Finance[IPQS Check],"Valid", Finance[Status In HubSpot],"New Contact")</f>
        <v>0</v>
      </c>
      <c r="AA47" s="1">
        <f>COUNTIFS(Treasurer[Company Domain],Summary[[#This Row],[Company Domain]],Treasurer[IPQS Check],"Valid", Treasurer[Status In HubSpot],"New Contact")</f>
        <v>1</v>
      </c>
      <c r="AB47" s="1">
        <f>COUNTIFS(Controller[Company Domain],Summary[[#This Row],[Company Domain]],Controller[IPQS Check],"Valid", Controller[Status In HubSpot],"New Contact")</f>
        <v>0</v>
      </c>
      <c r="AC47" s="1">
        <f>COUNTIFS(Sourcing[Company Domain],Summary[[#This Row],[Company Domain]],Sourcing[IPQS Check],"Valid", Sourcing[Status In HubSpot],"New Contact")</f>
        <v>0</v>
      </c>
      <c r="AD47" s="1">
        <f>COUNTIFS(Procurement[Company Domain],Summary[[#This Row],[Company Domain]],Procurement[IPQS Check],"Valid", Procurement[Status In HubSpot],"New Contact")</f>
        <v>0</v>
      </c>
      <c r="AE47" s="1">
        <f>SUM(Summary[[#This Row],[CPO-New]:[Procurement-New]])</f>
        <v>2</v>
      </c>
    </row>
    <row r="48" spans="1:31" x14ac:dyDescent="0.3">
      <c r="A48" s="1">
        <v>47</v>
      </c>
      <c r="B48" t="s">
        <v>47</v>
      </c>
      <c r="C48" t="s">
        <v>147</v>
      </c>
      <c r="D48">
        <v>6000000</v>
      </c>
      <c r="E48" t="s">
        <v>201</v>
      </c>
      <c r="F48" t="s">
        <v>206</v>
      </c>
      <c r="G48" t="s">
        <v>207</v>
      </c>
      <c r="H48" t="s">
        <v>207</v>
      </c>
      <c r="I48" t="s">
        <v>221</v>
      </c>
      <c r="J48" s="1">
        <f>COUNTIFS(CFO[Company Domain],Summary[[#This Row],[Company Domain]],CFO[IPQS Check],"Valid")</f>
        <v>2</v>
      </c>
      <c r="K48" s="1">
        <f>COUNTIFS(CPO[Company Domain],Summary[[#This Row],[Company Domain]],CPO[IPQS Check],"Valid")</f>
        <v>0</v>
      </c>
      <c r="L48" s="1">
        <f>COUNTIFS(COO[Company Domain],Summary[[#This Row],[Company Domain]],COO[IPQS Check],"Valid")</f>
        <v>0</v>
      </c>
      <c r="M48" s="1">
        <f>COUNTIFS(CAO[Company Domain],Summary[[#This Row],[Company Domain]],CAO[IPQS Check],"Valid")</f>
        <v>0</v>
      </c>
      <c r="N48" s="1">
        <f>COUNTIFS(CEO[Company Domain],Summary[[#This Row],[Company Domain]],CEO[IPQS Check],"Valid")</f>
        <v>2</v>
      </c>
      <c r="O48" s="1">
        <f>COUNTIFS(Finance[Company Domain],Summary[[#This Row],[Company Domain]],Finance[IPQS Check],"Valid")</f>
        <v>2</v>
      </c>
      <c r="P48" s="1">
        <f>COUNTIFS(Treasurer[Company Domain],Summary[[#This Row],[Company Domain]],Treasurer[IPQS Check],"Valid")</f>
        <v>0</v>
      </c>
      <c r="Q48" s="1">
        <f>COUNTIFS(Controller[Company Domain],Summary[[#This Row],[Company Domain]],Controller[IPQS Check],"Valid")</f>
        <v>1</v>
      </c>
      <c r="R48" s="1">
        <f>COUNTIFS(Sourcing[Company Domain],Summary[[#This Row],[Company Domain]],Sourcing[IPQS Check],"Valid")</f>
        <v>0</v>
      </c>
      <c r="S48" s="1">
        <f>COUNTIFS(Procurement[Company Domain],Summary[[#This Row],[Company Domain]],Procurement[IPQS Check],"Valid")</f>
        <v>0</v>
      </c>
      <c r="T48" s="1">
        <f>SUM(Summary[[#This Row],[CPO-Total]:[Procurement-Total]])</f>
        <v>5</v>
      </c>
      <c r="U48" s="1">
        <f>COUNTIFS(CFO[Company Domain],Summary[[#This Row],[Company Domain]],CFO[IPQS Check],"Valid", CFO[Status In HubSpot],"")</f>
        <v>1</v>
      </c>
      <c r="V48" s="1">
        <f>COUNTIFS(CPO[Company Domain],Summary[[#This Row],[Company Domain]],CPO[IPQS Check],"Valid", CPO[Status In HubSpot],"")</f>
        <v>0</v>
      </c>
      <c r="W48" s="1">
        <f>COUNTIFS(COO[Company Domain],Summary[[#This Row],[Company Domain]],COO[IPQS Check],"Valid", COO[Status In HubSpot],"")</f>
        <v>0</v>
      </c>
      <c r="X48" s="1">
        <f>COUNTIFS(CAO[Company Domain],Summary[[#This Row],[Company Domain]],CAO[IPQS Check],"Valid", CAO[Status In HubSpot],"")</f>
        <v>0</v>
      </c>
      <c r="Y48" s="1">
        <f>COUNTIFS(CEO[Company Domain],Summary[[#This Row],[Company Domain]],CEO[IPQS Check],"Valid", CEO[Status In HubSpot],"")</f>
        <v>2</v>
      </c>
      <c r="Z48" s="1">
        <f>COUNTIFS(Finance[Company Domain],Summary[[#This Row],[Company Domain]],Finance[IPQS Check],"Valid", Finance[Status In HubSpot],"New Contact")</f>
        <v>1</v>
      </c>
      <c r="AA48" s="1">
        <f>COUNTIFS(Treasurer[Company Domain],Summary[[#This Row],[Company Domain]],Treasurer[IPQS Check],"Valid", Treasurer[Status In HubSpot],"New Contact")</f>
        <v>0</v>
      </c>
      <c r="AB48" s="1">
        <f>COUNTIFS(Controller[Company Domain],Summary[[#This Row],[Company Domain]],Controller[IPQS Check],"Valid", Controller[Status In HubSpot],"New Contact")</f>
        <v>0</v>
      </c>
      <c r="AC48" s="1">
        <f>COUNTIFS(Sourcing[Company Domain],Summary[[#This Row],[Company Domain]],Sourcing[IPQS Check],"Valid", Sourcing[Status In HubSpot],"New Contact")</f>
        <v>0</v>
      </c>
      <c r="AD48" s="1">
        <f>COUNTIFS(Procurement[Company Domain],Summary[[#This Row],[Company Domain]],Procurement[IPQS Check],"Valid", Procurement[Status In HubSpot],"New Contact")</f>
        <v>0</v>
      </c>
      <c r="AE48" s="1">
        <f>SUM(Summary[[#This Row],[CPO-New]:[Procurement-New]])</f>
        <v>3</v>
      </c>
    </row>
    <row r="49" spans="1:31" x14ac:dyDescent="0.3">
      <c r="A49" s="1">
        <v>48</v>
      </c>
      <c r="B49" t="s">
        <v>48</v>
      </c>
      <c r="C49" t="s">
        <v>148</v>
      </c>
      <c r="D49">
        <v>7543000</v>
      </c>
      <c r="E49" t="s">
        <v>201</v>
      </c>
      <c r="F49" t="s">
        <v>219</v>
      </c>
      <c r="G49" t="s">
        <v>209</v>
      </c>
      <c r="H49" t="s">
        <v>216</v>
      </c>
      <c r="I49" t="s">
        <v>221</v>
      </c>
      <c r="J49" s="1">
        <f>COUNTIFS(CFO[Company Domain],Summary[[#This Row],[Company Domain]],CFO[IPQS Check],"Valid")</f>
        <v>1</v>
      </c>
      <c r="K49" s="1">
        <f>COUNTIFS(CPO[Company Domain],Summary[[#This Row],[Company Domain]],CPO[IPQS Check],"Valid")</f>
        <v>1</v>
      </c>
      <c r="L49" s="1">
        <f>COUNTIFS(COO[Company Domain],Summary[[#This Row],[Company Domain]],COO[IPQS Check],"Valid")</f>
        <v>0</v>
      </c>
      <c r="M49" s="1">
        <f>COUNTIFS(CAO[Company Domain],Summary[[#This Row],[Company Domain]],CAO[IPQS Check],"Valid")</f>
        <v>0</v>
      </c>
      <c r="N49" s="1">
        <f>COUNTIFS(CEO[Company Domain],Summary[[#This Row],[Company Domain]],CEO[IPQS Check],"Valid")</f>
        <v>0</v>
      </c>
      <c r="O49" s="1">
        <f>COUNTIFS(Finance[Company Domain],Summary[[#This Row],[Company Domain]],Finance[IPQS Check],"Valid")</f>
        <v>1</v>
      </c>
      <c r="P49" s="1">
        <f>COUNTIFS(Treasurer[Company Domain],Summary[[#This Row],[Company Domain]],Treasurer[IPQS Check],"Valid")</f>
        <v>5</v>
      </c>
      <c r="Q49" s="1">
        <f>COUNTIFS(Controller[Company Domain],Summary[[#This Row],[Company Domain]],Controller[IPQS Check],"Valid")</f>
        <v>2</v>
      </c>
      <c r="R49" s="1">
        <f>COUNTIFS(Sourcing[Company Domain],Summary[[#This Row],[Company Domain]],Sourcing[IPQS Check],"Valid")</f>
        <v>4</v>
      </c>
      <c r="S49" s="1">
        <f>COUNTIFS(Procurement[Company Domain],Summary[[#This Row],[Company Domain]],Procurement[IPQS Check],"Valid")</f>
        <v>2</v>
      </c>
      <c r="T49" s="1">
        <f>SUM(Summary[[#This Row],[CPO-Total]:[Procurement-Total]])</f>
        <v>15</v>
      </c>
      <c r="U49" s="1">
        <f>COUNTIFS(CFO[Company Domain],Summary[[#This Row],[Company Domain]],CFO[IPQS Check],"Valid", CFO[Status In HubSpot],"")</f>
        <v>1</v>
      </c>
      <c r="V49" s="1">
        <f>COUNTIFS(CPO[Company Domain],Summary[[#This Row],[Company Domain]],CPO[IPQS Check],"Valid", CPO[Status In HubSpot],"")</f>
        <v>0</v>
      </c>
      <c r="W49" s="1">
        <f>COUNTIFS(COO[Company Domain],Summary[[#This Row],[Company Domain]],COO[IPQS Check],"Valid", COO[Status In HubSpot],"")</f>
        <v>0</v>
      </c>
      <c r="X49" s="1">
        <f>COUNTIFS(CAO[Company Domain],Summary[[#This Row],[Company Domain]],CAO[IPQS Check],"Valid", CAO[Status In HubSpot],"")</f>
        <v>0</v>
      </c>
      <c r="Y49" s="1">
        <f>COUNTIFS(CEO[Company Domain],Summary[[#This Row],[Company Domain]],CEO[IPQS Check],"Valid", CEO[Status In HubSpot],"")</f>
        <v>0</v>
      </c>
      <c r="Z49" s="1">
        <f>COUNTIFS(Finance[Company Domain],Summary[[#This Row],[Company Domain]],Finance[IPQS Check],"Valid", Finance[Status In HubSpot],"New Contact")</f>
        <v>1</v>
      </c>
      <c r="AA49" s="1">
        <f>COUNTIFS(Treasurer[Company Domain],Summary[[#This Row],[Company Domain]],Treasurer[IPQS Check],"Valid", Treasurer[Status In HubSpot],"New Contact")</f>
        <v>5</v>
      </c>
      <c r="AB49" s="1">
        <f>COUNTIFS(Controller[Company Domain],Summary[[#This Row],[Company Domain]],Controller[IPQS Check],"Valid", Controller[Status In HubSpot],"New Contact")</f>
        <v>0</v>
      </c>
      <c r="AC49" s="1">
        <f>COUNTIFS(Sourcing[Company Domain],Summary[[#This Row],[Company Domain]],Sourcing[IPQS Check],"Valid", Sourcing[Status In HubSpot],"New Contact")</f>
        <v>0</v>
      </c>
      <c r="AD49" s="1">
        <f>COUNTIFS(Procurement[Company Domain],Summary[[#This Row],[Company Domain]],Procurement[IPQS Check],"Valid", Procurement[Status In HubSpot],"New Contact")</f>
        <v>0</v>
      </c>
      <c r="AE49" s="1">
        <f>SUM(Summary[[#This Row],[CPO-New]:[Procurement-New]])</f>
        <v>6</v>
      </c>
    </row>
    <row r="50" spans="1:31" x14ac:dyDescent="0.3">
      <c r="A50" s="1">
        <v>49</v>
      </c>
      <c r="B50" t="s">
        <v>49</v>
      </c>
      <c r="C50" t="s">
        <v>149</v>
      </c>
      <c r="D50">
        <v>3480815</v>
      </c>
      <c r="E50" t="s">
        <v>202</v>
      </c>
      <c r="F50" t="s">
        <v>206</v>
      </c>
      <c r="G50" t="s">
        <v>207</v>
      </c>
      <c r="H50" t="s">
        <v>207</v>
      </c>
      <c r="I50" t="s">
        <v>221</v>
      </c>
      <c r="J50" s="1">
        <f>COUNTIFS(CFO[Company Domain],Summary[[#This Row],[Company Domain]],CFO[IPQS Check],"Valid")</f>
        <v>0</v>
      </c>
      <c r="K50" s="1">
        <f>COUNTIFS(CPO[Company Domain],Summary[[#This Row],[Company Domain]],CPO[IPQS Check],"Valid")</f>
        <v>0</v>
      </c>
      <c r="L50" s="1">
        <f>COUNTIFS(COO[Company Domain],Summary[[#This Row],[Company Domain]],COO[IPQS Check],"Valid")</f>
        <v>0</v>
      </c>
      <c r="M50" s="1">
        <f>COUNTIFS(CAO[Company Domain],Summary[[#This Row],[Company Domain]],CAO[IPQS Check],"Valid")</f>
        <v>0</v>
      </c>
      <c r="N50" s="1">
        <f>COUNTIFS(CEO[Company Domain],Summary[[#This Row],[Company Domain]],CEO[IPQS Check],"Valid")</f>
        <v>0</v>
      </c>
      <c r="O50" s="1">
        <f>COUNTIFS(Finance[Company Domain],Summary[[#This Row],[Company Domain]],Finance[IPQS Check],"Valid")</f>
        <v>2</v>
      </c>
      <c r="P50" s="1">
        <f>COUNTIFS(Treasurer[Company Domain],Summary[[#This Row],[Company Domain]],Treasurer[IPQS Check],"Valid")</f>
        <v>0</v>
      </c>
      <c r="Q50" s="1">
        <f>COUNTIFS(Controller[Company Domain],Summary[[#This Row],[Company Domain]],Controller[IPQS Check],"Valid")</f>
        <v>0</v>
      </c>
      <c r="R50" s="1">
        <f>COUNTIFS(Sourcing[Company Domain],Summary[[#This Row],[Company Domain]],Sourcing[IPQS Check],"Valid")</f>
        <v>0</v>
      </c>
      <c r="S50" s="1">
        <f>COUNTIFS(Procurement[Company Domain],Summary[[#This Row],[Company Domain]],Procurement[IPQS Check],"Valid")</f>
        <v>0</v>
      </c>
      <c r="T50" s="1">
        <f>SUM(Summary[[#This Row],[CPO-Total]:[Procurement-Total]])</f>
        <v>2</v>
      </c>
      <c r="U50" s="1">
        <f>COUNTIFS(CFO[Company Domain],Summary[[#This Row],[Company Domain]],CFO[IPQS Check],"Valid", CFO[Status In HubSpot],"")</f>
        <v>0</v>
      </c>
      <c r="V50" s="1">
        <f>COUNTIFS(CPO[Company Domain],Summary[[#This Row],[Company Domain]],CPO[IPQS Check],"Valid", CPO[Status In HubSpot],"")</f>
        <v>0</v>
      </c>
      <c r="W50" s="1">
        <f>COUNTIFS(COO[Company Domain],Summary[[#This Row],[Company Domain]],COO[IPQS Check],"Valid", COO[Status In HubSpot],"")</f>
        <v>0</v>
      </c>
      <c r="X50" s="1">
        <f>COUNTIFS(CAO[Company Domain],Summary[[#This Row],[Company Domain]],CAO[IPQS Check],"Valid", CAO[Status In HubSpot],"")</f>
        <v>0</v>
      </c>
      <c r="Y50" s="1">
        <f>COUNTIFS(CEO[Company Domain],Summary[[#This Row],[Company Domain]],CEO[IPQS Check],"Valid", CEO[Status In HubSpot],"")</f>
        <v>0</v>
      </c>
      <c r="Z50" s="1">
        <f>COUNTIFS(Finance[Company Domain],Summary[[#This Row],[Company Domain]],Finance[IPQS Check],"Valid", Finance[Status In HubSpot],"New Contact")</f>
        <v>2</v>
      </c>
      <c r="AA50" s="1">
        <f>COUNTIFS(Treasurer[Company Domain],Summary[[#This Row],[Company Domain]],Treasurer[IPQS Check],"Valid", Treasurer[Status In HubSpot],"New Contact")</f>
        <v>0</v>
      </c>
      <c r="AB50" s="1">
        <f>COUNTIFS(Controller[Company Domain],Summary[[#This Row],[Company Domain]],Controller[IPQS Check],"Valid", Controller[Status In HubSpot],"New Contact")</f>
        <v>0</v>
      </c>
      <c r="AC50" s="1">
        <f>COUNTIFS(Sourcing[Company Domain],Summary[[#This Row],[Company Domain]],Sourcing[IPQS Check],"Valid", Sourcing[Status In HubSpot],"New Contact")</f>
        <v>0</v>
      </c>
      <c r="AD50" s="1">
        <f>COUNTIFS(Procurement[Company Domain],Summary[[#This Row],[Company Domain]],Procurement[IPQS Check],"Valid", Procurement[Status In HubSpot],"New Contact")</f>
        <v>0</v>
      </c>
      <c r="AE50" s="1">
        <f>SUM(Summary[[#This Row],[CPO-New]:[Procurement-New]])</f>
        <v>2</v>
      </c>
    </row>
    <row r="51" spans="1:31" x14ac:dyDescent="0.3">
      <c r="A51" s="1">
        <v>50</v>
      </c>
      <c r="B51" t="s">
        <v>50</v>
      </c>
      <c r="C51" t="s">
        <v>150</v>
      </c>
      <c r="D51">
        <v>2202029</v>
      </c>
      <c r="E51" t="s">
        <v>202</v>
      </c>
      <c r="F51" t="s">
        <v>206</v>
      </c>
      <c r="G51" t="s">
        <v>207</v>
      </c>
      <c r="H51" t="s">
        <v>207</v>
      </c>
      <c r="I51" t="s">
        <v>221</v>
      </c>
      <c r="J51" s="1">
        <f>COUNTIFS(CFO[Company Domain],Summary[[#This Row],[Company Domain]],CFO[IPQS Check],"Valid")</f>
        <v>1</v>
      </c>
      <c r="K51" s="1">
        <f>COUNTIFS(CPO[Company Domain],Summary[[#This Row],[Company Domain]],CPO[IPQS Check],"Valid")</f>
        <v>0</v>
      </c>
      <c r="L51" s="1">
        <f>COUNTIFS(COO[Company Domain],Summary[[#This Row],[Company Domain]],COO[IPQS Check],"Valid")</f>
        <v>1</v>
      </c>
      <c r="M51" s="1">
        <f>COUNTIFS(CAO[Company Domain],Summary[[#This Row],[Company Domain]],CAO[IPQS Check],"Valid")</f>
        <v>0</v>
      </c>
      <c r="N51" s="1">
        <f>COUNTIFS(CEO[Company Domain],Summary[[#This Row],[Company Domain]],CEO[IPQS Check],"Valid")</f>
        <v>0</v>
      </c>
      <c r="O51" s="1">
        <f>COUNTIFS(Finance[Company Domain],Summary[[#This Row],[Company Domain]],Finance[IPQS Check],"Valid")</f>
        <v>0</v>
      </c>
      <c r="P51" s="1">
        <f>COUNTIFS(Treasurer[Company Domain],Summary[[#This Row],[Company Domain]],Treasurer[IPQS Check],"Valid")</f>
        <v>1</v>
      </c>
      <c r="Q51" s="1">
        <f>COUNTIFS(Controller[Company Domain],Summary[[#This Row],[Company Domain]],Controller[IPQS Check],"Valid")</f>
        <v>0</v>
      </c>
      <c r="R51" s="1">
        <f>COUNTIFS(Sourcing[Company Domain],Summary[[#This Row],[Company Domain]],Sourcing[IPQS Check],"Valid")</f>
        <v>0</v>
      </c>
      <c r="S51" s="1">
        <f>COUNTIFS(Procurement[Company Domain],Summary[[#This Row],[Company Domain]],Procurement[IPQS Check],"Valid")</f>
        <v>0</v>
      </c>
      <c r="T51" s="1">
        <f>SUM(Summary[[#This Row],[CPO-Total]:[Procurement-Total]])</f>
        <v>2</v>
      </c>
      <c r="U51" s="1">
        <f>COUNTIFS(CFO[Company Domain],Summary[[#This Row],[Company Domain]],CFO[IPQS Check],"Valid", CFO[Status In HubSpot],"")</f>
        <v>0</v>
      </c>
      <c r="V51" s="1">
        <f>COUNTIFS(CPO[Company Domain],Summary[[#This Row],[Company Domain]],CPO[IPQS Check],"Valid", CPO[Status In HubSpot],"")</f>
        <v>0</v>
      </c>
      <c r="W51" s="1">
        <f>COUNTIFS(COO[Company Domain],Summary[[#This Row],[Company Domain]],COO[IPQS Check],"Valid", COO[Status In HubSpot],"")</f>
        <v>1</v>
      </c>
      <c r="X51" s="1">
        <f>COUNTIFS(CAO[Company Domain],Summary[[#This Row],[Company Domain]],CAO[IPQS Check],"Valid", CAO[Status In HubSpot],"")</f>
        <v>0</v>
      </c>
      <c r="Y51" s="1">
        <f>COUNTIFS(CEO[Company Domain],Summary[[#This Row],[Company Domain]],CEO[IPQS Check],"Valid", CEO[Status In HubSpot],"")</f>
        <v>0</v>
      </c>
      <c r="Z51" s="1">
        <f>COUNTIFS(Finance[Company Domain],Summary[[#This Row],[Company Domain]],Finance[IPQS Check],"Valid", Finance[Status In HubSpot],"New Contact")</f>
        <v>0</v>
      </c>
      <c r="AA51" s="1">
        <f>COUNTIFS(Treasurer[Company Domain],Summary[[#This Row],[Company Domain]],Treasurer[IPQS Check],"Valid", Treasurer[Status In HubSpot],"New Contact")</f>
        <v>1</v>
      </c>
      <c r="AB51" s="1">
        <f>COUNTIFS(Controller[Company Domain],Summary[[#This Row],[Company Domain]],Controller[IPQS Check],"Valid", Controller[Status In HubSpot],"New Contact")</f>
        <v>0</v>
      </c>
      <c r="AC51" s="1">
        <f>COUNTIFS(Sourcing[Company Domain],Summary[[#This Row],[Company Domain]],Sourcing[IPQS Check],"Valid", Sourcing[Status In HubSpot],"New Contact")</f>
        <v>0</v>
      </c>
      <c r="AD51" s="1">
        <f>COUNTIFS(Procurement[Company Domain],Summary[[#This Row],[Company Domain]],Procurement[IPQS Check],"Valid", Procurement[Status In HubSpot],"New Contact")</f>
        <v>0</v>
      </c>
      <c r="AE51" s="1">
        <f>SUM(Summary[[#This Row],[CPO-New]:[Procurement-New]])</f>
        <v>2</v>
      </c>
    </row>
    <row r="52" spans="1:31" x14ac:dyDescent="0.3">
      <c r="A52" s="1">
        <v>51</v>
      </c>
      <c r="B52" t="s">
        <v>51</v>
      </c>
      <c r="C52" t="s">
        <v>151</v>
      </c>
      <c r="D52">
        <v>3463273</v>
      </c>
      <c r="E52" t="s">
        <v>202</v>
      </c>
      <c r="F52" t="s">
        <v>206</v>
      </c>
      <c r="G52" t="s">
        <v>207</v>
      </c>
      <c r="H52" t="s">
        <v>207</v>
      </c>
      <c r="I52" t="s">
        <v>221</v>
      </c>
      <c r="J52" s="1">
        <f>COUNTIFS(CFO[Company Domain],Summary[[#This Row],[Company Domain]],CFO[IPQS Check],"Valid")</f>
        <v>0</v>
      </c>
      <c r="K52" s="1">
        <f>COUNTIFS(CPO[Company Domain],Summary[[#This Row],[Company Domain]],CPO[IPQS Check],"Valid")</f>
        <v>0</v>
      </c>
      <c r="L52" s="1">
        <f>COUNTIFS(COO[Company Domain],Summary[[#This Row],[Company Domain]],COO[IPQS Check],"Valid")</f>
        <v>0</v>
      </c>
      <c r="M52" s="1">
        <f>COUNTIFS(CAO[Company Domain],Summary[[#This Row],[Company Domain]],CAO[IPQS Check],"Valid")</f>
        <v>0</v>
      </c>
      <c r="N52" s="1">
        <f>COUNTIFS(CEO[Company Domain],Summary[[#This Row],[Company Domain]],CEO[IPQS Check],"Valid")</f>
        <v>0</v>
      </c>
      <c r="O52" s="1">
        <f>COUNTIFS(Finance[Company Domain],Summary[[#This Row],[Company Domain]],Finance[IPQS Check],"Valid")</f>
        <v>0</v>
      </c>
      <c r="P52" s="1">
        <f>COUNTIFS(Treasurer[Company Domain],Summary[[#This Row],[Company Domain]],Treasurer[IPQS Check],"Valid")</f>
        <v>0</v>
      </c>
      <c r="Q52" s="1">
        <f>COUNTIFS(Controller[Company Domain],Summary[[#This Row],[Company Domain]],Controller[IPQS Check],"Valid")</f>
        <v>2</v>
      </c>
      <c r="R52" s="1">
        <f>COUNTIFS(Sourcing[Company Domain],Summary[[#This Row],[Company Domain]],Sourcing[IPQS Check],"Valid")</f>
        <v>0</v>
      </c>
      <c r="S52" s="1">
        <f>COUNTIFS(Procurement[Company Domain],Summary[[#This Row],[Company Domain]],Procurement[IPQS Check],"Valid")</f>
        <v>0</v>
      </c>
      <c r="T52" s="1">
        <f>SUM(Summary[[#This Row],[CPO-Total]:[Procurement-Total]])</f>
        <v>2</v>
      </c>
      <c r="U52" s="1">
        <f>COUNTIFS(CFO[Company Domain],Summary[[#This Row],[Company Domain]],CFO[IPQS Check],"Valid", CFO[Status In HubSpot],"")</f>
        <v>0</v>
      </c>
      <c r="V52" s="1">
        <f>COUNTIFS(CPO[Company Domain],Summary[[#This Row],[Company Domain]],CPO[IPQS Check],"Valid", CPO[Status In HubSpot],"")</f>
        <v>0</v>
      </c>
      <c r="W52" s="1">
        <f>COUNTIFS(COO[Company Domain],Summary[[#This Row],[Company Domain]],COO[IPQS Check],"Valid", COO[Status In HubSpot],"")</f>
        <v>0</v>
      </c>
      <c r="X52" s="1">
        <f>COUNTIFS(CAO[Company Domain],Summary[[#This Row],[Company Domain]],CAO[IPQS Check],"Valid", CAO[Status In HubSpot],"")</f>
        <v>0</v>
      </c>
      <c r="Y52" s="1">
        <f>COUNTIFS(CEO[Company Domain],Summary[[#This Row],[Company Domain]],CEO[IPQS Check],"Valid", CEO[Status In HubSpot],"")</f>
        <v>0</v>
      </c>
      <c r="Z52" s="1">
        <f>COUNTIFS(Finance[Company Domain],Summary[[#This Row],[Company Domain]],Finance[IPQS Check],"Valid", Finance[Status In HubSpot],"New Contact")</f>
        <v>0</v>
      </c>
      <c r="AA52" s="1">
        <f>COUNTIFS(Treasurer[Company Domain],Summary[[#This Row],[Company Domain]],Treasurer[IPQS Check],"Valid", Treasurer[Status In HubSpot],"New Contact")</f>
        <v>0</v>
      </c>
      <c r="AB52" s="1">
        <f>COUNTIFS(Controller[Company Domain],Summary[[#This Row],[Company Domain]],Controller[IPQS Check],"Valid", Controller[Status In HubSpot],"New Contact")</f>
        <v>0</v>
      </c>
      <c r="AC52" s="1">
        <f>COUNTIFS(Sourcing[Company Domain],Summary[[#This Row],[Company Domain]],Sourcing[IPQS Check],"Valid", Sourcing[Status In HubSpot],"New Contact")</f>
        <v>0</v>
      </c>
      <c r="AD52" s="1">
        <f>COUNTIFS(Procurement[Company Domain],Summary[[#This Row],[Company Domain]],Procurement[IPQS Check],"Valid", Procurement[Status In HubSpot],"New Contact")</f>
        <v>0</v>
      </c>
      <c r="AE52" s="1">
        <f>SUM(Summary[[#This Row],[CPO-New]:[Procurement-New]])</f>
        <v>0</v>
      </c>
    </row>
    <row r="53" spans="1:31" x14ac:dyDescent="0.3">
      <c r="A53" s="1">
        <v>52</v>
      </c>
      <c r="B53" t="s">
        <v>52</v>
      </c>
      <c r="C53" t="s">
        <v>152</v>
      </c>
      <c r="D53">
        <v>4364421</v>
      </c>
      <c r="E53" t="s">
        <v>202</v>
      </c>
      <c r="F53" t="s">
        <v>206</v>
      </c>
      <c r="G53" t="s">
        <v>207</v>
      </c>
      <c r="H53" t="s">
        <v>207</v>
      </c>
      <c r="I53" t="s">
        <v>221</v>
      </c>
      <c r="J53" s="1">
        <f>COUNTIFS(CFO[Company Domain],Summary[[#This Row],[Company Domain]],CFO[IPQS Check],"Valid")</f>
        <v>0</v>
      </c>
      <c r="K53" s="1">
        <f>COUNTIFS(CPO[Company Domain],Summary[[#This Row],[Company Domain]],CPO[IPQS Check],"Valid")</f>
        <v>0</v>
      </c>
      <c r="L53" s="1">
        <f>COUNTIFS(COO[Company Domain],Summary[[#This Row],[Company Domain]],COO[IPQS Check],"Valid")</f>
        <v>0</v>
      </c>
      <c r="M53" s="1">
        <f>COUNTIFS(CAO[Company Domain],Summary[[#This Row],[Company Domain]],CAO[IPQS Check],"Valid")</f>
        <v>0</v>
      </c>
      <c r="N53" s="1">
        <f>COUNTIFS(CEO[Company Domain],Summary[[#This Row],[Company Domain]],CEO[IPQS Check],"Valid")</f>
        <v>1</v>
      </c>
      <c r="O53" s="1">
        <f>COUNTIFS(Finance[Company Domain],Summary[[#This Row],[Company Domain]],Finance[IPQS Check],"Valid")</f>
        <v>1</v>
      </c>
      <c r="P53" s="1">
        <f>COUNTIFS(Treasurer[Company Domain],Summary[[#This Row],[Company Domain]],Treasurer[IPQS Check],"Valid")</f>
        <v>0</v>
      </c>
      <c r="Q53" s="1">
        <f>COUNTIFS(Controller[Company Domain],Summary[[#This Row],[Company Domain]],Controller[IPQS Check],"Valid")</f>
        <v>1</v>
      </c>
      <c r="R53" s="1">
        <f>COUNTIFS(Sourcing[Company Domain],Summary[[#This Row],[Company Domain]],Sourcing[IPQS Check],"Valid")</f>
        <v>0</v>
      </c>
      <c r="S53" s="1">
        <f>COUNTIFS(Procurement[Company Domain],Summary[[#This Row],[Company Domain]],Procurement[IPQS Check],"Valid")</f>
        <v>0</v>
      </c>
      <c r="T53" s="1">
        <f>SUM(Summary[[#This Row],[CPO-Total]:[Procurement-Total]])</f>
        <v>3</v>
      </c>
      <c r="U53" s="1">
        <f>COUNTIFS(CFO[Company Domain],Summary[[#This Row],[Company Domain]],CFO[IPQS Check],"Valid", CFO[Status In HubSpot],"")</f>
        <v>0</v>
      </c>
      <c r="V53" s="1">
        <f>COUNTIFS(CPO[Company Domain],Summary[[#This Row],[Company Domain]],CPO[IPQS Check],"Valid", CPO[Status In HubSpot],"")</f>
        <v>0</v>
      </c>
      <c r="W53" s="1">
        <f>COUNTIFS(COO[Company Domain],Summary[[#This Row],[Company Domain]],COO[IPQS Check],"Valid", COO[Status In HubSpot],"")</f>
        <v>0</v>
      </c>
      <c r="X53" s="1">
        <f>COUNTIFS(CAO[Company Domain],Summary[[#This Row],[Company Domain]],CAO[IPQS Check],"Valid", CAO[Status In HubSpot],"")</f>
        <v>0</v>
      </c>
      <c r="Y53" s="1">
        <f>COUNTIFS(CEO[Company Domain],Summary[[#This Row],[Company Domain]],CEO[IPQS Check],"Valid", CEO[Status In HubSpot],"")</f>
        <v>0</v>
      </c>
      <c r="Z53" s="1">
        <f>COUNTIFS(Finance[Company Domain],Summary[[#This Row],[Company Domain]],Finance[IPQS Check],"Valid", Finance[Status In HubSpot],"New Contact")</f>
        <v>0</v>
      </c>
      <c r="AA53" s="1">
        <f>COUNTIFS(Treasurer[Company Domain],Summary[[#This Row],[Company Domain]],Treasurer[IPQS Check],"Valid", Treasurer[Status In HubSpot],"New Contact")</f>
        <v>0</v>
      </c>
      <c r="AB53" s="1">
        <f>COUNTIFS(Controller[Company Domain],Summary[[#This Row],[Company Domain]],Controller[IPQS Check],"Valid", Controller[Status In HubSpot],"New Contact")</f>
        <v>0</v>
      </c>
      <c r="AC53" s="1">
        <f>COUNTIFS(Sourcing[Company Domain],Summary[[#This Row],[Company Domain]],Sourcing[IPQS Check],"Valid", Sourcing[Status In HubSpot],"New Contact")</f>
        <v>0</v>
      </c>
      <c r="AD53" s="1">
        <f>COUNTIFS(Procurement[Company Domain],Summary[[#This Row],[Company Domain]],Procurement[IPQS Check],"Valid", Procurement[Status In HubSpot],"New Contact")</f>
        <v>0</v>
      </c>
      <c r="AE53" s="1">
        <f>SUM(Summary[[#This Row],[CPO-New]:[Procurement-New]])</f>
        <v>0</v>
      </c>
    </row>
    <row r="54" spans="1:31" x14ac:dyDescent="0.3">
      <c r="A54" s="1">
        <v>53</v>
      </c>
      <c r="B54" t="s">
        <v>53</v>
      </c>
      <c r="C54" t="s">
        <v>153</v>
      </c>
      <c r="D54">
        <v>5138067</v>
      </c>
      <c r="E54" t="s">
        <v>201</v>
      </c>
      <c r="F54" t="s">
        <v>206</v>
      </c>
      <c r="G54" t="s">
        <v>207</v>
      </c>
      <c r="H54" t="s">
        <v>207</v>
      </c>
      <c r="I54" t="s">
        <v>221</v>
      </c>
      <c r="J54" s="1">
        <f>COUNTIFS(CFO[Company Domain],Summary[[#This Row],[Company Domain]],CFO[IPQS Check],"Valid")</f>
        <v>0</v>
      </c>
      <c r="K54" s="1">
        <f>COUNTIFS(CPO[Company Domain],Summary[[#This Row],[Company Domain]],CPO[IPQS Check],"Valid")</f>
        <v>0</v>
      </c>
      <c r="L54" s="1">
        <f>COUNTIFS(COO[Company Domain],Summary[[#This Row],[Company Domain]],COO[IPQS Check],"Valid")</f>
        <v>0</v>
      </c>
      <c r="M54" s="1">
        <f>COUNTIFS(CAO[Company Domain],Summary[[#This Row],[Company Domain]],CAO[IPQS Check],"Valid")</f>
        <v>0</v>
      </c>
      <c r="N54" s="1">
        <f>COUNTIFS(CEO[Company Domain],Summary[[#This Row],[Company Domain]],CEO[IPQS Check],"Valid")</f>
        <v>1</v>
      </c>
      <c r="O54" s="1">
        <f>COUNTIFS(Finance[Company Domain],Summary[[#This Row],[Company Domain]],Finance[IPQS Check],"Valid")</f>
        <v>1</v>
      </c>
      <c r="P54" s="1">
        <f>COUNTIFS(Treasurer[Company Domain],Summary[[#This Row],[Company Domain]],Treasurer[IPQS Check],"Valid")</f>
        <v>0</v>
      </c>
      <c r="Q54" s="1">
        <f>COUNTIFS(Controller[Company Domain],Summary[[#This Row],[Company Domain]],Controller[IPQS Check],"Valid")</f>
        <v>2</v>
      </c>
      <c r="R54" s="1">
        <f>COUNTIFS(Sourcing[Company Domain],Summary[[#This Row],[Company Domain]],Sourcing[IPQS Check],"Valid")</f>
        <v>0</v>
      </c>
      <c r="S54" s="1">
        <f>COUNTIFS(Procurement[Company Domain],Summary[[#This Row],[Company Domain]],Procurement[IPQS Check],"Valid")</f>
        <v>0</v>
      </c>
      <c r="T54" s="1">
        <f>SUM(Summary[[#This Row],[CPO-Total]:[Procurement-Total]])</f>
        <v>4</v>
      </c>
      <c r="U54" s="1">
        <f>COUNTIFS(CFO[Company Domain],Summary[[#This Row],[Company Domain]],CFO[IPQS Check],"Valid", CFO[Status In HubSpot],"")</f>
        <v>0</v>
      </c>
      <c r="V54" s="1">
        <f>COUNTIFS(CPO[Company Domain],Summary[[#This Row],[Company Domain]],CPO[IPQS Check],"Valid", CPO[Status In HubSpot],"")</f>
        <v>0</v>
      </c>
      <c r="W54" s="1">
        <f>COUNTIFS(COO[Company Domain],Summary[[#This Row],[Company Domain]],COO[IPQS Check],"Valid", COO[Status In HubSpot],"")</f>
        <v>0</v>
      </c>
      <c r="X54" s="1">
        <f>COUNTIFS(CAO[Company Domain],Summary[[#This Row],[Company Domain]],CAO[IPQS Check],"Valid", CAO[Status In HubSpot],"")</f>
        <v>0</v>
      </c>
      <c r="Y54" s="1">
        <f>COUNTIFS(CEO[Company Domain],Summary[[#This Row],[Company Domain]],CEO[IPQS Check],"Valid", CEO[Status In HubSpot],"")</f>
        <v>1</v>
      </c>
      <c r="Z54" s="1">
        <f>COUNTIFS(Finance[Company Domain],Summary[[#This Row],[Company Domain]],Finance[IPQS Check],"Valid", Finance[Status In HubSpot],"New Contact")</f>
        <v>0</v>
      </c>
      <c r="AA54" s="1">
        <f>COUNTIFS(Treasurer[Company Domain],Summary[[#This Row],[Company Domain]],Treasurer[IPQS Check],"Valid", Treasurer[Status In HubSpot],"New Contact")</f>
        <v>0</v>
      </c>
      <c r="AB54" s="1">
        <f>COUNTIFS(Controller[Company Domain],Summary[[#This Row],[Company Domain]],Controller[IPQS Check],"Valid", Controller[Status In HubSpot],"New Contact")</f>
        <v>0</v>
      </c>
      <c r="AC54" s="1">
        <f>COUNTIFS(Sourcing[Company Domain],Summary[[#This Row],[Company Domain]],Sourcing[IPQS Check],"Valid", Sourcing[Status In HubSpot],"New Contact")</f>
        <v>0</v>
      </c>
      <c r="AD54" s="1">
        <f>COUNTIFS(Procurement[Company Domain],Summary[[#This Row],[Company Domain]],Procurement[IPQS Check],"Valid", Procurement[Status In HubSpot],"New Contact")</f>
        <v>0</v>
      </c>
      <c r="AE54" s="1">
        <f>SUM(Summary[[#This Row],[CPO-New]:[Procurement-New]])</f>
        <v>1</v>
      </c>
    </row>
    <row r="55" spans="1:31" x14ac:dyDescent="0.3">
      <c r="A55" s="1">
        <v>54</v>
      </c>
      <c r="B55" t="s">
        <v>54</v>
      </c>
      <c r="C55" t="s">
        <v>154</v>
      </c>
      <c r="D55">
        <v>12450000</v>
      </c>
      <c r="E55" t="s">
        <v>201</v>
      </c>
      <c r="F55" t="s">
        <v>206</v>
      </c>
      <c r="G55" t="s">
        <v>207</v>
      </c>
      <c r="H55" t="s">
        <v>207</v>
      </c>
      <c r="I55" t="s">
        <v>221</v>
      </c>
      <c r="J55" s="1">
        <f>COUNTIFS(CFO[Company Domain],Summary[[#This Row],[Company Domain]],CFO[IPQS Check],"Valid")</f>
        <v>4</v>
      </c>
      <c r="K55" s="1">
        <f>COUNTIFS(CPO[Company Domain],Summary[[#This Row],[Company Domain]],CPO[IPQS Check],"Valid")</f>
        <v>0</v>
      </c>
      <c r="L55" s="1">
        <f>COUNTIFS(COO[Company Domain],Summary[[#This Row],[Company Domain]],COO[IPQS Check],"Valid")</f>
        <v>3</v>
      </c>
      <c r="M55" s="1">
        <f>COUNTIFS(CAO[Company Domain],Summary[[#This Row],[Company Domain]],CAO[IPQS Check],"Valid")</f>
        <v>1</v>
      </c>
      <c r="N55" s="1">
        <f>COUNTIFS(CEO[Company Domain],Summary[[#This Row],[Company Domain]],CEO[IPQS Check],"Valid")</f>
        <v>1</v>
      </c>
      <c r="O55" s="1">
        <f>COUNTIFS(Finance[Company Domain],Summary[[#This Row],[Company Domain]],Finance[IPQS Check],"Valid")</f>
        <v>6</v>
      </c>
      <c r="P55" s="1">
        <f>COUNTIFS(Treasurer[Company Domain],Summary[[#This Row],[Company Domain]],Treasurer[IPQS Check],"Valid")</f>
        <v>3</v>
      </c>
      <c r="Q55" s="1">
        <f>COUNTIFS(Controller[Company Domain],Summary[[#This Row],[Company Domain]],Controller[IPQS Check],"Valid")</f>
        <v>8</v>
      </c>
      <c r="R55" s="1">
        <f>COUNTIFS(Sourcing[Company Domain],Summary[[#This Row],[Company Domain]],Sourcing[IPQS Check],"Valid")</f>
        <v>0</v>
      </c>
      <c r="S55" s="1">
        <f>COUNTIFS(Procurement[Company Domain],Summary[[#This Row],[Company Domain]],Procurement[IPQS Check],"Valid")</f>
        <v>0</v>
      </c>
      <c r="T55" s="1">
        <f>SUM(Summary[[#This Row],[CPO-Total]:[Procurement-Total]])</f>
        <v>22</v>
      </c>
      <c r="U55" s="1">
        <f>COUNTIFS(CFO[Company Domain],Summary[[#This Row],[Company Domain]],CFO[IPQS Check],"Valid", CFO[Status In HubSpot],"")</f>
        <v>1</v>
      </c>
      <c r="V55" s="1">
        <f>COUNTIFS(CPO[Company Domain],Summary[[#This Row],[Company Domain]],CPO[IPQS Check],"Valid", CPO[Status In HubSpot],"")</f>
        <v>0</v>
      </c>
      <c r="W55" s="1">
        <f>COUNTIFS(COO[Company Domain],Summary[[#This Row],[Company Domain]],COO[IPQS Check],"Valid", COO[Status In HubSpot],"")</f>
        <v>3</v>
      </c>
      <c r="X55" s="1">
        <f>COUNTIFS(CAO[Company Domain],Summary[[#This Row],[Company Domain]],CAO[IPQS Check],"Valid", CAO[Status In HubSpot],"")</f>
        <v>1</v>
      </c>
      <c r="Y55" s="1">
        <f>COUNTIFS(CEO[Company Domain],Summary[[#This Row],[Company Domain]],CEO[IPQS Check],"Valid", CEO[Status In HubSpot],"")</f>
        <v>0</v>
      </c>
      <c r="Z55" s="1">
        <f>COUNTIFS(Finance[Company Domain],Summary[[#This Row],[Company Domain]],Finance[IPQS Check],"Valid", Finance[Status In HubSpot],"New Contact")</f>
        <v>2</v>
      </c>
      <c r="AA55" s="1">
        <f>COUNTIFS(Treasurer[Company Domain],Summary[[#This Row],[Company Domain]],Treasurer[IPQS Check],"Valid", Treasurer[Status In HubSpot],"New Contact")</f>
        <v>3</v>
      </c>
      <c r="AB55" s="1">
        <f>COUNTIFS(Controller[Company Domain],Summary[[#This Row],[Company Domain]],Controller[IPQS Check],"Valid", Controller[Status In HubSpot],"New Contact")</f>
        <v>0</v>
      </c>
      <c r="AC55" s="1">
        <f>COUNTIFS(Sourcing[Company Domain],Summary[[#This Row],[Company Domain]],Sourcing[IPQS Check],"Valid", Sourcing[Status In HubSpot],"New Contact")</f>
        <v>0</v>
      </c>
      <c r="AD55" s="1">
        <f>COUNTIFS(Procurement[Company Domain],Summary[[#This Row],[Company Domain]],Procurement[IPQS Check],"Valid", Procurement[Status In HubSpot],"New Contact")</f>
        <v>0</v>
      </c>
      <c r="AE55" s="1">
        <f>SUM(Summary[[#This Row],[CPO-New]:[Procurement-New]])</f>
        <v>9</v>
      </c>
    </row>
    <row r="56" spans="1:31" x14ac:dyDescent="0.3">
      <c r="A56" s="1">
        <v>55</v>
      </c>
      <c r="B56" t="s">
        <v>55</v>
      </c>
      <c r="C56" t="s">
        <v>155</v>
      </c>
      <c r="D56">
        <v>1806400</v>
      </c>
      <c r="E56" t="s">
        <v>202</v>
      </c>
      <c r="F56" t="s">
        <v>217</v>
      </c>
      <c r="G56" t="s">
        <v>209</v>
      </c>
      <c r="H56" t="s">
        <v>218</v>
      </c>
      <c r="I56" t="s">
        <v>221</v>
      </c>
      <c r="J56" s="1">
        <f>COUNTIFS(CFO[Company Domain],Summary[[#This Row],[Company Domain]],CFO[IPQS Check],"Valid")</f>
        <v>1</v>
      </c>
      <c r="K56" s="1">
        <f>COUNTIFS(CPO[Company Domain],Summary[[#This Row],[Company Domain]],CPO[IPQS Check],"Valid")</f>
        <v>0</v>
      </c>
      <c r="L56" s="1">
        <f>COUNTIFS(COO[Company Domain],Summary[[#This Row],[Company Domain]],COO[IPQS Check],"Valid")</f>
        <v>1</v>
      </c>
      <c r="M56" s="1">
        <f>COUNTIFS(CAO[Company Domain],Summary[[#This Row],[Company Domain]],CAO[IPQS Check],"Valid")</f>
        <v>1</v>
      </c>
      <c r="N56" s="1">
        <f>COUNTIFS(CEO[Company Domain],Summary[[#This Row],[Company Domain]],CEO[IPQS Check],"Valid")</f>
        <v>0</v>
      </c>
      <c r="O56" s="1">
        <f>COUNTIFS(Finance[Company Domain],Summary[[#This Row],[Company Domain]],Finance[IPQS Check],"Valid")</f>
        <v>1</v>
      </c>
      <c r="P56" s="1">
        <f>COUNTIFS(Treasurer[Company Domain],Summary[[#This Row],[Company Domain]],Treasurer[IPQS Check],"Valid")</f>
        <v>1</v>
      </c>
      <c r="Q56" s="1">
        <f>COUNTIFS(Controller[Company Domain],Summary[[#This Row],[Company Domain]],Controller[IPQS Check],"Valid")</f>
        <v>0</v>
      </c>
      <c r="R56" s="1">
        <f>COUNTIFS(Sourcing[Company Domain],Summary[[#This Row],[Company Domain]],Sourcing[IPQS Check],"Valid")</f>
        <v>0</v>
      </c>
      <c r="S56" s="1">
        <f>COUNTIFS(Procurement[Company Domain],Summary[[#This Row],[Company Domain]],Procurement[IPQS Check],"Valid")</f>
        <v>0</v>
      </c>
      <c r="T56" s="1">
        <f>SUM(Summary[[#This Row],[CPO-Total]:[Procurement-Total]])</f>
        <v>4</v>
      </c>
      <c r="U56" s="1">
        <f>COUNTIFS(CFO[Company Domain],Summary[[#This Row],[Company Domain]],CFO[IPQS Check],"Valid", CFO[Status In HubSpot],"")</f>
        <v>1</v>
      </c>
      <c r="V56" s="1">
        <f>COUNTIFS(CPO[Company Domain],Summary[[#This Row],[Company Domain]],CPO[IPQS Check],"Valid", CPO[Status In HubSpot],"")</f>
        <v>0</v>
      </c>
      <c r="W56" s="1">
        <f>COUNTIFS(COO[Company Domain],Summary[[#This Row],[Company Domain]],COO[IPQS Check],"Valid", COO[Status In HubSpot],"")</f>
        <v>1</v>
      </c>
      <c r="X56" s="1">
        <f>COUNTIFS(CAO[Company Domain],Summary[[#This Row],[Company Domain]],CAO[IPQS Check],"Valid", CAO[Status In HubSpot],"")</f>
        <v>1</v>
      </c>
      <c r="Y56" s="1">
        <f>COUNTIFS(CEO[Company Domain],Summary[[#This Row],[Company Domain]],CEO[IPQS Check],"Valid", CEO[Status In HubSpot],"")</f>
        <v>0</v>
      </c>
      <c r="Z56" s="1">
        <f>COUNTIFS(Finance[Company Domain],Summary[[#This Row],[Company Domain]],Finance[IPQS Check],"Valid", Finance[Status In HubSpot],"New Contact")</f>
        <v>1</v>
      </c>
      <c r="AA56" s="1">
        <f>COUNTIFS(Treasurer[Company Domain],Summary[[#This Row],[Company Domain]],Treasurer[IPQS Check],"Valid", Treasurer[Status In HubSpot],"New Contact")</f>
        <v>1</v>
      </c>
      <c r="AB56" s="1">
        <f>COUNTIFS(Controller[Company Domain],Summary[[#This Row],[Company Domain]],Controller[IPQS Check],"Valid", Controller[Status In HubSpot],"New Contact")</f>
        <v>0</v>
      </c>
      <c r="AC56" s="1">
        <f>COUNTIFS(Sourcing[Company Domain],Summary[[#This Row],[Company Domain]],Sourcing[IPQS Check],"Valid", Sourcing[Status In HubSpot],"New Contact")</f>
        <v>0</v>
      </c>
      <c r="AD56" s="1">
        <f>COUNTIFS(Procurement[Company Domain],Summary[[#This Row],[Company Domain]],Procurement[IPQS Check],"Valid", Procurement[Status In HubSpot],"New Contact")</f>
        <v>0</v>
      </c>
      <c r="AE56" s="1">
        <f>SUM(Summary[[#This Row],[CPO-New]:[Procurement-New]])</f>
        <v>4</v>
      </c>
    </row>
    <row r="57" spans="1:31" x14ac:dyDescent="0.3">
      <c r="A57" s="1">
        <v>56</v>
      </c>
      <c r="B57" t="s">
        <v>56</v>
      </c>
      <c r="C57" t="s">
        <v>156</v>
      </c>
      <c r="D57">
        <v>8732000</v>
      </c>
      <c r="E57" t="s">
        <v>201</v>
      </c>
      <c r="F57" t="s">
        <v>219</v>
      </c>
      <c r="G57" t="s">
        <v>209</v>
      </c>
      <c r="H57" t="s">
        <v>216</v>
      </c>
      <c r="I57" t="s">
        <v>221</v>
      </c>
      <c r="J57" s="1">
        <f>COUNTIFS(CFO[Company Domain],Summary[[#This Row],[Company Domain]],CFO[IPQS Check],"Valid")</f>
        <v>0</v>
      </c>
      <c r="K57" s="1">
        <f>COUNTIFS(CPO[Company Domain],Summary[[#This Row],[Company Domain]],CPO[IPQS Check],"Valid")</f>
        <v>0</v>
      </c>
      <c r="L57" s="1">
        <f>COUNTIFS(COO[Company Domain],Summary[[#This Row],[Company Domain]],COO[IPQS Check],"Valid")</f>
        <v>0</v>
      </c>
      <c r="M57" s="1">
        <f>COUNTIFS(CAO[Company Domain],Summary[[#This Row],[Company Domain]],CAO[IPQS Check],"Valid")</f>
        <v>0</v>
      </c>
      <c r="N57" s="1">
        <f>COUNTIFS(CEO[Company Domain],Summary[[#This Row],[Company Domain]],CEO[IPQS Check],"Valid")</f>
        <v>0</v>
      </c>
      <c r="O57" s="1">
        <f>COUNTIFS(Finance[Company Domain],Summary[[#This Row],[Company Domain]],Finance[IPQS Check],"Valid")</f>
        <v>0</v>
      </c>
      <c r="P57" s="1">
        <f>COUNTIFS(Treasurer[Company Domain],Summary[[#This Row],[Company Domain]],Treasurer[IPQS Check],"Valid")</f>
        <v>0</v>
      </c>
      <c r="Q57" s="1">
        <f>COUNTIFS(Controller[Company Domain],Summary[[#This Row],[Company Domain]],Controller[IPQS Check],"Valid")</f>
        <v>0</v>
      </c>
      <c r="R57" s="1">
        <f>COUNTIFS(Sourcing[Company Domain],Summary[[#This Row],[Company Domain]],Sourcing[IPQS Check],"Valid")</f>
        <v>0</v>
      </c>
      <c r="S57" s="1">
        <f>COUNTIFS(Procurement[Company Domain],Summary[[#This Row],[Company Domain]],Procurement[IPQS Check],"Valid")</f>
        <v>0</v>
      </c>
      <c r="T57" s="1">
        <f>SUM(Summary[[#This Row],[CPO-Total]:[Procurement-Total]])</f>
        <v>0</v>
      </c>
      <c r="U57" s="1">
        <f>COUNTIFS(CFO[Company Domain],Summary[[#This Row],[Company Domain]],CFO[IPQS Check],"Valid", CFO[Status In HubSpot],"")</f>
        <v>0</v>
      </c>
      <c r="V57" s="1">
        <f>COUNTIFS(CPO[Company Domain],Summary[[#This Row],[Company Domain]],CPO[IPQS Check],"Valid", CPO[Status In HubSpot],"")</f>
        <v>0</v>
      </c>
      <c r="W57" s="1">
        <f>COUNTIFS(COO[Company Domain],Summary[[#This Row],[Company Domain]],COO[IPQS Check],"Valid", COO[Status In HubSpot],"")</f>
        <v>0</v>
      </c>
      <c r="X57" s="1">
        <f>COUNTIFS(CAO[Company Domain],Summary[[#This Row],[Company Domain]],CAO[IPQS Check],"Valid", CAO[Status In HubSpot],"")</f>
        <v>0</v>
      </c>
      <c r="Y57" s="1">
        <f>COUNTIFS(CEO[Company Domain],Summary[[#This Row],[Company Domain]],CEO[IPQS Check],"Valid", CEO[Status In HubSpot],"")</f>
        <v>0</v>
      </c>
      <c r="Z57" s="1">
        <f>COUNTIFS(Finance[Company Domain],Summary[[#This Row],[Company Domain]],Finance[IPQS Check],"Valid", Finance[Status In HubSpot],"New Contact")</f>
        <v>0</v>
      </c>
      <c r="AA57" s="1">
        <f>COUNTIFS(Treasurer[Company Domain],Summary[[#This Row],[Company Domain]],Treasurer[IPQS Check],"Valid", Treasurer[Status In HubSpot],"New Contact")</f>
        <v>0</v>
      </c>
      <c r="AB57" s="1">
        <f>COUNTIFS(Controller[Company Domain],Summary[[#This Row],[Company Domain]],Controller[IPQS Check],"Valid", Controller[Status In HubSpot],"New Contact")</f>
        <v>0</v>
      </c>
      <c r="AC57" s="1">
        <f>COUNTIFS(Sourcing[Company Domain],Summary[[#This Row],[Company Domain]],Sourcing[IPQS Check],"Valid", Sourcing[Status In HubSpot],"New Contact")</f>
        <v>0</v>
      </c>
      <c r="AD57" s="1">
        <f>COUNTIFS(Procurement[Company Domain],Summary[[#This Row],[Company Domain]],Procurement[IPQS Check],"Valid", Procurement[Status In HubSpot],"New Contact")</f>
        <v>0</v>
      </c>
      <c r="AE57" s="1">
        <f>SUM(Summary[[#This Row],[CPO-New]:[Procurement-New]])</f>
        <v>0</v>
      </c>
    </row>
    <row r="58" spans="1:31" x14ac:dyDescent="0.3">
      <c r="A58" s="1">
        <v>57</v>
      </c>
      <c r="B58" t="s">
        <v>57</v>
      </c>
      <c r="C58" t="s">
        <v>157</v>
      </c>
      <c r="D58">
        <v>7412467</v>
      </c>
      <c r="E58" t="s">
        <v>201</v>
      </c>
      <c r="F58" t="s">
        <v>206</v>
      </c>
      <c r="G58" t="s">
        <v>207</v>
      </c>
      <c r="H58" t="s">
        <v>207</v>
      </c>
      <c r="I58" t="s">
        <v>221</v>
      </c>
      <c r="J58" s="1">
        <f>COUNTIFS(CFO[Company Domain],Summary[[#This Row],[Company Domain]],CFO[IPQS Check],"Valid")</f>
        <v>0</v>
      </c>
      <c r="K58" s="1">
        <f>COUNTIFS(CPO[Company Domain],Summary[[#This Row],[Company Domain]],CPO[IPQS Check],"Valid")</f>
        <v>0</v>
      </c>
      <c r="L58" s="1">
        <f>COUNTIFS(COO[Company Domain],Summary[[#This Row],[Company Domain]],COO[IPQS Check],"Valid")</f>
        <v>1</v>
      </c>
      <c r="M58" s="1">
        <f>COUNTIFS(CAO[Company Domain],Summary[[#This Row],[Company Domain]],CAO[IPQS Check],"Valid")</f>
        <v>0</v>
      </c>
      <c r="N58" s="1">
        <f>COUNTIFS(CEO[Company Domain],Summary[[#This Row],[Company Domain]],CEO[IPQS Check],"Valid")</f>
        <v>0</v>
      </c>
      <c r="O58" s="1">
        <f>COUNTIFS(Finance[Company Domain],Summary[[#This Row],[Company Domain]],Finance[IPQS Check],"Valid")</f>
        <v>1</v>
      </c>
      <c r="P58" s="1">
        <f>COUNTIFS(Treasurer[Company Domain],Summary[[#This Row],[Company Domain]],Treasurer[IPQS Check],"Valid")</f>
        <v>0</v>
      </c>
      <c r="Q58" s="1">
        <f>COUNTIFS(Controller[Company Domain],Summary[[#This Row],[Company Domain]],Controller[IPQS Check],"Valid")</f>
        <v>2</v>
      </c>
      <c r="R58" s="1">
        <f>COUNTIFS(Sourcing[Company Domain],Summary[[#This Row],[Company Domain]],Sourcing[IPQS Check],"Valid")</f>
        <v>0</v>
      </c>
      <c r="S58" s="1">
        <f>COUNTIFS(Procurement[Company Domain],Summary[[#This Row],[Company Domain]],Procurement[IPQS Check],"Valid")</f>
        <v>0</v>
      </c>
      <c r="T58" s="1">
        <f>SUM(Summary[[#This Row],[CPO-Total]:[Procurement-Total]])</f>
        <v>4</v>
      </c>
      <c r="U58" s="1">
        <f>COUNTIFS(CFO[Company Domain],Summary[[#This Row],[Company Domain]],CFO[IPQS Check],"Valid", CFO[Status In HubSpot],"")</f>
        <v>0</v>
      </c>
      <c r="V58" s="1">
        <f>COUNTIFS(CPO[Company Domain],Summary[[#This Row],[Company Domain]],CPO[IPQS Check],"Valid", CPO[Status In HubSpot],"")</f>
        <v>0</v>
      </c>
      <c r="W58" s="1">
        <f>COUNTIFS(COO[Company Domain],Summary[[#This Row],[Company Domain]],COO[IPQS Check],"Valid", COO[Status In HubSpot],"")</f>
        <v>0</v>
      </c>
      <c r="X58" s="1">
        <f>COUNTIFS(CAO[Company Domain],Summary[[#This Row],[Company Domain]],CAO[IPQS Check],"Valid", CAO[Status In HubSpot],"")</f>
        <v>0</v>
      </c>
      <c r="Y58" s="1">
        <f>COUNTIFS(CEO[Company Domain],Summary[[#This Row],[Company Domain]],CEO[IPQS Check],"Valid", CEO[Status In HubSpot],"")</f>
        <v>0</v>
      </c>
      <c r="Z58" s="1">
        <f>COUNTIFS(Finance[Company Domain],Summary[[#This Row],[Company Domain]],Finance[IPQS Check],"Valid", Finance[Status In HubSpot],"New Contact")</f>
        <v>0</v>
      </c>
      <c r="AA58" s="1">
        <f>COUNTIFS(Treasurer[Company Domain],Summary[[#This Row],[Company Domain]],Treasurer[IPQS Check],"Valid", Treasurer[Status In HubSpot],"New Contact")</f>
        <v>0</v>
      </c>
      <c r="AB58" s="1">
        <f>COUNTIFS(Controller[Company Domain],Summary[[#This Row],[Company Domain]],Controller[IPQS Check],"Valid", Controller[Status In HubSpot],"New Contact")</f>
        <v>0</v>
      </c>
      <c r="AC58" s="1">
        <f>COUNTIFS(Sourcing[Company Domain],Summary[[#This Row],[Company Domain]],Sourcing[IPQS Check],"Valid", Sourcing[Status In HubSpot],"New Contact")</f>
        <v>0</v>
      </c>
      <c r="AD58" s="1">
        <f>COUNTIFS(Procurement[Company Domain],Summary[[#This Row],[Company Domain]],Procurement[IPQS Check],"Valid", Procurement[Status In HubSpot],"New Contact")</f>
        <v>0</v>
      </c>
      <c r="AE58" s="1">
        <f>SUM(Summary[[#This Row],[CPO-New]:[Procurement-New]])</f>
        <v>0</v>
      </c>
    </row>
    <row r="59" spans="1:31" x14ac:dyDescent="0.3">
      <c r="A59" s="1">
        <v>58</v>
      </c>
      <c r="B59" t="s">
        <v>58</v>
      </c>
      <c r="C59" t="s">
        <v>158</v>
      </c>
      <c r="D59">
        <v>5600000</v>
      </c>
      <c r="E59" t="s">
        <v>201</v>
      </c>
      <c r="F59" t="s">
        <v>206</v>
      </c>
      <c r="G59" t="s">
        <v>207</v>
      </c>
      <c r="H59" t="s">
        <v>207</v>
      </c>
      <c r="I59" t="s">
        <v>221</v>
      </c>
      <c r="J59" s="1">
        <f>COUNTIFS(CFO[Company Domain],Summary[[#This Row],[Company Domain]],CFO[IPQS Check],"Valid")</f>
        <v>2</v>
      </c>
      <c r="K59" s="1">
        <f>COUNTIFS(CPO[Company Domain],Summary[[#This Row],[Company Domain]],CPO[IPQS Check],"Valid")</f>
        <v>0</v>
      </c>
      <c r="L59" s="1">
        <f>COUNTIFS(COO[Company Domain],Summary[[#This Row],[Company Domain]],COO[IPQS Check],"Valid")</f>
        <v>1</v>
      </c>
      <c r="M59" s="1">
        <f>COUNTIFS(CAO[Company Domain],Summary[[#This Row],[Company Domain]],CAO[IPQS Check],"Valid")</f>
        <v>0</v>
      </c>
      <c r="N59" s="1">
        <f>COUNTIFS(CEO[Company Domain],Summary[[#This Row],[Company Domain]],CEO[IPQS Check],"Valid")</f>
        <v>1</v>
      </c>
      <c r="O59" s="1">
        <f>COUNTIFS(Finance[Company Domain],Summary[[#This Row],[Company Domain]],Finance[IPQS Check],"Valid")</f>
        <v>0</v>
      </c>
      <c r="P59" s="1">
        <f>COUNTIFS(Treasurer[Company Domain],Summary[[#This Row],[Company Domain]],Treasurer[IPQS Check],"Valid")</f>
        <v>1</v>
      </c>
      <c r="Q59" s="1">
        <f>COUNTIFS(Controller[Company Domain],Summary[[#This Row],[Company Domain]],Controller[IPQS Check],"Valid")</f>
        <v>0</v>
      </c>
      <c r="R59" s="1">
        <f>COUNTIFS(Sourcing[Company Domain],Summary[[#This Row],[Company Domain]],Sourcing[IPQS Check],"Valid")</f>
        <v>0</v>
      </c>
      <c r="S59" s="1">
        <f>COUNTIFS(Procurement[Company Domain],Summary[[#This Row],[Company Domain]],Procurement[IPQS Check],"Valid")</f>
        <v>0</v>
      </c>
      <c r="T59" s="1">
        <f>SUM(Summary[[#This Row],[CPO-Total]:[Procurement-Total]])</f>
        <v>3</v>
      </c>
      <c r="U59" s="1">
        <f>COUNTIFS(CFO[Company Domain],Summary[[#This Row],[Company Domain]],CFO[IPQS Check],"Valid", CFO[Status In HubSpot],"")</f>
        <v>0</v>
      </c>
      <c r="V59" s="1">
        <f>COUNTIFS(CPO[Company Domain],Summary[[#This Row],[Company Domain]],CPO[IPQS Check],"Valid", CPO[Status In HubSpot],"")</f>
        <v>0</v>
      </c>
      <c r="W59" s="1">
        <f>COUNTIFS(COO[Company Domain],Summary[[#This Row],[Company Domain]],COO[IPQS Check],"Valid", COO[Status In HubSpot],"")</f>
        <v>1</v>
      </c>
      <c r="X59" s="1">
        <f>COUNTIFS(CAO[Company Domain],Summary[[#This Row],[Company Domain]],CAO[IPQS Check],"Valid", CAO[Status In HubSpot],"")</f>
        <v>0</v>
      </c>
      <c r="Y59" s="1">
        <f>COUNTIFS(CEO[Company Domain],Summary[[#This Row],[Company Domain]],CEO[IPQS Check],"Valid", CEO[Status In HubSpot],"")</f>
        <v>0</v>
      </c>
      <c r="Z59" s="1">
        <f>COUNTIFS(Finance[Company Domain],Summary[[#This Row],[Company Domain]],Finance[IPQS Check],"Valid", Finance[Status In HubSpot],"New Contact")</f>
        <v>0</v>
      </c>
      <c r="AA59" s="1">
        <f>COUNTIFS(Treasurer[Company Domain],Summary[[#This Row],[Company Domain]],Treasurer[IPQS Check],"Valid", Treasurer[Status In HubSpot],"New Contact")</f>
        <v>1</v>
      </c>
      <c r="AB59" s="1">
        <f>COUNTIFS(Controller[Company Domain],Summary[[#This Row],[Company Domain]],Controller[IPQS Check],"Valid", Controller[Status In HubSpot],"New Contact")</f>
        <v>0</v>
      </c>
      <c r="AC59" s="1">
        <f>COUNTIFS(Sourcing[Company Domain],Summary[[#This Row],[Company Domain]],Sourcing[IPQS Check],"Valid", Sourcing[Status In HubSpot],"New Contact")</f>
        <v>0</v>
      </c>
      <c r="AD59" s="1">
        <f>COUNTIFS(Procurement[Company Domain],Summary[[#This Row],[Company Domain]],Procurement[IPQS Check],"Valid", Procurement[Status In HubSpot],"New Contact")</f>
        <v>0</v>
      </c>
      <c r="AE59" s="1">
        <f>SUM(Summary[[#This Row],[CPO-New]:[Procurement-New]])</f>
        <v>2</v>
      </c>
    </row>
    <row r="60" spans="1:31" x14ac:dyDescent="0.3">
      <c r="A60" s="1">
        <v>59</v>
      </c>
      <c r="B60" t="s">
        <v>59</v>
      </c>
      <c r="C60" t="s">
        <v>159</v>
      </c>
      <c r="D60">
        <v>2202029</v>
      </c>
      <c r="E60" t="s">
        <v>202</v>
      </c>
      <c r="F60" t="s">
        <v>206</v>
      </c>
      <c r="G60" t="s">
        <v>207</v>
      </c>
      <c r="H60" t="s">
        <v>207</v>
      </c>
      <c r="I60" t="s">
        <v>221</v>
      </c>
      <c r="J60" s="1">
        <f>COUNTIFS(CFO[Company Domain],Summary[[#This Row],[Company Domain]],CFO[IPQS Check],"Valid")</f>
        <v>2</v>
      </c>
      <c r="K60" s="1">
        <f>COUNTIFS(CPO[Company Domain],Summary[[#This Row],[Company Domain]],CPO[IPQS Check],"Valid")</f>
        <v>0</v>
      </c>
      <c r="L60" s="1">
        <f>COUNTIFS(COO[Company Domain],Summary[[#This Row],[Company Domain]],COO[IPQS Check],"Valid")</f>
        <v>1</v>
      </c>
      <c r="M60" s="1">
        <f>COUNTIFS(CAO[Company Domain],Summary[[#This Row],[Company Domain]],CAO[IPQS Check],"Valid")</f>
        <v>1</v>
      </c>
      <c r="N60" s="1">
        <f>COUNTIFS(CEO[Company Domain],Summary[[#This Row],[Company Domain]],CEO[IPQS Check],"Valid")</f>
        <v>1</v>
      </c>
      <c r="O60" s="1">
        <f>COUNTIFS(Finance[Company Domain],Summary[[#This Row],[Company Domain]],Finance[IPQS Check],"Valid")</f>
        <v>0</v>
      </c>
      <c r="P60" s="1">
        <f>COUNTIFS(Treasurer[Company Domain],Summary[[#This Row],[Company Domain]],Treasurer[IPQS Check],"Valid")</f>
        <v>0</v>
      </c>
      <c r="Q60" s="1">
        <f>COUNTIFS(Controller[Company Domain],Summary[[#This Row],[Company Domain]],Controller[IPQS Check],"Valid")</f>
        <v>1</v>
      </c>
      <c r="R60" s="1">
        <f>COUNTIFS(Sourcing[Company Domain],Summary[[#This Row],[Company Domain]],Sourcing[IPQS Check],"Valid")</f>
        <v>0</v>
      </c>
      <c r="S60" s="1">
        <f>COUNTIFS(Procurement[Company Domain],Summary[[#This Row],[Company Domain]],Procurement[IPQS Check],"Valid")</f>
        <v>0</v>
      </c>
      <c r="T60" s="1">
        <f>SUM(Summary[[#This Row],[CPO-Total]:[Procurement-Total]])</f>
        <v>4</v>
      </c>
      <c r="U60" s="1">
        <f>COUNTIFS(CFO[Company Domain],Summary[[#This Row],[Company Domain]],CFO[IPQS Check],"Valid", CFO[Status In HubSpot],"")</f>
        <v>1</v>
      </c>
      <c r="V60" s="1">
        <f>COUNTIFS(CPO[Company Domain],Summary[[#This Row],[Company Domain]],CPO[IPQS Check],"Valid", CPO[Status In HubSpot],"")</f>
        <v>0</v>
      </c>
      <c r="W60" s="1">
        <f>COUNTIFS(COO[Company Domain],Summary[[#This Row],[Company Domain]],COO[IPQS Check],"Valid", COO[Status In HubSpot],"")</f>
        <v>0</v>
      </c>
      <c r="X60" s="1">
        <f>COUNTIFS(CAO[Company Domain],Summary[[#This Row],[Company Domain]],CAO[IPQS Check],"Valid", CAO[Status In HubSpot],"")</f>
        <v>0</v>
      </c>
      <c r="Y60" s="1">
        <f>COUNTIFS(CEO[Company Domain],Summary[[#This Row],[Company Domain]],CEO[IPQS Check],"Valid", CEO[Status In HubSpot],"")</f>
        <v>1</v>
      </c>
      <c r="Z60" s="1">
        <f>COUNTIFS(Finance[Company Domain],Summary[[#This Row],[Company Domain]],Finance[IPQS Check],"Valid", Finance[Status In HubSpot],"New Contact")</f>
        <v>0</v>
      </c>
      <c r="AA60" s="1">
        <f>COUNTIFS(Treasurer[Company Domain],Summary[[#This Row],[Company Domain]],Treasurer[IPQS Check],"Valid", Treasurer[Status In HubSpot],"New Contact")</f>
        <v>0</v>
      </c>
      <c r="AB60" s="1">
        <f>COUNTIFS(Controller[Company Domain],Summary[[#This Row],[Company Domain]],Controller[IPQS Check],"Valid", Controller[Status In HubSpot],"New Contact")</f>
        <v>0</v>
      </c>
      <c r="AC60" s="1">
        <f>COUNTIFS(Sourcing[Company Domain],Summary[[#This Row],[Company Domain]],Sourcing[IPQS Check],"Valid", Sourcing[Status In HubSpot],"New Contact")</f>
        <v>0</v>
      </c>
      <c r="AD60" s="1">
        <f>COUNTIFS(Procurement[Company Domain],Summary[[#This Row],[Company Domain]],Procurement[IPQS Check],"Valid", Procurement[Status In HubSpot],"New Contact")</f>
        <v>0</v>
      </c>
      <c r="AE60" s="1">
        <f>SUM(Summary[[#This Row],[CPO-New]:[Procurement-New]])</f>
        <v>1</v>
      </c>
    </row>
    <row r="61" spans="1:31" x14ac:dyDescent="0.3">
      <c r="A61" s="1">
        <v>60</v>
      </c>
      <c r="B61" t="s">
        <v>60</v>
      </c>
      <c r="C61" t="s">
        <v>160</v>
      </c>
      <c r="D61">
        <v>7185407</v>
      </c>
      <c r="E61" t="s">
        <v>201</v>
      </c>
      <c r="F61" t="s">
        <v>206</v>
      </c>
      <c r="G61" t="s">
        <v>207</v>
      </c>
      <c r="H61" t="s">
        <v>207</v>
      </c>
      <c r="I61" t="s">
        <v>221</v>
      </c>
      <c r="J61" s="1">
        <f>COUNTIFS(CFO[Company Domain],Summary[[#This Row],[Company Domain]],CFO[IPQS Check],"Valid")</f>
        <v>0</v>
      </c>
      <c r="K61" s="1">
        <f>COUNTIFS(CPO[Company Domain],Summary[[#This Row],[Company Domain]],CPO[IPQS Check],"Valid")</f>
        <v>0</v>
      </c>
      <c r="L61" s="1">
        <f>COUNTIFS(COO[Company Domain],Summary[[#This Row],[Company Domain]],COO[IPQS Check],"Valid")</f>
        <v>0</v>
      </c>
      <c r="M61" s="1">
        <f>COUNTIFS(CAO[Company Domain],Summary[[#This Row],[Company Domain]],CAO[IPQS Check],"Valid")</f>
        <v>0</v>
      </c>
      <c r="N61" s="1">
        <f>COUNTIFS(CEO[Company Domain],Summary[[#This Row],[Company Domain]],CEO[IPQS Check],"Valid")</f>
        <v>0</v>
      </c>
      <c r="O61" s="1">
        <f>COUNTIFS(Finance[Company Domain],Summary[[#This Row],[Company Domain]],Finance[IPQS Check],"Valid")</f>
        <v>0</v>
      </c>
      <c r="P61" s="1">
        <f>COUNTIFS(Treasurer[Company Domain],Summary[[#This Row],[Company Domain]],Treasurer[IPQS Check],"Valid")</f>
        <v>0</v>
      </c>
      <c r="Q61" s="1">
        <f>COUNTIFS(Controller[Company Domain],Summary[[#This Row],[Company Domain]],Controller[IPQS Check],"Valid")</f>
        <v>0</v>
      </c>
      <c r="R61" s="1">
        <f>COUNTIFS(Sourcing[Company Domain],Summary[[#This Row],[Company Domain]],Sourcing[IPQS Check],"Valid")</f>
        <v>0</v>
      </c>
      <c r="S61" s="1">
        <f>COUNTIFS(Procurement[Company Domain],Summary[[#This Row],[Company Domain]],Procurement[IPQS Check],"Valid")</f>
        <v>0</v>
      </c>
      <c r="T61" s="1">
        <f>SUM(Summary[[#This Row],[CPO-Total]:[Procurement-Total]])</f>
        <v>0</v>
      </c>
      <c r="U61" s="1">
        <f>COUNTIFS(CFO[Company Domain],Summary[[#This Row],[Company Domain]],CFO[IPQS Check],"Valid", CFO[Status In HubSpot],"")</f>
        <v>0</v>
      </c>
      <c r="V61" s="1">
        <f>COUNTIFS(CPO[Company Domain],Summary[[#This Row],[Company Domain]],CPO[IPQS Check],"Valid", CPO[Status In HubSpot],"")</f>
        <v>0</v>
      </c>
      <c r="W61" s="1">
        <f>COUNTIFS(COO[Company Domain],Summary[[#This Row],[Company Domain]],COO[IPQS Check],"Valid", COO[Status In HubSpot],"")</f>
        <v>0</v>
      </c>
      <c r="X61" s="1">
        <f>COUNTIFS(CAO[Company Domain],Summary[[#This Row],[Company Domain]],CAO[IPQS Check],"Valid", CAO[Status In HubSpot],"")</f>
        <v>0</v>
      </c>
      <c r="Y61" s="1">
        <f>COUNTIFS(CEO[Company Domain],Summary[[#This Row],[Company Domain]],CEO[IPQS Check],"Valid", CEO[Status In HubSpot],"")</f>
        <v>0</v>
      </c>
      <c r="Z61" s="1">
        <f>COUNTIFS(Finance[Company Domain],Summary[[#This Row],[Company Domain]],Finance[IPQS Check],"Valid", Finance[Status In HubSpot],"New Contact")</f>
        <v>0</v>
      </c>
      <c r="AA61" s="1">
        <f>COUNTIFS(Treasurer[Company Domain],Summary[[#This Row],[Company Domain]],Treasurer[IPQS Check],"Valid", Treasurer[Status In HubSpot],"New Contact")</f>
        <v>0</v>
      </c>
      <c r="AB61" s="1">
        <f>COUNTIFS(Controller[Company Domain],Summary[[#This Row],[Company Domain]],Controller[IPQS Check],"Valid", Controller[Status In HubSpot],"New Contact")</f>
        <v>0</v>
      </c>
      <c r="AC61" s="1">
        <f>COUNTIFS(Sourcing[Company Domain],Summary[[#This Row],[Company Domain]],Sourcing[IPQS Check],"Valid", Sourcing[Status In HubSpot],"New Contact")</f>
        <v>0</v>
      </c>
      <c r="AD61" s="1">
        <f>COUNTIFS(Procurement[Company Domain],Summary[[#This Row],[Company Domain]],Procurement[IPQS Check],"Valid", Procurement[Status In HubSpot],"New Contact")</f>
        <v>0</v>
      </c>
      <c r="AE61" s="1">
        <f>SUM(Summary[[#This Row],[CPO-New]:[Procurement-New]])</f>
        <v>0</v>
      </c>
    </row>
    <row r="62" spans="1:31" x14ac:dyDescent="0.3">
      <c r="A62" s="1">
        <v>61</v>
      </c>
      <c r="B62" t="s">
        <v>61</v>
      </c>
      <c r="C62" t="s">
        <v>161</v>
      </c>
      <c r="D62">
        <v>7248142</v>
      </c>
      <c r="E62" t="s">
        <v>201</v>
      </c>
      <c r="F62" t="s">
        <v>213</v>
      </c>
      <c r="G62" t="s">
        <v>209</v>
      </c>
      <c r="H62" t="s">
        <v>210</v>
      </c>
      <c r="I62" t="s">
        <v>221</v>
      </c>
      <c r="J62" s="1">
        <f>COUNTIFS(CFO[Company Domain],Summary[[#This Row],[Company Domain]],CFO[IPQS Check],"Valid")</f>
        <v>1</v>
      </c>
      <c r="K62" s="1">
        <f>COUNTIFS(CPO[Company Domain],Summary[[#This Row],[Company Domain]],CPO[IPQS Check],"Valid")</f>
        <v>0</v>
      </c>
      <c r="L62" s="1">
        <f>COUNTIFS(COO[Company Domain],Summary[[#This Row],[Company Domain]],COO[IPQS Check],"Valid")</f>
        <v>0</v>
      </c>
      <c r="M62" s="1">
        <f>COUNTIFS(CAO[Company Domain],Summary[[#This Row],[Company Domain]],CAO[IPQS Check],"Valid")</f>
        <v>0</v>
      </c>
      <c r="N62" s="1">
        <f>COUNTIFS(CEO[Company Domain],Summary[[#This Row],[Company Domain]],CEO[IPQS Check],"Valid")</f>
        <v>1</v>
      </c>
      <c r="O62" s="1">
        <f>COUNTIFS(Finance[Company Domain],Summary[[#This Row],[Company Domain]],Finance[IPQS Check],"Valid")</f>
        <v>5</v>
      </c>
      <c r="P62" s="1">
        <f>COUNTIFS(Treasurer[Company Domain],Summary[[#This Row],[Company Domain]],Treasurer[IPQS Check],"Valid")</f>
        <v>3</v>
      </c>
      <c r="Q62" s="1">
        <f>COUNTIFS(Controller[Company Domain],Summary[[#This Row],[Company Domain]],Controller[IPQS Check],"Valid")</f>
        <v>7</v>
      </c>
      <c r="R62" s="1">
        <f>COUNTIFS(Sourcing[Company Domain],Summary[[#This Row],[Company Domain]],Sourcing[IPQS Check],"Valid")</f>
        <v>0</v>
      </c>
      <c r="S62" s="1">
        <f>COUNTIFS(Procurement[Company Domain],Summary[[#This Row],[Company Domain]],Procurement[IPQS Check],"Valid")</f>
        <v>0</v>
      </c>
      <c r="T62" s="1">
        <f>SUM(Summary[[#This Row],[CPO-Total]:[Procurement-Total]])</f>
        <v>16</v>
      </c>
      <c r="U62" s="1">
        <f>COUNTIFS(CFO[Company Domain],Summary[[#This Row],[Company Domain]],CFO[IPQS Check],"Valid", CFO[Status In HubSpot],"")</f>
        <v>1</v>
      </c>
      <c r="V62" s="1">
        <f>COUNTIFS(CPO[Company Domain],Summary[[#This Row],[Company Domain]],CPO[IPQS Check],"Valid", CPO[Status In HubSpot],"")</f>
        <v>0</v>
      </c>
      <c r="W62" s="1">
        <f>COUNTIFS(COO[Company Domain],Summary[[#This Row],[Company Domain]],COO[IPQS Check],"Valid", COO[Status In HubSpot],"")</f>
        <v>0</v>
      </c>
      <c r="X62" s="1">
        <f>COUNTIFS(CAO[Company Domain],Summary[[#This Row],[Company Domain]],CAO[IPQS Check],"Valid", CAO[Status In HubSpot],"")</f>
        <v>0</v>
      </c>
      <c r="Y62" s="1">
        <f>COUNTIFS(CEO[Company Domain],Summary[[#This Row],[Company Domain]],CEO[IPQS Check],"Valid", CEO[Status In HubSpot],"")</f>
        <v>1</v>
      </c>
      <c r="Z62" s="1">
        <f>COUNTIFS(Finance[Company Domain],Summary[[#This Row],[Company Domain]],Finance[IPQS Check],"Valid", Finance[Status In HubSpot],"New Contact")</f>
        <v>5</v>
      </c>
      <c r="AA62" s="1">
        <f>COUNTIFS(Treasurer[Company Domain],Summary[[#This Row],[Company Domain]],Treasurer[IPQS Check],"Valid", Treasurer[Status In HubSpot],"New Contact")</f>
        <v>3</v>
      </c>
      <c r="AB62" s="1">
        <f>COUNTIFS(Controller[Company Domain],Summary[[#This Row],[Company Domain]],Controller[IPQS Check],"Valid", Controller[Status In HubSpot],"New Contact")</f>
        <v>0</v>
      </c>
      <c r="AC62" s="1">
        <f>COUNTIFS(Sourcing[Company Domain],Summary[[#This Row],[Company Domain]],Sourcing[IPQS Check],"Valid", Sourcing[Status In HubSpot],"New Contact")</f>
        <v>0</v>
      </c>
      <c r="AD62" s="1">
        <f>COUNTIFS(Procurement[Company Domain],Summary[[#This Row],[Company Domain]],Procurement[IPQS Check],"Valid", Procurement[Status In HubSpot],"New Contact")</f>
        <v>0</v>
      </c>
      <c r="AE62" s="1">
        <f>SUM(Summary[[#This Row],[CPO-New]:[Procurement-New]])</f>
        <v>9</v>
      </c>
    </row>
    <row r="63" spans="1:31" x14ac:dyDescent="0.3">
      <c r="A63" s="1">
        <v>62</v>
      </c>
      <c r="B63" t="s">
        <v>62</v>
      </c>
      <c r="C63" t="s">
        <v>162</v>
      </c>
      <c r="D63">
        <v>1585628</v>
      </c>
      <c r="E63" t="s">
        <v>202</v>
      </c>
      <c r="F63" t="s">
        <v>219</v>
      </c>
      <c r="G63" t="s">
        <v>209</v>
      </c>
      <c r="H63" t="s">
        <v>216</v>
      </c>
      <c r="I63" t="s">
        <v>221</v>
      </c>
      <c r="J63" s="1">
        <f>COUNTIFS(CFO[Company Domain],Summary[[#This Row],[Company Domain]],CFO[IPQS Check],"Valid")</f>
        <v>1</v>
      </c>
      <c r="K63" s="1">
        <f>COUNTIFS(CPO[Company Domain],Summary[[#This Row],[Company Domain]],CPO[IPQS Check],"Valid")</f>
        <v>0</v>
      </c>
      <c r="L63" s="1">
        <f>COUNTIFS(COO[Company Domain],Summary[[#This Row],[Company Domain]],COO[IPQS Check],"Valid")</f>
        <v>1</v>
      </c>
      <c r="M63" s="1">
        <f>COUNTIFS(CAO[Company Domain],Summary[[#This Row],[Company Domain]],CAO[IPQS Check],"Valid")</f>
        <v>0</v>
      </c>
      <c r="N63" s="1">
        <f>COUNTIFS(CEO[Company Domain],Summary[[#This Row],[Company Domain]],CEO[IPQS Check],"Valid")</f>
        <v>1</v>
      </c>
      <c r="O63" s="1">
        <f>COUNTIFS(Finance[Company Domain],Summary[[#This Row],[Company Domain]],Finance[IPQS Check],"Valid")</f>
        <v>0</v>
      </c>
      <c r="P63" s="1">
        <f>COUNTIFS(Treasurer[Company Domain],Summary[[#This Row],[Company Domain]],Treasurer[IPQS Check],"Valid")</f>
        <v>2</v>
      </c>
      <c r="Q63" s="1">
        <f>COUNTIFS(Controller[Company Domain],Summary[[#This Row],[Company Domain]],Controller[IPQS Check],"Valid")</f>
        <v>1</v>
      </c>
      <c r="R63" s="1">
        <f>COUNTIFS(Sourcing[Company Domain],Summary[[#This Row],[Company Domain]],Sourcing[IPQS Check],"Valid")</f>
        <v>0</v>
      </c>
      <c r="S63" s="1">
        <f>COUNTIFS(Procurement[Company Domain],Summary[[#This Row],[Company Domain]],Procurement[IPQS Check],"Valid")</f>
        <v>0</v>
      </c>
      <c r="T63" s="1">
        <f>SUM(Summary[[#This Row],[CPO-Total]:[Procurement-Total]])</f>
        <v>5</v>
      </c>
      <c r="U63" s="1">
        <f>COUNTIFS(CFO[Company Domain],Summary[[#This Row],[Company Domain]],CFO[IPQS Check],"Valid", CFO[Status In HubSpot],"")</f>
        <v>0</v>
      </c>
      <c r="V63" s="1">
        <f>COUNTIFS(CPO[Company Domain],Summary[[#This Row],[Company Domain]],CPO[IPQS Check],"Valid", CPO[Status In HubSpot],"")</f>
        <v>0</v>
      </c>
      <c r="W63" s="1">
        <f>COUNTIFS(COO[Company Domain],Summary[[#This Row],[Company Domain]],COO[IPQS Check],"Valid", COO[Status In HubSpot],"")</f>
        <v>1</v>
      </c>
      <c r="X63" s="1">
        <f>COUNTIFS(CAO[Company Domain],Summary[[#This Row],[Company Domain]],CAO[IPQS Check],"Valid", CAO[Status In HubSpot],"")</f>
        <v>0</v>
      </c>
      <c r="Y63" s="1">
        <f>COUNTIFS(CEO[Company Domain],Summary[[#This Row],[Company Domain]],CEO[IPQS Check],"Valid", CEO[Status In HubSpot],"")</f>
        <v>0</v>
      </c>
      <c r="Z63" s="1">
        <f>COUNTIFS(Finance[Company Domain],Summary[[#This Row],[Company Domain]],Finance[IPQS Check],"Valid", Finance[Status In HubSpot],"New Contact")</f>
        <v>0</v>
      </c>
      <c r="AA63" s="1">
        <f>COUNTIFS(Treasurer[Company Domain],Summary[[#This Row],[Company Domain]],Treasurer[IPQS Check],"Valid", Treasurer[Status In HubSpot],"New Contact")</f>
        <v>2</v>
      </c>
      <c r="AB63" s="1">
        <f>COUNTIFS(Controller[Company Domain],Summary[[#This Row],[Company Domain]],Controller[IPQS Check],"Valid", Controller[Status In HubSpot],"New Contact")</f>
        <v>0</v>
      </c>
      <c r="AC63" s="1">
        <f>COUNTIFS(Sourcing[Company Domain],Summary[[#This Row],[Company Domain]],Sourcing[IPQS Check],"Valid", Sourcing[Status In HubSpot],"New Contact")</f>
        <v>0</v>
      </c>
      <c r="AD63" s="1">
        <f>COUNTIFS(Procurement[Company Domain],Summary[[#This Row],[Company Domain]],Procurement[IPQS Check],"Valid", Procurement[Status In HubSpot],"New Contact")</f>
        <v>0</v>
      </c>
      <c r="AE63" s="1">
        <f>SUM(Summary[[#This Row],[CPO-New]:[Procurement-New]])</f>
        <v>3</v>
      </c>
    </row>
    <row r="64" spans="1:31" x14ac:dyDescent="0.3">
      <c r="A64" s="1">
        <v>63</v>
      </c>
      <c r="B64" t="s">
        <v>63</v>
      </c>
      <c r="C64" t="s">
        <v>163</v>
      </c>
      <c r="D64">
        <v>1688222</v>
      </c>
      <c r="E64" t="s">
        <v>202</v>
      </c>
      <c r="F64" t="s">
        <v>206</v>
      </c>
      <c r="G64" t="s">
        <v>207</v>
      </c>
      <c r="H64" t="s">
        <v>207</v>
      </c>
      <c r="I64" t="s">
        <v>221</v>
      </c>
      <c r="J64" s="1">
        <f>COUNTIFS(CFO[Company Domain],Summary[[#This Row],[Company Domain]],CFO[IPQS Check],"Valid")</f>
        <v>1</v>
      </c>
      <c r="K64" s="1">
        <f>COUNTIFS(CPO[Company Domain],Summary[[#This Row],[Company Domain]],CPO[IPQS Check],"Valid")</f>
        <v>0</v>
      </c>
      <c r="L64" s="1">
        <f>COUNTIFS(COO[Company Domain],Summary[[#This Row],[Company Domain]],COO[IPQS Check],"Valid")</f>
        <v>1</v>
      </c>
      <c r="M64" s="1">
        <f>COUNTIFS(CAO[Company Domain],Summary[[#This Row],[Company Domain]],CAO[IPQS Check],"Valid")</f>
        <v>0</v>
      </c>
      <c r="N64" s="1">
        <f>COUNTIFS(CEO[Company Domain],Summary[[#This Row],[Company Domain]],CEO[IPQS Check],"Valid")</f>
        <v>3</v>
      </c>
      <c r="O64" s="1">
        <f>COUNTIFS(Finance[Company Domain],Summary[[#This Row],[Company Domain]],Finance[IPQS Check],"Valid")</f>
        <v>1</v>
      </c>
      <c r="P64" s="1">
        <f>COUNTIFS(Treasurer[Company Domain],Summary[[#This Row],[Company Domain]],Treasurer[IPQS Check],"Valid")</f>
        <v>1</v>
      </c>
      <c r="Q64" s="1">
        <f>COUNTIFS(Controller[Company Domain],Summary[[#This Row],[Company Domain]],Controller[IPQS Check],"Valid")</f>
        <v>2</v>
      </c>
      <c r="R64" s="1">
        <f>COUNTIFS(Sourcing[Company Domain],Summary[[#This Row],[Company Domain]],Sourcing[IPQS Check],"Valid")</f>
        <v>0</v>
      </c>
      <c r="S64" s="1">
        <f>COUNTIFS(Procurement[Company Domain],Summary[[#This Row],[Company Domain]],Procurement[IPQS Check],"Valid")</f>
        <v>0</v>
      </c>
      <c r="T64" s="1">
        <f>SUM(Summary[[#This Row],[CPO-Total]:[Procurement-Total]])</f>
        <v>8</v>
      </c>
      <c r="U64" s="1">
        <f>COUNTIFS(CFO[Company Domain],Summary[[#This Row],[Company Domain]],CFO[IPQS Check],"Valid", CFO[Status In HubSpot],"")</f>
        <v>0</v>
      </c>
      <c r="V64" s="1">
        <f>COUNTIFS(CPO[Company Domain],Summary[[#This Row],[Company Domain]],CPO[IPQS Check],"Valid", CPO[Status In HubSpot],"")</f>
        <v>0</v>
      </c>
      <c r="W64" s="1">
        <f>COUNTIFS(COO[Company Domain],Summary[[#This Row],[Company Domain]],COO[IPQS Check],"Valid", COO[Status In HubSpot],"")</f>
        <v>0</v>
      </c>
      <c r="X64" s="1">
        <f>COUNTIFS(CAO[Company Domain],Summary[[#This Row],[Company Domain]],CAO[IPQS Check],"Valid", CAO[Status In HubSpot],"")</f>
        <v>0</v>
      </c>
      <c r="Y64" s="1">
        <f>COUNTIFS(CEO[Company Domain],Summary[[#This Row],[Company Domain]],CEO[IPQS Check],"Valid", CEO[Status In HubSpot],"")</f>
        <v>3</v>
      </c>
      <c r="Z64" s="1">
        <f>COUNTIFS(Finance[Company Domain],Summary[[#This Row],[Company Domain]],Finance[IPQS Check],"Valid", Finance[Status In HubSpot],"New Contact")</f>
        <v>0</v>
      </c>
      <c r="AA64" s="1">
        <f>COUNTIFS(Treasurer[Company Domain],Summary[[#This Row],[Company Domain]],Treasurer[IPQS Check],"Valid", Treasurer[Status In HubSpot],"New Contact")</f>
        <v>1</v>
      </c>
      <c r="AB64" s="1">
        <f>COUNTIFS(Controller[Company Domain],Summary[[#This Row],[Company Domain]],Controller[IPQS Check],"Valid", Controller[Status In HubSpot],"New Contact")</f>
        <v>0</v>
      </c>
      <c r="AC64" s="1">
        <f>COUNTIFS(Sourcing[Company Domain],Summary[[#This Row],[Company Domain]],Sourcing[IPQS Check],"Valid", Sourcing[Status In HubSpot],"New Contact")</f>
        <v>0</v>
      </c>
      <c r="AD64" s="1">
        <f>COUNTIFS(Procurement[Company Domain],Summary[[#This Row],[Company Domain]],Procurement[IPQS Check],"Valid", Procurement[Status In HubSpot],"New Contact")</f>
        <v>0</v>
      </c>
      <c r="AE64" s="1">
        <f>SUM(Summary[[#This Row],[CPO-New]:[Procurement-New]])</f>
        <v>4</v>
      </c>
    </row>
    <row r="65" spans="1:31" x14ac:dyDescent="0.3">
      <c r="A65" s="1">
        <v>64</v>
      </c>
      <c r="B65" t="s">
        <v>64</v>
      </c>
      <c r="C65" t="s">
        <v>164</v>
      </c>
      <c r="D65">
        <v>2642435</v>
      </c>
      <c r="E65" t="s">
        <v>202</v>
      </c>
      <c r="F65" t="s">
        <v>206</v>
      </c>
      <c r="G65" t="s">
        <v>207</v>
      </c>
      <c r="H65" t="s">
        <v>207</v>
      </c>
      <c r="I65" t="s">
        <v>221</v>
      </c>
      <c r="J65" s="1">
        <f>COUNTIFS(CFO[Company Domain],Summary[[#This Row],[Company Domain]],CFO[IPQS Check],"Valid")</f>
        <v>3</v>
      </c>
      <c r="K65" s="1">
        <f>COUNTIFS(CPO[Company Domain],Summary[[#This Row],[Company Domain]],CPO[IPQS Check],"Valid")</f>
        <v>0</v>
      </c>
      <c r="L65" s="1">
        <f>COUNTIFS(COO[Company Domain],Summary[[#This Row],[Company Domain]],COO[IPQS Check],"Valid")</f>
        <v>1</v>
      </c>
      <c r="M65" s="1">
        <f>COUNTIFS(CAO[Company Domain],Summary[[#This Row],[Company Domain]],CAO[IPQS Check],"Valid")</f>
        <v>0</v>
      </c>
      <c r="N65" s="1">
        <f>COUNTIFS(CEO[Company Domain],Summary[[#This Row],[Company Domain]],CEO[IPQS Check],"Valid")</f>
        <v>1</v>
      </c>
      <c r="O65" s="1">
        <f>COUNTIFS(Finance[Company Domain],Summary[[#This Row],[Company Domain]],Finance[IPQS Check],"Valid")</f>
        <v>0</v>
      </c>
      <c r="P65" s="1">
        <f>COUNTIFS(Treasurer[Company Domain],Summary[[#This Row],[Company Domain]],Treasurer[IPQS Check],"Valid")</f>
        <v>0</v>
      </c>
      <c r="Q65" s="1">
        <f>COUNTIFS(Controller[Company Domain],Summary[[#This Row],[Company Domain]],Controller[IPQS Check],"Valid")</f>
        <v>0</v>
      </c>
      <c r="R65" s="1">
        <f>COUNTIFS(Sourcing[Company Domain],Summary[[#This Row],[Company Domain]],Sourcing[IPQS Check],"Valid")</f>
        <v>0</v>
      </c>
      <c r="S65" s="1">
        <f>COUNTIFS(Procurement[Company Domain],Summary[[#This Row],[Company Domain]],Procurement[IPQS Check],"Valid")</f>
        <v>0</v>
      </c>
      <c r="T65" s="1">
        <f>SUM(Summary[[#This Row],[CPO-Total]:[Procurement-Total]])</f>
        <v>2</v>
      </c>
      <c r="U65" s="1">
        <f>COUNTIFS(CFO[Company Domain],Summary[[#This Row],[Company Domain]],CFO[IPQS Check],"Valid", CFO[Status In HubSpot],"")</f>
        <v>2</v>
      </c>
      <c r="V65" s="1">
        <f>COUNTIFS(CPO[Company Domain],Summary[[#This Row],[Company Domain]],CPO[IPQS Check],"Valid", CPO[Status In HubSpot],"")</f>
        <v>0</v>
      </c>
      <c r="W65" s="1">
        <f>COUNTIFS(COO[Company Domain],Summary[[#This Row],[Company Domain]],COO[IPQS Check],"Valid", COO[Status In HubSpot],"")</f>
        <v>0</v>
      </c>
      <c r="X65" s="1">
        <f>COUNTIFS(CAO[Company Domain],Summary[[#This Row],[Company Domain]],CAO[IPQS Check],"Valid", CAO[Status In HubSpot],"")</f>
        <v>0</v>
      </c>
      <c r="Y65" s="1">
        <f>COUNTIFS(CEO[Company Domain],Summary[[#This Row],[Company Domain]],CEO[IPQS Check],"Valid", CEO[Status In HubSpot],"")</f>
        <v>1</v>
      </c>
      <c r="Z65" s="1">
        <f>COUNTIFS(Finance[Company Domain],Summary[[#This Row],[Company Domain]],Finance[IPQS Check],"Valid", Finance[Status In HubSpot],"New Contact")</f>
        <v>0</v>
      </c>
      <c r="AA65" s="1">
        <f>COUNTIFS(Treasurer[Company Domain],Summary[[#This Row],[Company Domain]],Treasurer[IPQS Check],"Valid", Treasurer[Status In HubSpot],"New Contact")</f>
        <v>0</v>
      </c>
      <c r="AB65" s="1">
        <f>COUNTIFS(Controller[Company Domain],Summary[[#This Row],[Company Domain]],Controller[IPQS Check],"Valid", Controller[Status In HubSpot],"New Contact")</f>
        <v>0</v>
      </c>
      <c r="AC65" s="1">
        <f>COUNTIFS(Sourcing[Company Domain],Summary[[#This Row],[Company Domain]],Sourcing[IPQS Check],"Valid", Sourcing[Status In HubSpot],"New Contact")</f>
        <v>0</v>
      </c>
      <c r="AD65" s="1">
        <f>COUNTIFS(Procurement[Company Domain],Summary[[#This Row],[Company Domain]],Procurement[IPQS Check],"Valid", Procurement[Status In HubSpot],"New Contact")</f>
        <v>0</v>
      </c>
      <c r="AE65" s="1">
        <f>SUM(Summary[[#This Row],[CPO-New]:[Procurement-New]])</f>
        <v>1</v>
      </c>
    </row>
    <row r="66" spans="1:31" x14ac:dyDescent="0.3">
      <c r="A66" s="1">
        <v>65</v>
      </c>
      <c r="B66" t="s">
        <v>65</v>
      </c>
      <c r="C66" t="s">
        <v>165</v>
      </c>
      <c r="D66">
        <v>2901834</v>
      </c>
      <c r="E66" t="s">
        <v>202</v>
      </c>
      <c r="F66" t="s">
        <v>206</v>
      </c>
      <c r="G66" t="s">
        <v>207</v>
      </c>
      <c r="H66" t="s">
        <v>207</v>
      </c>
      <c r="I66" t="s">
        <v>221</v>
      </c>
      <c r="J66" s="1">
        <f>COUNTIFS(CFO[Company Domain],Summary[[#This Row],[Company Domain]],CFO[IPQS Check],"Valid")</f>
        <v>0</v>
      </c>
      <c r="K66" s="1">
        <f>COUNTIFS(CPO[Company Domain],Summary[[#This Row],[Company Domain]],CPO[IPQS Check],"Valid")</f>
        <v>0</v>
      </c>
      <c r="L66" s="1">
        <f>COUNTIFS(COO[Company Domain],Summary[[#This Row],[Company Domain]],COO[IPQS Check],"Valid")</f>
        <v>0</v>
      </c>
      <c r="M66" s="1">
        <f>COUNTIFS(CAO[Company Domain],Summary[[#This Row],[Company Domain]],CAO[IPQS Check],"Valid")</f>
        <v>0</v>
      </c>
      <c r="N66" s="1">
        <f>COUNTIFS(CEO[Company Domain],Summary[[#This Row],[Company Domain]],CEO[IPQS Check],"Valid")</f>
        <v>1</v>
      </c>
      <c r="O66" s="1">
        <f>COUNTIFS(Finance[Company Domain],Summary[[#This Row],[Company Domain]],Finance[IPQS Check],"Valid")</f>
        <v>1</v>
      </c>
      <c r="P66" s="1">
        <f>COUNTIFS(Treasurer[Company Domain],Summary[[#This Row],[Company Domain]],Treasurer[IPQS Check],"Valid")</f>
        <v>1</v>
      </c>
      <c r="Q66" s="1">
        <f>COUNTIFS(Controller[Company Domain],Summary[[#This Row],[Company Domain]],Controller[IPQS Check],"Valid")</f>
        <v>3</v>
      </c>
      <c r="R66" s="1">
        <f>COUNTIFS(Sourcing[Company Domain],Summary[[#This Row],[Company Domain]],Sourcing[IPQS Check],"Valid")</f>
        <v>0</v>
      </c>
      <c r="S66" s="1">
        <f>COUNTIFS(Procurement[Company Domain],Summary[[#This Row],[Company Domain]],Procurement[IPQS Check],"Valid")</f>
        <v>0</v>
      </c>
      <c r="T66" s="1">
        <f>SUM(Summary[[#This Row],[CPO-Total]:[Procurement-Total]])</f>
        <v>6</v>
      </c>
      <c r="U66" s="1">
        <f>COUNTIFS(CFO[Company Domain],Summary[[#This Row],[Company Domain]],CFO[IPQS Check],"Valid", CFO[Status In HubSpot],"")</f>
        <v>0</v>
      </c>
      <c r="V66" s="1">
        <f>COUNTIFS(CPO[Company Domain],Summary[[#This Row],[Company Domain]],CPO[IPQS Check],"Valid", CPO[Status In HubSpot],"")</f>
        <v>0</v>
      </c>
      <c r="W66" s="1">
        <f>COUNTIFS(COO[Company Domain],Summary[[#This Row],[Company Domain]],COO[IPQS Check],"Valid", COO[Status In HubSpot],"")</f>
        <v>0</v>
      </c>
      <c r="X66" s="1">
        <f>COUNTIFS(CAO[Company Domain],Summary[[#This Row],[Company Domain]],CAO[IPQS Check],"Valid", CAO[Status In HubSpot],"")</f>
        <v>0</v>
      </c>
      <c r="Y66" s="1">
        <f>COUNTIFS(CEO[Company Domain],Summary[[#This Row],[Company Domain]],CEO[IPQS Check],"Valid", CEO[Status In HubSpot],"")</f>
        <v>0</v>
      </c>
      <c r="Z66" s="1">
        <f>COUNTIFS(Finance[Company Domain],Summary[[#This Row],[Company Domain]],Finance[IPQS Check],"Valid", Finance[Status In HubSpot],"New Contact")</f>
        <v>1</v>
      </c>
      <c r="AA66" s="1">
        <f>COUNTIFS(Treasurer[Company Domain],Summary[[#This Row],[Company Domain]],Treasurer[IPQS Check],"Valid", Treasurer[Status In HubSpot],"New Contact")</f>
        <v>1</v>
      </c>
      <c r="AB66" s="1">
        <f>COUNTIFS(Controller[Company Domain],Summary[[#This Row],[Company Domain]],Controller[IPQS Check],"Valid", Controller[Status In HubSpot],"New Contact")</f>
        <v>0</v>
      </c>
      <c r="AC66" s="1">
        <f>COUNTIFS(Sourcing[Company Domain],Summary[[#This Row],[Company Domain]],Sourcing[IPQS Check],"Valid", Sourcing[Status In HubSpot],"New Contact")</f>
        <v>0</v>
      </c>
      <c r="AD66" s="1">
        <f>COUNTIFS(Procurement[Company Domain],Summary[[#This Row],[Company Domain]],Procurement[IPQS Check],"Valid", Procurement[Status In HubSpot],"New Contact")</f>
        <v>0</v>
      </c>
      <c r="AE66" s="1">
        <f>SUM(Summary[[#This Row],[CPO-New]:[Procurement-New]])</f>
        <v>2</v>
      </c>
    </row>
    <row r="67" spans="1:31" x14ac:dyDescent="0.3">
      <c r="A67" s="1">
        <v>66</v>
      </c>
      <c r="B67" t="s">
        <v>66</v>
      </c>
      <c r="C67" t="s">
        <v>166</v>
      </c>
      <c r="D67">
        <v>2348831</v>
      </c>
      <c r="E67" t="s">
        <v>202</v>
      </c>
      <c r="F67" t="s">
        <v>206</v>
      </c>
      <c r="G67" t="s">
        <v>207</v>
      </c>
      <c r="H67" t="s">
        <v>207</v>
      </c>
      <c r="I67" t="s">
        <v>221</v>
      </c>
      <c r="J67" s="1">
        <f>COUNTIFS(CFO[Company Domain],Summary[[#This Row],[Company Domain]],CFO[IPQS Check],"Valid")</f>
        <v>0</v>
      </c>
      <c r="K67" s="1">
        <f>COUNTIFS(CPO[Company Domain],Summary[[#This Row],[Company Domain]],CPO[IPQS Check],"Valid")</f>
        <v>0</v>
      </c>
      <c r="L67" s="1">
        <f>COUNTIFS(COO[Company Domain],Summary[[#This Row],[Company Domain]],COO[IPQS Check],"Valid")</f>
        <v>1</v>
      </c>
      <c r="M67" s="1">
        <f>COUNTIFS(CAO[Company Domain],Summary[[#This Row],[Company Domain]],CAO[IPQS Check],"Valid")</f>
        <v>0</v>
      </c>
      <c r="N67" s="1">
        <f>COUNTIFS(CEO[Company Domain],Summary[[#This Row],[Company Domain]],CEO[IPQS Check],"Valid")</f>
        <v>1</v>
      </c>
      <c r="O67" s="1">
        <f>COUNTIFS(Finance[Company Domain],Summary[[#This Row],[Company Domain]],Finance[IPQS Check],"Valid")</f>
        <v>1</v>
      </c>
      <c r="P67" s="1">
        <f>COUNTIFS(Treasurer[Company Domain],Summary[[#This Row],[Company Domain]],Treasurer[IPQS Check],"Valid")</f>
        <v>0</v>
      </c>
      <c r="Q67" s="1">
        <f>COUNTIFS(Controller[Company Domain],Summary[[#This Row],[Company Domain]],Controller[IPQS Check],"Valid")</f>
        <v>1</v>
      </c>
      <c r="R67" s="1">
        <f>COUNTIFS(Sourcing[Company Domain],Summary[[#This Row],[Company Domain]],Sourcing[IPQS Check],"Valid")</f>
        <v>0</v>
      </c>
      <c r="S67" s="1">
        <f>COUNTIFS(Procurement[Company Domain],Summary[[#This Row],[Company Domain]],Procurement[IPQS Check],"Valid")</f>
        <v>0</v>
      </c>
      <c r="T67" s="1">
        <f>SUM(Summary[[#This Row],[CPO-Total]:[Procurement-Total]])</f>
        <v>4</v>
      </c>
      <c r="U67" s="1">
        <f>COUNTIFS(CFO[Company Domain],Summary[[#This Row],[Company Domain]],CFO[IPQS Check],"Valid", CFO[Status In HubSpot],"")</f>
        <v>0</v>
      </c>
      <c r="V67" s="1">
        <f>COUNTIFS(CPO[Company Domain],Summary[[#This Row],[Company Domain]],CPO[IPQS Check],"Valid", CPO[Status In HubSpot],"")</f>
        <v>0</v>
      </c>
      <c r="W67" s="1">
        <f>COUNTIFS(COO[Company Domain],Summary[[#This Row],[Company Domain]],COO[IPQS Check],"Valid", COO[Status In HubSpot],"")</f>
        <v>1</v>
      </c>
      <c r="X67" s="1">
        <f>COUNTIFS(CAO[Company Domain],Summary[[#This Row],[Company Domain]],CAO[IPQS Check],"Valid", CAO[Status In HubSpot],"")</f>
        <v>0</v>
      </c>
      <c r="Y67" s="1">
        <f>COUNTIFS(CEO[Company Domain],Summary[[#This Row],[Company Domain]],CEO[IPQS Check],"Valid", CEO[Status In HubSpot],"")</f>
        <v>1</v>
      </c>
      <c r="Z67" s="1">
        <f>COUNTIFS(Finance[Company Domain],Summary[[#This Row],[Company Domain]],Finance[IPQS Check],"Valid", Finance[Status In HubSpot],"New Contact")</f>
        <v>0</v>
      </c>
      <c r="AA67" s="1">
        <f>COUNTIFS(Treasurer[Company Domain],Summary[[#This Row],[Company Domain]],Treasurer[IPQS Check],"Valid", Treasurer[Status In HubSpot],"New Contact")</f>
        <v>0</v>
      </c>
      <c r="AB67" s="1">
        <f>COUNTIFS(Controller[Company Domain],Summary[[#This Row],[Company Domain]],Controller[IPQS Check],"Valid", Controller[Status In HubSpot],"New Contact")</f>
        <v>0</v>
      </c>
      <c r="AC67" s="1">
        <f>COUNTIFS(Sourcing[Company Domain],Summary[[#This Row],[Company Domain]],Sourcing[IPQS Check],"Valid", Sourcing[Status In HubSpot],"New Contact")</f>
        <v>0</v>
      </c>
      <c r="AD67" s="1">
        <f>COUNTIFS(Procurement[Company Domain],Summary[[#This Row],[Company Domain]],Procurement[IPQS Check],"Valid", Procurement[Status In HubSpot],"New Contact")</f>
        <v>0</v>
      </c>
      <c r="AE67" s="1">
        <f>SUM(Summary[[#This Row],[CPO-New]:[Procurement-New]])</f>
        <v>2</v>
      </c>
    </row>
    <row r="68" spans="1:31" x14ac:dyDescent="0.3">
      <c r="A68" s="1">
        <v>67</v>
      </c>
      <c r="B68" t="s">
        <v>67</v>
      </c>
      <c r="C68" t="s">
        <v>167</v>
      </c>
      <c r="D68">
        <v>2010521</v>
      </c>
      <c r="E68" t="s">
        <v>202</v>
      </c>
      <c r="F68" t="s">
        <v>206</v>
      </c>
      <c r="G68" t="s">
        <v>207</v>
      </c>
      <c r="H68" t="s">
        <v>207</v>
      </c>
      <c r="I68" t="s">
        <v>221</v>
      </c>
      <c r="J68" s="1">
        <f>COUNTIFS(CFO[Company Domain],Summary[[#This Row],[Company Domain]],CFO[IPQS Check],"Valid")</f>
        <v>3</v>
      </c>
      <c r="K68" s="1">
        <f>COUNTIFS(CPO[Company Domain],Summary[[#This Row],[Company Domain]],CPO[IPQS Check],"Valid")</f>
        <v>2</v>
      </c>
      <c r="L68" s="1">
        <f>COUNTIFS(COO[Company Domain],Summary[[#This Row],[Company Domain]],COO[IPQS Check],"Valid")</f>
        <v>0</v>
      </c>
      <c r="M68" s="1">
        <f>COUNTIFS(CAO[Company Domain],Summary[[#This Row],[Company Domain]],CAO[IPQS Check],"Valid")</f>
        <v>0</v>
      </c>
      <c r="N68" s="1">
        <f>COUNTIFS(CEO[Company Domain],Summary[[#This Row],[Company Domain]],CEO[IPQS Check],"Valid")</f>
        <v>1</v>
      </c>
      <c r="O68" s="1">
        <f>COUNTIFS(Finance[Company Domain],Summary[[#This Row],[Company Domain]],Finance[IPQS Check],"Valid")</f>
        <v>0</v>
      </c>
      <c r="P68" s="1">
        <f>COUNTIFS(Treasurer[Company Domain],Summary[[#This Row],[Company Domain]],Treasurer[IPQS Check],"Valid")</f>
        <v>1</v>
      </c>
      <c r="Q68" s="1">
        <f>COUNTIFS(Controller[Company Domain],Summary[[#This Row],[Company Domain]],Controller[IPQS Check],"Valid")</f>
        <v>1</v>
      </c>
      <c r="R68" s="1">
        <f>COUNTIFS(Sourcing[Company Domain],Summary[[#This Row],[Company Domain]],Sourcing[IPQS Check],"Valid")</f>
        <v>0</v>
      </c>
      <c r="S68" s="1">
        <f>COUNTIFS(Procurement[Company Domain],Summary[[#This Row],[Company Domain]],Procurement[IPQS Check],"Valid")</f>
        <v>0</v>
      </c>
      <c r="T68" s="1">
        <f>SUM(Summary[[#This Row],[CPO-Total]:[Procurement-Total]])</f>
        <v>5</v>
      </c>
      <c r="U68" s="1">
        <f>COUNTIFS(CFO[Company Domain],Summary[[#This Row],[Company Domain]],CFO[IPQS Check],"Valid", CFO[Status In HubSpot],"")</f>
        <v>2</v>
      </c>
      <c r="V68" s="1">
        <f>COUNTIFS(CPO[Company Domain],Summary[[#This Row],[Company Domain]],CPO[IPQS Check],"Valid", CPO[Status In HubSpot],"")</f>
        <v>0</v>
      </c>
      <c r="W68" s="1">
        <f>COUNTIFS(COO[Company Domain],Summary[[#This Row],[Company Domain]],COO[IPQS Check],"Valid", COO[Status In HubSpot],"")</f>
        <v>0</v>
      </c>
      <c r="X68" s="1">
        <f>COUNTIFS(CAO[Company Domain],Summary[[#This Row],[Company Domain]],CAO[IPQS Check],"Valid", CAO[Status In HubSpot],"")</f>
        <v>0</v>
      </c>
      <c r="Y68" s="1">
        <f>COUNTIFS(CEO[Company Domain],Summary[[#This Row],[Company Domain]],CEO[IPQS Check],"Valid", CEO[Status In HubSpot],"")</f>
        <v>1</v>
      </c>
      <c r="Z68" s="1">
        <f>COUNTIFS(Finance[Company Domain],Summary[[#This Row],[Company Domain]],Finance[IPQS Check],"Valid", Finance[Status In HubSpot],"New Contact")</f>
        <v>0</v>
      </c>
      <c r="AA68" s="1">
        <f>COUNTIFS(Treasurer[Company Domain],Summary[[#This Row],[Company Domain]],Treasurer[IPQS Check],"Valid", Treasurer[Status In HubSpot],"New Contact")</f>
        <v>1</v>
      </c>
      <c r="AB68" s="1">
        <f>COUNTIFS(Controller[Company Domain],Summary[[#This Row],[Company Domain]],Controller[IPQS Check],"Valid", Controller[Status In HubSpot],"New Contact")</f>
        <v>0</v>
      </c>
      <c r="AC68" s="1">
        <f>COUNTIFS(Sourcing[Company Domain],Summary[[#This Row],[Company Domain]],Sourcing[IPQS Check],"Valid", Sourcing[Status In HubSpot],"New Contact")</f>
        <v>0</v>
      </c>
      <c r="AD68" s="1">
        <f>COUNTIFS(Procurement[Company Domain],Summary[[#This Row],[Company Domain]],Procurement[IPQS Check],"Valid", Procurement[Status In HubSpot],"New Contact")</f>
        <v>0</v>
      </c>
      <c r="AE68" s="1">
        <f>SUM(Summary[[#This Row],[CPO-New]:[Procurement-New]])</f>
        <v>2</v>
      </c>
    </row>
    <row r="69" spans="1:31" x14ac:dyDescent="0.3">
      <c r="A69" s="1">
        <v>68</v>
      </c>
      <c r="B69" t="s">
        <v>68</v>
      </c>
      <c r="C69" t="s">
        <v>168</v>
      </c>
      <c r="D69">
        <v>1619911</v>
      </c>
      <c r="E69" t="s">
        <v>202</v>
      </c>
      <c r="F69" t="s">
        <v>206</v>
      </c>
      <c r="G69" t="s">
        <v>207</v>
      </c>
      <c r="H69" t="s">
        <v>207</v>
      </c>
      <c r="I69" t="s">
        <v>221</v>
      </c>
      <c r="J69" s="1">
        <f>COUNTIFS(CFO[Company Domain],Summary[[#This Row],[Company Domain]],CFO[IPQS Check],"Valid")</f>
        <v>2</v>
      </c>
      <c r="K69" s="1">
        <f>COUNTIFS(CPO[Company Domain],Summary[[#This Row],[Company Domain]],CPO[IPQS Check],"Valid")</f>
        <v>0</v>
      </c>
      <c r="L69" s="1">
        <f>COUNTIFS(COO[Company Domain],Summary[[#This Row],[Company Domain]],COO[IPQS Check],"Valid")</f>
        <v>0</v>
      </c>
      <c r="M69" s="1">
        <f>COUNTIFS(CAO[Company Domain],Summary[[#This Row],[Company Domain]],CAO[IPQS Check],"Valid")</f>
        <v>0</v>
      </c>
      <c r="N69" s="1">
        <f>COUNTIFS(CEO[Company Domain],Summary[[#This Row],[Company Domain]],CEO[IPQS Check],"Valid")</f>
        <v>2</v>
      </c>
      <c r="O69" s="1">
        <f>COUNTIFS(Finance[Company Domain],Summary[[#This Row],[Company Domain]],Finance[IPQS Check],"Valid")</f>
        <v>1</v>
      </c>
      <c r="P69" s="1">
        <f>COUNTIFS(Treasurer[Company Domain],Summary[[#This Row],[Company Domain]],Treasurer[IPQS Check],"Valid")</f>
        <v>0</v>
      </c>
      <c r="Q69" s="1">
        <f>COUNTIFS(Controller[Company Domain],Summary[[#This Row],[Company Domain]],Controller[IPQS Check],"Valid")</f>
        <v>2</v>
      </c>
      <c r="R69" s="1">
        <f>COUNTIFS(Sourcing[Company Domain],Summary[[#This Row],[Company Domain]],Sourcing[IPQS Check],"Valid")</f>
        <v>0</v>
      </c>
      <c r="S69" s="1">
        <f>COUNTIFS(Procurement[Company Domain],Summary[[#This Row],[Company Domain]],Procurement[IPQS Check],"Valid")</f>
        <v>0</v>
      </c>
      <c r="T69" s="1">
        <f>SUM(Summary[[#This Row],[CPO-Total]:[Procurement-Total]])</f>
        <v>5</v>
      </c>
      <c r="U69" s="1">
        <f>COUNTIFS(CFO[Company Domain],Summary[[#This Row],[Company Domain]],CFO[IPQS Check],"Valid", CFO[Status In HubSpot],"")</f>
        <v>1</v>
      </c>
      <c r="V69" s="1">
        <f>COUNTIFS(CPO[Company Domain],Summary[[#This Row],[Company Domain]],CPO[IPQS Check],"Valid", CPO[Status In HubSpot],"")</f>
        <v>0</v>
      </c>
      <c r="W69" s="1">
        <f>COUNTIFS(COO[Company Domain],Summary[[#This Row],[Company Domain]],COO[IPQS Check],"Valid", COO[Status In HubSpot],"")</f>
        <v>0</v>
      </c>
      <c r="X69" s="1">
        <f>COUNTIFS(CAO[Company Domain],Summary[[#This Row],[Company Domain]],CAO[IPQS Check],"Valid", CAO[Status In HubSpot],"")</f>
        <v>0</v>
      </c>
      <c r="Y69" s="1">
        <f>COUNTIFS(CEO[Company Domain],Summary[[#This Row],[Company Domain]],CEO[IPQS Check],"Valid", CEO[Status In HubSpot],"")</f>
        <v>1</v>
      </c>
      <c r="Z69" s="1">
        <f>COUNTIFS(Finance[Company Domain],Summary[[#This Row],[Company Domain]],Finance[IPQS Check],"Valid", Finance[Status In HubSpot],"New Contact")</f>
        <v>0</v>
      </c>
      <c r="AA69" s="1">
        <f>COUNTIFS(Treasurer[Company Domain],Summary[[#This Row],[Company Domain]],Treasurer[IPQS Check],"Valid", Treasurer[Status In HubSpot],"New Contact")</f>
        <v>0</v>
      </c>
      <c r="AB69" s="1">
        <f>COUNTIFS(Controller[Company Domain],Summary[[#This Row],[Company Domain]],Controller[IPQS Check],"Valid", Controller[Status In HubSpot],"New Contact")</f>
        <v>0</v>
      </c>
      <c r="AC69" s="1">
        <f>COUNTIFS(Sourcing[Company Domain],Summary[[#This Row],[Company Domain]],Sourcing[IPQS Check],"Valid", Sourcing[Status In HubSpot],"New Contact")</f>
        <v>0</v>
      </c>
      <c r="AD69" s="1">
        <f>COUNTIFS(Procurement[Company Domain],Summary[[#This Row],[Company Domain]],Procurement[IPQS Check],"Valid", Procurement[Status In HubSpot],"New Contact")</f>
        <v>0</v>
      </c>
      <c r="AE69" s="1">
        <f>SUM(Summary[[#This Row],[CPO-New]:[Procurement-New]])</f>
        <v>1</v>
      </c>
    </row>
    <row r="70" spans="1:31" x14ac:dyDescent="0.3">
      <c r="A70" s="1">
        <v>69</v>
      </c>
      <c r="B70" t="s">
        <v>69</v>
      </c>
      <c r="C70" t="s">
        <v>169</v>
      </c>
      <c r="D70">
        <v>2313222</v>
      </c>
      <c r="E70" t="s">
        <v>202</v>
      </c>
      <c r="F70" t="s">
        <v>206</v>
      </c>
      <c r="G70" t="s">
        <v>207</v>
      </c>
      <c r="H70" t="s">
        <v>207</v>
      </c>
      <c r="I70" t="s">
        <v>221</v>
      </c>
      <c r="J70" s="1">
        <f>COUNTIFS(CFO[Company Domain],Summary[[#This Row],[Company Domain]],CFO[IPQS Check],"Valid")</f>
        <v>1</v>
      </c>
      <c r="K70" s="1">
        <f>COUNTIFS(CPO[Company Domain],Summary[[#This Row],[Company Domain]],CPO[IPQS Check],"Valid")</f>
        <v>0</v>
      </c>
      <c r="L70" s="1">
        <f>COUNTIFS(COO[Company Domain],Summary[[#This Row],[Company Domain]],COO[IPQS Check],"Valid")</f>
        <v>2</v>
      </c>
      <c r="M70" s="1">
        <f>COUNTIFS(CAO[Company Domain],Summary[[#This Row],[Company Domain]],CAO[IPQS Check],"Valid")</f>
        <v>0</v>
      </c>
      <c r="N70" s="1">
        <f>COUNTIFS(CEO[Company Domain],Summary[[#This Row],[Company Domain]],CEO[IPQS Check],"Valid")</f>
        <v>1</v>
      </c>
      <c r="O70" s="1">
        <f>COUNTIFS(Finance[Company Domain],Summary[[#This Row],[Company Domain]],Finance[IPQS Check],"Valid")</f>
        <v>1</v>
      </c>
      <c r="P70" s="1">
        <f>COUNTIFS(Treasurer[Company Domain],Summary[[#This Row],[Company Domain]],Treasurer[IPQS Check],"Valid")</f>
        <v>0</v>
      </c>
      <c r="Q70" s="1">
        <f>COUNTIFS(Controller[Company Domain],Summary[[#This Row],[Company Domain]],Controller[IPQS Check],"Valid")</f>
        <v>1</v>
      </c>
      <c r="R70" s="1">
        <f>COUNTIFS(Sourcing[Company Domain],Summary[[#This Row],[Company Domain]],Sourcing[IPQS Check],"Valid")</f>
        <v>0</v>
      </c>
      <c r="S70" s="1">
        <f>COUNTIFS(Procurement[Company Domain],Summary[[#This Row],[Company Domain]],Procurement[IPQS Check],"Valid")</f>
        <v>0</v>
      </c>
      <c r="T70" s="1">
        <f>SUM(Summary[[#This Row],[CPO-Total]:[Procurement-Total]])</f>
        <v>5</v>
      </c>
      <c r="U70" s="1">
        <f>COUNTIFS(CFO[Company Domain],Summary[[#This Row],[Company Domain]],CFO[IPQS Check],"Valid", CFO[Status In HubSpot],"")</f>
        <v>0</v>
      </c>
      <c r="V70" s="1">
        <f>COUNTIFS(CPO[Company Domain],Summary[[#This Row],[Company Domain]],CPO[IPQS Check],"Valid", CPO[Status In HubSpot],"")</f>
        <v>0</v>
      </c>
      <c r="W70" s="1">
        <f>COUNTIFS(COO[Company Domain],Summary[[#This Row],[Company Domain]],COO[IPQS Check],"Valid", COO[Status In HubSpot],"")</f>
        <v>1</v>
      </c>
      <c r="X70" s="1">
        <f>COUNTIFS(CAO[Company Domain],Summary[[#This Row],[Company Domain]],CAO[IPQS Check],"Valid", CAO[Status In HubSpot],"")</f>
        <v>0</v>
      </c>
      <c r="Y70" s="1">
        <f>COUNTIFS(CEO[Company Domain],Summary[[#This Row],[Company Domain]],CEO[IPQS Check],"Valid", CEO[Status In HubSpot],"")</f>
        <v>0</v>
      </c>
      <c r="Z70" s="1">
        <f>COUNTIFS(Finance[Company Domain],Summary[[#This Row],[Company Domain]],Finance[IPQS Check],"Valid", Finance[Status In HubSpot],"New Contact")</f>
        <v>1</v>
      </c>
      <c r="AA70" s="1">
        <f>COUNTIFS(Treasurer[Company Domain],Summary[[#This Row],[Company Domain]],Treasurer[IPQS Check],"Valid", Treasurer[Status In HubSpot],"New Contact")</f>
        <v>0</v>
      </c>
      <c r="AB70" s="1">
        <f>COUNTIFS(Controller[Company Domain],Summary[[#This Row],[Company Domain]],Controller[IPQS Check],"Valid", Controller[Status In HubSpot],"New Contact")</f>
        <v>0</v>
      </c>
      <c r="AC70" s="1">
        <f>COUNTIFS(Sourcing[Company Domain],Summary[[#This Row],[Company Domain]],Sourcing[IPQS Check],"Valid", Sourcing[Status In HubSpot],"New Contact")</f>
        <v>0</v>
      </c>
      <c r="AD70" s="1">
        <f>COUNTIFS(Procurement[Company Domain],Summary[[#This Row],[Company Domain]],Procurement[IPQS Check],"Valid", Procurement[Status In HubSpot],"New Contact")</f>
        <v>0</v>
      </c>
      <c r="AE70" s="1">
        <f>SUM(Summary[[#This Row],[CPO-New]:[Procurement-New]])</f>
        <v>2</v>
      </c>
    </row>
    <row r="71" spans="1:31" x14ac:dyDescent="0.3">
      <c r="A71" s="1">
        <v>70</v>
      </c>
      <c r="B71" t="s">
        <v>70</v>
      </c>
      <c r="C71" t="s">
        <v>170</v>
      </c>
      <c r="D71">
        <v>1204613</v>
      </c>
      <c r="E71" t="s">
        <v>202</v>
      </c>
      <c r="F71" t="s">
        <v>219</v>
      </c>
      <c r="G71" t="s">
        <v>209</v>
      </c>
      <c r="H71" t="s">
        <v>216</v>
      </c>
      <c r="I71" t="s">
        <v>221</v>
      </c>
      <c r="J71" s="1">
        <f>COUNTIFS(CFO[Company Domain],Summary[[#This Row],[Company Domain]],CFO[IPQS Check],"Valid")</f>
        <v>2</v>
      </c>
      <c r="K71" s="1">
        <f>COUNTIFS(CPO[Company Domain],Summary[[#This Row],[Company Domain]],CPO[IPQS Check],"Valid")</f>
        <v>0</v>
      </c>
      <c r="L71" s="1">
        <f>COUNTIFS(COO[Company Domain],Summary[[#This Row],[Company Domain]],COO[IPQS Check],"Valid")</f>
        <v>1</v>
      </c>
      <c r="M71" s="1">
        <f>COUNTIFS(CAO[Company Domain],Summary[[#This Row],[Company Domain]],CAO[IPQS Check],"Valid")</f>
        <v>0</v>
      </c>
      <c r="N71" s="1">
        <f>COUNTIFS(CEO[Company Domain],Summary[[#This Row],[Company Domain]],CEO[IPQS Check],"Valid")</f>
        <v>1</v>
      </c>
      <c r="O71" s="1">
        <f>COUNTIFS(Finance[Company Domain],Summary[[#This Row],[Company Domain]],Finance[IPQS Check],"Valid")</f>
        <v>0</v>
      </c>
      <c r="P71" s="1">
        <f>COUNTIFS(Treasurer[Company Domain],Summary[[#This Row],[Company Domain]],Treasurer[IPQS Check],"Valid")</f>
        <v>1</v>
      </c>
      <c r="Q71" s="1">
        <f>COUNTIFS(Controller[Company Domain],Summary[[#This Row],[Company Domain]],Controller[IPQS Check],"Valid")</f>
        <v>0</v>
      </c>
      <c r="R71" s="1">
        <f>COUNTIFS(Sourcing[Company Domain],Summary[[#This Row],[Company Domain]],Sourcing[IPQS Check],"Valid")</f>
        <v>0</v>
      </c>
      <c r="S71" s="1">
        <f>COUNTIFS(Procurement[Company Domain],Summary[[#This Row],[Company Domain]],Procurement[IPQS Check],"Valid")</f>
        <v>0</v>
      </c>
      <c r="T71" s="1">
        <f>SUM(Summary[[#This Row],[CPO-Total]:[Procurement-Total]])</f>
        <v>3</v>
      </c>
      <c r="U71" s="1">
        <f>COUNTIFS(CFO[Company Domain],Summary[[#This Row],[Company Domain]],CFO[IPQS Check],"Valid", CFO[Status In HubSpot],"")</f>
        <v>2</v>
      </c>
      <c r="V71" s="1">
        <f>COUNTIFS(CPO[Company Domain],Summary[[#This Row],[Company Domain]],CPO[IPQS Check],"Valid", CPO[Status In HubSpot],"")</f>
        <v>0</v>
      </c>
      <c r="W71" s="1">
        <f>COUNTIFS(COO[Company Domain],Summary[[#This Row],[Company Domain]],COO[IPQS Check],"Valid", COO[Status In HubSpot],"")</f>
        <v>1</v>
      </c>
      <c r="X71" s="1">
        <f>COUNTIFS(CAO[Company Domain],Summary[[#This Row],[Company Domain]],CAO[IPQS Check],"Valid", CAO[Status In HubSpot],"")</f>
        <v>0</v>
      </c>
      <c r="Y71" s="1">
        <f>COUNTIFS(CEO[Company Domain],Summary[[#This Row],[Company Domain]],CEO[IPQS Check],"Valid", CEO[Status In HubSpot],"")</f>
        <v>1</v>
      </c>
      <c r="Z71" s="1">
        <f>COUNTIFS(Finance[Company Domain],Summary[[#This Row],[Company Domain]],Finance[IPQS Check],"Valid", Finance[Status In HubSpot],"New Contact")</f>
        <v>0</v>
      </c>
      <c r="AA71" s="1">
        <f>COUNTIFS(Treasurer[Company Domain],Summary[[#This Row],[Company Domain]],Treasurer[IPQS Check],"Valid", Treasurer[Status In HubSpot],"New Contact")</f>
        <v>1</v>
      </c>
      <c r="AB71" s="1">
        <f>COUNTIFS(Controller[Company Domain],Summary[[#This Row],[Company Domain]],Controller[IPQS Check],"Valid", Controller[Status In HubSpot],"New Contact")</f>
        <v>0</v>
      </c>
      <c r="AC71" s="1">
        <f>COUNTIFS(Sourcing[Company Domain],Summary[[#This Row],[Company Domain]],Sourcing[IPQS Check],"Valid", Sourcing[Status In HubSpot],"New Contact")</f>
        <v>0</v>
      </c>
      <c r="AD71" s="1">
        <f>COUNTIFS(Procurement[Company Domain],Summary[[#This Row],[Company Domain]],Procurement[IPQS Check],"Valid", Procurement[Status In HubSpot],"New Contact")</f>
        <v>0</v>
      </c>
      <c r="AE71" s="1">
        <f>SUM(Summary[[#This Row],[CPO-New]:[Procurement-New]])</f>
        <v>3</v>
      </c>
    </row>
    <row r="72" spans="1:31" x14ac:dyDescent="0.3">
      <c r="A72" s="1">
        <v>71</v>
      </c>
      <c r="B72" t="s">
        <v>71</v>
      </c>
      <c r="C72" t="s">
        <v>171</v>
      </c>
      <c r="D72">
        <v>1329650</v>
      </c>
      <c r="E72" t="s">
        <v>202</v>
      </c>
      <c r="F72" t="s">
        <v>206</v>
      </c>
      <c r="G72" t="s">
        <v>207</v>
      </c>
      <c r="H72" t="s">
        <v>207</v>
      </c>
      <c r="I72" t="s">
        <v>221</v>
      </c>
      <c r="J72" s="1">
        <f>COUNTIFS(CFO[Company Domain],Summary[[#This Row],[Company Domain]],CFO[IPQS Check],"Valid")</f>
        <v>2</v>
      </c>
      <c r="K72" s="1">
        <f>COUNTIFS(CPO[Company Domain],Summary[[#This Row],[Company Domain]],CPO[IPQS Check],"Valid")</f>
        <v>0</v>
      </c>
      <c r="L72" s="1">
        <f>COUNTIFS(COO[Company Domain],Summary[[#This Row],[Company Domain]],COO[IPQS Check],"Valid")</f>
        <v>0</v>
      </c>
      <c r="M72" s="1">
        <f>COUNTIFS(CAO[Company Domain],Summary[[#This Row],[Company Domain]],CAO[IPQS Check],"Valid")</f>
        <v>0</v>
      </c>
      <c r="N72" s="1">
        <f>COUNTIFS(CEO[Company Domain],Summary[[#This Row],[Company Domain]],CEO[IPQS Check],"Valid")</f>
        <v>2</v>
      </c>
      <c r="O72" s="1">
        <f>COUNTIFS(Finance[Company Domain],Summary[[#This Row],[Company Domain]],Finance[IPQS Check],"Valid")</f>
        <v>1</v>
      </c>
      <c r="P72" s="1">
        <f>COUNTIFS(Treasurer[Company Domain],Summary[[#This Row],[Company Domain]],Treasurer[IPQS Check],"Valid")</f>
        <v>1</v>
      </c>
      <c r="Q72" s="1">
        <f>COUNTIFS(Controller[Company Domain],Summary[[#This Row],[Company Domain]],Controller[IPQS Check],"Valid")</f>
        <v>0</v>
      </c>
      <c r="R72" s="1">
        <f>COUNTIFS(Sourcing[Company Domain],Summary[[#This Row],[Company Domain]],Sourcing[IPQS Check],"Valid")</f>
        <v>0</v>
      </c>
      <c r="S72" s="1">
        <f>COUNTIFS(Procurement[Company Domain],Summary[[#This Row],[Company Domain]],Procurement[IPQS Check],"Valid")</f>
        <v>0</v>
      </c>
      <c r="T72" s="1">
        <f>SUM(Summary[[#This Row],[CPO-Total]:[Procurement-Total]])</f>
        <v>4</v>
      </c>
      <c r="U72" s="1">
        <f>COUNTIFS(CFO[Company Domain],Summary[[#This Row],[Company Domain]],CFO[IPQS Check],"Valid", CFO[Status In HubSpot],"")</f>
        <v>1</v>
      </c>
      <c r="V72" s="1">
        <f>COUNTIFS(CPO[Company Domain],Summary[[#This Row],[Company Domain]],CPO[IPQS Check],"Valid", CPO[Status In HubSpot],"")</f>
        <v>0</v>
      </c>
      <c r="W72" s="1">
        <f>COUNTIFS(COO[Company Domain],Summary[[#This Row],[Company Domain]],COO[IPQS Check],"Valid", COO[Status In HubSpot],"")</f>
        <v>0</v>
      </c>
      <c r="X72" s="1">
        <f>COUNTIFS(CAO[Company Domain],Summary[[#This Row],[Company Domain]],CAO[IPQS Check],"Valid", CAO[Status In HubSpot],"")</f>
        <v>0</v>
      </c>
      <c r="Y72" s="1">
        <f>COUNTIFS(CEO[Company Domain],Summary[[#This Row],[Company Domain]],CEO[IPQS Check],"Valid", CEO[Status In HubSpot],"")</f>
        <v>1</v>
      </c>
      <c r="Z72" s="1">
        <f>COUNTIFS(Finance[Company Domain],Summary[[#This Row],[Company Domain]],Finance[IPQS Check],"Valid", Finance[Status In HubSpot],"New Contact")</f>
        <v>0</v>
      </c>
      <c r="AA72" s="1">
        <f>COUNTIFS(Treasurer[Company Domain],Summary[[#This Row],[Company Domain]],Treasurer[IPQS Check],"Valid", Treasurer[Status In HubSpot],"New Contact")</f>
        <v>1</v>
      </c>
      <c r="AB72" s="1">
        <f>COUNTIFS(Controller[Company Domain],Summary[[#This Row],[Company Domain]],Controller[IPQS Check],"Valid", Controller[Status In HubSpot],"New Contact")</f>
        <v>0</v>
      </c>
      <c r="AC72" s="1">
        <f>COUNTIFS(Sourcing[Company Domain],Summary[[#This Row],[Company Domain]],Sourcing[IPQS Check],"Valid", Sourcing[Status In HubSpot],"New Contact")</f>
        <v>0</v>
      </c>
      <c r="AD72" s="1">
        <f>COUNTIFS(Procurement[Company Domain],Summary[[#This Row],[Company Domain]],Procurement[IPQS Check],"Valid", Procurement[Status In HubSpot],"New Contact")</f>
        <v>0</v>
      </c>
      <c r="AE72" s="1">
        <f>SUM(Summary[[#This Row],[CPO-New]:[Procurement-New]])</f>
        <v>2</v>
      </c>
    </row>
    <row r="73" spans="1:31" x14ac:dyDescent="0.3">
      <c r="A73" s="1">
        <v>72</v>
      </c>
      <c r="B73" t="s">
        <v>72</v>
      </c>
      <c r="C73" t="s">
        <v>172</v>
      </c>
      <c r="D73">
        <v>1325622</v>
      </c>
      <c r="E73" t="s">
        <v>202</v>
      </c>
      <c r="F73" t="s">
        <v>206</v>
      </c>
      <c r="G73" t="s">
        <v>207</v>
      </c>
      <c r="H73" t="s">
        <v>207</v>
      </c>
      <c r="I73" t="s">
        <v>221</v>
      </c>
      <c r="J73" s="1">
        <f>COUNTIFS(CFO[Company Domain],Summary[[#This Row],[Company Domain]],CFO[IPQS Check],"Valid")</f>
        <v>1</v>
      </c>
      <c r="K73" s="1">
        <f>COUNTIFS(CPO[Company Domain],Summary[[#This Row],[Company Domain]],CPO[IPQS Check],"Valid")</f>
        <v>0</v>
      </c>
      <c r="L73" s="1">
        <f>COUNTIFS(COO[Company Domain],Summary[[#This Row],[Company Domain]],COO[IPQS Check],"Valid")</f>
        <v>1</v>
      </c>
      <c r="M73" s="1">
        <f>COUNTIFS(CAO[Company Domain],Summary[[#This Row],[Company Domain]],CAO[IPQS Check],"Valid")</f>
        <v>0</v>
      </c>
      <c r="N73" s="1">
        <f>COUNTIFS(CEO[Company Domain],Summary[[#This Row],[Company Domain]],CEO[IPQS Check],"Valid")</f>
        <v>0</v>
      </c>
      <c r="O73" s="1">
        <f>COUNTIFS(Finance[Company Domain],Summary[[#This Row],[Company Domain]],Finance[IPQS Check],"Valid")</f>
        <v>1</v>
      </c>
      <c r="P73" s="1">
        <f>COUNTIFS(Treasurer[Company Domain],Summary[[#This Row],[Company Domain]],Treasurer[IPQS Check],"Valid")</f>
        <v>0</v>
      </c>
      <c r="Q73" s="1">
        <f>COUNTIFS(Controller[Company Domain],Summary[[#This Row],[Company Domain]],Controller[IPQS Check],"Valid")</f>
        <v>0</v>
      </c>
      <c r="R73" s="1">
        <f>COUNTIFS(Sourcing[Company Domain],Summary[[#This Row],[Company Domain]],Sourcing[IPQS Check],"Valid")</f>
        <v>0</v>
      </c>
      <c r="S73" s="1">
        <f>COUNTIFS(Procurement[Company Domain],Summary[[#This Row],[Company Domain]],Procurement[IPQS Check],"Valid")</f>
        <v>0</v>
      </c>
      <c r="T73" s="1">
        <f>SUM(Summary[[#This Row],[CPO-Total]:[Procurement-Total]])</f>
        <v>2</v>
      </c>
      <c r="U73" s="1">
        <f>COUNTIFS(CFO[Company Domain],Summary[[#This Row],[Company Domain]],CFO[IPQS Check],"Valid", CFO[Status In HubSpot],"")</f>
        <v>0</v>
      </c>
      <c r="V73" s="1">
        <f>COUNTIFS(CPO[Company Domain],Summary[[#This Row],[Company Domain]],CPO[IPQS Check],"Valid", CPO[Status In HubSpot],"")</f>
        <v>0</v>
      </c>
      <c r="W73" s="1">
        <f>COUNTIFS(COO[Company Domain],Summary[[#This Row],[Company Domain]],COO[IPQS Check],"Valid", COO[Status In HubSpot],"")</f>
        <v>1</v>
      </c>
      <c r="X73" s="1">
        <f>COUNTIFS(CAO[Company Domain],Summary[[#This Row],[Company Domain]],CAO[IPQS Check],"Valid", CAO[Status In HubSpot],"")</f>
        <v>0</v>
      </c>
      <c r="Y73" s="1">
        <f>COUNTIFS(CEO[Company Domain],Summary[[#This Row],[Company Domain]],CEO[IPQS Check],"Valid", CEO[Status In HubSpot],"")</f>
        <v>0</v>
      </c>
      <c r="Z73" s="1">
        <f>COUNTIFS(Finance[Company Domain],Summary[[#This Row],[Company Domain]],Finance[IPQS Check],"Valid", Finance[Status In HubSpot],"New Contact")</f>
        <v>0</v>
      </c>
      <c r="AA73" s="1">
        <f>COUNTIFS(Treasurer[Company Domain],Summary[[#This Row],[Company Domain]],Treasurer[IPQS Check],"Valid", Treasurer[Status In HubSpot],"New Contact")</f>
        <v>0</v>
      </c>
      <c r="AB73" s="1">
        <f>COUNTIFS(Controller[Company Domain],Summary[[#This Row],[Company Domain]],Controller[IPQS Check],"Valid", Controller[Status In HubSpot],"New Contact")</f>
        <v>0</v>
      </c>
      <c r="AC73" s="1">
        <f>COUNTIFS(Sourcing[Company Domain],Summary[[#This Row],[Company Domain]],Sourcing[IPQS Check],"Valid", Sourcing[Status In HubSpot],"New Contact")</f>
        <v>0</v>
      </c>
      <c r="AD73" s="1">
        <f>COUNTIFS(Procurement[Company Domain],Summary[[#This Row],[Company Domain]],Procurement[IPQS Check],"Valid", Procurement[Status In HubSpot],"New Contact")</f>
        <v>0</v>
      </c>
      <c r="AE73" s="1">
        <f>SUM(Summary[[#This Row],[CPO-New]:[Procurement-New]])</f>
        <v>1</v>
      </c>
    </row>
    <row r="74" spans="1:31" x14ac:dyDescent="0.3">
      <c r="A74" s="1">
        <v>73</v>
      </c>
      <c r="B74" t="s">
        <v>73</v>
      </c>
      <c r="C74" t="s">
        <v>173</v>
      </c>
      <c r="D74">
        <v>4500000</v>
      </c>
      <c r="E74" t="s">
        <v>202</v>
      </c>
      <c r="F74" t="s">
        <v>206</v>
      </c>
      <c r="G74" t="s">
        <v>207</v>
      </c>
      <c r="H74" t="s">
        <v>207</v>
      </c>
      <c r="I74" t="s">
        <v>221</v>
      </c>
      <c r="J74" s="1">
        <f>COUNTIFS(CFO[Company Domain],Summary[[#This Row],[Company Domain]],CFO[IPQS Check],"Valid")</f>
        <v>1</v>
      </c>
      <c r="K74" s="1">
        <f>COUNTIFS(CPO[Company Domain],Summary[[#This Row],[Company Domain]],CPO[IPQS Check],"Valid")</f>
        <v>0</v>
      </c>
      <c r="L74" s="1">
        <f>COUNTIFS(COO[Company Domain],Summary[[#This Row],[Company Domain]],COO[IPQS Check],"Valid")</f>
        <v>1</v>
      </c>
      <c r="M74" s="1">
        <f>COUNTIFS(CAO[Company Domain],Summary[[#This Row],[Company Domain]],CAO[IPQS Check],"Valid")</f>
        <v>0</v>
      </c>
      <c r="N74" s="1">
        <f>COUNTIFS(CEO[Company Domain],Summary[[#This Row],[Company Domain]],CEO[IPQS Check],"Valid")</f>
        <v>1</v>
      </c>
      <c r="O74" s="1">
        <f>COUNTIFS(Finance[Company Domain],Summary[[#This Row],[Company Domain]],Finance[IPQS Check],"Valid")</f>
        <v>1</v>
      </c>
      <c r="P74" s="1">
        <f>COUNTIFS(Treasurer[Company Domain],Summary[[#This Row],[Company Domain]],Treasurer[IPQS Check],"Valid")</f>
        <v>1</v>
      </c>
      <c r="Q74" s="1">
        <f>COUNTIFS(Controller[Company Domain],Summary[[#This Row],[Company Domain]],Controller[IPQS Check],"Valid")</f>
        <v>0</v>
      </c>
      <c r="R74" s="1">
        <f>COUNTIFS(Sourcing[Company Domain],Summary[[#This Row],[Company Domain]],Sourcing[IPQS Check],"Valid")</f>
        <v>0</v>
      </c>
      <c r="S74" s="1">
        <f>COUNTIFS(Procurement[Company Domain],Summary[[#This Row],[Company Domain]],Procurement[IPQS Check],"Valid")</f>
        <v>0</v>
      </c>
      <c r="T74" s="1">
        <f>SUM(Summary[[#This Row],[CPO-Total]:[Procurement-Total]])</f>
        <v>4</v>
      </c>
      <c r="U74" s="1">
        <f>COUNTIFS(CFO[Company Domain],Summary[[#This Row],[Company Domain]],CFO[IPQS Check],"Valid", CFO[Status In HubSpot],"")</f>
        <v>0</v>
      </c>
      <c r="V74" s="1">
        <f>COUNTIFS(CPO[Company Domain],Summary[[#This Row],[Company Domain]],CPO[IPQS Check],"Valid", CPO[Status In HubSpot],"")</f>
        <v>0</v>
      </c>
      <c r="W74" s="1">
        <f>COUNTIFS(COO[Company Domain],Summary[[#This Row],[Company Domain]],COO[IPQS Check],"Valid", COO[Status In HubSpot],"")</f>
        <v>0</v>
      </c>
      <c r="X74" s="1">
        <f>COUNTIFS(CAO[Company Domain],Summary[[#This Row],[Company Domain]],CAO[IPQS Check],"Valid", CAO[Status In HubSpot],"")</f>
        <v>0</v>
      </c>
      <c r="Y74" s="1">
        <f>COUNTIFS(CEO[Company Domain],Summary[[#This Row],[Company Domain]],CEO[IPQS Check],"Valid", CEO[Status In HubSpot],"")</f>
        <v>1</v>
      </c>
      <c r="Z74" s="1">
        <f>COUNTIFS(Finance[Company Domain],Summary[[#This Row],[Company Domain]],Finance[IPQS Check],"Valid", Finance[Status In HubSpot],"New Contact")</f>
        <v>1</v>
      </c>
      <c r="AA74" s="1">
        <f>COUNTIFS(Treasurer[Company Domain],Summary[[#This Row],[Company Domain]],Treasurer[IPQS Check],"Valid", Treasurer[Status In HubSpot],"New Contact")</f>
        <v>1</v>
      </c>
      <c r="AB74" s="1">
        <f>COUNTIFS(Controller[Company Domain],Summary[[#This Row],[Company Domain]],Controller[IPQS Check],"Valid", Controller[Status In HubSpot],"New Contact")</f>
        <v>0</v>
      </c>
      <c r="AC74" s="1">
        <f>COUNTIFS(Sourcing[Company Domain],Summary[[#This Row],[Company Domain]],Sourcing[IPQS Check],"Valid", Sourcing[Status In HubSpot],"New Contact")</f>
        <v>0</v>
      </c>
      <c r="AD74" s="1">
        <f>COUNTIFS(Procurement[Company Domain],Summary[[#This Row],[Company Domain]],Procurement[IPQS Check],"Valid", Procurement[Status In HubSpot],"New Contact")</f>
        <v>0</v>
      </c>
      <c r="AE74" s="1">
        <f>SUM(Summary[[#This Row],[CPO-New]:[Procurement-New]])</f>
        <v>3</v>
      </c>
    </row>
    <row r="75" spans="1:31" x14ac:dyDescent="0.3">
      <c r="A75" s="1">
        <v>74</v>
      </c>
      <c r="B75" t="s">
        <v>74</v>
      </c>
      <c r="C75" t="s">
        <v>174</v>
      </c>
      <c r="D75">
        <v>3300000</v>
      </c>
      <c r="E75" t="s">
        <v>202</v>
      </c>
      <c r="F75" t="s">
        <v>219</v>
      </c>
      <c r="G75" t="s">
        <v>209</v>
      </c>
      <c r="H75" t="s">
        <v>216</v>
      </c>
      <c r="I75" t="s">
        <v>221</v>
      </c>
      <c r="J75" s="1">
        <f>COUNTIFS(CFO[Company Domain],Summary[[#This Row],[Company Domain]],CFO[IPQS Check],"Valid")</f>
        <v>1</v>
      </c>
      <c r="K75" s="1">
        <f>COUNTIFS(CPO[Company Domain],Summary[[#This Row],[Company Domain]],CPO[IPQS Check],"Valid")</f>
        <v>0</v>
      </c>
      <c r="L75" s="1">
        <f>COUNTIFS(COO[Company Domain],Summary[[#This Row],[Company Domain]],COO[IPQS Check],"Valid")</f>
        <v>1</v>
      </c>
      <c r="M75" s="1">
        <f>COUNTIFS(CAO[Company Domain],Summary[[#This Row],[Company Domain]],CAO[IPQS Check],"Valid")</f>
        <v>0</v>
      </c>
      <c r="N75" s="1">
        <f>COUNTIFS(CEO[Company Domain],Summary[[#This Row],[Company Domain]],CEO[IPQS Check],"Valid")</f>
        <v>0</v>
      </c>
      <c r="O75" s="1">
        <f>COUNTIFS(Finance[Company Domain],Summary[[#This Row],[Company Domain]],Finance[IPQS Check],"Valid")</f>
        <v>0</v>
      </c>
      <c r="P75" s="1">
        <f>COUNTIFS(Treasurer[Company Domain],Summary[[#This Row],[Company Domain]],Treasurer[IPQS Check],"Valid")</f>
        <v>0</v>
      </c>
      <c r="Q75" s="1">
        <f>COUNTIFS(Controller[Company Domain],Summary[[#This Row],[Company Domain]],Controller[IPQS Check],"Valid")</f>
        <v>2</v>
      </c>
      <c r="R75" s="1">
        <f>COUNTIFS(Sourcing[Company Domain],Summary[[#This Row],[Company Domain]],Sourcing[IPQS Check],"Valid")</f>
        <v>0</v>
      </c>
      <c r="S75" s="1">
        <f>COUNTIFS(Procurement[Company Domain],Summary[[#This Row],[Company Domain]],Procurement[IPQS Check],"Valid")</f>
        <v>0</v>
      </c>
      <c r="T75" s="1">
        <f>SUM(Summary[[#This Row],[CPO-Total]:[Procurement-Total]])</f>
        <v>3</v>
      </c>
      <c r="U75" s="1">
        <f>COUNTIFS(CFO[Company Domain],Summary[[#This Row],[Company Domain]],CFO[IPQS Check],"Valid", CFO[Status In HubSpot],"")</f>
        <v>1</v>
      </c>
      <c r="V75" s="1">
        <f>COUNTIFS(CPO[Company Domain],Summary[[#This Row],[Company Domain]],CPO[IPQS Check],"Valid", CPO[Status In HubSpot],"")</f>
        <v>0</v>
      </c>
      <c r="W75" s="1">
        <f>COUNTIFS(COO[Company Domain],Summary[[#This Row],[Company Domain]],COO[IPQS Check],"Valid", COO[Status In HubSpot],"")</f>
        <v>1</v>
      </c>
      <c r="X75" s="1">
        <f>COUNTIFS(CAO[Company Domain],Summary[[#This Row],[Company Domain]],CAO[IPQS Check],"Valid", CAO[Status In HubSpot],"")</f>
        <v>0</v>
      </c>
      <c r="Y75" s="1">
        <f>COUNTIFS(CEO[Company Domain],Summary[[#This Row],[Company Domain]],CEO[IPQS Check],"Valid", CEO[Status In HubSpot],"")</f>
        <v>0</v>
      </c>
      <c r="Z75" s="1">
        <f>COUNTIFS(Finance[Company Domain],Summary[[#This Row],[Company Domain]],Finance[IPQS Check],"Valid", Finance[Status In HubSpot],"New Contact")</f>
        <v>0</v>
      </c>
      <c r="AA75" s="1">
        <f>COUNTIFS(Treasurer[Company Domain],Summary[[#This Row],[Company Domain]],Treasurer[IPQS Check],"Valid", Treasurer[Status In HubSpot],"New Contact")</f>
        <v>0</v>
      </c>
      <c r="AB75" s="1">
        <f>COUNTIFS(Controller[Company Domain],Summary[[#This Row],[Company Domain]],Controller[IPQS Check],"Valid", Controller[Status In HubSpot],"New Contact")</f>
        <v>0</v>
      </c>
      <c r="AC75" s="1">
        <f>COUNTIFS(Sourcing[Company Domain],Summary[[#This Row],[Company Domain]],Sourcing[IPQS Check],"Valid", Sourcing[Status In HubSpot],"New Contact")</f>
        <v>0</v>
      </c>
      <c r="AD75" s="1">
        <f>COUNTIFS(Procurement[Company Domain],Summary[[#This Row],[Company Domain]],Procurement[IPQS Check],"Valid", Procurement[Status In HubSpot],"New Contact")</f>
        <v>0</v>
      </c>
      <c r="AE75" s="1">
        <f>SUM(Summary[[#This Row],[CPO-New]:[Procurement-New]])</f>
        <v>1</v>
      </c>
    </row>
    <row r="76" spans="1:31" x14ac:dyDescent="0.3">
      <c r="A76" s="1">
        <v>75</v>
      </c>
      <c r="B76" t="s">
        <v>75</v>
      </c>
      <c r="C76" t="s">
        <v>175</v>
      </c>
      <c r="D76">
        <v>2055227</v>
      </c>
      <c r="E76" t="s">
        <v>202</v>
      </c>
      <c r="F76" t="s">
        <v>206</v>
      </c>
      <c r="G76" t="s">
        <v>207</v>
      </c>
      <c r="H76" t="s">
        <v>207</v>
      </c>
      <c r="I76" t="s">
        <v>221</v>
      </c>
      <c r="J76" s="1">
        <f>COUNTIFS(CFO[Company Domain],Summary[[#This Row],[Company Domain]],CFO[IPQS Check],"Valid")</f>
        <v>2</v>
      </c>
      <c r="K76" s="1">
        <f>COUNTIFS(CPO[Company Domain],Summary[[#This Row],[Company Domain]],CPO[IPQS Check],"Valid")</f>
        <v>0</v>
      </c>
      <c r="L76" s="1">
        <f>COUNTIFS(COO[Company Domain],Summary[[#This Row],[Company Domain]],COO[IPQS Check],"Valid")</f>
        <v>1</v>
      </c>
      <c r="M76" s="1">
        <f>COUNTIFS(CAO[Company Domain],Summary[[#This Row],[Company Domain]],CAO[IPQS Check],"Valid")</f>
        <v>0</v>
      </c>
      <c r="N76" s="1">
        <f>COUNTIFS(CEO[Company Domain],Summary[[#This Row],[Company Domain]],CEO[IPQS Check],"Valid")</f>
        <v>1</v>
      </c>
      <c r="O76" s="1">
        <f>COUNTIFS(Finance[Company Domain],Summary[[#This Row],[Company Domain]],Finance[IPQS Check],"Valid")</f>
        <v>1</v>
      </c>
      <c r="P76" s="1">
        <f>COUNTIFS(Treasurer[Company Domain],Summary[[#This Row],[Company Domain]],Treasurer[IPQS Check],"Valid")</f>
        <v>0</v>
      </c>
      <c r="Q76" s="1">
        <f>COUNTIFS(Controller[Company Domain],Summary[[#This Row],[Company Domain]],Controller[IPQS Check],"Valid")</f>
        <v>0</v>
      </c>
      <c r="R76" s="1">
        <f>COUNTIFS(Sourcing[Company Domain],Summary[[#This Row],[Company Domain]],Sourcing[IPQS Check],"Valid")</f>
        <v>0</v>
      </c>
      <c r="S76" s="1">
        <f>COUNTIFS(Procurement[Company Domain],Summary[[#This Row],[Company Domain]],Procurement[IPQS Check],"Valid")</f>
        <v>0</v>
      </c>
      <c r="T76" s="1">
        <f>SUM(Summary[[#This Row],[CPO-Total]:[Procurement-Total]])</f>
        <v>3</v>
      </c>
      <c r="U76" s="1">
        <f>COUNTIFS(CFO[Company Domain],Summary[[#This Row],[Company Domain]],CFO[IPQS Check],"Valid", CFO[Status In HubSpot],"")</f>
        <v>2</v>
      </c>
      <c r="V76" s="1">
        <f>COUNTIFS(CPO[Company Domain],Summary[[#This Row],[Company Domain]],CPO[IPQS Check],"Valid", CPO[Status In HubSpot],"")</f>
        <v>0</v>
      </c>
      <c r="W76" s="1">
        <f>COUNTIFS(COO[Company Domain],Summary[[#This Row],[Company Domain]],COO[IPQS Check],"Valid", COO[Status In HubSpot],"")</f>
        <v>0</v>
      </c>
      <c r="X76" s="1">
        <f>COUNTIFS(CAO[Company Domain],Summary[[#This Row],[Company Domain]],CAO[IPQS Check],"Valid", CAO[Status In HubSpot],"")</f>
        <v>0</v>
      </c>
      <c r="Y76" s="1">
        <f>COUNTIFS(CEO[Company Domain],Summary[[#This Row],[Company Domain]],CEO[IPQS Check],"Valid", CEO[Status In HubSpot],"")</f>
        <v>0</v>
      </c>
      <c r="Z76" s="1">
        <f>COUNTIFS(Finance[Company Domain],Summary[[#This Row],[Company Domain]],Finance[IPQS Check],"Valid", Finance[Status In HubSpot],"New Contact")</f>
        <v>0</v>
      </c>
      <c r="AA76" s="1">
        <f>COUNTIFS(Treasurer[Company Domain],Summary[[#This Row],[Company Domain]],Treasurer[IPQS Check],"Valid", Treasurer[Status In HubSpot],"New Contact")</f>
        <v>0</v>
      </c>
      <c r="AB76" s="1">
        <f>COUNTIFS(Controller[Company Domain],Summary[[#This Row],[Company Domain]],Controller[IPQS Check],"Valid", Controller[Status In HubSpot],"New Contact")</f>
        <v>0</v>
      </c>
      <c r="AC76" s="1">
        <f>COUNTIFS(Sourcing[Company Domain],Summary[[#This Row],[Company Domain]],Sourcing[IPQS Check],"Valid", Sourcing[Status In HubSpot],"New Contact")</f>
        <v>0</v>
      </c>
      <c r="AD76" s="1">
        <f>COUNTIFS(Procurement[Company Domain],Summary[[#This Row],[Company Domain]],Procurement[IPQS Check],"Valid", Procurement[Status In HubSpot],"New Contact")</f>
        <v>0</v>
      </c>
      <c r="AE76" s="1">
        <f>SUM(Summary[[#This Row],[CPO-New]:[Procurement-New]])</f>
        <v>0</v>
      </c>
    </row>
    <row r="77" spans="1:31" x14ac:dyDescent="0.3">
      <c r="A77" s="1">
        <v>76</v>
      </c>
      <c r="B77" t="s">
        <v>76</v>
      </c>
      <c r="C77" t="s">
        <v>176</v>
      </c>
      <c r="D77">
        <v>1574612</v>
      </c>
      <c r="E77" t="s">
        <v>202</v>
      </c>
      <c r="F77" t="s">
        <v>206</v>
      </c>
      <c r="G77" t="s">
        <v>207</v>
      </c>
      <c r="H77" t="s">
        <v>207</v>
      </c>
      <c r="I77" t="s">
        <v>221</v>
      </c>
      <c r="J77" s="1">
        <f>COUNTIFS(CFO[Company Domain],Summary[[#This Row],[Company Domain]],CFO[IPQS Check],"Valid")</f>
        <v>1</v>
      </c>
      <c r="K77" s="1">
        <f>COUNTIFS(CPO[Company Domain],Summary[[#This Row],[Company Domain]],CPO[IPQS Check],"Valid")</f>
        <v>0</v>
      </c>
      <c r="L77" s="1">
        <f>COUNTIFS(COO[Company Domain],Summary[[#This Row],[Company Domain]],COO[IPQS Check],"Valid")</f>
        <v>2</v>
      </c>
      <c r="M77" s="1">
        <f>COUNTIFS(CAO[Company Domain],Summary[[#This Row],[Company Domain]],CAO[IPQS Check],"Valid")</f>
        <v>0</v>
      </c>
      <c r="N77" s="1">
        <f>COUNTIFS(CEO[Company Domain],Summary[[#This Row],[Company Domain]],CEO[IPQS Check],"Valid")</f>
        <v>2</v>
      </c>
      <c r="O77" s="1">
        <f>COUNTIFS(Finance[Company Domain],Summary[[#This Row],[Company Domain]],Finance[IPQS Check],"Valid")</f>
        <v>0</v>
      </c>
      <c r="P77" s="1">
        <f>COUNTIFS(Treasurer[Company Domain],Summary[[#This Row],[Company Domain]],Treasurer[IPQS Check],"Valid")</f>
        <v>0</v>
      </c>
      <c r="Q77" s="1">
        <f>COUNTIFS(Controller[Company Domain],Summary[[#This Row],[Company Domain]],Controller[IPQS Check],"Valid")</f>
        <v>1</v>
      </c>
      <c r="R77" s="1">
        <f>COUNTIFS(Sourcing[Company Domain],Summary[[#This Row],[Company Domain]],Sourcing[IPQS Check],"Valid")</f>
        <v>0</v>
      </c>
      <c r="S77" s="1">
        <f>COUNTIFS(Procurement[Company Domain],Summary[[#This Row],[Company Domain]],Procurement[IPQS Check],"Valid")</f>
        <v>0</v>
      </c>
      <c r="T77" s="1">
        <f>SUM(Summary[[#This Row],[CPO-Total]:[Procurement-Total]])</f>
        <v>5</v>
      </c>
      <c r="U77" s="1">
        <f>COUNTIFS(CFO[Company Domain],Summary[[#This Row],[Company Domain]],CFO[IPQS Check],"Valid", CFO[Status In HubSpot],"")</f>
        <v>1</v>
      </c>
      <c r="V77" s="1">
        <f>COUNTIFS(CPO[Company Domain],Summary[[#This Row],[Company Domain]],CPO[IPQS Check],"Valid", CPO[Status In HubSpot],"")</f>
        <v>0</v>
      </c>
      <c r="W77" s="1">
        <f>COUNTIFS(COO[Company Domain],Summary[[#This Row],[Company Domain]],COO[IPQS Check],"Valid", COO[Status In HubSpot],"")</f>
        <v>0</v>
      </c>
      <c r="X77" s="1">
        <f>COUNTIFS(CAO[Company Domain],Summary[[#This Row],[Company Domain]],CAO[IPQS Check],"Valid", CAO[Status In HubSpot],"")</f>
        <v>0</v>
      </c>
      <c r="Y77" s="1">
        <f>COUNTIFS(CEO[Company Domain],Summary[[#This Row],[Company Domain]],CEO[IPQS Check],"Valid", CEO[Status In HubSpot],"")</f>
        <v>2</v>
      </c>
      <c r="Z77" s="1">
        <f>COUNTIFS(Finance[Company Domain],Summary[[#This Row],[Company Domain]],Finance[IPQS Check],"Valid", Finance[Status In HubSpot],"New Contact")</f>
        <v>0</v>
      </c>
      <c r="AA77" s="1">
        <f>COUNTIFS(Treasurer[Company Domain],Summary[[#This Row],[Company Domain]],Treasurer[IPQS Check],"Valid", Treasurer[Status In HubSpot],"New Contact")</f>
        <v>0</v>
      </c>
      <c r="AB77" s="1">
        <f>COUNTIFS(Controller[Company Domain],Summary[[#This Row],[Company Domain]],Controller[IPQS Check],"Valid", Controller[Status In HubSpot],"New Contact")</f>
        <v>0</v>
      </c>
      <c r="AC77" s="1">
        <f>COUNTIFS(Sourcing[Company Domain],Summary[[#This Row],[Company Domain]],Sourcing[IPQS Check],"Valid", Sourcing[Status In HubSpot],"New Contact")</f>
        <v>0</v>
      </c>
      <c r="AD77" s="1">
        <f>COUNTIFS(Procurement[Company Domain],Summary[[#This Row],[Company Domain]],Procurement[IPQS Check],"Valid", Procurement[Status In HubSpot],"New Contact")</f>
        <v>0</v>
      </c>
      <c r="AE77" s="1">
        <f>SUM(Summary[[#This Row],[CPO-New]:[Procurement-New]])</f>
        <v>2</v>
      </c>
    </row>
    <row r="78" spans="1:31" x14ac:dyDescent="0.3">
      <c r="A78" s="1">
        <v>77</v>
      </c>
      <c r="B78" t="s">
        <v>77</v>
      </c>
      <c r="C78" t="s">
        <v>177</v>
      </c>
      <c r="D78">
        <v>1193312</v>
      </c>
      <c r="E78" t="s">
        <v>202</v>
      </c>
      <c r="F78" t="s">
        <v>206</v>
      </c>
      <c r="G78" t="s">
        <v>207</v>
      </c>
      <c r="H78" t="s">
        <v>207</v>
      </c>
      <c r="I78" t="s">
        <v>221</v>
      </c>
      <c r="J78" s="1">
        <f>COUNTIFS(CFO[Company Domain],Summary[[#This Row],[Company Domain]],CFO[IPQS Check],"Valid")</f>
        <v>2</v>
      </c>
      <c r="K78" s="1">
        <f>COUNTIFS(CPO[Company Domain],Summary[[#This Row],[Company Domain]],CPO[IPQS Check],"Valid")</f>
        <v>0</v>
      </c>
      <c r="L78" s="1">
        <f>COUNTIFS(COO[Company Domain],Summary[[#This Row],[Company Domain]],COO[IPQS Check],"Valid")</f>
        <v>1</v>
      </c>
      <c r="M78" s="1">
        <f>COUNTIFS(CAO[Company Domain],Summary[[#This Row],[Company Domain]],CAO[IPQS Check],"Valid")</f>
        <v>0</v>
      </c>
      <c r="N78" s="1">
        <f>COUNTIFS(CEO[Company Domain],Summary[[#This Row],[Company Domain]],CEO[IPQS Check],"Valid")</f>
        <v>1</v>
      </c>
      <c r="O78" s="1">
        <f>COUNTIFS(Finance[Company Domain],Summary[[#This Row],[Company Domain]],Finance[IPQS Check],"Valid")</f>
        <v>0</v>
      </c>
      <c r="P78" s="1">
        <f>COUNTIFS(Treasurer[Company Domain],Summary[[#This Row],[Company Domain]],Treasurer[IPQS Check],"Valid")</f>
        <v>1</v>
      </c>
      <c r="Q78" s="1">
        <f>COUNTIFS(Controller[Company Domain],Summary[[#This Row],[Company Domain]],Controller[IPQS Check],"Valid")</f>
        <v>1</v>
      </c>
      <c r="R78" s="1">
        <f>COUNTIFS(Sourcing[Company Domain],Summary[[#This Row],[Company Domain]],Sourcing[IPQS Check],"Valid")</f>
        <v>0</v>
      </c>
      <c r="S78" s="1">
        <f>COUNTIFS(Procurement[Company Domain],Summary[[#This Row],[Company Domain]],Procurement[IPQS Check],"Valid")</f>
        <v>0</v>
      </c>
      <c r="T78" s="1">
        <f>SUM(Summary[[#This Row],[CPO-Total]:[Procurement-Total]])</f>
        <v>4</v>
      </c>
      <c r="U78" s="1">
        <f>COUNTIFS(CFO[Company Domain],Summary[[#This Row],[Company Domain]],CFO[IPQS Check],"Valid", CFO[Status In HubSpot],"")</f>
        <v>2</v>
      </c>
      <c r="V78" s="1">
        <f>COUNTIFS(CPO[Company Domain],Summary[[#This Row],[Company Domain]],CPO[IPQS Check],"Valid", CPO[Status In HubSpot],"")</f>
        <v>0</v>
      </c>
      <c r="W78" s="1">
        <f>COUNTIFS(COO[Company Domain],Summary[[#This Row],[Company Domain]],COO[IPQS Check],"Valid", COO[Status In HubSpot],"")</f>
        <v>0</v>
      </c>
      <c r="X78" s="1">
        <f>COUNTIFS(CAO[Company Domain],Summary[[#This Row],[Company Domain]],CAO[IPQS Check],"Valid", CAO[Status In HubSpot],"")</f>
        <v>0</v>
      </c>
      <c r="Y78" s="1">
        <f>COUNTIFS(CEO[Company Domain],Summary[[#This Row],[Company Domain]],CEO[IPQS Check],"Valid", CEO[Status In HubSpot],"")</f>
        <v>1</v>
      </c>
      <c r="Z78" s="1">
        <f>COUNTIFS(Finance[Company Domain],Summary[[#This Row],[Company Domain]],Finance[IPQS Check],"Valid", Finance[Status In HubSpot],"New Contact")</f>
        <v>0</v>
      </c>
      <c r="AA78" s="1">
        <f>COUNTIFS(Treasurer[Company Domain],Summary[[#This Row],[Company Domain]],Treasurer[IPQS Check],"Valid", Treasurer[Status In HubSpot],"New Contact")</f>
        <v>1</v>
      </c>
      <c r="AB78" s="1">
        <f>COUNTIFS(Controller[Company Domain],Summary[[#This Row],[Company Domain]],Controller[IPQS Check],"Valid", Controller[Status In HubSpot],"New Contact")</f>
        <v>0</v>
      </c>
      <c r="AC78" s="1">
        <f>COUNTIFS(Sourcing[Company Domain],Summary[[#This Row],[Company Domain]],Sourcing[IPQS Check],"Valid", Sourcing[Status In HubSpot],"New Contact")</f>
        <v>0</v>
      </c>
      <c r="AD78" s="1">
        <f>COUNTIFS(Procurement[Company Domain],Summary[[#This Row],[Company Domain]],Procurement[IPQS Check],"Valid", Procurement[Status In HubSpot],"New Contact")</f>
        <v>0</v>
      </c>
      <c r="AE78" s="1">
        <f>SUM(Summary[[#This Row],[CPO-New]:[Procurement-New]])</f>
        <v>2</v>
      </c>
    </row>
    <row r="79" spans="1:31" x14ac:dyDescent="0.3">
      <c r="A79" s="1">
        <v>78</v>
      </c>
      <c r="B79" t="s">
        <v>78</v>
      </c>
      <c r="C79" t="s">
        <v>178</v>
      </c>
      <c r="D79">
        <v>1031125</v>
      </c>
      <c r="E79" t="s">
        <v>202</v>
      </c>
      <c r="F79" t="s">
        <v>206</v>
      </c>
      <c r="G79" t="s">
        <v>207</v>
      </c>
      <c r="H79" t="s">
        <v>207</v>
      </c>
      <c r="I79" t="s">
        <v>221</v>
      </c>
      <c r="J79" s="1">
        <f>COUNTIFS(CFO[Company Domain],Summary[[#This Row],[Company Domain]],CFO[IPQS Check],"Valid")</f>
        <v>1</v>
      </c>
      <c r="K79" s="1">
        <f>COUNTIFS(CPO[Company Domain],Summary[[#This Row],[Company Domain]],CPO[IPQS Check],"Valid")</f>
        <v>0</v>
      </c>
      <c r="L79" s="1">
        <f>COUNTIFS(COO[Company Domain],Summary[[#This Row],[Company Domain]],COO[IPQS Check],"Valid")</f>
        <v>2</v>
      </c>
      <c r="M79" s="1">
        <f>COUNTIFS(CAO[Company Domain],Summary[[#This Row],[Company Domain]],CAO[IPQS Check],"Valid")</f>
        <v>0</v>
      </c>
      <c r="N79" s="1">
        <f>COUNTIFS(CEO[Company Domain],Summary[[#This Row],[Company Domain]],CEO[IPQS Check],"Valid")</f>
        <v>2</v>
      </c>
      <c r="O79" s="1">
        <f>COUNTIFS(Finance[Company Domain],Summary[[#This Row],[Company Domain]],Finance[IPQS Check],"Valid")</f>
        <v>1</v>
      </c>
      <c r="P79" s="1">
        <f>COUNTIFS(Treasurer[Company Domain],Summary[[#This Row],[Company Domain]],Treasurer[IPQS Check],"Valid")</f>
        <v>0</v>
      </c>
      <c r="Q79" s="1">
        <f>COUNTIFS(Controller[Company Domain],Summary[[#This Row],[Company Domain]],Controller[IPQS Check],"Valid")</f>
        <v>1</v>
      </c>
      <c r="R79" s="1">
        <f>COUNTIFS(Sourcing[Company Domain],Summary[[#This Row],[Company Domain]],Sourcing[IPQS Check],"Valid")</f>
        <v>0</v>
      </c>
      <c r="S79" s="1">
        <f>COUNTIFS(Procurement[Company Domain],Summary[[#This Row],[Company Domain]],Procurement[IPQS Check],"Valid")</f>
        <v>0</v>
      </c>
      <c r="T79" s="1">
        <f>SUM(Summary[[#This Row],[CPO-Total]:[Procurement-Total]])</f>
        <v>6</v>
      </c>
      <c r="U79" s="1">
        <f>COUNTIFS(CFO[Company Domain],Summary[[#This Row],[Company Domain]],CFO[IPQS Check],"Valid", CFO[Status In HubSpot],"")</f>
        <v>1</v>
      </c>
      <c r="V79" s="1">
        <f>COUNTIFS(CPO[Company Domain],Summary[[#This Row],[Company Domain]],CPO[IPQS Check],"Valid", CPO[Status In HubSpot],"")</f>
        <v>0</v>
      </c>
      <c r="W79" s="1">
        <f>COUNTIFS(COO[Company Domain],Summary[[#This Row],[Company Domain]],COO[IPQS Check],"Valid", COO[Status In HubSpot],"")</f>
        <v>2</v>
      </c>
      <c r="X79" s="1">
        <f>COUNTIFS(CAO[Company Domain],Summary[[#This Row],[Company Domain]],CAO[IPQS Check],"Valid", CAO[Status In HubSpot],"")</f>
        <v>0</v>
      </c>
      <c r="Y79" s="1">
        <f>COUNTIFS(CEO[Company Domain],Summary[[#This Row],[Company Domain]],CEO[IPQS Check],"Valid", CEO[Status In HubSpot],"")</f>
        <v>1</v>
      </c>
      <c r="Z79" s="1">
        <f>COUNTIFS(Finance[Company Domain],Summary[[#This Row],[Company Domain]],Finance[IPQS Check],"Valid", Finance[Status In HubSpot],"New Contact")</f>
        <v>1</v>
      </c>
      <c r="AA79" s="1">
        <f>COUNTIFS(Treasurer[Company Domain],Summary[[#This Row],[Company Domain]],Treasurer[IPQS Check],"Valid", Treasurer[Status In HubSpot],"New Contact")</f>
        <v>0</v>
      </c>
      <c r="AB79" s="1">
        <f>COUNTIFS(Controller[Company Domain],Summary[[#This Row],[Company Domain]],Controller[IPQS Check],"Valid", Controller[Status In HubSpot],"New Contact")</f>
        <v>0</v>
      </c>
      <c r="AC79" s="1">
        <f>COUNTIFS(Sourcing[Company Domain],Summary[[#This Row],[Company Domain]],Sourcing[IPQS Check],"Valid", Sourcing[Status In HubSpot],"New Contact")</f>
        <v>0</v>
      </c>
      <c r="AD79" s="1">
        <f>COUNTIFS(Procurement[Company Domain],Summary[[#This Row],[Company Domain]],Procurement[IPQS Check],"Valid", Procurement[Status In HubSpot],"New Contact")</f>
        <v>0</v>
      </c>
      <c r="AE79" s="1">
        <f>SUM(Summary[[#This Row],[CPO-New]:[Procurement-New]])</f>
        <v>4</v>
      </c>
    </row>
    <row r="80" spans="1:31" x14ac:dyDescent="0.3">
      <c r="A80" s="1">
        <v>79</v>
      </c>
      <c r="B80" t="s">
        <v>79</v>
      </c>
      <c r="C80" t="s">
        <v>179</v>
      </c>
      <c r="D80">
        <v>1027614</v>
      </c>
      <c r="E80" t="s">
        <v>202</v>
      </c>
      <c r="F80" t="s">
        <v>206</v>
      </c>
      <c r="G80" t="s">
        <v>207</v>
      </c>
      <c r="H80" t="s">
        <v>207</v>
      </c>
      <c r="I80" t="s">
        <v>221</v>
      </c>
      <c r="J80" s="1">
        <f>COUNTIFS(CFO[Company Domain],Summary[[#This Row],[Company Domain]],CFO[IPQS Check],"Valid")</f>
        <v>0</v>
      </c>
      <c r="K80" s="1">
        <f>COUNTIFS(CPO[Company Domain],Summary[[#This Row],[Company Domain]],CPO[IPQS Check],"Valid")</f>
        <v>0</v>
      </c>
      <c r="L80" s="1">
        <f>COUNTIFS(COO[Company Domain],Summary[[#This Row],[Company Domain]],COO[IPQS Check],"Valid")</f>
        <v>2</v>
      </c>
      <c r="M80" s="1">
        <f>COUNTIFS(CAO[Company Domain],Summary[[#This Row],[Company Domain]],CAO[IPQS Check],"Valid")</f>
        <v>0</v>
      </c>
      <c r="N80" s="1">
        <f>COUNTIFS(CEO[Company Domain],Summary[[#This Row],[Company Domain]],CEO[IPQS Check],"Valid")</f>
        <v>1</v>
      </c>
      <c r="O80" s="1">
        <f>COUNTIFS(Finance[Company Domain],Summary[[#This Row],[Company Domain]],Finance[IPQS Check],"Valid")</f>
        <v>1</v>
      </c>
      <c r="P80" s="1">
        <f>COUNTIFS(Treasurer[Company Domain],Summary[[#This Row],[Company Domain]],Treasurer[IPQS Check],"Valid")</f>
        <v>0</v>
      </c>
      <c r="Q80" s="1">
        <f>COUNTIFS(Controller[Company Domain],Summary[[#This Row],[Company Domain]],Controller[IPQS Check],"Valid")</f>
        <v>1</v>
      </c>
      <c r="R80" s="1">
        <f>COUNTIFS(Sourcing[Company Domain],Summary[[#This Row],[Company Domain]],Sourcing[IPQS Check],"Valid")</f>
        <v>0</v>
      </c>
      <c r="S80" s="1">
        <f>COUNTIFS(Procurement[Company Domain],Summary[[#This Row],[Company Domain]],Procurement[IPQS Check],"Valid")</f>
        <v>0</v>
      </c>
      <c r="T80" s="1">
        <f>SUM(Summary[[#This Row],[CPO-Total]:[Procurement-Total]])</f>
        <v>5</v>
      </c>
      <c r="U80" s="1">
        <f>COUNTIFS(CFO[Company Domain],Summary[[#This Row],[Company Domain]],CFO[IPQS Check],"Valid", CFO[Status In HubSpot],"")</f>
        <v>0</v>
      </c>
      <c r="V80" s="1">
        <f>COUNTIFS(CPO[Company Domain],Summary[[#This Row],[Company Domain]],CPO[IPQS Check],"Valid", CPO[Status In HubSpot],"")</f>
        <v>0</v>
      </c>
      <c r="W80" s="1">
        <f>COUNTIFS(COO[Company Domain],Summary[[#This Row],[Company Domain]],COO[IPQS Check],"Valid", COO[Status In HubSpot],"")</f>
        <v>1</v>
      </c>
      <c r="X80" s="1">
        <f>COUNTIFS(CAO[Company Domain],Summary[[#This Row],[Company Domain]],CAO[IPQS Check],"Valid", CAO[Status In HubSpot],"")</f>
        <v>0</v>
      </c>
      <c r="Y80" s="1">
        <f>COUNTIFS(CEO[Company Domain],Summary[[#This Row],[Company Domain]],CEO[IPQS Check],"Valid", CEO[Status In HubSpot],"")</f>
        <v>0</v>
      </c>
      <c r="Z80" s="1">
        <f>COUNTIFS(Finance[Company Domain],Summary[[#This Row],[Company Domain]],Finance[IPQS Check],"Valid", Finance[Status In HubSpot],"New Contact")</f>
        <v>1</v>
      </c>
      <c r="AA80" s="1">
        <f>COUNTIFS(Treasurer[Company Domain],Summary[[#This Row],[Company Domain]],Treasurer[IPQS Check],"Valid", Treasurer[Status In HubSpot],"New Contact")</f>
        <v>0</v>
      </c>
      <c r="AB80" s="1">
        <f>COUNTIFS(Controller[Company Domain],Summary[[#This Row],[Company Domain]],Controller[IPQS Check],"Valid", Controller[Status In HubSpot],"New Contact")</f>
        <v>0</v>
      </c>
      <c r="AC80" s="1">
        <f>COUNTIFS(Sourcing[Company Domain],Summary[[#This Row],[Company Domain]],Sourcing[IPQS Check],"Valid", Sourcing[Status In HubSpot],"New Contact")</f>
        <v>0</v>
      </c>
      <c r="AD80" s="1">
        <f>COUNTIFS(Procurement[Company Domain],Summary[[#This Row],[Company Domain]],Procurement[IPQS Check],"Valid", Procurement[Status In HubSpot],"New Contact")</f>
        <v>0</v>
      </c>
      <c r="AE80" s="1">
        <f>SUM(Summary[[#This Row],[CPO-New]:[Procurement-New]])</f>
        <v>2</v>
      </c>
    </row>
    <row r="81" spans="1:31" x14ac:dyDescent="0.3">
      <c r="A81" s="1">
        <v>80</v>
      </c>
      <c r="B81" t="s">
        <v>80</v>
      </c>
      <c r="C81" t="s">
        <v>180</v>
      </c>
      <c r="D81">
        <v>1908425</v>
      </c>
      <c r="E81" t="s">
        <v>202</v>
      </c>
      <c r="F81" t="s">
        <v>206</v>
      </c>
      <c r="G81" t="s">
        <v>207</v>
      </c>
      <c r="H81" t="s">
        <v>207</v>
      </c>
      <c r="I81" t="s">
        <v>221</v>
      </c>
      <c r="J81" s="1">
        <f>COUNTIFS(CFO[Company Domain],Summary[[#This Row],[Company Domain]],CFO[IPQS Check],"Valid")</f>
        <v>0</v>
      </c>
      <c r="K81" s="1">
        <f>COUNTIFS(CPO[Company Domain],Summary[[#This Row],[Company Domain]],CPO[IPQS Check],"Valid")</f>
        <v>0</v>
      </c>
      <c r="L81" s="1">
        <f>COUNTIFS(COO[Company Domain],Summary[[#This Row],[Company Domain]],COO[IPQS Check],"Valid")</f>
        <v>2</v>
      </c>
      <c r="M81" s="1">
        <f>COUNTIFS(CAO[Company Domain],Summary[[#This Row],[Company Domain]],CAO[IPQS Check],"Valid")</f>
        <v>0</v>
      </c>
      <c r="N81" s="1">
        <f>COUNTIFS(CEO[Company Domain],Summary[[#This Row],[Company Domain]],CEO[IPQS Check],"Valid")</f>
        <v>0</v>
      </c>
      <c r="O81" s="1">
        <f>COUNTIFS(Finance[Company Domain],Summary[[#This Row],[Company Domain]],Finance[IPQS Check],"Valid")</f>
        <v>2</v>
      </c>
      <c r="P81" s="1">
        <f>COUNTIFS(Treasurer[Company Domain],Summary[[#This Row],[Company Domain]],Treasurer[IPQS Check],"Valid")</f>
        <v>0</v>
      </c>
      <c r="Q81" s="1">
        <f>COUNTIFS(Controller[Company Domain],Summary[[#This Row],[Company Domain]],Controller[IPQS Check],"Valid")</f>
        <v>1</v>
      </c>
      <c r="R81" s="1">
        <f>COUNTIFS(Sourcing[Company Domain],Summary[[#This Row],[Company Domain]],Sourcing[IPQS Check],"Valid")</f>
        <v>0</v>
      </c>
      <c r="S81" s="1">
        <f>COUNTIFS(Procurement[Company Domain],Summary[[#This Row],[Company Domain]],Procurement[IPQS Check],"Valid")</f>
        <v>0</v>
      </c>
      <c r="T81" s="1">
        <f>SUM(Summary[[#This Row],[CPO-Total]:[Procurement-Total]])</f>
        <v>5</v>
      </c>
      <c r="U81" s="1">
        <f>COUNTIFS(CFO[Company Domain],Summary[[#This Row],[Company Domain]],CFO[IPQS Check],"Valid", CFO[Status In HubSpot],"")</f>
        <v>0</v>
      </c>
      <c r="V81" s="1">
        <f>COUNTIFS(CPO[Company Domain],Summary[[#This Row],[Company Domain]],CPO[IPQS Check],"Valid", CPO[Status In HubSpot],"")</f>
        <v>0</v>
      </c>
      <c r="W81" s="1">
        <f>COUNTIFS(COO[Company Domain],Summary[[#This Row],[Company Domain]],COO[IPQS Check],"Valid", COO[Status In HubSpot],"")</f>
        <v>1</v>
      </c>
      <c r="X81" s="1">
        <f>COUNTIFS(CAO[Company Domain],Summary[[#This Row],[Company Domain]],CAO[IPQS Check],"Valid", CAO[Status In HubSpot],"")</f>
        <v>0</v>
      </c>
      <c r="Y81" s="1">
        <f>COUNTIFS(CEO[Company Domain],Summary[[#This Row],[Company Domain]],CEO[IPQS Check],"Valid", CEO[Status In HubSpot],"")</f>
        <v>0</v>
      </c>
      <c r="Z81" s="1">
        <f>COUNTIFS(Finance[Company Domain],Summary[[#This Row],[Company Domain]],Finance[IPQS Check],"Valid", Finance[Status In HubSpot],"New Contact")</f>
        <v>1</v>
      </c>
      <c r="AA81" s="1">
        <f>COUNTIFS(Treasurer[Company Domain],Summary[[#This Row],[Company Domain]],Treasurer[IPQS Check],"Valid", Treasurer[Status In HubSpot],"New Contact")</f>
        <v>0</v>
      </c>
      <c r="AB81" s="1">
        <f>COUNTIFS(Controller[Company Domain],Summary[[#This Row],[Company Domain]],Controller[IPQS Check],"Valid", Controller[Status In HubSpot],"New Contact")</f>
        <v>0</v>
      </c>
      <c r="AC81" s="1">
        <f>COUNTIFS(Sourcing[Company Domain],Summary[[#This Row],[Company Domain]],Sourcing[IPQS Check],"Valid", Sourcing[Status In HubSpot],"New Contact")</f>
        <v>0</v>
      </c>
      <c r="AD81" s="1">
        <f>COUNTIFS(Procurement[Company Domain],Summary[[#This Row],[Company Domain]],Procurement[IPQS Check],"Valid", Procurement[Status In HubSpot],"New Contact")</f>
        <v>0</v>
      </c>
      <c r="AE81" s="1">
        <f>SUM(Summary[[#This Row],[CPO-New]:[Procurement-New]])</f>
        <v>2</v>
      </c>
    </row>
    <row r="82" spans="1:31" x14ac:dyDescent="0.3">
      <c r="A82" s="1">
        <v>81</v>
      </c>
      <c r="B82" t="s">
        <v>81</v>
      </c>
      <c r="C82" t="s">
        <v>181</v>
      </c>
      <c r="D82">
        <v>2495633</v>
      </c>
      <c r="E82" t="s">
        <v>202</v>
      </c>
      <c r="F82" t="s">
        <v>206</v>
      </c>
      <c r="G82" t="s">
        <v>207</v>
      </c>
      <c r="H82" t="s">
        <v>207</v>
      </c>
      <c r="I82" t="s">
        <v>221</v>
      </c>
      <c r="J82" s="1">
        <f>COUNTIFS(CFO[Company Domain],Summary[[#This Row],[Company Domain]],CFO[IPQS Check],"Valid")</f>
        <v>0</v>
      </c>
      <c r="K82" s="1">
        <f>COUNTIFS(CPO[Company Domain],Summary[[#This Row],[Company Domain]],CPO[IPQS Check],"Valid")</f>
        <v>0</v>
      </c>
      <c r="L82" s="1">
        <f>COUNTIFS(COO[Company Domain],Summary[[#This Row],[Company Domain]],COO[IPQS Check],"Valid")</f>
        <v>0</v>
      </c>
      <c r="M82" s="1">
        <f>COUNTIFS(CAO[Company Domain],Summary[[#This Row],[Company Domain]],CAO[IPQS Check],"Valid")</f>
        <v>0</v>
      </c>
      <c r="N82" s="1">
        <f>COUNTIFS(CEO[Company Domain],Summary[[#This Row],[Company Domain]],CEO[IPQS Check],"Valid")</f>
        <v>1</v>
      </c>
      <c r="O82" s="1">
        <f>COUNTIFS(Finance[Company Domain],Summary[[#This Row],[Company Domain]],Finance[IPQS Check],"Valid")</f>
        <v>0</v>
      </c>
      <c r="P82" s="1">
        <f>COUNTIFS(Treasurer[Company Domain],Summary[[#This Row],[Company Domain]],Treasurer[IPQS Check],"Valid")</f>
        <v>3</v>
      </c>
      <c r="Q82" s="1">
        <f>COUNTIFS(Controller[Company Domain],Summary[[#This Row],[Company Domain]],Controller[IPQS Check],"Valid")</f>
        <v>1</v>
      </c>
      <c r="R82" s="1">
        <f>COUNTIFS(Sourcing[Company Domain],Summary[[#This Row],[Company Domain]],Sourcing[IPQS Check],"Valid")</f>
        <v>0</v>
      </c>
      <c r="S82" s="1">
        <f>COUNTIFS(Procurement[Company Domain],Summary[[#This Row],[Company Domain]],Procurement[IPQS Check],"Valid")</f>
        <v>0</v>
      </c>
      <c r="T82" s="1">
        <f>SUM(Summary[[#This Row],[CPO-Total]:[Procurement-Total]])</f>
        <v>5</v>
      </c>
      <c r="U82" s="1">
        <f>COUNTIFS(CFO[Company Domain],Summary[[#This Row],[Company Domain]],CFO[IPQS Check],"Valid", CFO[Status In HubSpot],"")</f>
        <v>0</v>
      </c>
      <c r="V82" s="1">
        <f>COUNTIFS(CPO[Company Domain],Summary[[#This Row],[Company Domain]],CPO[IPQS Check],"Valid", CPO[Status In HubSpot],"")</f>
        <v>0</v>
      </c>
      <c r="W82" s="1">
        <f>COUNTIFS(COO[Company Domain],Summary[[#This Row],[Company Domain]],COO[IPQS Check],"Valid", COO[Status In HubSpot],"")</f>
        <v>0</v>
      </c>
      <c r="X82" s="1">
        <f>COUNTIFS(CAO[Company Domain],Summary[[#This Row],[Company Domain]],CAO[IPQS Check],"Valid", CAO[Status In HubSpot],"")</f>
        <v>0</v>
      </c>
      <c r="Y82" s="1">
        <f>COUNTIFS(CEO[Company Domain],Summary[[#This Row],[Company Domain]],CEO[IPQS Check],"Valid", CEO[Status In HubSpot],"")</f>
        <v>1</v>
      </c>
      <c r="Z82" s="1">
        <f>COUNTIFS(Finance[Company Domain],Summary[[#This Row],[Company Domain]],Finance[IPQS Check],"Valid", Finance[Status In HubSpot],"New Contact")</f>
        <v>0</v>
      </c>
      <c r="AA82" s="1">
        <f>COUNTIFS(Treasurer[Company Domain],Summary[[#This Row],[Company Domain]],Treasurer[IPQS Check],"Valid", Treasurer[Status In HubSpot],"New Contact")</f>
        <v>3</v>
      </c>
      <c r="AB82" s="1">
        <f>COUNTIFS(Controller[Company Domain],Summary[[#This Row],[Company Domain]],Controller[IPQS Check],"Valid", Controller[Status In HubSpot],"New Contact")</f>
        <v>0</v>
      </c>
      <c r="AC82" s="1">
        <f>COUNTIFS(Sourcing[Company Domain],Summary[[#This Row],[Company Domain]],Sourcing[IPQS Check],"Valid", Sourcing[Status In HubSpot],"New Contact")</f>
        <v>0</v>
      </c>
      <c r="AD82" s="1">
        <f>COUNTIFS(Procurement[Company Domain],Summary[[#This Row],[Company Domain]],Procurement[IPQS Check],"Valid", Procurement[Status In HubSpot],"New Contact")</f>
        <v>0</v>
      </c>
      <c r="AE82" s="1">
        <f>SUM(Summary[[#This Row],[CPO-New]:[Procurement-New]])</f>
        <v>4</v>
      </c>
    </row>
    <row r="83" spans="1:31" x14ac:dyDescent="0.3">
      <c r="A83" s="1">
        <v>82</v>
      </c>
      <c r="B83" t="s">
        <v>82</v>
      </c>
      <c r="C83" t="s">
        <v>182</v>
      </c>
      <c r="D83">
        <v>1161057</v>
      </c>
      <c r="E83" t="s">
        <v>202</v>
      </c>
      <c r="F83" t="s">
        <v>206</v>
      </c>
      <c r="G83" t="s">
        <v>207</v>
      </c>
      <c r="H83" t="s">
        <v>207</v>
      </c>
      <c r="I83" t="s">
        <v>221</v>
      </c>
      <c r="J83" s="1">
        <f>COUNTIFS(CFO[Company Domain],Summary[[#This Row],[Company Domain]],CFO[IPQS Check],"Valid")</f>
        <v>2</v>
      </c>
      <c r="K83" s="1">
        <f>COUNTIFS(CPO[Company Domain],Summary[[#This Row],[Company Domain]],CPO[IPQS Check],"Valid")</f>
        <v>0</v>
      </c>
      <c r="L83" s="1">
        <f>COUNTIFS(COO[Company Domain],Summary[[#This Row],[Company Domain]],COO[IPQS Check],"Valid")</f>
        <v>1</v>
      </c>
      <c r="M83" s="1">
        <f>COUNTIFS(CAO[Company Domain],Summary[[#This Row],[Company Domain]],CAO[IPQS Check],"Valid")</f>
        <v>0</v>
      </c>
      <c r="N83" s="1">
        <f>COUNTIFS(CEO[Company Domain],Summary[[#This Row],[Company Domain]],CEO[IPQS Check],"Valid")</f>
        <v>1</v>
      </c>
      <c r="O83" s="1">
        <f>COUNTIFS(Finance[Company Domain],Summary[[#This Row],[Company Domain]],Finance[IPQS Check],"Valid")</f>
        <v>1</v>
      </c>
      <c r="P83" s="1">
        <f>COUNTIFS(Treasurer[Company Domain],Summary[[#This Row],[Company Domain]],Treasurer[IPQS Check],"Valid")</f>
        <v>0</v>
      </c>
      <c r="Q83" s="1">
        <f>COUNTIFS(Controller[Company Domain],Summary[[#This Row],[Company Domain]],Controller[IPQS Check],"Valid")</f>
        <v>2</v>
      </c>
      <c r="R83" s="1">
        <f>COUNTIFS(Sourcing[Company Domain],Summary[[#This Row],[Company Domain]],Sourcing[IPQS Check],"Valid")</f>
        <v>0</v>
      </c>
      <c r="S83" s="1">
        <f>COUNTIFS(Procurement[Company Domain],Summary[[#This Row],[Company Domain]],Procurement[IPQS Check],"Valid")</f>
        <v>0</v>
      </c>
      <c r="T83" s="1">
        <f>SUM(Summary[[#This Row],[CPO-Total]:[Procurement-Total]])</f>
        <v>5</v>
      </c>
      <c r="U83" s="1">
        <f>COUNTIFS(CFO[Company Domain],Summary[[#This Row],[Company Domain]],CFO[IPQS Check],"Valid", CFO[Status In HubSpot],"")</f>
        <v>2</v>
      </c>
      <c r="V83" s="1">
        <f>COUNTIFS(CPO[Company Domain],Summary[[#This Row],[Company Domain]],CPO[IPQS Check],"Valid", CPO[Status In HubSpot],"")</f>
        <v>0</v>
      </c>
      <c r="W83" s="1">
        <f>COUNTIFS(COO[Company Domain],Summary[[#This Row],[Company Domain]],COO[IPQS Check],"Valid", COO[Status In HubSpot],"")</f>
        <v>1</v>
      </c>
      <c r="X83" s="1">
        <f>COUNTIFS(CAO[Company Domain],Summary[[#This Row],[Company Domain]],CAO[IPQS Check],"Valid", CAO[Status In HubSpot],"")</f>
        <v>0</v>
      </c>
      <c r="Y83" s="1">
        <f>COUNTIFS(CEO[Company Domain],Summary[[#This Row],[Company Domain]],CEO[IPQS Check],"Valid", CEO[Status In HubSpot],"")</f>
        <v>0</v>
      </c>
      <c r="Z83" s="1">
        <f>COUNTIFS(Finance[Company Domain],Summary[[#This Row],[Company Domain]],Finance[IPQS Check],"Valid", Finance[Status In HubSpot],"New Contact")</f>
        <v>0</v>
      </c>
      <c r="AA83" s="1">
        <f>COUNTIFS(Treasurer[Company Domain],Summary[[#This Row],[Company Domain]],Treasurer[IPQS Check],"Valid", Treasurer[Status In HubSpot],"New Contact")</f>
        <v>0</v>
      </c>
      <c r="AB83" s="1">
        <f>COUNTIFS(Controller[Company Domain],Summary[[#This Row],[Company Domain]],Controller[IPQS Check],"Valid", Controller[Status In HubSpot],"New Contact")</f>
        <v>0</v>
      </c>
      <c r="AC83" s="1">
        <f>COUNTIFS(Sourcing[Company Domain],Summary[[#This Row],[Company Domain]],Sourcing[IPQS Check],"Valid", Sourcing[Status In HubSpot],"New Contact")</f>
        <v>0</v>
      </c>
      <c r="AD83" s="1">
        <f>COUNTIFS(Procurement[Company Domain],Summary[[#This Row],[Company Domain]],Procurement[IPQS Check],"Valid", Procurement[Status In HubSpot],"New Contact")</f>
        <v>0</v>
      </c>
      <c r="AE83" s="1">
        <f>SUM(Summary[[#This Row],[CPO-New]:[Procurement-New]])</f>
        <v>1</v>
      </c>
    </row>
    <row r="84" spans="1:31" x14ac:dyDescent="0.3">
      <c r="A84" s="1">
        <v>83</v>
      </c>
      <c r="B84" t="s">
        <v>83</v>
      </c>
      <c r="C84" t="s">
        <v>183</v>
      </c>
      <c r="D84">
        <v>1145055</v>
      </c>
      <c r="E84" t="s">
        <v>202</v>
      </c>
      <c r="F84" t="s">
        <v>206</v>
      </c>
      <c r="G84" t="s">
        <v>207</v>
      </c>
      <c r="H84" t="s">
        <v>207</v>
      </c>
      <c r="I84" t="s">
        <v>221</v>
      </c>
      <c r="J84" s="1">
        <f>COUNTIFS(CFO[Company Domain],Summary[[#This Row],[Company Domain]],CFO[IPQS Check],"Valid")</f>
        <v>0</v>
      </c>
      <c r="K84" s="1">
        <f>COUNTIFS(CPO[Company Domain],Summary[[#This Row],[Company Domain]],CPO[IPQS Check],"Valid")</f>
        <v>0</v>
      </c>
      <c r="L84" s="1">
        <f>COUNTIFS(COO[Company Domain],Summary[[#This Row],[Company Domain]],COO[IPQS Check],"Valid")</f>
        <v>1</v>
      </c>
      <c r="M84" s="1">
        <f>COUNTIFS(CAO[Company Domain],Summary[[#This Row],[Company Domain]],CAO[IPQS Check],"Valid")</f>
        <v>0</v>
      </c>
      <c r="N84" s="1">
        <f>COUNTIFS(CEO[Company Domain],Summary[[#This Row],[Company Domain]],CEO[IPQS Check],"Valid")</f>
        <v>2</v>
      </c>
      <c r="O84" s="1">
        <f>COUNTIFS(Finance[Company Domain],Summary[[#This Row],[Company Domain]],Finance[IPQS Check],"Valid")</f>
        <v>0</v>
      </c>
      <c r="P84" s="1">
        <f>COUNTIFS(Treasurer[Company Domain],Summary[[#This Row],[Company Domain]],Treasurer[IPQS Check],"Valid")</f>
        <v>0</v>
      </c>
      <c r="Q84" s="1">
        <f>COUNTIFS(Controller[Company Domain],Summary[[#This Row],[Company Domain]],Controller[IPQS Check],"Valid")</f>
        <v>1</v>
      </c>
      <c r="R84" s="1">
        <f>COUNTIFS(Sourcing[Company Domain],Summary[[#This Row],[Company Domain]],Sourcing[IPQS Check],"Valid")</f>
        <v>0</v>
      </c>
      <c r="S84" s="1">
        <f>COUNTIFS(Procurement[Company Domain],Summary[[#This Row],[Company Domain]],Procurement[IPQS Check],"Valid")</f>
        <v>0</v>
      </c>
      <c r="T84" s="1">
        <f>SUM(Summary[[#This Row],[CPO-Total]:[Procurement-Total]])</f>
        <v>4</v>
      </c>
      <c r="U84" s="1">
        <f>COUNTIFS(CFO[Company Domain],Summary[[#This Row],[Company Domain]],CFO[IPQS Check],"Valid", CFO[Status In HubSpot],"")</f>
        <v>0</v>
      </c>
      <c r="V84" s="1">
        <f>COUNTIFS(CPO[Company Domain],Summary[[#This Row],[Company Domain]],CPO[IPQS Check],"Valid", CPO[Status In HubSpot],"")</f>
        <v>0</v>
      </c>
      <c r="W84" s="1">
        <f>COUNTIFS(COO[Company Domain],Summary[[#This Row],[Company Domain]],COO[IPQS Check],"Valid", COO[Status In HubSpot],"")</f>
        <v>1</v>
      </c>
      <c r="X84" s="1">
        <f>COUNTIFS(CAO[Company Domain],Summary[[#This Row],[Company Domain]],CAO[IPQS Check],"Valid", CAO[Status In HubSpot],"")</f>
        <v>0</v>
      </c>
      <c r="Y84" s="1">
        <f>COUNTIFS(CEO[Company Domain],Summary[[#This Row],[Company Domain]],CEO[IPQS Check],"Valid", CEO[Status In HubSpot],"")</f>
        <v>1</v>
      </c>
      <c r="Z84" s="1">
        <f>COUNTIFS(Finance[Company Domain],Summary[[#This Row],[Company Domain]],Finance[IPQS Check],"Valid", Finance[Status In HubSpot],"New Contact")</f>
        <v>0</v>
      </c>
      <c r="AA84" s="1">
        <f>COUNTIFS(Treasurer[Company Domain],Summary[[#This Row],[Company Domain]],Treasurer[IPQS Check],"Valid", Treasurer[Status In HubSpot],"New Contact")</f>
        <v>0</v>
      </c>
      <c r="AB84" s="1">
        <f>COUNTIFS(Controller[Company Domain],Summary[[#This Row],[Company Domain]],Controller[IPQS Check],"Valid", Controller[Status In HubSpot],"New Contact")</f>
        <v>0</v>
      </c>
      <c r="AC84" s="1">
        <f>COUNTIFS(Sourcing[Company Domain],Summary[[#This Row],[Company Domain]],Sourcing[IPQS Check],"Valid", Sourcing[Status In HubSpot],"New Contact")</f>
        <v>0</v>
      </c>
      <c r="AD84" s="1">
        <f>COUNTIFS(Procurement[Company Domain],Summary[[#This Row],[Company Domain]],Procurement[IPQS Check],"Valid", Procurement[Status In HubSpot],"New Contact")</f>
        <v>0</v>
      </c>
      <c r="AE84" s="1">
        <f>SUM(Summary[[#This Row],[CPO-New]:[Procurement-New]])</f>
        <v>2</v>
      </c>
    </row>
    <row r="85" spans="1:31" x14ac:dyDescent="0.3">
      <c r="A85" s="1">
        <v>84</v>
      </c>
      <c r="B85" t="s">
        <v>84</v>
      </c>
      <c r="C85" t="s">
        <v>184</v>
      </c>
      <c r="D85">
        <v>1027614</v>
      </c>
      <c r="E85" t="s">
        <v>202</v>
      </c>
      <c r="F85" t="s">
        <v>206</v>
      </c>
      <c r="G85" t="s">
        <v>207</v>
      </c>
      <c r="H85" t="s">
        <v>207</v>
      </c>
      <c r="I85" t="s">
        <v>221</v>
      </c>
      <c r="J85" s="1">
        <f>COUNTIFS(CFO[Company Domain],Summary[[#This Row],[Company Domain]],CFO[IPQS Check],"Valid")</f>
        <v>1</v>
      </c>
      <c r="K85" s="1">
        <f>COUNTIFS(CPO[Company Domain],Summary[[#This Row],[Company Domain]],CPO[IPQS Check],"Valid")</f>
        <v>0</v>
      </c>
      <c r="L85" s="1">
        <f>COUNTIFS(COO[Company Domain],Summary[[#This Row],[Company Domain]],COO[IPQS Check],"Valid")</f>
        <v>3</v>
      </c>
      <c r="M85" s="1">
        <f>COUNTIFS(CAO[Company Domain],Summary[[#This Row],[Company Domain]],CAO[IPQS Check],"Valid")</f>
        <v>0</v>
      </c>
      <c r="N85" s="1">
        <f>COUNTIFS(CEO[Company Domain],Summary[[#This Row],[Company Domain]],CEO[IPQS Check],"Valid")</f>
        <v>3</v>
      </c>
      <c r="O85" s="1">
        <f>COUNTIFS(Finance[Company Domain],Summary[[#This Row],[Company Domain]],Finance[IPQS Check],"Valid")</f>
        <v>0</v>
      </c>
      <c r="P85" s="1">
        <f>COUNTIFS(Treasurer[Company Domain],Summary[[#This Row],[Company Domain]],Treasurer[IPQS Check],"Valid")</f>
        <v>0</v>
      </c>
      <c r="Q85" s="1">
        <f>COUNTIFS(Controller[Company Domain],Summary[[#This Row],[Company Domain]],Controller[IPQS Check],"Valid")</f>
        <v>0</v>
      </c>
      <c r="R85" s="1">
        <f>COUNTIFS(Sourcing[Company Domain],Summary[[#This Row],[Company Domain]],Sourcing[IPQS Check],"Valid")</f>
        <v>0</v>
      </c>
      <c r="S85" s="1">
        <f>COUNTIFS(Procurement[Company Domain],Summary[[#This Row],[Company Domain]],Procurement[IPQS Check],"Valid")</f>
        <v>0</v>
      </c>
      <c r="T85" s="1">
        <f>SUM(Summary[[#This Row],[CPO-Total]:[Procurement-Total]])</f>
        <v>6</v>
      </c>
      <c r="U85" s="1">
        <f>COUNTIFS(CFO[Company Domain],Summary[[#This Row],[Company Domain]],CFO[IPQS Check],"Valid", CFO[Status In HubSpot],"")</f>
        <v>0</v>
      </c>
      <c r="V85" s="1">
        <f>COUNTIFS(CPO[Company Domain],Summary[[#This Row],[Company Domain]],CPO[IPQS Check],"Valid", CPO[Status In HubSpot],"")</f>
        <v>0</v>
      </c>
      <c r="W85" s="1">
        <f>COUNTIFS(COO[Company Domain],Summary[[#This Row],[Company Domain]],COO[IPQS Check],"Valid", COO[Status In HubSpot],"")</f>
        <v>2</v>
      </c>
      <c r="X85" s="1">
        <f>COUNTIFS(CAO[Company Domain],Summary[[#This Row],[Company Domain]],CAO[IPQS Check],"Valid", CAO[Status In HubSpot],"")</f>
        <v>0</v>
      </c>
      <c r="Y85" s="1">
        <f>COUNTIFS(CEO[Company Domain],Summary[[#This Row],[Company Domain]],CEO[IPQS Check],"Valid", CEO[Status In HubSpot],"")</f>
        <v>1</v>
      </c>
      <c r="Z85" s="1">
        <f>COUNTIFS(Finance[Company Domain],Summary[[#This Row],[Company Domain]],Finance[IPQS Check],"Valid", Finance[Status In HubSpot],"New Contact")</f>
        <v>0</v>
      </c>
      <c r="AA85" s="1">
        <f>COUNTIFS(Treasurer[Company Domain],Summary[[#This Row],[Company Domain]],Treasurer[IPQS Check],"Valid", Treasurer[Status In HubSpot],"New Contact")</f>
        <v>0</v>
      </c>
      <c r="AB85" s="1">
        <f>COUNTIFS(Controller[Company Domain],Summary[[#This Row],[Company Domain]],Controller[IPQS Check],"Valid", Controller[Status In HubSpot],"New Contact")</f>
        <v>0</v>
      </c>
      <c r="AC85" s="1">
        <f>COUNTIFS(Sourcing[Company Domain],Summary[[#This Row],[Company Domain]],Sourcing[IPQS Check],"Valid", Sourcing[Status In HubSpot],"New Contact")</f>
        <v>0</v>
      </c>
      <c r="AD85" s="1">
        <f>COUNTIFS(Procurement[Company Domain],Summary[[#This Row],[Company Domain]],Procurement[IPQS Check],"Valid", Procurement[Status In HubSpot],"New Contact")</f>
        <v>0</v>
      </c>
      <c r="AE85" s="1">
        <f>SUM(Summary[[#This Row],[CPO-New]:[Procurement-New]])</f>
        <v>3</v>
      </c>
    </row>
    <row r="86" spans="1:31" x14ac:dyDescent="0.3">
      <c r="A86" s="1">
        <v>85</v>
      </c>
      <c r="B86" t="s">
        <v>85</v>
      </c>
      <c r="C86" t="s">
        <v>185</v>
      </c>
      <c r="D86">
        <v>1468019</v>
      </c>
      <c r="E86" t="s">
        <v>202</v>
      </c>
      <c r="F86" t="s">
        <v>206</v>
      </c>
      <c r="G86" t="s">
        <v>207</v>
      </c>
      <c r="H86" t="s">
        <v>207</v>
      </c>
      <c r="I86" t="s">
        <v>221</v>
      </c>
      <c r="J86" s="1">
        <f>COUNTIFS(CFO[Company Domain],Summary[[#This Row],[Company Domain]],CFO[IPQS Check],"Valid")</f>
        <v>1</v>
      </c>
      <c r="K86" s="1">
        <f>COUNTIFS(CPO[Company Domain],Summary[[#This Row],[Company Domain]],CPO[IPQS Check],"Valid")</f>
        <v>0</v>
      </c>
      <c r="L86" s="1">
        <f>COUNTIFS(COO[Company Domain],Summary[[#This Row],[Company Domain]],COO[IPQS Check],"Valid")</f>
        <v>2</v>
      </c>
      <c r="M86" s="1">
        <f>COUNTIFS(CAO[Company Domain],Summary[[#This Row],[Company Domain]],CAO[IPQS Check],"Valid")</f>
        <v>1</v>
      </c>
      <c r="N86" s="1">
        <f>COUNTIFS(CEO[Company Domain],Summary[[#This Row],[Company Domain]],CEO[IPQS Check],"Valid")</f>
        <v>0</v>
      </c>
      <c r="O86" s="1">
        <f>COUNTIFS(Finance[Company Domain],Summary[[#This Row],[Company Domain]],Finance[IPQS Check],"Valid")</f>
        <v>1</v>
      </c>
      <c r="P86" s="1">
        <f>COUNTIFS(Treasurer[Company Domain],Summary[[#This Row],[Company Domain]],Treasurer[IPQS Check],"Valid")</f>
        <v>1</v>
      </c>
      <c r="Q86" s="1">
        <f>COUNTIFS(Controller[Company Domain],Summary[[#This Row],[Company Domain]],Controller[IPQS Check],"Valid")</f>
        <v>0</v>
      </c>
      <c r="R86" s="1">
        <f>COUNTIFS(Sourcing[Company Domain],Summary[[#This Row],[Company Domain]],Sourcing[IPQS Check],"Valid")</f>
        <v>0</v>
      </c>
      <c r="S86" s="1">
        <f>COUNTIFS(Procurement[Company Domain],Summary[[#This Row],[Company Domain]],Procurement[IPQS Check],"Valid")</f>
        <v>0</v>
      </c>
      <c r="T86" s="1">
        <f>SUM(Summary[[#This Row],[CPO-Total]:[Procurement-Total]])</f>
        <v>5</v>
      </c>
      <c r="U86" s="1">
        <f>COUNTIFS(CFO[Company Domain],Summary[[#This Row],[Company Domain]],CFO[IPQS Check],"Valid", CFO[Status In HubSpot],"")</f>
        <v>1</v>
      </c>
      <c r="V86" s="1">
        <f>COUNTIFS(CPO[Company Domain],Summary[[#This Row],[Company Domain]],CPO[IPQS Check],"Valid", CPO[Status In HubSpot],"")</f>
        <v>0</v>
      </c>
      <c r="W86" s="1">
        <f>COUNTIFS(COO[Company Domain],Summary[[#This Row],[Company Domain]],COO[IPQS Check],"Valid", COO[Status In HubSpot],"")</f>
        <v>2</v>
      </c>
      <c r="X86" s="1">
        <f>COUNTIFS(CAO[Company Domain],Summary[[#This Row],[Company Domain]],CAO[IPQS Check],"Valid", CAO[Status In HubSpot],"")</f>
        <v>0</v>
      </c>
      <c r="Y86" s="1">
        <f>COUNTIFS(CEO[Company Domain],Summary[[#This Row],[Company Domain]],CEO[IPQS Check],"Valid", CEO[Status In HubSpot],"")</f>
        <v>0</v>
      </c>
      <c r="Z86" s="1">
        <f>COUNTIFS(Finance[Company Domain],Summary[[#This Row],[Company Domain]],Finance[IPQS Check],"Valid", Finance[Status In HubSpot],"New Contact")</f>
        <v>1</v>
      </c>
      <c r="AA86" s="1">
        <f>COUNTIFS(Treasurer[Company Domain],Summary[[#This Row],[Company Domain]],Treasurer[IPQS Check],"Valid", Treasurer[Status In HubSpot],"New Contact")</f>
        <v>1</v>
      </c>
      <c r="AB86" s="1">
        <f>COUNTIFS(Controller[Company Domain],Summary[[#This Row],[Company Domain]],Controller[IPQS Check],"Valid", Controller[Status In HubSpot],"New Contact")</f>
        <v>0</v>
      </c>
      <c r="AC86" s="1">
        <f>COUNTIFS(Sourcing[Company Domain],Summary[[#This Row],[Company Domain]],Sourcing[IPQS Check],"Valid", Sourcing[Status In HubSpot],"New Contact")</f>
        <v>0</v>
      </c>
      <c r="AD86" s="1">
        <f>COUNTIFS(Procurement[Company Domain],Summary[[#This Row],[Company Domain]],Procurement[IPQS Check],"Valid", Procurement[Status In HubSpot],"New Contact")</f>
        <v>0</v>
      </c>
      <c r="AE86" s="1">
        <f>SUM(Summary[[#This Row],[CPO-New]:[Procurement-New]])</f>
        <v>4</v>
      </c>
    </row>
    <row r="87" spans="1:31" x14ac:dyDescent="0.3">
      <c r="A87" s="1">
        <v>86</v>
      </c>
      <c r="B87" t="s">
        <v>86</v>
      </c>
      <c r="C87" t="s">
        <v>186</v>
      </c>
      <c r="D87">
        <v>1913515</v>
      </c>
      <c r="E87" t="s">
        <v>202</v>
      </c>
      <c r="F87" t="s">
        <v>206</v>
      </c>
      <c r="G87" t="s">
        <v>207</v>
      </c>
      <c r="H87" t="s">
        <v>207</v>
      </c>
      <c r="I87" t="s">
        <v>221</v>
      </c>
      <c r="J87" s="1">
        <f>COUNTIFS(CFO[Company Domain],Summary[[#This Row],[Company Domain]],CFO[IPQS Check],"Valid")</f>
        <v>1</v>
      </c>
      <c r="K87" s="1">
        <f>COUNTIFS(CPO[Company Domain],Summary[[#This Row],[Company Domain]],CPO[IPQS Check],"Valid")</f>
        <v>0</v>
      </c>
      <c r="L87" s="1">
        <f>COUNTIFS(COO[Company Domain],Summary[[#This Row],[Company Domain]],COO[IPQS Check],"Valid")</f>
        <v>5</v>
      </c>
      <c r="M87" s="1">
        <f>COUNTIFS(CAO[Company Domain],Summary[[#This Row],[Company Domain]],CAO[IPQS Check],"Valid")</f>
        <v>0</v>
      </c>
      <c r="N87" s="1">
        <f>COUNTIFS(CEO[Company Domain],Summary[[#This Row],[Company Domain]],CEO[IPQS Check],"Valid")</f>
        <v>0</v>
      </c>
      <c r="O87" s="1">
        <f>COUNTIFS(Finance[Company Domain],Summary[[#This Row],[Company Domain]],Finance[IPQS Check],"Valid")</f>
        <v>0</v>
      </c>
      <c r="P87" s="1">
        <f>COUNTIFS(Treasurer[Company Domain],Summary[[#This Row],[Company Domain]],Treasurer[IPQS Check],"Valid")</f>
        <v>1</v>
      </c>
      <c r="Q87" s="1">
        <f>COUNTIFS(Controller[Company Domain],Summary[[#This Row],[Company Domain]],Controller[IPQS Check],"Valid")</f>
        <v>0</v>
      </c>
      <c r="R87" s="1">
        <f>COUNTIFS(Sourcing[Company Domain],Summary[[#This Row],[Company Domain]],Sourcing[IPQS Check],"Valid")</f>
        <v>0</v>
      </c>
      <c r="S87" s="1">
        <f>COUNTIFS(Procurement[Company Domain],Summary[[#This Row],[Company Domain]],Procurement[IPQS Check],"Valid")</f>
        <v>1</v>
      </c>
      <c r="T87" s="1">
        <f>SUM(Summary[[#This Row],[CPO-Total]:[Procurement-Total]])</f>
        <v>7</v>
      </c>
      <c r="U87" s="1">
        <f>COUNTIFS(CFO[Company Domain],Summary[[#This Row],[Company Domain]],CFO[IPQS Check],"Valid", CFO[Status In HubSpot],"")</f>
        <v>1</v>
      </c>
      <c r="V87" s="1">
        <f>COUNTIFS(CPO[Company Domain],Summary[[#This Row],[Company Domain]],CPO[IPQS Check],"Valid", CPO[Status In HubSpot],"")</f>
        <v>0</v>
      </c>
      <c r="W87" s="1">
        <f>COUNTIFS(COO[Company Domain],Summary[[#This Row],[Company Domain]],COO[IPQS Check],"Valid", COO[Status In HubSpot],"")</f>
        <v>1</v>
      </c>
      <c r="X87" s="1">
        <f>COUNTIFS(CAO[Company Domain],Summary[[#This Row],[Company Domain]],CAO[IPQS Check],"Valid", CAO[Status In HubSpot],"")</f>
        <v>0</v>
      </c>
      <c r="Y87" s="1">
        <f>COUNTIFS(CEO[Company Domain],Summary[[#This Row],[Company Domain]],CEO[IPQS Check],"Valid", CEO[Status In HubSpot],"")</f>
        <v>0</v>
      </c>
      <c r="Z87" s="1">
        <f>COUNTIFS(Finance[Company Domain],Summary[[#This Row],[Company Domain]],Finance[IPQS Check],"Valid", Finance[Status In HubSpot],"New Contact")</f>
        <v>0</v>
      </c>
      <c r="AA87" s="1">
        <f>COUNTIFS(Treasurer[Company Domain],Summary[[#This Row],[Company Domain]],Treasurer[IPQS Check],"Valid", Treasurer[Status In HubSpot],"New Contact")</f>
        <v>1</v>
      </c>
      <c r="AB87" s="1">
        <f>COUNTIFS(Controller[Company Domain],Summary[[#This Row],[Company Domain]],Controller[IPQS Check],"Valid", Controller[Status In HubSpot],"New Contact")</f>
        <v>0</v>
      </c>
      <c r="AC87" s="1">
        <f>COUNTIFS(Sourcing[Company Domain],Summary[[#This Row],[Company Domain]],Sourcing[IPQS Check],"Valid", Sourcing[Status In HubSpot],"New Contact")</f>
        <v>0</v>
      </c>
      <c r="AD87" s="1">
        <f>COUNTIFS(Procurement[Company Domain],Summary[[#This Row],[Company Domain]],Procurement[IPQS Check],"Valid", Procurement[Status In HubSpot],"New Contact")</f>
        <v>0</v>
      </c>
      <c r="AE87" s="1">
        <f>SUM(Summary[[#This Row],[CPO-New]:[Procurement-New]])</f>
        <v>2</v>
      </c>
    </row>
    <row r="88" spans="1:31" x14ac:dyDescent="0.3">
      <c r="A88" s="1">
        <v>87</v>
      </c>
      <c r="B88" t="s">
        <v>87</v>
      </c>
      <c r="C88" t="s">
        <v>187</v>
      </c>
      <c r="D88">
        <v>1939308</v>
      </c>
      <c r="E88" t="s">
        <v>202</v>
      </c>
      <c r="F88" t="s">
        <v>215</v>
      </c>
      <c r="G88" t="s">
        <v>209</v>
      </c>
      <c r="H88" t="s">
        <v>216</v>
      </c>
      <c r="I88" t="s">
        <v>221</v>
      </c>
      <c r="J88" s="1">
        <f>COUNTIFS(CFO[Company Domain],Summary[[#This Row],[Company Domain]],CFO[IPQS Check],"Valid")</f>
        <v>0</v>
      </c>
      <c r="K88" s="1">
        <f>COUNTIFS(CPO[Company Domain],Summary[[#This Row],[Company Domain]],CPO[IPQS Check],"Valid")</f>
        <v>0</v>
      </c>
      <c r="L88" s="1">
        <f>COUNTIFS(COO[Company Domain],Summary[[#This Row],[Company Domain]],COO[IPQS Check],"Valid")</f>
        <v>1</v>
      </c>
      <c r="M88" s="1">
        <f>COUNTIFS(CAO[Company Domain],Summary[[#This Row],[Company Domain]],CAO[IPQS Check],"Valid")</f>
        <v>0</v>
      </c>
      <c r="N88" s="1">
        <f>COUNTIFS(CEO[Company Domain],Summary[[#This Row],[Company Domain]],CEO[IPQS Check],"Valid")</f>
        <v>1</v>
      </c>
      <c r="O88" s="1">
        <f>COUNTIFS(Finance[Company Domain],Summary[[#This Row],[Company Domain]],Finance[IPQS Check],"Valid")</f>
        <v>0</v>
      </c>
      <c r="P88" s="1">
        <f>COUNTIFS(Treasurer[Company Domain],Summary[[#This Row],[Company Domain]],Treasurer[IPQS Check],"Valid")</f>
        <v>0</v>
      </c>
      <c r="Q88" s="1">
        <f>COUNTIFS(Controller[Company Domain],Summary[[#This Row],[Company Domain]],Controller[IPQS Check],"Valid")</f>
        <v>1</v>
      </c>
      <c r="R88" s="1">
        <f>COUNTIFS(Sourcing[Company Domain],Summary[[#This Row],[Company Domain]],Sourcing[IPQS Check],"Valid")</f>
        <v>0</v>
      </c>
      <c r="S88" s="1">
        <f>COUNTIFS(Procurement[Company Domain],Summary[[#This Row],[Company Domain]],Procurement[IPQS Check],"Valid")</f>
        <v>0</v>
      </c>
      <c r="T88" s="1">
        <f>SUM(Summary[[#This Row],[CPO-Total]:[Procurement-Total]])</f>
        <v>3</v>
      </c>
      <c r="U88" s="1">
        <f>COUNTIFS(CFO[Company Domain],Summary[[#This Row],[Company Domain]],CFO[IPQS Check],"Valid", CFO[Status In HubSpot],"")</f>
        <v>0</v>
      </c>
      <c r="V88" s="1">
        <f>COUNTIFS(CPO[Company Domain],Summary[[#This Row],[Company Domain]],CPO[IPQS Check],"Valid", CPO[Status In HubSpot],"")</f>
        <v>0</v>
      </c>
      <c r="W88" s="1">
        <f>COUNTIFS(COO[Company Domain],Summary[[#This Row],[Company Domain]],COO[IPQS Check],"Valid", COO[Status In HubSpot],"")</f>
        <v>1</v>
      </c>
      <c r="X88" s="1">
        <f>COUNTIFS(CAO[Company Domain],Summary[[#This Row],[Company Domain]],CAO[IPQS Check],"Valid", CAO[Status In HubSpot],"")</f>
        <v>0</v>
      </c>
      <c r="Y88" s="1">
        <f>COUNTIFS(CEO[Company Domain],Summary[[#This Row],[Company Domain]],CEO[IPQS Check],"Valid", CEO[Status In HubSpot],"")</f>
        <v>0</v>
      </c>
      <c r="Z88" s="1">
        <f>COUNTIFS(Finance[Company Domain],Summary[[#This Row],[Company Domain]],Finance[IPQS Check],"Valid", Finance[Status In HubSpot],"New Contact")</f>
        <v>0</v>
      </c>
      <c r="AA88" s="1">
        <f>COUNTIFS(Treasurer[Company Domain],Summary[[#This Row],[Company Domain]],Treasurer[IPQS Check],"Valid", Treasurer[Status In HubSpot],"New Contact")</f>
        <v>0</v>
      </c>
      <c r="AB88" s="1">
        <f>COUNTIFS(Controller[Company Domain],Summary[[#This Row],[Company Domain]],Controller[IPQS Check],"Valid", Controller[Status In HubSpot],"New Contact")</f>
        <v>0</v>
      </c>
      <c r="AC88" s="1">
        <f>COUNTIFS(Sourcing[Company Domain],Summary[[#This Row],[Company Domain]],Sourcing[IPQS Check],"Valid", Sourcing[Status In HubSpot],"New Contact")</f>
        <v>0</v>
      </c>
      <c r="AD88" s="1">
        <f>COUNTIFS(Procurement[Company Domain],Summary[[#This Row],[Company Domain]],Procurement[IPQS Check],"Valid", Procurement[Status In HubSpot],"New Contact")</f>
        <v>0</v>
      </c>
      <c r="AE88" s="1">
        <f>SUM(Summary[[#This Row],[CPO-New]:[Procurement-New]])</f>
        <v>1</v>
      </c>
    </row>
    <row r="89" spans="1:31" x14ac:dyDescent="0.3">
      <c r="A89" s="1">
        <v>88</v>
      </c>
      <c r="B89" t="s">
        <v>88</v>
      </c>
      <c r="C89" t="s">
        <v>188</v>
      </c>
      <c r="D89">
        <v>5102805</v>
      </c>
      <c r="E89" t="s">
        <v>201</v>
      </c>
      <c r="F89" t="s">
        <v>206</v>
      </c>
      <c r="G89" t="s">
        <v>207</v>
      </c>
      <c r="H89" t="s">
        <v>207</v>
      </c>
      <c r="I89" t="s">
        <v>221</v>
      </c>
      <c r="J89" s="1">
        <f>COUNTIFS(CFO[Company Domain],Summary[[#This Row],[Company Domain]],CFO[IPQS Check],"Valid")</f>
        <v>1</v>
      </c>
      <c r="K89" s="1">
        <f>COUNTIFS(CPO[Company Domain],Summary[[#This Row],[Company Domain]],CPO[IPQS Check],"Valid")</f>
        <v>0</v>
      </c>
      <c r="L89" s="1">
        <f>COUNTIFS(COO[Company Domain],Summary[[#This Row],[Company Domain]],COO[IPQS Check],"Valid")</f>
        <v>0</v>
      </c>
      <c r="M89" s="1">
        <f>COUNTIFS(CAO[Company Domain],Summary[[#This Row],[Company Domain]],CAO[IPQS Check],"Valid")</f>
        <v>0</v>
      </c>
      <c r="N89" s="1">
        <f>COUNTIFS(CEO[Company Domain],Summary[[#This Row],[Company Domain]],CEO[IPQS Check],"Valid")</f>
        <v>1</v>
      </c>
      <c r="O89" s="1">
        <f>COUNTIFS(Finance[Company Domain],Summary[[#This Row],[Company Domain]],Finance[IPQS Check],"Valid")</f>
        <v>1</v>
      </c>
      <c r="P89" s="1">
        <f>COUNTIFS(Treasurer[Company Domain],Summary[[#This Row],[Company Domain]],Treasurer[IPQS Check],"Valid")</f>
        <v>1</v>
      </c>
      <c r="Q89" s="1">
        <f>COUNTIFS(Controller[Company Domain],Summary[[#This Row],[Company Domain]],Controller[IPQS Check],"Valid")</f>
        <v>0</v>
      </c>
      <c r="R89" s="1">
        <f>COUNTIFS(Sourcing[Company Domain],Summary[[#This Row],[Company Domain]],Sourcing[IPQS Check],"Valid")</f>
        <v>0</v>
      </c>
      <c r="S89" s="1">
        <f>COUNTIFS(Procurement[Company Domain],Summary[[#This Row],[Company Domain]],Procurement[IPQS Check],"Valid")</f>
        <v>0</v>
      </c>
      <c r="T89" s="1">
        <f>SUM(Summary[[#This Row],[CPO-Total]:[Procurement-Total]])</f>
        <v>3</v>
      </c>
      <c r="U89" s="1">
        <f>COUNTIFS(CFO[Company Domain],Summary[[#This Row],[Company Domain]],CFO[IPQS Check],"Valid", CFO[Status In HubSpot],"")</f>
        <v>0</v>
      </c>
      <c r="V89" s="1">
        <f>COUNTIFS(CPO[Company Domain],Summary[[#This Row],[Company Domain]],CPO[IPQS Check],"Valid", CPO[Status In HubSpot],"")</f>
        <v>0</v>
      </c>
      <c r="W89" s="1">
        <f>COUNTIFS(COO[Company Domain],Summary[[#This Row],[Company Domain]],COO[IPQS Check],"Valid", COO[Status In HubSpot],"")</f>
        <v>0</v>
      </c>
      <c r="X89" s="1">
        <f>COUNTIFS(CAO[Company Domain],Summary[[#This Row],[Company Domain]],CAO[IPQS Check],"Valid", CAO[Status In HubSpot],"")</f>
        <v>0</v>
      </c>
      <c r="Y89" s="1">
        <f>COUNTIFS(CEO[Company Domain],Summary[[#This Row],[Company Domain]],CEO[IPQS Check],"Valid", CEO[Status In HubSpot],"")</f>
        <v>0</v>
      </c>
      <c r="Z89" s="1">
        <f>COUNTIFS(Finance[Company Domain],Summary[[#This Row],[Company Domain]],Finance[IPQS Check],"Valid", Finance[Status In HubSpot],"New Contact")</f>
        <v>0</v>
      </c>
      <c r="AA89" s="1">
        <f>COUNTIFS(Treasurer[Company Domain],Summary[[#This Row],[Company Domain]],Treasurer[IPQS Check],"Valid", Treasurer[Status In HubSpot],"New Contact")</f>
        <v>1</v>
      </c>
      <c r="AB89" s="1">
        <f>COUNTIFS(Controller[Company Domain],Summary[[#This Row],[Company Domain]],Controller[IPQS Check],"Valid", Controller[Status In HubSpot],"New Contact")</f>
        <v>0</v>
      </c>
      <c r="AC89" s="1">
        <f>COUNTIFS(Sourcing[Company Domain],Summary[[#This Row],[Company Domain]],Sourcing[IPQS Check],"Valid", Sourcing[Status In HubSpot],"New Contact")</f>
        <v>0</v>
      </c>
      <c r="AD89" s="1">
        <f>COUNTIFS(Procurement[Company Domain],Summary[[#This Row],[Company Domain]],Procurement[IPQS Check],"Valid", Procurement[Status In HubSpot],"New Contact")</f>
        <v>0</v>
      </c>
      <c r="AE89" s="1">
        <f>SUM(Summary[[#This Row],[CPO-New]:[Procurement-New]])</f>
        <v>1</v>
      </c>
    </row>
    <row r="90" spans="1:31" x14ac:dyDescent="0.3">
      <c r="A90" s="1">
        <v>89</v>
      </c>
      <c r="B90" t="s">
        <v>89</v>
      </c>
      <c r="C90" t="s">
        <v>189</v>
      </c>
      <c r="D90">
        <v>1000000</v>
      </c>
      <c r="E90" t="s">
        <v>202</v>
      </c>
      <c r="F90" t="s">
        <v>206</v>
      </c>
      <c r="G90" t="s">
        <v>207</v>
      </c>
      <c r="H90" t="s">
        <v>207</v>
      </c>
      <c r="I90" t="s">
        <v>221</v>
      </c>
      <c r="J90" s="1">
        <f>COUNTIFS(CFO[Company Domain],Summary[[#This Row],[Company Domain]],CFO[IPQS Check],"Valid")</f>
        <v>1</v>
      </c>
      <c r="K90" s="1">
        <f>COUNTIFS(CPO[Company Domain],Summary[[#This Row],[Company Domain]],CPO[IPQS Check],"Valid")</f>
        <v>0</v>
      </c>
      <c r="L90" s="1">
        <f>COUNTIFS(COO[Company Domain],Summary[[#This Row],[Company Domain]],COO[IPQS Check],"Valid")</f>
        <v>1</v>
      </c>
      <c r="M90" s="1">
        <f>COUNTIFS(CAO[Company Domain],Summary[[#This Row],[Company Domain]],CAO[IPQS Check],"Valid")</f>
        <v>0</v>
      </c>
      <c r="N90" s="1">
        <f>COUNTIFS(CEO[Company Domain],Summary[[#This Row],[Company Domain]],CEO[IPQS Check],"Valid")</f>
        <v>0</v>
      </c>
      <c r="O90" s="1">
        <f>COUNTIFS(Finance[Company Domain],Summary[[#This Row],[Company Domain]],Finance[IPQS Check],"Valid")</f>
        <v>1</v>
      </c>
      <c r="P90" s="1">
        <f>COUNTIFS(Treasurer[Company Domain],Summary[[#This Row],[Company Domain]],Treasurer[IPQS Check],"Valid")</f>
        <v>0</v>
      </c>
      <c r="Q90" s="1">
        <f>COUNTIFS(Controller[Company Domain],Summary[[#This Row],[Company Domain]],Controller[IPQS Check],"Valid")</f>
        <v>1</v>
      </c>
      <c r="R90" s="1">
        <f>COUNTIFS(Sourcing[Company Domain],Summary[[#This Row],[Company Domain]],Sourcing[IPQS Check],"Valid")</f>
        <v>0</v>
      </c>
      <c r="S90" s="1">
        <f>COUNTIFS(Procurement[Company Domain],Summary[[#This Row],[Company Domain]],Procurement[IPQS Check],"Valid")</f>
        <v>0</v>
      </c>
      <c r="T90" s="1">
        <f>SUM(Summary[[#This Row],[CPO-Total]:[Procurement-Total]])</f>
        <v>3</v>
      </c>
      <c r="U90" s="1">
        <f>COUNTIFS(CFO[Company Domain],Summary[[#This Row],[Company Domain]],CFO[IPQS Check],"Valid", CFO[Status In HubSpot],"")</f>
        <v>0</v>
      </c>
      <c r="V90" s="1">
        <f>COUNTIFS(CPO[Company Domain],Summary[[#This Row],[Company Domain]],CPO[IPQS Check],"Valid", CPO[Status In HubSpot],"")</f>
        <v>0</v>
      </c>
      <c r="W90" s="1">
        <f>COUNTIFS(COO[Company Domain],Summary[[#This Row],[Company Domain]],COO[IPQS Check],"Valid", COO[Status In HubSpot],"")</f>
        <v>1</v>
      </c>
      <c r="X90" s="1">
        <f>COUNTIFS(CAO[Company Domain],Summary[[#This Row],[Company Domain]],CAO[IPQS Check],"Valid", CAO[Status In HubSpot],"")</f>
        <v>0</v>
      </c>
      <c r="Y90" s="1">
        <f>COUNTIFS(CEO[Company Domain],Summary[[#This Row],[Company Domain]],CEO[IPQS Check],"Valid", CEO[Status In HubSpot],"")</f>
        <v>0</v>
      </c>
      <c r="Z90" s="1">
        <f>COUNTIFS(Finance[Company Domain],Summary[[#This Row],[Company Domain]],Finance[IPQS Check],"Valid", Finance[Status In HubSpot],"New Contact")</f>
        <v>0</v>
      </c>
      <c r="AA90" s="1">
        <f>COUNTIFS(Treasurer[Company Domain],Summary[[#This Row],[Company Domain]],Treasurer[IPQS Check],"Valid", Treasurer[Status In HubSpot],"New Contact")</f>
        <v>0</v>
      </c>
      <c r="AB90" s="1">
        <f>COUNTIFS(Controller[Company Domain],Summary[[#This Row],[Company Domain]],Controller[IPQS Check],"Valid", Controller[Status In HubSpot],"New Contact")</f>
        <v>0</v>
      </c>
      <c r="AC90" s="1">
        <f>COUNTIFS(Sourcing[Company Domain],Summary[[#This Row],[Company Domain]],Sourcing[IPQS Check],"Valid", Sourcing[Status In HubSpot],"New Contact")</f>
        <v>0</v>
      </c>
      <c r="AD90" s="1">
        <f>COUNTIFS(Procurement[Company Domain],Summary[[#This Row],[Company Domain]],Procurement[IPQS Check],"Valid", Procurement[Status In HubSpot],"New Contact")</f>
        <v>0</v>
      </c>
      <c r="AE90" s="1">
        <f>SUM(Summary[[#This Row],[CPO-New]:[Procurement-New]])</f>
        <v>1</v>
      </c>
    </row>
    <row r="91" spans="1:31" x14ac:dyDescent="0.3">
      <c r="A91" s="1">
        <v>90</v>
      </c>
      <c r="B91" t="s">
        <v>90</v>
      </c>
      <c r="C91" t="s">
        <v>1466</v>
      </c>
      <c r="D91">
        <v>1586773</v>
      </c>
      <c r="E91" t="s">
        <v>202</v>
      </c>
      <c r="F91" t="s">
        <v>206</v>
      </c>
      <c r="G91" t="s">
        <v>207</v>
      </c>
      <c r="H91" t="s">
        <v>207</v>
      </c>
      <c r="I91" t="s">
        <v>221</v>
      </c>
      <c r="J91" s="1">
        <f>COUNTIFS(CFO[Company Domain],Summary[[#This Row],[Company Domain]],CFO[IPQS Check],"Valid")</f>
        <v>1</v>
      </c>
      <c r="K91" s="1">
        <f>COUNTIFS(CPO[Company Domain],Summary[[#This Row],[Company Domain]],CPO[IPQS Check],"Valid")</f>
        <v>0</v>
      </c>
      <c r="L91" s="1">
        <f>COUNTIFS(COO[Company Domain],Summary[[#This Row],[Company Domain]],COO[IPQS Check],"Valid")</f>
        <v>2</v>
      </c>
      <c r="M91" s="1">
        <f>COUNTIFS(CAO[Company Domain],Summary[[#This Row],[Company Domain]],CAO[IPQS Check],"Valid")</f>
        <v>0</v>
      </c>
      <c r="N91" s="1">
        <f>COUNTIFS(CEO[Company Domain],Summary[[#This Row],[Company Domain]],CEO[IPQS Check],"Valid")</f>
        <v>0</v>
      </c>
      <c r="O91" s="1">
        <f>COUNTIFS(Finance[Company Domain],Summary[[#This Row],[Company Domain]],Finance[IPQS Check],"Valid")</f>
        <v>1</v>
      </c>
      <c r="P91" s="1">
        <f>COUNTIFS(Treasurer[Company Domain],Summary[[#This Row],[Company Domain]],Treasurer[IPQS Check],"Valid")</f>
        <v>2</v>
      </c>
      <c r="Q91" s="1">
        <f>COUNTIFS(Controller[Company Domain],Summary[[#This Row],[Company Domain]],Controller[IPQS Check],"Valid")</f>
        <v>0</v>
      </c>
      <c r="R91" s="1">
        <f>COUNTIFS(Sourcing[Company Domain],Summary[[#This Row],[Company Domain]],Sourcing[IPQS Check],"Valid")</f>
        <v>0</v>
      </c>
      <c r="S91" s="1">
        <f>COUNTIFS(Procurement[Company Domain],Summary[[#This Row],[Company Domain]],Procurement[IPQS Check],"Valid")</f>
        <v>0</v>
      </c>
      <c r="T91" s="1">
        <f>SUM(Summary[[#This Row],[CPO-Total]:[Procurement-Total]])</f>
        <v>5</v>
      </c>
      <c r="U91" s="1">
        <f>COUNTIFS(CFO[Company Domain],Summary[[#This Row],[Company Domain]],CFO[IPQS Check],"Valid", CFO[Status In HubSpot],"")</f>
        <v>0</v>
      </c>
      <c r="V91" s="1">
        <f>COUNTIFS(CPO[Company Domain],Summary[[#This Row],[Company Domain]],CPO[IPQS Check],"Valid", CPO[Status In HubSpot],"")</f>
        <v>0</v>
      </c>
      <c r="W91" s="1">
        <f>COUNTIFS(COO[Company Domain],Summary[[#This Row],[Company Domain]],COO[IPQS Check],"Valid", COO[Status In HubSpot],"")</f>
        <v>0</v>
      </c>
      <c r="X91" s="1">
        <f>COUNTIFS(CAO[Company Domain],Summary[[#This Row],[Company Domain]],CAO[IPQS Check],"Valid", CAO[Status In HubSpot],"")</f>
        <v>0</v>
      </c>
      <c r="Y91" s="1">
        <f>COUNTIFS(CEO[Company Domain],Summary[[#This Row],[Company Domain]],CEO[IPQS Check],"Valid", CEO[Status In HubSpot],"")</f>
        <v>0</v>
      </c>
      <c r="Z91" s="1">
        <f>COUNTIFS(Finance[Company Domain],Summary[[#This Row],[Company Domain]],Finance[IPQS Check],"Valid", Finance[Status In HubSpot],"New Contact")</f>
        <v>0</v>
      </c>
      <c r="AA91" s="1">
        <f>COUNTIFS(Treasurer[Company Domain],Summary[[#This Row],[Company Domain]],Treasurer[IPQS Check],"Valid", Treasurer[Status In HubSpot],"New Contact")</f>
        <v>2</v>
      </c>
      <c r="AB91" s="1">
        <f>COUNTIFS(Controller[Company Domain],Summary[[#This Row],[Company Domain]],Controller[IPQS Check],"Valid", Controller[Status In HubSpot],"New Contact")</f>
        <v>0</v>
      </c>
      <c r="AC91" s="1">
        <f>COUNTIFS(Sourcing[Company Domain],Summary[[#This Row],[Company Domain]],Sourcing[IPQS Check],"Valid", Sourcing[Status In HubSpot],"New Contact")</f>
        <v>0</v>
      </c>
      <c r="AD91" s="1">
        <f>COUNTIFS(Procurement[Company Domain],Summary[[#This Row],[Company Domain]],Procurement[IPQS Check],"Valid", Procurement[Status In HubSpot],"New Contact")</f>
        <v>0</v>
      </c>
      <c r="AE91" s="1">
        <f>SUM(Summary[[#This Row],[CPO-New]:[Procurement-New]])</f>
        <v>2</v>
      </c>
    </row>
    <row r="92" spans="1:31" x14ac:dyDescent="0.3">
      <c r="A92" s="1">
        <v>91</v>
      </c>
      <c r="B92" t="s">
        <v>91</v>
      </c>
      <c r="C92" t="s">
        <v>190</v>
      </c>
      <c r="D92">
        <v>1347545</v>
      </c>
      <c r="E92" t="s">
        <v>202</v>
      </c>
      <c r="F92" t="s">
        <v>219</v>
      </c>
      <c r="G92" t="s">
        <v>209</v>
      </c>
      <c r="H92" t="s">
        <v>216</v>
      </c>
      <c r="I92" t="s">
        <v>221</v>
      </c>
      <c r="J92" s="1">
        <f>COUNTIFS(CFO[Company Domain],Summary[[#This Row],[Company Domain]],CFO[IPQS Check],"Valid")</f>
        <v>0</v>
      </c>
      <c r="K92" s="1">
        <f>COUNTIFS(CPO[Company Domain],Summary[[#This Row],[Company Domain]],CPO[IPQS Check],"Valid")</f>
        <v>1</v>
      </c>
      <c r="L92" s="1">
        <f>COUNTIFS(COO[Company Domain],Summary[[#This Row],[Company Domain]],COO[IPQS Check],"Valid")</f>
        <v>0</v>
      </c>
      <c r="M92" s="1">
        <f>COUNTIFS(CAO[Company Domain],Summary[[#This Row],[Company Domain]],CAO[IPQS Check],"Valid")</f>
        <v>0</v>
      </c>
      <c r="N92" s="1">
        <f>COUNTIFS(CEO[Company Domain],Summary[[#This Row],[Company Domain]],CEO[IPQS Check],"Valid")</f>
        <v>0</v>
      </c>
      <c r="O92" s="1">
        <f>COUNTIFS(Finance[Company Domain],Summary[[#This Row],[Company Domain]],Finance[IPQS Check],"Valid")</f>
        <v>0</v>
      </c>
      <c r="P92" s="1">
        <f>COUNTIFS(Treasurer[Company Domain],Summary[[#This Row],[Company Domain]],Treasurer[IPQS Check],"Valid")</f>
        <v>3</v>
      </c>
      <c r="Q92" s="1">
        <f>COUNTIFS(Controller[Company Domain],Summary[[#This Row],[Company Domain]],Controller[IPQS Check],"Valid")</f>
        <v>0</v>
      </c>
      <c r="R92" s="1">
        <f>COUNTIFS(Sourcing[Company Domain],Summary[[#This Row],[Company Domain]],Sourcing[IPQS Check],"Valid")</f>
        <v>0</v>
      </c>
      <c r="S92" s="1">
        <f>COUNTIFS(Procurement[Company Domain],Summary[[#This Row],[Company Domain]],Procurement[IPQS Check],"Valid")</f>
        <v>1</v>
      </c>
      <c r="T92" s="1">
        <f>SUM(Summary[[#This Row],[CPO-Total]:[Procurement-Total]])</f>
        <v>5</v>
      </c>
      <c r="U92" s="1">
        <f>COUNTIFS(CFO[Company Domain],Summary[[#This Row],[Company Domain]],CFO[IPQS Check],"Valid", CFO[Status In HubSpot],"")</f>
        <v>0</v>
      </c>
      <c r="V92" s="1">
        <f>COUNTIFS(CPO[Company Domain],Summary[[#This Row],[Company Domain]],CPO[IPQS Check],"Valid", CPO[Status In HubSpot],"")</f>
        <v>0</v>
      </c>
      <c r="W92" s="1">
        <f>COUNTIFS(COO[Company Domain],Summary[[#This Row],[Company Domain]],COO[IPQS Check],"Valid", COO[Status In HubSpot],"")</f>
        <v>0</v>
      </c>
      <c r="X92" s="1">
        <f>COUNTIFS(CAO[Company Domain],Summary[[#This Row],[Company Domain]],CAO[IPQS Check],"Valid", CAO[Status In HubSpot],"")</f>
        <v>0</v>
      </c>
      <c r="Y92" s="1">
        <f>COUNTIFS(CEO[Company Domain],Summary[[#This Row],[Company Domain]],CEO[IPQS Check],"Valid", CEO[Status In HubSpot],"")</f>
        <v>0</v>
      </c>
      <c r="Z92" s="1">
        <f>COUNTIFS(Finance[Company Domain],Summary[[#This Row],[Company Domain]],Finance[IPQS Check],"Valid", Finance[Status In HubSpot],"New Contact")</f>
        <v>0</v>
      </c>
      <c r="AA92" s="1">
        <f>COUNTIFS(Treasurer[Company Domain],Summary[[#This Row],[Company Domain]],Treasurer[IPQS Check],"Valid", Treasurer[Status In HubSpot],"New Contact")</f>
        <v>3</v>
      </c>
      <c r="AB92" s="1">
        <f>COUNTIFS(Controller[Company Domain],Summary[[#This Row],[Company Domain]],Controller[IPQS Check],"Valid", Controller[Status In HubSpot],"New Contact")</f>
        <v>0</v>
      </c>
      <c r="AC92" s="1">
        <f>COUNTIFS(Sourcing[Company Domain],Summary[[#This Row],[Company Domain]],Sourcing[IPQS Check],"Valid", Sourcing[Status In HubSpot],"New Contact")</f>
        <v>0</v>
      </c>
      <c r="AD92" s="1">
        <f>COUNTIFS(Procurement[Company Domain],Summary[[#This Row],[Company Domain]],Procurement[IPQS Check],"Valid", Procurement[Status In HubSpot],"New Contact")</f>
        <v>0</v>
      </c>
      <c r="AE92" s="1">
        <f>SUM(Summary[[#This Row],[CPO-New]:[Procurement-New]])</f>
        <v>3</v>
      </c>
    </row>
    <row r="93" spans="1:31" x14ac:dyDescent="0.3">
      <c r="A93" s="1">
        <v>92</v>
      </c>
      <c r="B93" t="s">
        <v>92</v>
      </c>
      <c r="C93" t="s">
        <v>191</v>
      </c>
      <c r="D93">
        <v>257000000</v>
      </c>
      <c r="E93" t="s">
        <v>201</v>
      </c>
      <c r="F93" t="s">
        <v>215</v>
      </c>
      <c r="G93" t="s">
        <v>209</v>
      </c>
      <c r="H93" t="s">
        <v>216</v>
      </c>
      <c r="I93" t="s">
        <v>221</v>
      </c>
      <c r="J93" s="1">
        <f>COUNTIFS(CFO[Company Domain],Summary[[#This Row],[Company Domain]],CFO[IPQS Check],"Valid")</f>
        <v>2</v>
      </c>
      <c r="K93" s="1">
        <f>COUNTIFS(CPO[Company Domain],Summary[[#This Row],[Company Domain]],CPO[IPQS Check],"Valid")</f>
        <v>0</v>
      </c>
      <c r="L93" s="1">
        <f>COUNTIFS(COO[Company Domain],Summary[[#This Row],[Company Domain]],COO[IPQS Check],"Valid")</f>
        <v>0</v>
      </c>
      <c r="M93" s="1">
        <f>COUNTIFS(CAO[Company Domain],Summary[[#This Row],[Company Domain]],CAO[IPQS Check],"Valid")</f>
        <v>0</v>
      </c>
      <c r="N93" s="1">
        <f>COUNTIFS(CEO[Company Domain],Summary[[#This Row],[Company Domain]],CEO[IPQS Check],"Valid")</f>
        <v>3</v>
      </c>
      <c r="O93" s="1">
        <f>COUNTIFS(Finance[Company Domain],Summary[[#This Row],[Company Domain]],Finance[IPQS Check],"Valid")</f>
        <v>4</v>
      </c>
      <c r="P93" s="1">
        <f>COUNTIFS(Treasurer[Company Domain],Summary[[#This Row],[Company Domain]],Treasurer[IPQS Check],"Valid")</f>
        <v>2</v>
      </c>
      <c r="Q93" s="1">
        <f>COUNTIFS(Controller[Company Domain],Summary[[#This Row],[Company Domain]],Controller[IPQS Check],"Valid")</f>
        <v>0</v>
      </c>
      <c r="R93" s="1">
        <f>COUNTIFS(Sourcing[Company Domain],Summary[[#This Row],[Company Domain]],Sourcing[IPQS Check],"Valid")</f>
        <v>0</v>
      </c>
      <c r="S93" s="1">
        <f>COUNTIFS(Procurement[Company Domain],Summary[[#This Row],[Company Domain]],Procurement[IPQS Check],"Valid")</f>
        <v>0</v>
      </c>
      <c r="T93" s="1">
        <f>SUM(Summary[[#This Row],[CPO-Total]:[Procurement-Total]])</f>
        <v>9</v>
      </c>
      <c r="U93" s="1">
        <f>COUNTIFS(CFO[Company Domain],Summary[[#This Row],[Company Domain]],CFO[IPQS Check],"Valid", CFO[Status In HubSpot],"")</f>
        <v>2</v>
      </c>
      <c r="V93" s="1">
        <f>COUNTIFS(CPO[Company Domain],Summary[[#This Row],[Company Domain]],CPO[IPQS Check],"Valid", CPO[Status In HubSpot],"")</f>
        <v>0</v>
      </c>
      <c r="W93" s="1">
        <f>COUNTIFS(COO[Company Domain],Summary[[#This Row],[Company Domain]],COO[IPQS Check],"Valid", COO[Status In HubSpot],"")</f>
        <v>0</v>
      </c>
      <c r="X93" s="1">
        <f>COUNTIFS(CAO[Company Domain],Summary[[#This Row],[Company Domain]],CAO[IPQS Check],"Valid", CAO[Status In HubSpot],"")</f>
        <v>0</v>
      </c>
      <c r="Y93" s="1">
        <f>COUNTIFS(CEO[Company Domain],Summary[[#This Row],[Company Domain]],CEO[IPQS Check],"Valid", CEO[Status In HubSpot],"")</f>
        <v>3</v>
      </c>
      <c r="Z93" s="1">
        <f>COUNTIFS(Finance[Company Domain],Summary[[#This Row],[Company Domain]],Finance[IPQS Check],"Valid", Finance[Status In HubSpot],"New Contact")</f>
        <v>4</v>
      </c>
      <c r="AA93" s="1">
        <f>COUNTIFS(Treasurer[Company Domain],Summary[[#This Row],[Company Domain]],Treasurer[IPQS Check],"Valid", Treasurer[Status In HubSpot],"New Contact")</f>
        <v>2</v>
      </c>
      <c r="AB93" s="1">
        <f>COUNTIFS(Controller[Company Domain],Summary[[#This Row],[Company Domain]],Controller[IPQS Check],"Valid", Controller[Status In HubSpot],"New Contact")</f>
        <v>0</v>
      </c>
      <c r="AC93" s="1">
        <f>COUNTIFS(Sourcing[Company Domain],Summary[[#This Row],[Company Domain]],Sourcing[IPQS Check],"Valid", Sourcing[Status In HubSpot],"New Contact")</f>
        <v>0</v>
      </c>
      <c r="AD93" s="1">
        <f>COUNTIFS(Procurement[Company Domain],Summary[[#This Row],[Company Domain]],Procurement[IPQS Check],"Valid", Procurement[Status In HubSpot],"New Contact")</f>
        <v>0</v>
      </c>
      <c r="AE93" s="1">
        <f>SUM(Summary[[#This Row],[CPO-New]:[Procurement-New]])</f>
        <v>9</v>
      </c>
    </row>
    <row r="94" spans="1:31" x14ac:dyDescent="0.3">
      <c r="A94" s="1">
        <v>93</v>
      </c>
      <c r="B94" t="s">
        <v>93</v>
      </c>
      <c r="C94" t="s">
        <v>192</v>
      </c>
      <c r="D94">
        <v>11968900</v>
      </c>
      <c r="E94" t="s">
        <v>201</v>
      </c>
      <c r="F94" t="s">
        <v>206</v>
      </c>
      <c r="G94" t="s">
        <v>207</v>
      </c>
      <c r="H94" t="s">
        <v>207</v>
      </c>
      <c r="I94" t="s">
        <v>221</v>
      </c>
      <c r="J94" s="1">
        <f>COUNTIFS(CFO[Company Domain],Summary[[#This Row],[Company Domain]],CFO[IPQS Check],"Valid")</f>
        <v>0</v>
      </c>
      <c r="K94" s="1">
        <f>COUNTIFS(CPO[Company Domain],Summary[[#This Row],[Company Domain]],CPO[IPQS Check],"Valid")</f>
        <v>0</v>
      </c>
      <c r="L94" s="1">
        <f>COUNTIFS(COO[Company Domain],Summary[[#This Row],[Company Domain]],COO[IPQS Check],"Valid")</f>
        <v>0</v>
      </c>
      <c r="M94" s="1">
        <f>COUNTIFS(CAO[Company Domain],Summary[[#This Row],[Company Domain]],CAO[IPQS Check],"Valid")</f>
        <v>1</v>
      </c>
      <c r="N94" s="1">
        <f>COUNTIFS(CEO[Company Domain],Summary[[#This Row],[Company Domain]],CEO[IPQS Check],"Valid")</f>
        <v>0</v>
      </c>
      <c r="O94" s="1">
        <f>COUNTIFS(Finance[Company Domain],Summary[[#This Row],[Company Domain]],Finance[IPQS Check],"Valid")</f>
        <v>1</v>
      </c>
      <c r="P94" s="1">
        <f>COUNTIFS(Treasurer[Company Domain],Summary[[#This Row],[Company Domain]],Treasurer[IPQS Check],"Valid")</f>
        <v>0</v>
      </c>
      <c r="Q94" s="1">
        <f>COUNTIFS(Controller[Company Domain],Summary[[#This Row],[Company Domain]],Controller[IPQS Check],"Valid")</f>
        <v>1</v>
      </c>
      <c r="R94" s="1">
        <f>COUNTIFS(Sourcing[Company Domain],Summary[[#This Row],[Company Domain]],Sourcing[IPQS Check],"Valid")</f>
        <v>0</v>
      </c>
      <c r="S94" s="1">
        <f>COUNTIFS(Procurement[Company Domain],Summary[[#This Row],[Company Domain]],Procurement[IPQS Check],"Valid")</f>
        <v>0</v>
      </c>
      <c r="T94" s="1">
        <f>SUM(Summary[[#This Row],[CPO-Total]:[Procurement-Total]])</f>
        <v>3</v>
      </c>
      <c r="U94" s="1">
        <f>COUNTIFS(CFO[Company Domain],Summary[[#This Row],[Company Domain]],CFO[IPQS Check],"Valid", CFO[Status In HubSpot],"")</f>
        <v>0</v>
      </c>
      <c r="V94" s="1">
        <f>COUNTIFS(CPO[Company Domain],Summary[[#This Row],[Company Domain]],CPO[IPQS Check],"Valid", CPO[Status In HubSpot],"")</f>
        <v>0</v>
      </c>
      <c r="W94" s="1">
        <f>COUNTIFS(COO[Company Domain],Summary[[#This Row],[Company Domain]],COO[IPQS Check],"Valid", COO[Status In HubSpot],"")</f>
        <v>0</v>
      </c>
      <c r="X94" s="1">
        <f>COUNTIFS(CAO[Company Domain],Summary[[#This Row],[Company Domain]],CAO[IPQS Check],"Valid", CAO[Status In HubSpot],"")</f>
        <v>0</v>
      </c>
      <c r="Y94" s="1">
        <f>COUNTIFS(CEO[Company Domain],Summary[[#This Row],[Company Domain]],CEO[IPQS Check],"Valid", CEO[Status In HubSpot],"")</f>
        <v>0</v>
      </c>
      <c r="Z94" s="1">
        <f>COUNTIFS(Finance[Company Domain],Summary[[#This Row],[Company Domain]],Finance[IPQS Check],"Valid", Finance[Status In HubSpot],"New Contact")</f>
        <v>0</v>
      </c>
      <c r="AA94" s="1">
        <f>COUNTIFS(Treasurer[Company Domain],Summary[[#This Row],[Company Domain]],Treasurer[IPQS Check],"Valid", Treasurer[Status In HubSpot],"New Contact")</f>
        <v>0</v>
      </c>
      <c r="AB94" s="1">
        <f>COUNTIFS(Controller[Company Domain],Summary[[#This Row],[Company Domain]],Controller[IPQS Check],"Valid", Controller[Status In HubSpot],"New Contact")</f>
        <v>0</v>
      </c>
      <c r="AC94" s="1">
        <f>COUNTIFS(Sourcing[Company Domain],Summary[[#This Row],[Company Domain]],Sourcing[IPQS Check],"Valid", Sourcing[Status In HubSpot],"New Contact")</f>
        <v>0</v>
      </c>
      <c r="AD94" s="1">
        <f>COUNTIFS(Procurement[Company Domain],Summary[[#This Row],[Company Domain]],Procurement[IPQS Check],"Valid", Procurement[Status In HubSpot],"New Contact")</f>
        <v>0</v>
      </c>
      <c r="AE94" s="1">
        <f>SUM(Summary[[#This Row],[CPO-New]:[Procurement-New]])</f>
        <v>0</v>
      </c>
    </row>
    <row r="95" spans="1:31" x14ac:dyDescent="0.3">
      <c r="A95" s="1">
        <v>94</v>
      </c>
      <c r="B95" t="s">
        <v>94</v>
      </c>
      <c r="C95" t="s">
        <v>193</v>
      </c>
      <c r="D95">
        <v>1785438</v>
      </c>
      <c r="E95" t="s">
        <v>202</v>
      </c>
      <c r="F95" t="s">
        <v>206</v>
      </c>
      <c r="G95" t="s">
        <v>207</v>
      </c>
      <c r="H95" t="s">
        <v>207</v>
      </c>
      <c r="I95" t="s">
        <v>221</v>
      </c>
      <c r="J95" s="1">
        <f>COUNTIFS(CFO[Company Domain],Summary[[#This Row],[Company Domain]],CFO[IPQS Check],"Valid")</f>
        <v>1</v>
      </c>
      <c r="K95" s="1">
        <f>COUNTIFS(CPO[Company Domain],Summary[[#This Row],[Company Domain]],CPO[IPQS Check],"Valid")</f>
        <v>0</v>
      </c>
      <c r="L95" s="1">
        <f>COUNTIFS(COO[Company Domain],Summary[[#This Row],[Company Domain]],COO[IPQS Check],"Valid")</f>
        <v>1</v>
      </c>
      <c r="M95" s="1">
        <f>COUNTIFS(CAO[Company Domain],Summary[[#This Row],[Company Domain]],CAO[IPQS Check],"Valid")</f>
        <v>1</v>
      </c>
      <c r="N95" s="1">
        <f>COUNTIFS(CEO[Company Domain],Summary[[#This Row],[Company Domain]],CEO[IPQS Check],"Valid")</f>
        <v>1</v>
      </c>
      <c r="O95" s="1">
        <f>COUNTIFS(Finance[Company Domain],Summary[[#This Row],[Company Domain]],Finance[IPQS Check],"Valid")</f>
        <v>1</v>
      </c>
      <c r="P95" s="1">
        <f>COUNTIFS(Treasurer[Company Domain],Summary[[#This Row],[Company Domain]],Treasurer[IPQS Check],"Valid")</f>
        <v>0</v>
      </c>
      <c r="Q95" s="1">
        <f>COUNTIFS(Controller[Company Domain],Summary[[#This Row],[Company Domain]],Controller[IPQS Check],"Valid")</f>
        <v>0</v>
      </c>
      <c r="R95" s="1">
        <f>COUNTIFS(Sourcing[Company Domain],Summary[[#This Row],[Company Domain]],Sourcing[IPQS Check],"Valid")</f>
        <v>0</v>
      </c>
      <c r="S95" s="1">
        <f>COUNTIFS(Procurement[Company Domain],Summary[[#This Row],[Company Domain]],Procurement[IPQS Check],"Valid")</f>
        <v>0</v>
      </c>
      <c r="T95" s="1">
        <f>SUM(Summary[[#This Row],[CPO-Total]:[Procurement-Total]])</f>
        <v>4</v>
      </c>
      <c r="U95" s="1">
        <f>COUNTIFS(CFO[Company Domain],Summary[[#This Row],[Company Domain]],CFO[IPQS Check],"Valid", CFO[Status In HubSpot],"")</f>
        <v>1</v>
      </c>
      <c r="V95" s="1">
        <f>COUNTIFS(CPO[Company Domain],Summary[[#This Row],[Company Domain]],CPO[IPQS Check],"Valid", CPO[Status In HubSpot],"")</f>
        <v>0</v>
      </c>
      <c r="W95" s="1">
        <f>COUNTIFS(COO[Company Domain],Summary[[#This Row],[Company Domain]],COO[IPQS Check],"Valid", COO[Status In HubSpot],"")</f>
        <v>1</v>
      </c>
      <c r="X95" s="1">
        <f>COUNTIFS(CAO[Company Domain],Summary[[#This Row],[Company Domain]],CAO[IPQS Check],"Valid", CAO[Status In HubSpot],"")</f>
        <v>1</v>
      </c>
      <c r="Y95" s="1">
        <f>COUNTIFS(CEO[Company Domain],Summary[[#This Row],[Company Domain]],CEO[IPQS Check],"Valid", CEO[Status In HubSpot],"")</f>
        <v>1</v>
      </c>
      <c r="Z95" s="1">
        <f>COUNTIFS(Finance[Company Domain],Summary[[#This Row],[Company Domain]],Finance[IPQS Check],"Valid", Finance[Status In HubSpot],"New Contact")</f>
        <v>1</v>
      </c>
      <c r="AA95" s="1">
        <f>COUNTIFS(Treasurer[Company Domain],Summary[[#This Row],[Company Domain]],Treasurer[IPQS Check],"Valid", Treasurer[Status In HubSpot],"New Contact")</f>
        <v>0</v>
      </c>
      <c r="AB95" s="1">
        <f>COUNTIFS(Controller[Company Domain],Summary[[#This Row],[Company Domain]],Controller[IPQS Check],"Valid", Controller[Status In HubSpot],"New Contact")</f>
        <v>0</v>
      </c>
      <c r="AC95" s="1">
        <f>COUNTIFS(Sourcing[Company Domain],Summary[[#This Row],[Company Domain]],Sourcing[IPQS Check],"Valid", Sourcing[Status In HubSpot],"New Contact")</f>
        <v>0</v>
      </c>
      <c r="AD95" s="1">
        <f>COUNTIFS(Procurement[Company Domain],Summary[[#This Row],[Company Domain]],Procurement[IPQS Check],"Valid", Procurement[Status In HubSpot],"New Contact")</f>
        <v>0</v>
      </c>
      <c r="AE95" s="1">
        <f>SUM(Summary[[#This Row],[CPO-New]:[Procurement-New]])</f>
        <v>4</v>
      </c>
    </row>
    <row r="96" spans="1:31" x14ac:dyDescent="0.3">
      <c r="A96" s="1">
        <v>95</v>
      </c>
      <c r="B96" t="s">
        <v>95</v>
      </c>
      <c r="C96" t="s">
        <v>194</v>
      </c>
      <c r="D96">
        <v>1468019</v>
      </c>
      <c r="E96" t="s">
        <v>202</v>
      </c>
      <c r="F96" t="s">
        <v>206</v>
      </c>
      <c r="G96" t="s">
        <v>207</v>
      </c>
      <c r="H96" t="s">
        <v>207</v>
      </c>
      <c r="I96" t="s">
        <v>221</v>
      </c>
      <c r="J96" s="1">
        <f>COUNTIFS(CFO[Company Domain],Summary[[#This Row],[Company Domain]],CFO[IPQS Check],"Valid")</f>
        <v>0</v>
      </c>
      <c r="K96" s="1">
        <f>COUNTIFS(CPO[Company Domain],Summary[[#This Row],[Company Domain]],CPO[IPQS Check],"Valid")</f>
        <v>0</v>
      </c>
      <c r="L96" s="1">
        <f>COUNTIFS(COO[Company Domain],Summary[[#This Row],[Company Domain]],COO[IPQS Check],"Valid")</f>
        <v>0</v>
      </c>
      <c r="M96" s="1">
        <f>COUNTIFS(CAO[Company Domain],Summary[[#This Row],[Company Domain]],CAO[IPQS Check],"Valid")</f>
        <v>0</v>
      </c>
      <c r="N96" s="1">
        <f>COUNTIFS(CEO[Company Domain],Summary[[#This Row],[Company Domain]],CEO[IPQS Check],"Valid")</f>
        <v>0</v>
      </c>
      <c r="O96" s="1">
        <f>COUNTIFS(Finance[Company Domain],Summary[[#This Row],[Company Domain]],Finance[IPQS Check],"Valid")</f>
        <v>0</v>
      </c>
      <c r="P96" s="1">
        <f>COUNTIFS(Treasurer[Company Domain],Summary[[#This Row],[Company Domain]],Treasurer[IPQS Check],"Valid")</f>
        <v>0</v>
      </c>
      <c r="Q96" s="1">
        <f>COUNTIFS(Controller[Company Domain],Summary[[#This Row],[Company Domain]],Controller[IPQS Check],"Valid")</f>
        <v>0</v>
      </c>
      <c r="R96" s="1">
        <f>COUNTIFS(Sourcing[Company Domain],Summary[[#This Row],[Company Domain]],Sourcing[IPQS Check],"Valid")</f>
        <v>0</v>
      </c>
      <c r="S96" s="1">
        <f>COUNTIFS(Procurement[Company Domain],Summary[[#This Row],[Company Domain]],Procurement[IPQS Check],"Valid")</f>
        <v>0</v>
      </c>
      <c r="T96" s="1">
        <f>SUM(Summary[[#This Row],[CPO-Total]:[Procurement-Total]])</f>
        <v>0</v>
      </c>
      <c r="U96" s="1">
        <f>COUNTIFS(CFO[Company Domain],Summary[[#This Row],[Company Domain]],CFO[IPQS Check],"Valid", CFO[Status In HubSpot],"")</f>
        <v>0</v>
      </c>
      <c r="V96" s="1">
        <f>COUNTIFS(CPO[Company Domain],Summary[[#This Row],[Company Domain]],CPO[IPQS Check],"Valid", CPO[Status In HubSpot],"")</f>
        <v>0</v>
      </c>
      <c r="W96" s="1">
        <f>COUNTIFS(COO[Company Domain],Summary[[#This Row],[Company Domain]],COO[IPQS Check],"Valid", COO[Status In HubSpot],"")</f>
        <v>0</v>
      </c>
      <c r="X96" s="1">
        <f>COUNTIFS(CAO[Company Domain],Summary[[#This Row],[Company Domain]],CAO[IPQS Check],"Valid", CAO[Status In HubSpot],"")</f>
        <v>0</v>
      </c>
      <c r="Y96" s="1">
        <f>COUNTIFS(CEO[Company Domain],Summary[[#This Row],[Company Domain]],CEO[IPQS Check],"Valid", CEO[Status In HubSpot],"")</f>
        <v>0</v>
      </c>
      <c r="Z96" s="1">
        <f>COUNTIFS(Finance[Company Domain],Summary[[#This Row],[Company Domain]],Finance[IPQS Check],"Valid", Finance[Status In HubSpot],"New Contact")</f>
        <v>0</v>
      </c>
      <c r="AA96" s="1">
        <f>COUNTIFS(Treasurer[Company Domain],Summary[[#This Row],[Company Domain]],Treasurer[IPQS Check],"Valid", Treasurer[Status In HubSpot],"New Contact")</f>
        <v>0</v>
      </c>
      <c r="AB96" s="1">
        <f>COUNTIFS(Controller[Company Domain],Summary[[#This Row],[Company Domain]],Controller[IPQS Check],"Valid", Controller[Status In HubSpot],"New Contact")</f>
        <v>0</v>
      </c>
      <c r="AC96" s="1">
        <f>COUNTIFS(Sourcing[Company Domain],Summary[[#This Row],[Company Domain]],Sourcing[IPQS Check],"Valid", Sourcing[Status In HubSpot],"New Contact")</f>
        <v>0</v>
      </c>
      <c r="AD96" s="1">
        <f>COUNTIFS(Procurement[Company Domain],Summary[[#This Row],[Company Domain]],Procurement[IPQS Check],"Valid", Procurement[Status In HubSpot],"New Contact")</f>
        <v>0</v>
      </c>
      <c r="AE96" s="1">
        <f>SUM(Summary[[#This Row],[CPO-New]:[Procurement-New]])</f>
        <v>0</v>
      </c>
    </row>
    <row r="97" spans="1:31" x14ac:dyDescent="0.3">
      <c r="A97" s="1">
        <v>96</v>
      </c>
      <c r="B97" t="s">
        <v>96</v>
      </c>
      <c r="C97" t="s">
        <v>195</v>
      </c>
      <c r="D97">
        <v>538046000</v>
      </c>
      <c r="E97" t="s">
        <v>201</v>
      </c>
      <c r="F97" t="s">
        <v>208</v>
      </c>
      <c r="G97" t="s">
        <v>209</v>
      </c>
      <c r="H97" t="s">
        <v>210</v>
      </c>
      <c r="I97" t="s">
        <v>221</v>
      </c>
      <c r="J97" s="1">
        <f>COUNTIFS(CFO[Company Domain],Summary[[#This Row],[Company Domain]],CFO[IPQS Check],"Valid")</f>
        <v>1</v>
      </c>
      <c r="K97" s="1">
        <f>COUNTIFS(CPO[Company Domain],Summary[[#This Row],[Company Domain]],CPO[IPQS Check],"Valid")</f>
        <v>0</v>
      </c>
      <c r="L97" s="1">
        <f>COUNTIFS(COO[Company Domain],Summary[[#This Row],[Company Domain]],COO[IPQS Check],"Valid")</f>
        <v>0</v>
      </c>
      <c r="M97" s="1">
        <f>COUNTIFS(CAO[Company Domain],Summary[[#This Row],[Company Domain]],CAO[IPQS Check],"Valid")</f>
        <v>1</v>
      </c>
      <c r="N97" s="1">
        <f>COUNTIFS(CEO[Company Domain],Summary[[#This Row],[Company Domain]],CEO[IPQS Check],"Valid")</f>
        <v>0</v>
      </c>
      <c r="O97" s="1">
        <f>COUNTIFS(Finance[Company Domain],Summary[[#This Row],[Company Domain]],Finance[IPQS Check],"Valid")</f>
        <v>1</v>
      </c>
      <c r="P97" s="1">
        <f>COUNTIFS(Treasurer[Company Domain],Summary[[#This Row],[Company Domain]],Treasurer[IPQS Check],"Valid")</f>
        <v>8</v>
      </c>
      <c r="Q97" s="1">
        <f>COUNTIFS(Controller[Company Domain],Summary[[#This Row],[Company Domain]],Controller[IPQS Check],"Valid")</f>
        <v>4</v>
      </c>
      <c r="R97" s="1">
        <f>COUNTIFS(Sourcing[Company Domain],Summary[[#This Row],[Company Domain]],Sourcing[IPQS Check],"Valid")</f>
        <v>0</v>
      </c>
      <c r="S97" s="1">
        <f>COUNTIFS(Procurement[Company Domain],Summary[[#This Row],[Company Domain]],Procurement[IPQS Check],"Valid")</f>
        <v>2</v>
      </c>
      <c r="T97" s="1">
        <f>SUM(Summary[[#This Row],[CPO-Total]:[Procurement-Total]])</f>
        <v>16</v>
      </c>
      <c r="U97" s="1">
        <f>COUNTIFS(CFO[Company Domain],Summary[[#This Row],[Company Domain]],CFO[IPQS Check],"Valid", CFO[Status In HubSpot],"")</f>
        <v>1</v>
      </c>
      <c r="V97" s="1">
        <f>COUNTIFS(CPO[Company Domain],Summary[[#This Row],[Company Domain]],CPO[IPQS Check],"Valid", CPO[Status In HubSpot],"")</f>
        <v>0</v>
      </c>
      <c r="W97" s="1">
        <f>COUNTIFS(COO[Company Domain],Summary[[#This Row],[Company Domain]],COO[IPQS Check],"Valid", COO[Status In HubSpot],"")</f>
        <v>0</v>
      </c>
      <c r="X97" s="1">
        <f>COUNTIFS(CAO[Company Domain],Summary[[#This Row],[Company Domain]],CAO[IPQS Check],"Valid", CAO[Status In HubSpot],"")</f>
        <v>1</v>
      </c>
      <c r="Y97" s="1">
        <f>COUNTIFS(CEO[Company Domain],Summary[[#This Row],[Company Domain]],CEO[IPQS Check],"Valid", CEO[Status In HubSpot],"")</f>
        <v>0</v>
      </c>
      <c r="Z97" s="1">
        <f>COUNTIFS(Finance[Company Domain],Summary[[#This Row],[Company Domain]],Finance[IPQS Check],"Valid", Finance[Status In HubSpot],"New Contact")</f>
        <v>1</v>
      </c>
      <c r="AA97" s="1">
        <f>COUNTIFS(Treasurer[Company Domain],Summary[[#This Row],[Company Domain]],Treasurer[IPQS Check],"Valid", Treasurer[Status In HubSpot],"New Contact")</f>
        <v>8</v>
      </c>
      <c r="AB97" s="1">
        <f>COUNTIFS(Controller[Company Domain],Summary[[#This Row],[Company Domain]],Controller[IPQS Check],"Valid", Controller[Status In HubSpot],"New Contact")</f>
        <v>0</v>
      </c>
      <c r="AC97" s="1">
        <f>COUNTIFS(Sourcing[Company Domain],Summary[[#This Row],[Company Domain]],Sourcing[IPQS Check],"Valid", Sourcing[Status In HubSpot],"New Contact")</f>
        <v>0</v>
      </c>
      <c r="AD97" s="1">
        <f>COUNTIFS(Procurement[Company Domain],Summary[[#This Row],[Company Domain]],Procurement[IPQS Check],"Valid", Procurement[Status In HubSpot],"New Contact")</f>
        <v>0</v>
      </c>
      <c r="AE97" s="1">
        <f>SUM(Summary[[#This Row],[CPO-New]:[Procurement-New]])</f>
        <v>10</v>
      </c>
    </row>
    <row r="98" spans="1:31" x14ac:dyDescent="0.3">
      <c r="A98" s="1">
        <v>97</v>
      </c>
      <c r="B98" t="s">
        <v>97</v>
      </c>
      <c r="C98" t="s">
        <v>196</v>
      </c>
      <c r="D98">
        <v>15540000</v>
      </c>
      <c r="E98" t="s">
        <v>201</v>
      </c>
      <c r="F98" t="s">
        <v>212</v>
      </c>
      <c r="G98" t="s">
        <v>209</v>
      </c>
      <c r="H98" t="s">
        <v>212</v>
      </c>
      <c r="I98" t="s">
        <v>221</v>
      </c>
      <c r="J98" s="1">
        <f>COUNTIFS(CFO[Company Domain],Summary[[#This Row],[Company Domain]],CFO[IPQS Check],"Valid")</f>
        <v>1</v>
      </c>
      <c r="K98" s="1">
        <f>COUNTIFS(CPO[Company Domain],Summary[[#This Row],[Company Domain]],CPO[IPQS Check],"Valid")</f>
        <v>0</v>
      </c>
      <c r="L98" s="1">
        <f>COUNTIFS(COO[Company Domain],Summary[[#This Row],[Company Domain]],COO[IPQS Check],"Valid")</f>
        <v>0</v>
      </c>
      <c r="M98" s="1">
        <f>COUNTIFS(CAO[Company Domain],Summary[[#This Row],[Company Domain]],CAO[IPQS Check],"Valid")</f>
        <v>0</v>
      </c>
      <c r="N98" s="1">
        <f>COUNTIFS(CEO[Company Domain],Summary[[#This Row],[Company Domain]],CEO[IPQS Check],"Valid")</f>
        <v>1</v>
      </c>
      <c r="O98" s="1">
        <f>COUNTIFS(Finance[Company Domain],Summary[[#This Row],[Company Domain]],Finance[IPQS Check],"Valid")</f>
        <v>1</v>
      </c>
      <c r="P98" s="1">
        <f>COUNTIFS(Treasurer[Company Domain],Summary[[#This Row],[Company Domain]],Treasurer[IPQS Check],"Valid")</f>
        <v>4</v>
      </c>
      <c r="Q98" s="1">
        <f>COUNTIFS(Controller[Company Domain],Summary[[#This Row],[Company Domain]],Controller[IPQS Check],"Valid")</f>
        <v>3</v>
      </c>
      <c r="R98" s="1">
        <f>COUNTIFS(Sourcing[Company Domain],Summary[[#This Row],[Company Domain]],Sourcing[IPQS Check],"Valid")</f>
        <v>0</v>
      </c>
      <c r="S98" s="1">
        <f>COUNTIFS(Procurement[Company Domain],Summary[[#This Row],[Company Domain]],Procurement[IPQS Check],"Valid")</f>
        <v>0</v>
      </c>
      <c r="T98" s="1">
        <f>SUM(Summary[[#This Row],[CPO-Total]:[Procurement-Total]])</f>
        <v>9</v>
      </c>
      <c r="U98" s="1">
        <f>COUNTIFS(CFO[Company Domain],Summary[[#This Row],[Company Domain]],CFO[IPQS Check],"Valid", CFO[Status In HubSpot],"")</f>
        <v>0</v>
      </c>
      <c r="V98" s="1">
        <f>COUNTIFS(CPO[Company Domain],Summary[[#This Row],[Company Domain]],CPO[IPQS Check],"Valid", CPO[Status In HubSpot],"")</f>
        <v>0</v>
      </c>
      <c r="W98" s="1">
        <f>COUNTIFS(COO[Company Domain],Summary[[#This Row],[Company Domain]],COO[IPQS Check],"Valid", COO[Status In HubSpot],"")</f>
        <v>0</v>
      </c>
      <c r="X98" s="1">
        <f>COUNTIFS(CAO[Company Domain],Summary[[#This Row],[Company Domain]],CAO[IPQS Check],"Valid", CAO[Status In HubSpot],"")</f>
        <v>0</v>
      </c>
      <c r="Y98" s="1">
        <f>COUNTIFS(CEO[Company Domain],Summary[[#This Row],[Company Domain]],CEO[IPQS Check],"Valid", CEO[Status In HubSpot],"")</f>
        <v>1</v>
      </c>
      <c r="Z98" s="1">
        <f>COUNTIFS(Finance[Company Domain],Summary[[#This Row],[Company Domain]],Finance[IPQS Check],"Valid", Finance[Status In HubSpot],"New Contact")</f>
        <v>1</v>
      </c>
      <c r="AA98" s="1">
        <f>COUNTIFS(Treasurer[Company Domain],Summary[[#This Row],[Company Domain]],Treasurer[IPQS Check],"Valid", Treasurer[Status In HubSpot],"New Contact")</f>
        <v>4</v>
      </c>
      <c r="AB98" s="1">
        <f>COUNTIFS(Controller[Company Domain],Summary[[#This Row],[Company Domain]],Controller[IPQS Check],"Valid", Controller[Status In HubSpot],"New Contact")</f>
        <v>0</v>
      </c>
      <c r="AC98" s="1">
        <f>COUNTIFS(Sourcing[Company Domain],Summary[[#This Row],[Company Domain]],Sourcing[IPQS Check],"Valid", Sourcing[Status In HubSpot],"New Contact")</f>
        <v>0</v>
      </c>
      <c r="AD98" s="1">
        <f>COUNTIFS(Procurement[Company Domain],Summary[[#This Row],[Company Domain]],Procurement[IPQS Check],"Valid", Procurement[Status In HubSpot],"New Contact")</f>
        <v>0</v>
      </c>
      <c r="AE98" s="1">
        <f>SUM(Summary[[#This Row],[CPO-New]:[Procurement-New]])</f>
        <v>6</v>
      </c>
    </row>
    <row r="99" spans="1:31" x14ac:dyDescent="0.3">
      <c r="A99" s="1">
        <v>98</v>
      </c>
      <c r="B99" t="s">
        <v>98</v>
      </c>
      <c r="C99" t="s">
        <v>197</v>
      </c>
      <c r="D99">
        <v>11177516</v>
      </c>
      <c r="E99" t="s">
        <v>201</v>
      </c>
      <c r="F99" t="s">
        <v>206</v>
      </c>
      <c r="G99" t="s">
        <v>207</v>
      </c>
      <c r="H99" t="s">
        <v>207</v>
      </c>
      <c r="I99" t="s">
        <v>221</v>
      </c>
      <c r="J99" s="1">
        <f>COUNTIFS(CFO[Company Domain],Summary[[#This Row],[Company Domain]],CFO[IPQS Check],"Valid")</f>
        <v>3</v>
      </c>
      <c r="K99" s="1">
        <f>COUNTIFS(CPO[Company Domain],Summary[[#This Row],[Company Domain]],CPO[IPQS Check],"Valid")</f>
        <v>0</v>
      </c>
      <c r="L99" s="1">
        <f>COUNTIFS(COO[Company Domain],Summary[[#This Row],[Company Domain]],COO[IPQS Check],"Valid")</f>
        <v>3</v>
      </c>
      <c r="M99" s="1">
        <f>COUNTIFS(CAO[Company Domain],Summary[[#This Row],[Company Domain]],CAO[IPQS Check],"Valid")</f>
        <v>0</v>
      </c>
      <c r="N99" s="1">
        <f>COUNTIFS(CEO[Company Domain],Summary[[#This Row],[Company Domain]],CEO[IPQS Check],"Valid")</f>
        <v>3</v>
      </c>
      <c r="O99" s="1">
        <f>COUNTIFS(Finance[Company Domain],Summary[[#This Row],[Company Domain]],Finance[IPQS Check],"Valid")</f>
        <v>2</v>
      </c>
      <c r="P99" s="1">
        <f>COUNTIFS(Treasurer[Company Domain],Summary[[#This Row],[Company Domain]],Treasurer[IPQS Check],"Valid")</f>
        <v>0</v>
      </c>
      <c r="Q99" s="1">
        <f>COUNTIFS(Controller[Company Domain],Summary[[#This Row],[Company Domain]],Controller[IPQS Check],"Valid")</f>
        <v>3</v>
      </c>
      <c r="R99" s="1">
        <f>COUNTIFS(Sourcing[Company Domain],Summary[[#This Row],[Company Domain]],Sourcing[IPQS Check],"Valid")</f>
        <v>1</v>
      </c>
      <c r="S99" s="1">
        <f>COUNTIFS(Procurement[Company Domain],Summary[[#This Row],[Company Domain]],Procurement[IPQS Check],"Valid")</f>
        <v>0</v>
      </c>
      <c r="T99" s="1">
        <f>SUM(Summary[[#This Row],[CPO-Total]:[Procurement-Total]])</f>
        <v>12</v>
      </c>
      <c r="U99" s="1">
        <f>COUNTIFS(CFO[Company Domain],Summary[[#This Row],[Company Domain]],CFO[IPQS Check],"Valid", CFO[Status In HubSpot],"")</f>
        <v>2</v>
      </c>
      <c r="V99" s="1">
        <f>COUNTIFS(CPO[Company Domain],Summary[[#This Row],[Company Domain]],CPO[IPQS Check],"Valid", CPO[Status In HubSpot],"")</f>
        <v>0</v>
      </c>
      <c r="W99" s="1">
        <f>COUNTIFS(COO[Company Domain],Summary[[#This Row],[Company Domain]],COO[IPQS Check],"Valid", COO[Status In HubSpot],"")</f>
        <v>2</v>
      </c>
      <c r="X99" s="1">
        <f>COUNTIFS(CAO[Company Domain],Summary[[#This Row],[Company Domain]],CAO[IPQS Check],"Valid", CAO[Status In HubSpot],"")</f>
        <v>0</v>
      </c>
      <c r="Y99" s="1">
        <f>COUNTIFS(CEO[Company Domain],Summary[[#This Row],[Company Domain]],CEO[IPQS Check],"Valid", CEO[Status In HubSpot],"")</f>
        <v>2</v>
      </c>
      <c r="Z99" s="1">
        <f>COUNTIFS(Finance[Company Domain],Summary[[#This Row],[Company Domain]],Finance[IPQS Check],"Valid", Finance[Status In HubSpot],"New Contact")</f>
        <v>1</v>
      </c>
      <c r="AA99" s="1">
        <f>COUNTIFS(Treasurer[Company Domain],Summary[[#This Row],[Company Domain]],Treasurer[IPQS Check],"Valid", Treasurer[Status In HubSpot],"New Contact")</f>
        <v>0</v>
      </c>
      <c r="AB99" s="1">
        <f>COUNTIFS(Controller[Company Domain],Summary[[#This Row],[Company Domain]],Controller[IPQS Check],"Valid", Controller[Status In HubSpot],"New Contact")</f>
        <v>0</v>
      </c>
      <c r="AC99" s="1">
        <f>COUNTIFS(Sourcing[Company Domain],Summary[[#This Row],[Company Domain]],Sourcing[IPQS Check],"Valid", Sourcing[Status In HubSpot],"New Contact")</f>
        <v>0</v>
      </c>
      <c r="AD99" s="1">
        <f>COUNTIFS(Procurement[Company Domain],Summary[[#This Row],[Company Domain]],Procurement[IPQS Check],"Valid", Procurement[Status In HubSpot],"New Contact")</f>
        <v>0</v>
      </c>
      <c r="AE99" s="1">
        <f>SUM(Summary[[#This Row],[CPO-New]:[Procurement-New]])</f>
        <v>5</v>
      </c>
    </row>
    <row r="100" spans="1:31" x14ac:dyDescent="0.3">
      <c r="A100" s="1">
        <v>99</v>
      </c>
      <c r="B100" t="s">
        <v>99</v>
      </c>
      <c r="C100" t="s">
        <v>198</v>
      </c>
      <c r="D100">
        <v>1652469</v>
      </c>
      <c r="E100" t="s">
        <v>202</v>
      </c>
      <c r="F100" t="s">
        <v>213</v>
      </c>
      <c r="G100" t="s">
        <v>209</v>
      </c>
      <c r="H100" t="s">
        <v>210</v>
      </c>
      <c r="I100" t="s">
        <v>221</v>
      </c>
      <c r="J100" s="1">
        <f>COUNTIFS(CFO[Company Domain],Summary[[#This Row],[Company Domain]],CFO[IPQS Check],"Valid")</f>
        <v>2</v>
      </c>
      <c r="K100" s="1">
        <f>COUNTIFS(CPO[Company Domain],Summary[[#This Row],[Company Domain]],CPO[IPQS Check],"Valid")</f>
        <v>0</v>
      </c>
      <c r="L100" s="1">
        <f>COUNTIFS(COO[Company Domain],Summary[[#This Row],[Company Domain]],COO[IPQS Check],"Valid")</f>
        <v>1</v>
      </c>
      <c r="M100" s="1">
        <f>COUNTIFS(CAO[Company Domain],Summary[[#This Row],[Company Domain]],CAO[IPQS Check],"Valid")</f>
        <v>0</v>
      </c>
      <c r="N100" s="1">
        <f>COUNTIFS(CEO[Company Domain],Summary[[#This Row],[Company Domain]],CEO[IPQS Check],"Valid")</f>
        <v>0</v>
      </c>
      <c r="O100" s="1">
        <f>COUNTIFS(Finance[Company Domain],Summary[[#This Row],[Company Domain]],Finance[IPQS Check],"Valid")</f>
        <v>0</v>
      </c>
      <c r="P100" s="1">
        <f>COUNTIFS(Treasurer[Company Domain],Summary[[#This Row],[Company Domain]],Treasurer[IPQS Check],"Valid")</f>
        <v>0</v>
      </c>
      <c r="Q100" s="1">
        <f>COUNTIFS(Controller[Company Domain],Summary[[#This Row],[Company Domain]],Controller[IPQS Check],"Valid")</f>
        <v>1</v>
      </c>
      <c r="R100" s="1">
        <f>COUNTIFS(Sourcing[Company Domain],Summary[[#This Row],[Company Domain]],Sourcing[IPQS Check],"Valid")</f>
        <v>0</v>
      </c>
      <c r="S100" s="1">
        <f>COUNTIFS(Procurement[Company Domain],Summary[[#This Row],[Company Domain]],Procurement[IPQS Check],"Valid")</f>
        <v>0</v>
      </c>
      <c r="T100" s="1">
        <f>SUM(Summary[[#This Row],[CPO-Total]:[Procurement-Total]])</f>
        <v>2</v>
      </c>
      <c r="U100" s="1">
        <f>COUNTIFS(CFO[Company Domain],Summary[[#This Row],[Company Domain]],CFO[IPQS Check],"Valid", CFO[Status In HubSpot],"")</f>
        <v>2</v>
      </c>
      <c r="V100" s="1">
        <f>COUNTIFS(CPO[Company Domain],Summary[[#This Row],[Company Domain]],CPO[IPQS Check],"Valid", CPO[Status In HubSpot],"")</f>
        <v>0</v>
      </c>
      <c r="W100" s="1">
        <f>COUNTIFS(COO[Company Domain],Summary[[#This Row],[Company Domain]],COO[IPQS Check],"Valid", COO[Status In HubSpot],"")</f>
        <v>1</v>
      </c>
      <c r="X100" s="1">
        <f>COUNTIFS(CAO[Company Domain],Summary[[#This Row],[Company Domain]],CAO[IPQS Check],"Valid", CAO[Status In HubSpot],"")</f>
        <v>0</v>
      </c>
      <c r="Y100" s="1">
        <f>COUNTIFS(CEO[Company Domain],Summary[[#This Row],[Company Domain]],CEO[IPQS Check],"Valid", CEO[Status In HubSpot],"")</f>
        <v>0</v>
      </c>
      <c r="Z100" s="1">
        <f>COUNTIFS(Finance[Company Domain],Summary[[#This Row],[Company Domain]],Finance[IPQS Check],"Valid", Finance[Status In HubSpot],"New Contact")</f>
        <v>0</v>
      </c>
      <c r="AA100" s="1">
        <f>COUNTIFS(Treasurer[Company Domain],Summary[[#This Row],[Company Domain]],Treasurer[IPQS Check],"Valid", Treasurer[Status In HubSpot],"New Contact")</f>
        <v>0</v>
      </c>
      <c r="AB100" s="1">
        <f>COUNTIFS(Controller[Company Domain],Summary[[#This Row],[Company Domain]],Controller[IPQS Check],"Valid", Controller[Status In HubSpot],"New Contact")</f>
        <v>0</v>
      </c>
      <c r="AC100" s="1">
        <f>COUNTIFS(Sourcing[Company Domain],Summary[[#This Row],[Company Domain]],Sourcing[IPQS Check],"Valid", Sourcing[Status In HubSpot],"New Contact")</f>
        <v>0</v>
      </c>
      <c r="AD100" s="1">
        <f>COUNTIFS(Procurement[Company Domain],Summary[[#This Row],[Company Domain]],Procurement[IPQS Check],"Valid", Procurement[Status In HubSpot],"New Contact")</f>
        <v>0</v>
      </c>
      <c r="AE100" s="1">
        <f>SUM(Summary[[#This Row],[CPO-New]:[Procurement-New]])</f>
        <v>1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5CE7-CC75-4B45-8AD4-F1313E46A98D}">
  <dimension ref="A1:N199"/>
  <sheetViews>
    <sheetView tabSelected="1" zoomScale="130" zoomScaleNormal="130" workbookViewId="0">
      <selection activeCell="N11" sqref="N11"/>
    </sheetView>
  </sheetViews>
  <sheetFormatPr defaultRowHeight="14.4" x14ac:dyDescent="0.3"/>
  <cols>
    <col min="9" max="9" width="8.88671875" style="2"/>
    <col min="11" max="11" width="13.33203125" customWidth="1"/>
    <col min="12" max="12" width="14" customWidth="1"/>
    <col min="14" max="14" width="10.21875" bestFit="1" customWidth="1"/>
  </cols>
  <sheetData>
    <row r="1" spans="1:14" ht="19.8" x14ac:dyDescent="0.4">
      <c r="A1" s="10" t="s">
        <v>1567</v>
      </c>
      <c r="K1" s="10" t="s">
        <v>232</v>
      </c>
    </row>
    <row r="2" spans="1:14" x14ac:dyDescent="0.3">
      <c r="K2" s="3" t="s">
        <v>233</v>
      </c>
      <c r="L2" s="8" t="s">
        <v>234</v>
      </c>
      <c r="N2" t="s">
        <v>3979</v>
      </c>
    </row>
    <row r="3" spans="1:14" x14ac:dyDescent="0.3">
      <c r="A3" s="6" t="s">
        <v>235</v>
      </c>
      <c r="K3" s="4" t="s">
        <v>223</v>
      </c>
      <c r="L3" s="7">
        <v>301</v>
      </c>
      <c r="N3" s="19">
        <f>SUM(Preview[No of Preview])</f>
        <v>14753</v>
      </c>
    </row>
    <row r="4" spans="1:14" x14ac:dyDescent="0.3">
      <c r="K4" s="4" t="s">
        <v>224</v>
      </c>
      <c r="L4" s="7">
        <v>9</v>
      </c>
    </row>
    <row r="5" spans="1:14" x14ac:dyDescent="0.3">
      <c r="K5" s="4" t="s">
        <v>225</v>
      </c>
      <c r="L5" s="7">
        <v>271</v>
      </c>
    </row>
    <row r="6" spans="1:14" x14ac:dyDescent="0.3">
      <c r="K6" s="4" t="s">
        <v>230</v>
      </c>
      <c r="L6" s="7">
        <v>30</v>
      </c>
    </row>
    <row r="7" spans="1:14" x14ac:dyDescent="0.3">
      <c r="K7" s="4" t="s">
        <v>231</v>
      </c>
      <c r="L7" s="7">
        <v>664</v>
      </c>
    </row>
    <row r="8" spans="1:14" x14ac:dyDescent="0.3">
      <c r="K8" s="4" t="s">
        <v>219</v>
      </c>
      <c r="L8" s="7">
        <v>9910</v>
      </c>
    </row>
    <row r="9" spans="1:14" x14ac:dyDescent="0.3">
      <c r="K9" s="4" t="s">
        <v>226</v>
      </c>
      <c r="L9" s="7">
        <v>722</v>
      </c>
    </row>
    <row r="10" spans="1:14" x14ac:dyDescent="0.3">
      <c r="K10" s="4" t="s">
        <v>227</v>
      </c>
      <c r="L10" s="7">
        <v>435</v>
      </c>
    </row>
    <row r="11" spans="1:14" x14ac:dyDescent="0.3">
      <c r="K11" s="4" t="s">
        <v>228</v>
      </c>
      <c r="L11" s="7">
        <v>1263</v>
      </c>
    </row>
    <row r="12" spans="1:14" x14ac:dyDescent="0.3">
      <c r="K12" s="5" t="s">
        <v>229</v>
      </c>
      <c r="L12" s="11">
        <v>1148</v>
      </c>
    </row>
    <row r="21" spans="1:1" x14ac:dyDescent="0.3">
      <c r="A21" s="6" t="s">
        <v>223</v>
      </c>
    </row>
    <row r="44" spans="1:1" x14ac:dyDescent="0.3">
      <c r="A44" s="6" t="s">
        <v>224</v>
      </c>
    </row>
    <row r="68" spans="1:1" x14ac:dyDescent="0.3">
      <c r="A68" s="6" t="s">
        <v>225</v>
      </c>
    </row>
    <row r="89" spans="1:1" x14ac:dyDescent="0.3">
      <c r="A89" s="6" t="s">
        <v>230</v>
      </c>
    </row>
    <row r="109" spans="1:1" x14ac:dyDescent="0.3">
      <c r="A109" s="6" t="s">
        <v>231</v>
      </c>
    </row>
    <row r="127" spans="1:1" x14ac:dyDescent="0.3">
      <c r="A127" s="6" t="s">
        <v>219</v>
      </c>
    </row>
    <row r="144" spans="1:1" x14ac:dyDescent="0.3">
      <c r="A144" s="6" t="s">
        <v>226</v>
      </c>
    </row>
    <row r="165" spans="1:1" x14ac:dyDescent="0.3">
      <c r="A165" s="6" t="s">
        <v>227</v>
      </c>
    </row>
    <row r="181" spans="1:1" x14ac:dyDescent="0.3">
      <c r="A181" s="6" t="s">
        <v>228</v>
      </c>
    </row>
    <row r="199" spans="1:1" x14ac:dyDescent="0.3">
      <c r="A199" s="6" t="s">
        <v>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321E-95C6-450D-A7E6-6236B66FA993}">
  <sheetPr>
    <tabColor theme="9" tint="0.59999389629810485"/>
  </sheetPr>
  <dimension ref="A1:AR104"/>
  <sheetViews>
    <sheetView topLeftCell="AJ1" zoomScaleNormal="100" workbookViewId="0">
      <selection activeCell="AP2" sqref="AP2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3.33203125" bestFit="1" customWidth="1"/>
    <col min="22" max="22" width="24.88671875" bestFit="1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40.44140625" bestFit="1" customWidth="1"/>
    <col min="42" max="42" width="13.21875" bestFit="1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288</v>
      </c>
      <c r="C2" t="s">
        <v>289</v>
      </c>
      <c r="D2" t="s">
        <v>269</v>
      </c>
      <c r="E2" t="s">
        <v>223</v>
      </c>
      <c r="F2" t="s">
        <v>270</v>
      </c>
      <c r="G2" t="s">
        <v>271</v>
      </c>
      <c r="H2" t="s">
        <v>290</v>
      </c>
      <c r="I2" t="s">
        <v>115</v>
      </c>
      <c r="K2" t="s">
        <v>291</v>
      </c>
      <c r="L2" t="s">
        <v>292</v>
      </c>
      <c r="M2" t="s">
        <v>293</v>
      </c>
      <c r="N2" t="s">
        <v>294</v>
      </c>
      <c r="O2">
        <v>92123</v>
      </c>
      <c r="P2" t="s">
        <v>221</v>
      </c>
      <c r="Q2" t="s">
        <v>295</v>
      </c>
      <c r="R2" t="s">
        <v>296</v>
      </c>
      <c r="S2" t="s">
        <v>115</v>
      </c>
      <c r="T2" t="s">
        <v>297</v>
      </c>
      <c r="U2">
        <f>_xlfn.XLOOKUP(CFO[[#This Row],[Company Domain]],Summary[Company Domain], Summary[Revenue (in 000s USD)],"ERROR")</f>
        <v>1722555</v>
      </c>
      <c r="V2" t="str">
        <f>_xlfn.XLOOKUP(CFO[[#This Row],[Company Domain]],Summary[Company Domain], Summary[Revenue Range (in USD)],"ERROR")</f>
        <v>$1 bil. - $5 bil.</v>
      </c>
      <c r="W2" t="s">
        <v>211</v>
      </c>
      <c r="X2" t="s">
        <v>298</v>
      </c>
      <c r="Y2" t="s">
        <v>211</v>
      </c>
      <c r="Z2" t="s">
        <v>298</v>
      </c>
      <c r="AA2" t="str">
        <f>_xlfn.XLOOKUP(CFO[[#This Row],[Company Domain]],Summary[Company Domain], Summary[Industry (Standardized)],"ERROR")</f>
        <v>Hospitality</v>
      </c>
      <c r="AB2" t="str">
        <f>_xlfn.XLOOKUP(CFO[[#This Row],[Company Domain]],Summary[Company Domain], Summary[Lead Segment HS],"ERROR")</f>
        <v>Services</v>
      </c>
      <c r="AC2" t="str">
        <f>_xlfn.XLOOKUP(CFO[[#This Row],[Company Domain]],Summary[Company Domain], Summary[Industry Re-Segmentation],"ERROR")</f>
        <v>Hospitality</v>
      </c>
      <c r="AD2" t="s">
        <v>299</v>
      </c>
      <c r="AE2" t="s">
        <v>300</v>
      </c>
      <c r="AF2" t="s">
        <v>301</v>
      </c>
      <c r="AG2" t="s">
        <v>292</v>
      </c>
      <c r="AH2" t="s">
        <v>293</v>
      </c>
      <c r="AI2" t="s">
        <v>294</v>
      </c>
      <c r="AJ2">
        <v>92123</v>
      </c>
      <c r="AK2" t="s">
        <v>221</v>
      </c>
      <c r="AL2" t="s">
        <v>302</v>
      </c>
      <c r="AO2" t="s">
        <v>1503</v>
      </c>
      <c r="AP2" t="s">
        <v>2140</v>
      </c>
      <c r="AQ2" t="s">
        <v>3439</v>
      </c>
      <c r="AR2" t="s">
        <v>211</v>
      </c>
    </row>
    <row r="3" spans="1:44" x14ac:dyDescent="0.3">
      <c r="A3" t="s">
        <v>303</v>
      </c>
      <c r="C3" t="s">
        <v>304</v>
      </c>
      <c r="D3" t="s">
        <v>269</v>
      </c>
      <c r="E3" t="s">
        <v>223</v>
      </c>
      <c r="F3" t="s">
        <v>270</v>
      </c>
      <c r="G3" t="s">
        <v>271</v>
      </c>
      <c r="H3" t="s">
        <v>305</v>
      </c>
      <c r="I3" t="s">
        <v>132</v>
      </c>
      <c r="K3" t="s">
        <v>306</v>
      </c>
      <c r="L3" t="s">
        <v>307</v>
      </c>
      <c r="M3" t="s">
        <v>308</v>
      </c>
      <c r="N3" t="s">
        <v>294</v>
      </c>
      <c r="O3">
        <v>90064</v>
      </c>
      <c r="P3" t="s">
        <v>221</v>
      </c>
      <c r="Q3" t="s">
        <v>309</v>
      </c>
      <c r="R3" t="s">
        <v>310</v>
      </c>
      <c r="S3" t="s">
        <v>132</v>
      </c>
      <c r="T3" t="s">
        <v>311</v>
      </c>
      <c r="U3">
        <f>_xlfn.XLOOKUP(CFO[[#This Row],[Company Domain]],Summary[Company Domain], Summary[Revenue (in 000s USD)],"ERROR")</f>
        <v>1159634</v>
      </c>
      <c r="V3" t="str">
        <f>_xlfn.XLOOKUP(CFO[[#This Row],[Company Domain]],Summary[Company Domain], Summary[Revenue Range (in USD)],"ERROR")</f>
        <v>$1 bil. - $5 bil.</v>
      </c>
      <c r="W3" t="s">
        <v>208</v>
      </c>
      <c r="X3" t="s">
        <v>312</v>
      </c>
      <c r="Y3" t="s">
        <v>208</v>
      </c>
      <c r="Z3" t="s">
        <v>312</v>
      </c>
      <c r="AA3" t="str">
        <f>_xlfn.XLOOKUP(CFO[[#This Row],[Company Domain]],Summary[Company Domain], Summary[Industry (Standardized)],"ERROR")</f>
        <v>Retail</v>
      </c>
      <c r="AB3" t="str">
        <f>_xlfn.XLOOKUP(CFO[[#This Row],[Company Domain]],Summary[Company Domain], Summary[Lead Segment HS],"ERROR")</f>
        <v>Services</v>
      </c>
      <c r="AC3" t="str">
        <f>_xlfn.XLOOKUP(CFO[[#This Row],[Company Domain]],Summary[Company Domain], Summary[Industry Re-Segmentation],"ERROR")</f>
        <v>Retail + CPG</v>
      </c>
      <c r="AD3" t="s">
        <v>313</v>
      </c>
      <c r="AE3" t="s">
        <v>314</v>
      </c>
      <c r="AF3" t="s">
        <v>315</v>
      </c>
      <c r="AG3" t="s">
        <v>316</v>
      </c>
      <c r="AH3" t="s">
        <v>317</v>
      </c>
      <c r="AI3" t="s">
        <v>294</v>
      </c>
      <c r="AJ3">
        <v>91748</v>
      </c>
      <c r="AK3" t="s">
        <v>221</v>
      </c>
      <c r="AL3" t="s">
        <v>318</v>
      </c>
      <c r="AO3" t="s">
        <v>1503</v>
      </c>
      <c r="AP3" t="s">
        <v>2140</v>
      </c>
      <c r="AQ3" t="s">
        <v>3439</v>
      </c>
      <c r="AR3" t="s">
        <v>210</v>
      </c>
    </row>
    <row r="4" spans="1:44" x14ac:dyDescent="0.3">
      <c r="A4" t="s">
        <v>319</v>
      </c>
      <c r="B4" t="s">
        <v>320</v>
      </c>
      <c r="C4" t="s">
        <v>321</v>
      </c>
      <c r="D4" t="s">
        <v>322</v>
      </c>
      <c r="E4" t="s">
        <v>223</v>
      </c>
      <c r="F4" t="s">
        <v>219</v>
      </c>
      <c r="G4" t="s">
        <v>271</v>
      </c>
      <c r="H4" t="s">
        <v>323</v>
      </c>
      <c r="I4" t="s">
        <v>189</v>
      </c>
      <c r="J4" t="s">
        <v>324</v>
      </c>
      <c r="K4" t="s">
        <v>325</v>
      </c>
      <c r="L4" t="s">
        <v>326</v>
      </c>
      <c r="M4" t="s">
        <v>327</v>
      </c>
      <c r="N4" t="s">
        <v>328</v>
      </c>
      <c r="O4">
        <v>97301</v>
      </c>
      <c r="P4" t="s">
        <v>221</v>
      </c>
      <c r="Q4" t="s">
        <v>329</v>
      </c>
      <c r="R4" t="s">
        <v>330</v>
      </c>
      <c r="S4" t="s">
        <v>189</v>
      </c>
      <c r="T4" t="s">
        <v>331</v>
      </c>
      <c r="U4">
        <f>_xlfn.XLOOKUP(CFO[[#This Row],[Company Domain]],Summary[Company Domain], Summary[Revenue (in 000s USD)],"ERROR")</f>
        <v>1000000</v>
      </c>
      <c r="V4" t="str">
        <f>_xlfn.XLOOKUP(CFO[[#This Row],[Company Domain]],Summary[Company Domain], Summary[Revenue Range (in USD)],"ERROR")</f>
        <v>$1 bil. - $5 bil.</v>
      </c>
      <c r="W4" t="s">
        <v>280</v>
      </c>
      <c r="X4" t="s">
        <v>281</v>
      </c>
      <c r="Y4" t="s">
        <v>280</v>
      </c>
      <c r="Z4" t="s">
        <v>281</v>
      </c>
      <c r="AA4" t="str">
        <f>_xlfn.XLOOKUP(CFO[[#This Row],[Company Domain]],Summary[Company Domain], Summary[Industry (Standardized)],"ERROR")</f>
        <v>Physicians Clinics</v>
      </c>
      <c r="AB4" t="str">
        <f>_xlfn.XLOOKUP(CFO[[#This Row],[Company Domain]],Summary[Company Domain], Summary[Lead Segment HS],"ERROR")</f>
        <v>Healthcare</v>
      </c>
      <c r="AC4" t="str">
        <f>_xlfn.XLOOKUP(CFO[[#This Row],[Company Domain]],Summary[Company Domain], Summary[Industry Re-Segmentation],"ERROR")</f>
        <v>Healthcare</v>
      </c>
      <c r="AD4" t="s">
        <v>332</v>
      </c>
      <c r="AE4" t="s">
        <v>333</v>
      </c>
      <c r="AF4" t="s">
        <v>334</v>
      </c>
      <c r="AG4" t="s">
        <v>335</v>
      </c>
      <c r="AH4" t="s">
        <v>327</v>
      </c>
      <c r="AI4" t="s">
        <v>328</v>
      </c>
      <c r="AJ4">
        <v>97301</v>
      </c>
      <c r="AK4" t="s">
        <v>221</v>
      </c>
      <c r="AL4" t="s">
        <v>336</v>
      </c>
      <c r="AO4" t="s">
        <v>1503</v>
      </c>
      <c r="AP4" t="s">
        <v>2140</v>
      </c>
      <c r="AQ4" t="s">
        <v>3439</v>
      </c>
      <c r="AR4" t="s">
        <v>207</v>
      </c>
    </row>
    <row r="5" spans="1:44" x14ac:dyDescent="0.3">
      <c r="A5" t="s">
        <v>337</v>
      </c>
      <c r="B5" t="s">
        <v>338</v>
      </c>
      <c r="C5" t="s">
        <v>339</v>
      </c>
      <c r="D5" t="s">
        <v>340</v>
      </c>
      <c r="E5" t="s">
        <v>223</v>
      </c>
      <c r="F5" t="s">
        <v>270</v>
      </c>
      <c r="G5" t="s">
        <v>271</v>
      </c>
      <c r="H5" t="s">
        <v>341</v>
      </c>
      <c r="I5" t="s">
        <v>162</v>
      </c>
      <c r="K5" t="s">
        <v>342</v>
      </c>
      <c r="L5" t="s">
        <v>343</v>
      </c>
      <c r="M5" t="s">
        <v>344</v>
      </c>
      <c r="N5" t="s">
        <v>345</v>
      </c>
      <c r="O5">
        <v>64106</v>
      </c>
      <c r="P5" t="s">
        <v>221</v>
      </c>
      <c r="Q5" t="s">
        <v>346</v>
      </c>
      <c r="R5" t="s">
        <v>347</v>
      </c>
      <c r="S5" t="s">
        <v>162</v>
      </c>
      <c r="T5" t="s">
        <v>348</v>
      </c>
      <c r="U5">
        <f>_xlfn.XLOOKUP(CFO[[#This Row],[Company Domain]],Summary[Company Domain], Summary[Revenue (in 000s USD)],"ERROR")</f>
        <v>1585628</v>
      </c>
      <c r="V5" t="str">
        <f>_xlfn.XLOOKUP(CFO[[#This Row],[Company Domain]],Summary[Company Domain], Summary[Revenue Range (in USD)],"ERROR")</f>
        <v>$1 bil. - $5 bil.</v>
      </c>
      <c r="W5" t="s">
        <v>219</v>
      </c>
      <c r="X5" t="s">
        <v>349</v>
      </c>
      <c r="Y5" t="s">
        <v>219</v>
      </c>
      <c r="Z5" t="s">
        <v>349</v>
      </c>
      <c r="AA5" t="str">
        <f>_xlfn.XLOOKUP(CFO[[#This Row],[Company Domain]],Summary[Company Domain], Summary[Industry (Standardized)],"ERROR")</f>
        <v>Finance</v>
      </c>
      <c r="AB5" t="str">
        <f>_xlfn.XLOOKUP(CFO[[#This Row],[Company Domain]],Summary[Company Domain], Summary[Lead Segment HS],"ERROR")</f>
        <v>Services</v>
      </c>
      <c r="AC5" t="str">
        <f>_xlfn.XLOOKUP(CFO[[#This Row],[Company Domain]],Summary[Company Domain], Summary[Industry Re-Segmentation],"ERROR")</f>
        <v>Finance &amp; Insurance</v>
      </c>
      <c r="AD5" t="s">
        <v>350</v>
      </c>
      <c r="AE5" t="s">
        <v>351</v>
      </c>
      <c r="AF5" t="s">
        <v>352</v>
      </c>
      <c r="AG5" t="s">
        <v>343</v>
      </c>
      <c r="AH5" t="s">
        <v>344</v>
      </c>
      <c r="AI5" t="s">
        <v>345</v>
      </c>
      <c r="AJ5">
        <v>64106</v>
      </c>
      <c r="AK5" t="s">
        <v>221</v>
      </c>
      <c r="AL5" t="s">
        <v>353</v>
      </c>
      <c r="AO5" t="s">
        <v>1503</v>
      </c>
      <c r="AP5" t="s">
        <v>2140</v>
      </c>
      <c r="AQ5" t="s">
        <v>3439</v>
      </c>
      <c r="AR5" t="s">
        <v>216</v>
      </c>
    </row>
    <row r="6" spans="1:44" x14ac:dyDescent="0.3">
      <c r="A6" t="s">
        <v>289</v>
      </c>
      <c r="C6" t="s">
        <v>354</v>
      </c>
      <c r="D6" t="s">
        <v>355</v>
      </c>
      <c r="E6" t="s">
        <v>223</v>
      </c>
      <c r="F6" t="s">
        <v>270</v>
      </c>
      <c r="G6" t="s">
        <v>271</v>
      </c>
      <c r="H6" t="s">
        <v>356</v>
      </c>
      <c r="I6" t="s">
        <v>117</v>
      </c>
      <c r="J6" t="s">
        <v>357</v>
      </c>
      <c r="K6" t="s">
        <v>358</v>
      </c>
      <c r="L6" t="s">
        <v>359</v>
      </c>
      <c r="M6" t="s">
        <v>360</v>
      </c>
      <c r="N6" t="s">
        <v>361</v>
      </c>
      <c r="O6">
        <v>30309</v>
      </c>
      <c r="P6" t="s">
        <v>221</v>
      </c>
      <c r="Q6" t="s">
        <v>362</v>
      </c>
      <c r="R6" t="s">
        <v>363</v>
      </c>
      <c r="S6" t="s">
        <v>117</v>
      </c>
      <c r="T6" t="s">
        <v>364</v>
      </c>
      <c r="U6">
        <f>_xlfn.XLOOKUP(CFO[[#This Row],[Company Domain]],Summary[Company Domain], Summary[Revenue (in 000s USD)],"ERROR")</f>
        <v>1411528</v>
      </c>
      <c r="V6" t="str">
        <f>_xlfn.XLOOKUP(CFO[[#This Row],[Company Domain]],Summary[Company Domain], Summary[Revenue Range (in USD)],"ERROR")</f>
        <v>$1 bil. - $5 bil.</v>
      </c>
      <c r="W6" t="s">
        <v>208</v>
      </c>
      <c r="X6" t="s">
        <v>312</v>
      </c>
      <c r="Y6" t="s">
        <v>365</v>
      </c>
      <c r="Z6" t="s">
        <v>366</v>
      </c>
      <c r="AA6" t="str">
        <f>_xlfn.XLOOKUP(CFO[[#This Row],[Company Domain]],Summary[Company Domain], Summary[Industry (Standardized)],"ERROR")</f>
        <v>Retail</v>
      </c>
      <c r="AB6" t="str">
        <f>_xlfn.XLOOKUP(CFO[[#This Row],[Company Domain]],Summary[Company Domain], Summary[Lead Segment HS],"ERROR")</f>
        <v>Services</v>
      </c>
      <c r="AC6" t="str">
        <f>_xlfn.XLOOKUP(CFO[[#This Row],[Company Domain]],Summary[Company Domain], Summary[Industry Re-Segmentation],"ERROR")</f>
        <v>Retail + CPG</v>
      </c>
      <c r="AD6" t="s">
        <v>367</v>
      </c>
      <c r="AE6" t="s">
        <v>368</v>
      </c>
      <c r="AF6" t="s">
        <v>369</v>
      </c>
      <c r="AG6" t="s">
        <v>359</v>
      </c>
      <c r="AH6" t="s">
        <v>360</v>
      </c>
      <c r="AI6" t="s">
        <v>361</v>
      </c>
      <c r="AJ6">
        <v>30309</v>
      </c>
      <c r="AK6" t="s">
        <v>221</v>
      </c>
      <c r="AL6" t="s">
        <v>370</v>
      </c>
      <c r="AO6" t="s">
        <v>1503</v>
      </c>
      <c r="AP6" t="s">
        <v>2140</v>
      </c>
      <c r="AQ6" t="s">
        <v>3439</v>
      </c>
      <c r="AR6" t="s">
        <v>211</v>
      </c>
    </row>
    <row r="7" spans="1:44" x14ac:dyDescent="0.3">
      <c r="A7" t="s">
        <v>407</v>
      </c>
      <c r="C7" t="s">
        <v>408</v>
      </c>
      <c r="D7" t="s">
        <v>409</v>
      </c>
      <c r="E7" t="s">
        <v>223</v>
      </c>
      <c r="F7" t="s">
        <v>270</v>
      </c>
      <c r="G7" t="s">
        <v>271</v>
      </c>
      <c r="H7" t="s">
        <v>410</v>
      </c>
      <c r="I7" t="s">
        <v>411</v>
      </c>
      <c r="J7" t="s">
        <v>412</v>
      </c>
      <c r="K7" t="s">
        <v>413</v>
      </c>
      <c r="L7" t="s">
        <v>414</v>
      </c>
      <c r="M7" t="s">
        <v>293</v>
      </c>
      <c r="N7" t="s">
        <v>294</v>
      </c>
      <c r="O7">
        <v>92121</v>
      </c>
      <c r="P7" t="s">
        <v>221</v>
      </c>
      <c r="Q7" t="s">
        <v>50</v>
      </c>
      <c r="R7" t="s">
        <v>415</v>
      </c>
      <c r="S7" t="s">
        <v>150</v>
      </c>
      <c r="T7" t="s">
        <v>416</v>
      </c>
      <c r="U7">
        <f>_xlfn.XLOOKUP(CFO[[#This Row],[Company Domain]],Summary[Company Domain], Summary[Revenue (in 000s USD)],"ERROR")</f>
        <v>2202029</v>
      </c>
      <c r="V7" t="str">
        <f>_xlfn.XLOOKUP(CFO[[#This Row],[Company Domain]],Summary[Company Domain], Summary[Revenue Range (in USD)],"ERROR")</f>
        <v>$1 bil. - $5 bil.</v>
      </c>
      <c r="W7" t="s">
        <v>280</v>
      </c>
      <c r="X7" t="s">
        <v>281</v>
      </c>
      <c r="Y7" t="s">
        <v>280</v>
      </c>
      <c r="Z7" t="s">
        <v>281</v>
      </c>
      <c r="AA7" t="str">
        <f>_xlfn.XLOOKUP(CFO[[#This Row],[Company Domain]],Summary[Company Domain], Summary[Industry (Standardized)],"ERROR")</f>
        <v>Physicians Clinics</v>
      </c>
      <c r="AB7" t="str">
        <f>_xlfn.XLOOKUP(CFO[[#This Row],[Company Domain]],Summary[Company Domain], Summary[Lead Segment HS],"ERROR")</f>
        <v>Healthcare</v>
      </c>
      <c r="AC7" t="str">
        <f>_xlfn.XLOOKUP(CFO[[#This Row],[Company Domain]],Summary[Company Domain], Summary[Industry Re-Segmentation],"ERROR")</f>
        <v>Healthcare</v>
      </c>
      <c r="AD7" t="s">
        <v>417</v>
      </c>
      <c r="AE7" t="s">
        <v>418</v>
      </c>
      <c r="AF7" t="s">
        <v>419</v>
      </c>
      <c r="AG7" t="s">
        <v>420</v>
      </c>
      <c r="AH7" t="s">
        <v>293</v>
      </c>
      <c r="AI7" t="s">
        <v>294</v>
      </c>
      <c r="AJ7">
        <v>92121</v>
      </c>
      <c r="AK7" t="s">
        <v>221</v>
      </c>
      <c r="AL7" t="s">
        <v>421</v>
      </c>
      <c r="AO7" t="s">
        <v>1503</v>
      </c>
      <c r="AP7" t="s">
        <v>2140</v>
      </c>
      <c r="AQ7" t="s">
        <v>3439</v>
      </c>
      <c r="AR7" t="s">
        <v>207</v>
      </c>
    </row>
    <row r="8" spans="1:44" x14ac:dyDescent="0.3">
      <c r="A8" t="s">
        <v>422</v>
      </c>
      <c r="C8" t="s">
        <v>423</v>
      </c>
      <c r="D8" t="s">
        <v>269</v>
      </c>
      <c r="E8" t="s">
        <v>223</v>
      </c>
      <c r="F8" t="s">
        <v>270</v>
      </c>
      <c r="G8" t="s">
        <v>271</v>
      </c>
      <c r="H8" t="s">
        <v>424</v>
      </c>
      <c r="I8" t="s">
        <v>133</v>
      </c>
      <c r="J8" t="s">
        <v>425</v>
      </c>
      <c r="K8" t="s">
        <v>426</v>
      </c>
      <c r="L8" t="s">
        <v>427</v>
      </c>
      <c r="M8" t="s">
        <v>428</v>
      </c>
      <c r="N8" t="s">
        <v>429</v>
      </c>
      <c r="O8">
        <v>60031</v>
      </c>
      <c r="P8" t="s">
        <v>221</v>
      </c>
      <c r="Q8" t="s">
        <v>33</v>
      </c>
      <c r="R8" t="s">
        <v>430</v>
      </c>
      <c r="S8" t="s">
        <v>133</v>
      </c>
      <c r="T8" t="s">
        <v>431</v>
      </c>
      <c r="U8">
        <f>_xlfn.XLOOKUP(CFO[[#This Row],[Company Domain]],Summary[Company Domain], Summary[Revenue (in 000s USD)],"ERROR")</f>
        <v>2186762</v>
      </c>
      <c r="V8" t="str">
        <f>_xlfn.XLOOKUP(CFO[[#This Row],[Company Domain]],Summary[Company Domain], Summary[Revenue Range (in USD)],"ERROR")</f>
        <v>$1 bil. - $5 bil.</v>
      </c>
      <c r="W8" t="s">
        <v>432</v>
      </c>
      <c r="X8" t="s">
        <v>214</v>
      </c>
      <c r="Y8" t="s">
        <v>432</v>
      </c>
      <c r="Z8" t="s">
        <v>214</v>
      </c>
      <c r="AA8" t="str">
        <f>_xlfn.XLOOKUP(CFO[[#This Row],[Company Domain]],Summary[Company Domain], Summary[Industry (Standardized)],"ERROR")</f>
        <v>Elderly Care Services</v>
      </c>
      <c r="AB8" t="str">
        <f>_xlfn.XLOOKUP(CFO[[#This Row],[Company Domain]],Summary[Company Domain], Summary[Lead Segment HS],"ERROR")</f>
        <v>Healthcare</v>
      </c>
      <c r="AC8" t="str">
        <f>_xlfn.XLOOKUP(CFO[[#This Row],[Company Domain]],Summary[Company Domain], Summary[Industry Re-Segmentation],"ERROR")</f>
        <v>Healthcare</v>
      </c>
      <c r="AD8" t="s">
        <v>433</v>
      </c>
      <c r="AE8" t="s">
        <v>434</v>
      </c>
      <c r="AF8" t="s">
        <v>435</v>
      </c>
      <c r="AG8" t="s">
        <v>436</v>
      </c>
      <c r="AH8" t="s">
        <v>428</v>
      </c>
      <c r="AI8" t="s">
        <v>429</v>
      </c>
      <c r="AJ8">
        <v>60031</v>
      </c>
      <c r="AK8" t="s">
        <v>221</v>
      </c>
      <c r="AL8" t="s">
        <v>437</v>
      </c>
      <c r="AO8" t="s">
        <v>1503</v>
      </c>
      <c r="AP8" t="s">
        <v>2140</v>
      </c>
      <c r="AQ8" t="s">
        <v>3439</v>
      </c>
      <c r="AR8" t="s">
        <v>207</v>
      </c>
    </row>
    <row r="9" spans="1:44" x14ac:dyDescent="0.3">
      <c r="A9" t="s">
        <v>451</v>
      </c>
      <c r="C9" t="s">
        <v>452</v>
      </c>
      <c r="D9" t="s">
        <v>269</v>
      </c>
      <c r="E9" t="s">
        <v>223</v>
      </c>
      <c r="F9" t="s">
        <v>270</v>
      </c>
      <c r="G9" t="s">
        <v>271</v>
      </c>
      <c r="H9" t="s">
        <v>453</v>
      </c>
      <c r="I9" t="s">
        <v>144</v>
      </c>
      <c r="K9" t="s">
        <v>454</v>
      </c>
      <c r="L9" t="s">
        <v>455</v>
      </c>
      <c r="M9" t="s">
        <v>456</v>
      </c>
      <c r="N9" t="s">
        <v>457</v>
      </c>
      <c r="O9">
        <v>84111</v>
      </c>
      <c r="P9" t="s">
        <v>221</v>
      </c>
      <c r="Q9" t="s">
        <v>44</v>
      </c>
      <c r="R9" t="s">
        <v>458</v>
      </c>
      <c r="S9" t="s">
        <v>144</v>
      </c>
      <c r="T9" t="s">
        <v>459</v>
      </c>
      <c r="U9">
        <f>_xlfn.XLOOKUP(CFO[[#This Row],[Company Domain]],Summary[Company Domain], Summary[Revenue (in 000s USD)],"ERROR")</f>
        <v>8393157</v>
      </c>
      <c r="V9" t="str">
        <f>_xlfn.XLOOKUP(CFO[[#This Row],[Company Domain]],Summary[Company Domain], Summary[Revenue Range (in USD)],"ERROR")</f>
        <v>Over $5 bil.</v>
      </c>
      <c r="W9" t="s">
        <v>280</v>
      </c>
      <c r="X9" t="s">
        <v>281</v>
      </c>
      <c r="Y9" t="s">
        <v>460</v>
      </c>
      <c r="Z9" t="s">
        <v>461</v>
      </c>
      <c r="AA9" t="str">
        <f>_xlfn.XLOOKUP(CFO[[#This Row],[Company Domain]],Summary[Company Domain], Summary[Industry (Standardized)],"ERROR")</f>
        <v>Physicians Clinics</v>
      </c>
      <c r="AB9" t="str">
        <f>_xlfn.XLOOKUP(CFO[[#This Row],[Company Domain]],Summary[Company Domain], Summary[Lead Segment HS],"ERROR")</f>
        <v>Healthcare</v>
      </c>
      <c r="AC9" t="str">
        <f>_xlfn.XLOOKUP(CFO[[#This Row],[Company Domain]],Summary[Company Domain], Summary[Industry Re-Segmentation],"ERROR")</f>
        <v>Healthcare</v>
      </c>
      <c r="AD9" t="s">
        <v>462</v>
      </c>
      <c r="AE9" t="s">
        <v>463</v>
      </c>
      <c r="AF9" t="s">
        <v>464</v>
      </c>
      <c r="AG9" t="s">
        <v>465</v>
      </c>
      <c r="AH9" t="s">
        <v>456</v>
      </c>
      <c r="AI9" t="s">
        <v>457</v>
      </c>
      <c r="AJ9">
        <v>84111</v>
      </c>
      <c r="AK9" t="s">
        <v>221</v>
      </c>
      <c r="AL9" t="s">
        <v>466</v>
      </c>
      <c r="AO9" t="s">
        <v>1503</v>
      </c>
      <c r="AP9" t="s">
        <v>2140</v>
      </c>
      <c r="AQ9" t="s">
        <v>3439</v>
      </c>
      <c r="AR9" t="s">
        <v>207</v>
      </c>
    </row>
    <row r="10" spans="1:44" x14ac:dyDescent="0.3">
      <c r="A10" t="s">
        <v>488</v>
      </c>
      <c r="C10" t="s">
        <v>489</v>
      </c>
      <c r="D10" t="s">
        <v>269</v>
      </c>
      <c r="E10" t="s">
        <v>223</v>
      </c>
      <c r="F10" t="s">
        <v>270</v>
      </c>
      <c r="G10" t="s">
        <v>271</v>
      </c>
      <c r="H10" t="s">
        <v>490</v>
      </c>
      <c r="I10" t="s">
        <v>141</v>
      </c>
      <c r="J10" t="s">
        <v>491</v>
      </c>
      <c r="K10" t="s">
        <v>492</v>
      </c>
      <c r="L10" t="s">
        <v>493</v>
      </c>
      <c r="M10" t="s">
        <v>494</v>
      </c>
      <c r="N10" t="s">
        <v>429</v>
      </c>
      <c r="O10">
        <v>60093</v>
      </c>
      <c r="P10" t="s">
        <v>221</v>
      </c>
      <c r="Q10" t="s">
        <v>495</v>
      </c>
      <c r="R10" t="s">
        <v>496</v>
      </c>
      <c r="S10" t="s">
        <v>141</v>
      </c>
      <c r="T10" t="s">
        <v>497</v>
      </c>
      <c r="U10">
        <f>_xlfn.XLOOKUP(CFO[[#This Row],[Company Domain]],Summary[Company Domain], Summary[Revenue (in 000s USD)],"ERROR")</f>
        <v>9776553</v>
      </c>
      <c r="V10" t="str">
        <f>_xlfn.XLOOKUP(CFO[[#This Row],[Company Domain]],Summary[Company Domain], Summary[Revenue Range (in USD)],"ERROR")</f>
        <v>Over $5 bil.</v>
      </c>
      <c r="W10" t="s">
        <v>212</v>
      </c>
      <c r="X10" t="s">
        <v>498</v>
      </c>
      <c r="Y10" t="s">
        <v>499</v>
      </c>
      <c r="Z10" t="s">
        <v>500</v>
      </c>
      <c r="AA10" t="str">
        <f>_xlfn.XLOOKUP(CFO[[#This Row],[Company Domain]],Summary[Company Domain], Summary[Industry (Standardized)],"ERROR")</f>
        <v>Manufacturing</v>
      </c>
      <c r="AB10" t="str">
        <f>_xlfn.XLOOKUP(CFO[[#This Row],[Company Domain]],Summary[Company Domain], Summary[Lead Segment HS],"ERROR")</f>
        <v>Services</v>
      </c>
      <c r="AC10" t="str">
        <f>_xlfn.XLOOKUP(CFO[[#This Row],[Company Domain]],Summary[Company Domain], Summary[Industry Re-Segmentation],"ERROR")</f>
        <v>Manufacturing</v>
      </c>
      <c r="AD10" t="s">
        <v>501</v>
      </c>
      <c r="AE10" t="s">
        <v>502</v>
      </c>
      <c r="AF10" t="s">
        <v>503</v>
      </c>
      <c r="AG10" t="s">
        <v>493</v>
      </c>
      <c r="AH10" t="s">
        <v>494</v>
      </c>
      <c r="AI10" t="s">
        <v>429</v>
      </c>
      <c r="AJ10">
        <v>60093</v>
      </c>
      <c r="AK10" t="s">
        <v>221</v>
      </c>
      <c r="AL10" t="s">
        <v>504</v>
      </c>
      <c r="AO10" t="s">
        <v>1503</v>
      </c>
      <c r="AP10" t="s">
        <v>2140</v>
      </c>
      <c r="AQ10" t="s">
        <v>3439</v>
      </c>
      <c r="AR10" t="s">
        <v>210</v>
      </c>
    </row>
    <row r="11" spans="1:44" x14ac:dyDescent="0.3">
      <c r="A11" t="s">
        <v>319</v>
      </c>
      <c r="B11" t="s">
        <v>505</v>
      </c>
      <c r="C11" t="s">
        <v>506</v>
      </c>
      <c r="D11" t="s">
        <v>340</v>
      </c>
      <c r="E11" t="s">
        <v>223</v>
      </c>
      <c r="F11" t="s">
        <v>270</v>
      </c>
      <c r="G11" t="s">
        <v>271</v>
      </c>
      <c r="H11" t="s">
        <v>507</v>
      </c>
      <c r="I11" t="s">
        <v>508</v>
      </c>
      <c r="J11" t="s">
        <v>509</v>
      </c>
      <c r="K11" t="s">
        <v>510</v>
      </c>
      <c r="L11" t="s">
        <v>511</v>
      </c>
      <c r="M11" t="s">
        <v>512</v>
      </c>
      <c r="N11" t="s">
        <v>457</v>
      </c>
      <c r="O11">
        <v>84601</v>
      </c>
      <c r="P11" t="s">
        <v>221</v>
      </c>
      <c r="Q11" t="s">
        <v>513</v>
      </c>
      <c r="R11" t="s">
        <v>514</v>
      </c>
      <c r="S11" t="s">
        <v>123</v>
      </c>
      <c r="T11" t="s">
        <v>515</v>
      </c>
      <c r="U11">
        <f>_xlfn.XLOOKUP(CFO[[#This Row],[Company Domain]],Summary[Company Domain], Summary[Revenue (in 000s USD)],"ERROR")</f>
        <v>2041864</v>
      </c>
      <c r="V11" t="str">
        <f>_xlfn.XLOOKUP(CFO[[#This Row],[Company Domain]],Summary[Company Domain], Summary[Revenue Range (in USD)],"ERROR")</f>
        <v>$1 bil. - $5 bil.</v>
      </c>
      <c r="W11" t="s">
        <v>208</v>
      </c>
      <c r="X11" t="s">
        <v>516</v>
      </c>
      <c r="Y11" t="s">
        <v>365</v>
      </c>
      <c r="Z11" t="s">
        <v>517</v>
      </c>
      <c r="AA11" t="str">
        <f>_xlfn.XLOOKUP(CFO[[#This Row],[Company Domain]],Summary[Company Domain], Summary[Industry (Standardized)],"ERROR")</f>
        <v>Retail</v>
      </c>
      <c r="AB11" t="str">
        <f>_xlfn.XLOOKUP(CFO[[#This Row],[Company Domain]],Summary[Company Domain], Summary[Lead Segment HS],"ERROR")</f>
        <v>Services</v>
      </c>
      <c r="AC11" t="str">
        <f>_xlfn.XLOOKUP(CFO[[#This Row],[Company Domain]],Summary[Company Domain], Summary[Industry Re-Segmentation],"ERROR")</f>
        <v>Retail + CPG</v>
      </c>
      <c r="AD11" t="s">
        <v>518</v>
      </c>
      <c r="AE11" t="s">
        <v>519</v>
      </c>
      <c r="AF11" t="s">
        <v>520</v>
      </c>
      <c r="AG11" t="s">
        <v>511</v>
      </c>
      <c r="AH11" t="s">
        <v>512</v>
      </c>
      <c r="AI11" t="s">
        <v>457</v>
      </c>
      <c r="AJ11">
        <v>84601</v>
      </c>
      <c r="AK11" t="s">
        <v>221</v>
      </c>
      <c r="AL11" t="s">
        <v>521</v>
      </c>
      <c r="AO11" t="s">
        <v>1503</v>
      </c>
      <c r="AP11" t="s">
        <v>2140</v>
      </c>
      <c r="AQ11" t="s">
        <v>3439</v>
      </c>
      <c r="AR11" t="s">
        <v>210</v>
      </c>
    </row>
    <row r="12" spans="1:44" x14ac:dyDescent="0.3">
      <c r="A12" t="s">
        <v>566</v>
      </c>
      <c r="B12" t="s">
        <v>567</v>
      </c>
      <c r="C12" t="s">
        <v>568</v>
      </c>
      <c r="D12" t="s">
        <v>569</v>
      </c>
      <c r="E12" t="s">
        <v>223</v>
      </c>
      <c r="F12" t="s">
        <v>270</v>
      </c>
      <c r="G12" t="s">
        <v>271</v>
      </c>
      <c r="H12" t="s">
        <v>570</v>
      </c>
      <c r="I12" t="s">
        <v>471</v>
      </c>
      <c r="K12" t="s">
        <v>571</v>
      </c>
      <c r="L12" t="s">
        <v>572</v>
      </c>
      <c r="M12" t="s">
        <v>573</v>
      </c>
      <c r="N12" t="s">
        <v>475</v>
      </c>
      <c r="O12">
        <v>66045</v>
      </c>
      <c r="P12" t="s">
        <v>221</v>
      </c>
      <c r="Q12" t="s">
        <v>476</v>
      </c>
      <c r="R12" t="s">
        <v>477</v>
      </c>
      <c r="S12" t="s">
        <v>167</v>
      </c>
      <c r="T12" t="s">
        <v>478</v>
      </c>
      <c r="U12">
        <f>_xlfn.XLOOKUP(CFO[[#This Row],[Company Domain]],Summary[Company Domain], Summary[Revenue (in 000s USD)],"ERROR")</f>
        <v>2010521</v>
      </c>
      <c r="V12" t="str">
        <f>_xlfn.XLOOKUP(CFO[[#This Row],[Company Domain]],Summary[Company Domain], Summary[Revenue Range (in USD)],"ERROR")</f>
        <v>$1 bil. - $5 bil.</v>
      </c>
      <c r="W12" t="s">
        <v>479</v>
      </c>
      <c r="X12" t="s">
        <v>480</v>
      </c>
      <c r="Y12" t="s">
        <v>481</v>
      </c>
      <c r="Z12" t="s">
        <v>482</v>
      </c>
      <c r="AA12" t="str">
        <f>_xlfn.XLOOKUP(CFO[[#This Row],[Company Domain]],Summary[Company Domain], Summary[Industry (Standardized)],"ERROR")</f>
        <v>Physicians Clinics</v>
      </c>
      <c r="AB12" t="str">
        <f>_xlfn.XLOOKUP(CFO[[#This Row],[Company Domain]],Summary[Company Domain], Summary[Lead Segment HS],"ERROR")</f>
        <v>Healthcare</v>
      </c>
      <c r="AC12" t="str">
        <f>_xlfn.XLOOKUP(CFO[[#This Row],[Company Domain]],Summary[Company Domain], Summary[Industry Re-Segmentation],"ERROR")</f>
        <v>Healthcare</v>
      </c>
      <c r="AD12" t="s">
        <v>483</v>
      </c>
      <c r="AE12" t="s">
        <v>484</v>
      </c>
      <c r="AF12" t="s">
        <v>485</v>
      </c>
      <c r="AG12" t="s">
        <v>486</v>
      </c>
      <c r="AH12" t="s">
        <v>344</v>
      </c>
      <c r="AI12" t="s">
        <v>475</v>
      </c>
      <c r="AJ12">
        <v>66160</v>
      </c>
      <c r="AK12" t="s">
        <v>221</v>
      </c>
      <c r="AL12" t="s">
        <v>487</v>
      </c>
      <c r="AO12" t="s">
        <v>1503</v>
      </c>
      <c r="AP12" t="s">
        <v>2140</v>
      </c>
      <c r="AQ12" t="s">
        <v>3439</v>
      </c>
      <c r="AR12" t="s">
        <v>3441</v>
      </c>
    </row>
    <row r="13" spans="1:44" x14ac:dyDescent="0.3">
      <c r="A13" t="s">
        <v>593</v>
      </c>
      <c r="C13" t="s">
        <v>594</v>
      </c>
      <c r="D13" t="s">
        <v>269</v>
      </c>
      <c r="E13" t="s">
        <v>223</v>
      </c>
      <c r="F13" t="s">
        <v>270</v>
      </c>
      <c r="G13" t="s">
        <v>271</v>
      </c>
      <c r="H13" t="s">
        <v>595</v>
      </c>
      <c r="I13" t="s">
        <v>134</v>
      </c>
      <c r="L13" t="s">
        <v>596</v>
      </c>
      <c r="M13" t="s">
        <v>597</v>
      </c>
      <c r="N13" t="s">
        <v>558</v>
      </c>
      <c r="O13">
        <v>55344</v>
      </c>
      <c r="P13" t="s">
        <v>221</v>
      </c>
      <c r="Q13" t="s">
        <v>598</v>
      </c>
      <c r="R13" t="s">
        <v>599</v>
      </c>
      <c r="S13" t="s">
        <v>134</v>
      </c>
      <c r="T13" t="s">
        <v>600</v>
      </c>
      <c r="U13">
        <f>_xlfn.XLOOKUP(CFO[[#This Row],[Company Domain]],Summary[Company Domain], Summary[Revenue (in 000s USD)],"ERROR")</f>
        <v>226600000</v>
      </c>
      <c r="V13" t="str">
        <f>_xlfn.XLOOKUP(CFO[[#This Row],[Company Domain]],Summary[Company Domain], Summary[Revenue Range (in USD)],"ERROR")</f>
        <v>Over $5 bil.</v>
      </c>
      <c r="W13" t="s">
        <v>601</v>
      </c>
      <c r="X13" t="s">
        <v>602</v>
      </c>
      <c r="Y13" t="s">
        <v>603</v>
      </c>
      <c r="Z13" t="s">
        <v>602</v>
      </c>
      <c r="AA13" t="str">
        <f>_xlfn.XLOOKUP(CFO[[#This Row],[Company Domain]],Summary[Company Domain], Summary[Industry (Standardized)],"ERROR")</f>
        <v>Insurance</v>
      </c>
      <c r="AB13" t="str">
        <f>_xlfn.XLOOKUP(CFO[[#This Row],[Company Domain]],Summary[Company Domain], Summary[Lead Segment HS],"ERROR")</f>
        <v>Services</v>
      </c>
      <c r="AC13" t="str">
        <f>_xlfn.XLOOKUP(CFO[[#This Row],[Company Domain]],Summary[Company Domain], Summary[Industry Re-Segmentation],"ERROR")</f>
        <v>Finance &amp; Insurance</v>
      </c>
      <c r="AD13" t="s">
        <v>604</v>
      </c>
      <c r="AE13" t="s">
        <v>605</v>
      </c>
      <c r="AF13" t="s">
        <v>606</v>
      </c>
      <c r="AG13" t="s">
        <v>607</v>
      </c>
      <c r="AH13" t="s">
        <v>597</v>
      </c>
      <c r="AI13" t="s">
        <v>558</v>
      </c>
      <c r="AJ13">
        <v>55344</v>
      </c>
      <c r="AK13" t="s">
        <v>221</v>
      </c>
      <c r="AL13" t="s">
        <v>608</v>
      </c>
      <c r="AO13" t="s">
        <v>1503</v>
      </c>
      <c r="AP13" t="s">
        <v>2140</v>
      </c>
      <c r="AQ13" t="s">
        <v>3439</v>
      </c>
      <c r="AR13" t="s">
        <v>207</v>
      </c>
    </row>
    <row r="14" spans="1:44" x14ac:dyDescent="0.3">
      <c r="A14" t="s">
        <v>267</v>
      </c>
      <c r="B14" t="s">
        <v>609</v>
      </c>
      <c r="C14" t="s">
        <v>610</v>
      </c>
      <c r="D14" t="s">
        <v>340</v>
      </c>
      <c r="E14" t="s">
        <v>223</v>
      </c>
      <c r="F14" t="s">
        <v>270</v>
      </c>
      <c r="G14" t="s">
        <v>271</v>
      </c>
      <c r="H14" t="s">
        <v>611</v>
      </c>
      <c r="I14" t="s">
        <v>145</v>
      </c>
      <c r="J14" t="s">
        <v>612</v>
      </c>
      <c r="L14" t="s">
        <v>613</v>
      </c>
      <c r="M14" t="s">
        <v>614</v>
      </c>
      <c r="N14" t="s">
        <v>294</v>
      </c>
      <c r="O14">
        <v>92707</v>
      </c>
      <c r="P14" t="s">
        <v>221</v>
      </c>
      <c r="Q14" t="s">
        <v>615</v>
      </c>
      <c r="R14" t="s">
        <v>616</v>
      </c>
      <c r="S14" t="s">
        <v>145</v>
      </c>
      <c r="T14" t="s">
        <v>617</v>
      </c>
      <c r="U14">
        <f>_xlfn.XLOOKUP(CFO[[#This Row],[Company Domain]],Summary[Company Domain], Summary[Revenue (in 000s USD)],"ERROR")</f>
        <v>6247700</v>
      </c>
      <c r="V14" t="str">
        <f>_xlfn.XLOOKUP(CFO[[#This Row],[Company Domain]],Summary[Company Domain], Summary[Revenue Range (in USD)],"ERROR")</f>
        <v>Over $5 bil.</v>
      </c>
      <c r="W14" t="s">
        <v>219</v>
      </c>
      <c r="X14" t="s">
        <v>618</v>
      </c>
      <c r="Y14" t="s">
        <v>219</v>
      </c>
      <c r="Z14" t="s">
        <v>619</v>
      </c>
      <c r="AA14" t="str">
        <f>_xlfn.XLOOKUP(CFO[[#This Row],[Company Domain]],Summary[Company Domain], Summary[Industry (Standardized)],"ERROR")</f>
        <v>Finance</v>
      </c>
      <c r="AB14" t="str">
        <f>_xlfn.XLOOKUP(CFO[[#This Row],[Company Domain]],Summary[Company Domain], Summary[Lead Segment HS],"ERROR")</f>
        <v>Services</v>
      </c>
      <c r="AC14" t="str">
        <f>_xlfn.XLOOKUP(CFO[[#This Row],[Company Domain]],Summary[Company Domain], Summary[Industry Re-Segmentation],"ERROR")</f>
        <v>Finance &amp; Insurance</v>
      </c>
      <c r="AD14" t="s">
        <v>620</v>
      </c>
      <c r="AE14" t="s">
        <v>621</v>
      </c>
      <c r="AF14" t="s">
        <v>622</v>
      </c>
      <c r="AG14" t="s">
        <v>613</v>
      </c>
      <c r="AH14" t="s">
        <v>614</v>
      </c>
      <c r="AI14" t="s">
        <v>294</v>
      </c>
      <c r="AJ14">
        <v>92707</v>
      </c>
      <c r="AK14" t="s">
        <v>221</v>
      </c>
      <c r="AL14" t="s">
        <v>623</v>
      </c>
      <c r="AO14" t="s">
        <v>1503</v>
      </c>
      <c r="AP14" t="s">
        <v>2140</v>
      </c>
      <c r="AQ14" t="s">
        <v>3439</v>
      </c>
      <c r="AR14" t="s">
        <v>216</v>
      </c>
    </row>
    <row r="15" spans="1:44" x14ac:dyDescent="0.3">
      <c r="A15" t="s">
        <v>488</v>
      </c>
      <c r="B15" t="s">
        <v>661</v>
      </c>
      <c r="C15" t="s">
        <v>662</v>
      </c>
      <c r="D15" t="s">
        <v>269</v>
      </c>
      <c r="E15" t="s">
        <v>223</v>
      </c>
      <c r="F15" t="s">
        <v>270</v>
      </c>
      <c r="G15" t="s">
        <v>271</v>
      </c>
      <c r="H15" t="s">
        <v>663</v>
      </c>
      <c r="I15" t="s">
        <v>163</v>
      </c>
      <c r="J15" t="s">
        <v>664</v>
      </c>
      <c r="K15" t="s">
        <v>665</v>
      </c>
      <c r="M15" t="s">
        <v>666</v>
      </c>
      <c r="N15" t="s">
        <v>651</v>
      </c>
      <c r="O15">
        <v>49629</v>
      </c>
      <c r="P15" t="s">
        <v>221</v>
      </c>
      <c r="Q15" t="s">
        <v>63</v>
      </c>
      <c r="R15" t="s">
        <v>667</v>
      </c>
      <c r="S15" t="s">
        <v>163</v>
      </c>
      <c r="T15" t="s">
        <v>668</v>
      </c>
      <c r="U15">
        <f>_xlfn.XLOOKUP(CFO[[#This Row],[Company Domain]],Summary[Company Domain], Summary[Revenue (in 000s USD)],"ERROR")</f>
        <v>1688222</v>
      </c>
      <c r="V15" t="str">
        <f>_xlfn.XLOOKUP(CFO[[#This Row],[Company Domain]],Summary[Company Domain], Summary[Revenue Range (in USD)],"ERROR")</f>
        <v>$1 bil. - $5 bil.</v>
      </c>
      <c r="W15" t="s">
        <v>280</v>
      </c>
      <c r="X15" t="s">
        <v>281</v>
      </c>
      <c r="Y15" t="s">
        <v>280</v>
      </c>
      <c r="Z15" t="s">
        <v>281</v>
      </c>
      <c r="AA15" t="str">
        <f>_xlfn.XLOOKUP(CFO[[#This Row],[Company Domain]],Summary[Company Domain], Summary[Industry (Standardized)],"ERROR")</f>
        <v>Physicians Clinics</v>
      </c>
      <c r="AB15" t="str">
        <f>_xlfn.XLOOKUP(CFO[[#This Row],[Company Domain]],Summary[Company Domain], Summary[Lead Segment HS],"ERROR")</f>
        <v>Healthcare</v>
      </c>
      <c r="AC15" t="str">
        <f>_xlfn.XLOOKUP(CFO[[#This Row],[Company Domain]],Summary[Company Domain], Summary[Industry Re-Segmentation],"ERROR")</f>
        <v>Healthcare</v>
      </c>
      <c r="AD15" t="s">
        <v>669</v>
      </c>
      <c r="AE15" t="s">
        <v>670</v>
      </c>
      <c r="AF15" t="s">
        <v>671</v>
      </c>
      <c r="AG15" t="s">
        <v>672</v>
      </c>
      <c r="AH15" t="s">
        <v>673</v>
      </c>
      <c r="AI15" t="s">
        <v>396</v>
      </c>
      <c r="AJ15">
        <v>19611</v>
      </c>
      <c r="AK15" t="s">
        <v>221</v>
      </c>
      <c r="AL15" t="s">
        <v>674</v>
      </c>
      <c r="AO15" t="s">
        <v>1503</v>
      </c>
      <c r="AP15" t="s">
        <v>2140</v>
      </c>
      <c r="AQ15" t="s">
        <v>3439</v>
      </c>
      <c r="AR15" t="s">
        <v>207</v>
      </c>
    </row>
    <row r="16" spans="1:44" x14ac:dyDescent="0.3">
      <c r="A16" t="s">
        <v>675</v>
      </c>
      <c r="C16" t="s">
        <v>676</v>
      </c>
      <c r="D16" t="s">
        <v>269</v>
      </c>
      <c r="E16" t="s">
        <v>223</v>
      </c>
      <c r="F16" t="s">
        <v>270</v>
      </c>
      <c r="G16" t="s">
        <v>271</v>
      </c>
      <c r="H16" t="s">
        <v>677</v>
      </c>
      <c r="I16" t="s">
        <v>135</v>
      </c>
      <c r="J16" t="s">
        <v>678</v>
      </c>
      <c r="L16" t="s">
        <v>679</v>
      </c>
      <c r="M16" t="s">
        <v>680</v>
      </c>
      <c r="N16" t="s">
        <v>345</v>
      </c>
      <c r="O16">
        <v>63105</v>
      </c>
      <c r="P16" t="s">
        <v>221</v>
      </c>
      <c r="Q16" t="s">
        <v>681</v>
      </c>
      <c r="R16" t="s">
        <v>682</v>
      </c>
      <c r="S16" t="s">
        <v>135</v>
      </c>
      <c r="T16" t="s">
        <v>683</v>
      </c>
      <c r="U16">
        <f>_xlfn.XLOOKUP(CFO[[#This Row],[Company Domain]],Summary[Company Domain], Summary[Revenue (in 000s USD)],"ERROR")</f>
        <v>144547000</v>
      </c>
      <c r="V16" t="str">
        <f>_xlfn.XLOOKUP(CFO[[#This Row],[Company Domain]],Summary[Company Domain], Summary[Revenue Range (in USD)],"ERROR")</f>
        <v>Over $5 bil.</v>
      </c>
      <c r="W16" t="s">
        <v>215</v>
      </c>
      <c r="Y16" t="s">
        <v>215</v>
      </c>
      <c r="AA16" t="str">
        <f>_xlfn.XLOOKUP(CFO[[#This Row],[Company Domain]],Summary[Company Domain], Summary[Industry (Standardized)],"ERROR")</f>
        <v>Insurance</v>
      </c>
      <c r="AB16" t="str">
        <f>_xlfn.XLOOKUP(CFO[[#This Row],[Company Domain]],Summary[Company Domain], Summary[Lead Segment HS],"ERROR")</f>
        <v>Services</v>
      </c>
      <c r="AC16" t="str">
        <f>_xlfn.XLOOKUP(CFO[[#This Row],[Company Domain]],Summary[Company Domain], Summary[Industry Re-Segmentation],"ERROR")</f>
        <v>Finance &amp; Insurance</v>
      </c>
      <c r="AD16" t="s">
        <v>684</v>
      </c>
      <c r="AE16" t="s">
        <v>685</v>
      </c>
      <c r="AF16" t="s">
        <v>686</v>
      </c>
      <c r="AG16" t="s">
        <v>687</v>
      </c>
      <c r="AH16" t="s">
        <v>680</v>
      </c>
      <c r="AI16" t="s">
        <v>345</v>
      </c>
      <c r="AJ16">
        <v>63105</v>
      </c>
      <c r="AK16" t="s">
        <v>221</v>
      </c>
      <c r="AL16" t="s">
        <v>688</v>
      </c>
      <c r="AO16" t="s">
        <v>1503</v>
      </c>
      <c r="AP16" t="s">
        <v>2140</v>
      </c>
      <c r="AQ16" t="s">
        <v>3439</v>
      </c>
      <c r="AR16" t="s">
        <v>207</v>
      </c>
    </row>
    <row r="17" spans="1:44" x14ac:dyDescent="0.3">
      <c r="A17" t="s">
        <v>720</v>
      </c>
      <c r="C17" t="s">
        <v>721</v>
      </c>
      <c r="D17" t="s">
        <v>340</v>
      </c>
      <c r="E17" t="s">
        <v>223</v>
      </c>
      <c r="F17" t="s">
        <v>270</v>
      </c>
      <c r="G17" t="s">
        <v>271</v>
      </c>
      <c r="H17" t="s">
        <v>722</v>
      </c>
      <c r="I17" t="s">
        <v>138</v>
      </c>
      <c r="K17" t="s">
        <v>723</v>
      </c>
      <c r="L17" t="s">
        <v>724</v>
      </c>
      <c r="M17" t="s">
        <v>725</v>
      </c>
      <c r="N17" t="s">
        <v>429</v>
      </c>
      <c r="O17">
        <v>61201</v>
      </c>
      <c r="P17" t="s">
        <v>221</v>
      </c>
      <c r="Q17" t="s">
        <v>726</v>
      </c>
      <c r="R17" t="s">
        <v>727</v>
      </c>
      <c r="S17" t="s">
        <v>138</v>
      </c>
      <c r="T17" t="s">
        <v>728</v>
      </c>
      <c r="U17">
        <f>_xlfn.XLOOKUP(CFO[[#This Row],[Company Domain]],Summary[Company Domain], Summary[Revenue (in 000s USD)],"ERROR")</f>
        <v>21500000</v>
      </c>
      <c r="V17" t="str">
        <f>_xlfn.XLOOKUP(CFO[[#This Row],[Company Domain]],Summary[Company Domain], Summary[Revenue Range (in USD)],"ERROR")</f>
        <v>Over $5 bil.</v>
      </c>
      <c r="W17" t="s">
        <v>432</v>
      </c>
      <c r="X17" t="s">
        <v>214</v>
      </c>
      <c r="Y17" t="s">
        <v>729</v>
      </c>
      <c r="Z17" t="s">
        <v>730</v>
      </c>
      <c r="AA17" t="str">
        <f>_xlfn.XLOOKUP(CFO[[#This Row],[Company Domain]],Summary[Company Domain], Summary[Industry (Standardized)],"ERROR")</f>
        <v>Elderly Care Services</v>
      </c>
      <c r="AB17" t="str">
        <f>_xlfn.XLOOKUP(CFO[[#This Row],[Company Domain]],Summary[Company Domain], Summary[Lead Segment HS],"ERROR")</f>
        <v>Healthcare</v>
      </c>
      <c r="AC17" t="str">
        <f>_xlfn.XLOOKUP(CFO[[#This Row],[Company Domain]],Summary[Company Domain], Summary[Industry Re-Segmentation],"ERROR")</f>
        <v>Healthcare</v>
      </c>
      <c r="AD17" t="s">
        <v>731</v>
      </c>
      <c r="AE17" t="s">
        <v>732</v>
      </c>
      <c r="AF17" t="s">
        <v>733</v>
      </c>
      <c r="AG17" t="s">
        <v>734</v>
      </c>
      <c r="AH17" t="s">
        <v>735</v>
      </c>
      <c r="AI17" t="s">
        <v>651</v>
      </c>
      <c r="AJ17">
        <v>48152</v>
      </c>
      <c r="AK17" t="s">
        <v>221</v>
      </c>
      <c r="AL17" t="s">
        <v>736</v>
      </c>
      <c r="AO17" t="s">
        <v>1503</v>
      </c>
      <c r="AP17" t="s">
        <v>2140</v>
      </c>
      <c r="AQ17" t="s">
        <v>3439</v>
      </c>
      <c r="AR17" t="s">
        <v>207</v>
      </c>
    </row>
    <row r="18" spans="1:44" x14ac:dyDescent="0.3">
      <c r="A18" t="s">
        <v>762</v>
      </c>
      <c r="B18" t="s">
        <v>763</v>
      </c>
      <c r="C18" t="s">
        <v>764</v>
      </c>
      <c r="D18" t="s">
        <v>269</v>
      </c>
      <c r="E18" t="s">
        <v>223</v>
      </c>
      <c r="F18" t="s">
        <v>270</v>
      </c>
      <c r="G18" t="s">
        <v>271</v>
      </c>
      <c r="H18" t="s">
        <v>765</v>
      </c>
      <c r="I18" t="s">
        <v>766</v>
      </c>
      <c r="J18" t="s">
        <v>767</v>
      </c>
      <c r="L18" t="s">
        <v>768</v>
      </c>
      <c r="M18" t="s">
        <v>769</v>
      </c>
      <c r="N18" t="s">
        <v>294</v>
      </c>
      <c r="O18">
        <v>94612</v>
      </c>
      <c r="P18" t="s">
        <v>221</v>
      </c>
      <c r="Q18" t="s">
        <v>1</v>
      </c>
      <c r="R18" t="s">
        <v>770</v>
      </c>
      <c r="S18" t="s">
        <v>101</v>
      </c>
      <c r="T18" t="s">
        <v>771</v>
      </c>
      <c r="U18">
        <f>_xlfn.XLOOKUP(CFO[[#This Row],[Company Domain]],Summary[Company Domain], Summary[Revenue (in 000s USD)],"ERROR")</f>
        <v>95400000</v>
      </c>
      <c r="V18" t="str">
        <f>_xlfn.XLOOKUP(CFO[[#This Row],[Company Domain]],Summary[Company Domain], Summary[Revenue Range (in USD)],"ERROR")</f>
        <v>Over $5 bil.</v>
      </c>
      <c r="W18" t="s">
        <v>280</v>
      </c>
      <c r="X18" t="s">
        <v>206</v>
      </c>
      <c r="Y18" t="s">
        <v>280</v>
      </c>
      <c r="Z18" t="s">
        <v>206</v>
      </c>
      <c r="AA18" t="str">
        <f>_xlfn.XLOOKUP(CFO[[#This Row],[Company Domain]],Summary[Company Domain], Summary[Industry (Standardized)],"ERROR")</f>
        <v>Physicians Clinics</v>
      </c>
      <c r="AB18" t="str">
        <f>_xlfn.XLOOKUP(CFO[[#This Row],[Company Domain]],Summary[Company Domain], Summary[Lead Segment HS],"ERROR")</f>
        <v>Healthcare</v>
      </c>
      <c r="AC18" t="str">
        <f>_xlfn.XLOOKUP(CFO[[#This Row],[Company Domain]],Summary[Company Domain], Summary[Industry Re-Segmentation],"ERROR")</f>
        <v>Healthcare</v>
      </c>
      <c r="AD18" t="s">
        <v>772</v>
      </c>
      <c r="AE18" t="s">
        <v>773</v>
      </c>
      <c r="AF18" t="s">
        <v>774</v>
      </c>
      <c r="AG18" t="s">
        <v>775</v>
      </c>
      <c r="AH18" t="s">
        <v>769</v>
      </c>
      <c r="AI18" t="s">
        <v>294</v>
      </c>
      <c r="AJ18">
        <v>94612</v>
      </c>
      <c r="AK18" t="s">
        <v>221</v>
      </c>
      <c r="AL18" t="s">
        <v>776</v>
      </c>
      <c r="AO18" t="s">
        <v>1503</v>
      </c>
      <c r="AP18" t="s">
        <v>2140</v>
      </c>
      <c r="AQ18" t="s">
        <v>3439</v>
      </c>
      <c r="AR18" t="s">
        <v>207</v>
      </c>
    </row>
    <row r="19" spans="1:44" x14ac:dyDescent="0.3">
      <c r="A19" t="s">
        <v>825</v>
      </c>
      <c r="C19" t="s">
        <v>826</v>
      </c>
      <c r="D19" t="s">
        <v>269</v>
      </c>
      <c r="E19" t="s">
        <v>223</v>
      </c>
      <c r="F19" t="s">
        <v>219</v>
      </c>
      <c r="G19" t="s">
        <v>271</v>
      </c>
      <c r="H19" t="s">
        <v>827</v>
      </c>
      <c r="I19" t="s">
        <v>154</v>
      </c>
      <c r="L19" t="s">
        <v>828</v>
      </c>
      <c r="M19" t="s">
        <v>829</v>
      </c>
      <c r="N19" t="s">
        <v>830</v>
      </c>
      <c r="O19">
        <v>33040</v>
      </c>
      <c r="P19" t="s">
        <v>221</v>
      </c>
      <c r="Q19" t="s">
        <v>543</v>
      </c>
      <c r="R19" t="s">
        <v>544</v>
      </c>
      <c r="S19" t="s">
        <v>154</v>
      </c>
      <c r="T19" t="s">
        <v>545</v>
      </c>
      <c r="U19">
        <f>_xlfn.XLOOKUP(CFO[[#This Row],[Company Domain]],Summary[Company Domain], Summary[Revenue (in 000s USD)],"ERROR")</f>
        <v>12450000</v>
      </c>
      <c r="V19" t="str">
        <f>_xlfn.XLOOKUP(CFO[[#This Row],[Company Domain]],Summary[Company Domain], Summary[Revenue Range (in USD)],"ERROR")</f>
        <v>Over $5 bil.</v>
      </c>
      <c r="W19" t="s">
        <v>280</v>
      </c>
      <c r="X19" t="s">
        <v>281</v>
      </c>
      <c r="Y19" t="s">
        <v>280</v>
      </c>
      <c r="Z19" t="s">
        <v>281</v>
      </c>
      <c r="AA19" t="str">
        <f>_xlfn.XLOOKUP(CFO[[#This Row],[Company Domain]],Summary[Company Domain], Summary[Industry (Standardized)],"ERROR")</f>
        <v>Physicians Clinics</v>
      </c>
      <c r="AB19" t="str">
        <f>_xlfn.XLOOKUP(CFO[[#This Row],[Company Domain]],Summary[Company Domain], Summary[Lead Segment HS],"ERROR")</f>
        <v>Healthcare</v>
      </c>
      <c r="AC19" t="str">
        <f>_xlfn.XLOOKUP(CFO[[#This Row],[Company Domain]],Summary[Company Domain], Summary[Industry Re-Segmentation],"ERROR")</f>
        <v>Healthcare</v>
      </c>
      <c r="AD19" t="s">
        <v>546</v>
      </c>
      <c r="AE19" t="s">
        <v>547</v>
      </c>
      <c r="AF19" t="s">
        <v>548</v>
      </c>
      <c r="AG19" t="s">
        <v>549</v>
      </c>
      <c r="AH19" t="s">
        <v>550</v>
      </c>
      <c r="AI19" t="s">
        <v>551</v>
      </c>
      <c r="AJ19">
        <v>37067</v>
      </c>
      <c r="AK19" t="s">
        <v>221</v>
      </c>
      <c r="AL19" t="s">
        <v>552</v>
      </c>
      <c r="AO19" t="s">
        <v>1503</v>
      </c>
      <c r="AP19" t="s">
        <v>2140</v>
      </c>
      <c r="AQ19" t="s">
        <v>3439</v>
      </c>
      <c r="AR19" t="s">
        <v>207</v>
      </c>
    </row>
    <row r="20" spans="1:44" x14ac:dyDescent="0.3">
      <c r="A20" t="s">
        <v>866</v>
      </c>
      <c r="B20" t="s">
        <v>867</v>
      </c>
      <c r="C20" t="s">
        <v>868</v>
      </c>
      <c r="D20" t="s">
        <v>269</v>
      </c>
      <c r="E20" t="s">
        <v>223</v>
      </c>
      <c r="F20" t="s">
        <v>270</v>
      </c>
      <c r="G20" t="s">
        <v>271</v>
      </c>
      <c r="H20" t="s">
        <v>869</v>
      </c>
      <c r="I20" t="s">
        <v>130</v>
      </c>
      <c r="J20" t="s">
        <v>870</v>
      </c>
      <c r="K20" t="s">
        <v>871</v>
      </c>
      <c r="L20" t="s">
        <v>872</v>
      </c>
      <c r="M20" t="s">
        <v>873</v>
      </c>
      <c r="N20" t="s">
        <v>376</v>
      </c>
      <c r="O20">
        <v>13203</v>
      </c>
      <c r="P20" t="s">
        <v>221</v>
      </c>
      <c r="Q20" t="s">
        <v>874</v>
      </c>
      <c r="R20" t="s">
        <v>875</v>
      </c>
      <c r="S20" t="s">
        <v>130</v>
      </c>
      <c r="T20" t="s">
        <v>876</v>
      </c>
      <c r="U20">
        <f>_xlfn.XLOOKUP(CFO[[#This Row],[Company Domain]],Summary[Company Domain], Summary[Revenue (in 000s USD)],"ERROR")</f>
        <v>1851204</v>
      </c>
      <c r="V20" t="str">
        <f>_xlfn.XLOOKUP(CFO[[#This Row],[Company Domain]],Summary[Company Domain], Summary[Revenue Range (in USD)],"ERROR")</f>
        <v>$1 bil. - $5 bil.</v>
      </c>
      <c r="W20" t="s">
        <v>211</v>
      </c>
      <c r="X20" t="s">
        <v>298</v>
      </c>
      <c r="Y20" t="s">
        <v>877</v>
      </c>
      <c r="Z20" t="s">
        <v>298</v>
      </c>
      <c r="AA20" t="str">
        <f>_xlfn.XLOOKUP(CFO[[#This Row],[Company Domain]],Summary[Company Domain], Summary[Industry (Standardized)],"ERROR")</f>
        <v>Hospitality</v>
      </c>
      <c r="AB20" t="str">
        <f>_xlfn.XLOOKUP(CFO[[#This Row],[Company Domain]],Summary[Company Domain], Summary[Lead Segment HS],"ERROR")</f>
        <v>Services</v>
      </c>
      <c r="AC20" t="str">
        <f>_xlfn.XLOOKUP(CFO[[#This Row],[Company Domain]],Summary[Company Domain], Summary[Industry Re-Segmentation],"ERROR")</f>
        <v>Hospitality</v>
      </c>
      <c r="AD20" t="s">
        <v>878</v>
      </c>
      <c r="AE20" t="s">
        <v>879</v>
      </c>
      <c r="AF20" t="s">
        <v>880</v>
      </c>
      <c r="AG20" t="s">
        <v>872</v>
      </c>
      <c r="AH20" t="s">
        <v>873</v>
      </c>
      <c r="AI20" t="s">
        <v>376</v>
      </c>
      <c r="AJ20">
        <v>13203</v>
      </c>
      <c r="AK20" t="s">
        <v>221</v>
      </c>
      <c r="AL20" t="s">
        <v>881</v>
      </c>
      <c r="AO20" t="s">
        <v>1503</v>
      </c>
      <c r="AP20" t="s">
        <v>2140</v>
      </c>
      <c r="AQ20" t="s">
        <v>3439</v>
      </c>
      <c r="AR20" t="s">
        <v>211</v>
      </c>
    </row>
    <row r="21" spans="1:44" x14ac:dyDescent="0.3">
      <c r="A21" t="s">
        <v>913</v>
      </c>
      <c r="B21" t="s">
        <v>914</v>
      </c>
      <c r="C21" t="s">
        <v>915</v>
      </c>
      <c r="D21" t="s">
        <v>269</v>
      </c>
      <c r="E21" t="s">
        <v>223</v>
      </c>
      <c r="F21" t="s">
        <v>270</v>
      </c>
      <c r="G21" t="s">
        <v>271</v>
      </c>
      <c r="H21" t="s">
        <v>916</v>
      </c>
      <c r="I21" t="s">
        <v>154</v>
      </c>
      <c r="J21" t="s">
        <v>917</v>
      </c>
      <c r="L21" t="s">
        <v>918</v>
      </c>
      <c r="M21" t="s">
        <v>919</v>
      </c>
      <c r="N21" t="s">
        <v>920</v>
      </c>
      <c r="O21">
        <v>87701</v>
      </c>
      <c r="P21" t="s">
        <v>221</v>
      </c>
      <c r="Q21" t="s">
        <v>543</v>
      </c>
      <c r="R21" t="s">
        <v>544</v>
      </c>
      <c r="S21" t="s">
        <v>154</v>
      </c>
      <c r="T21" t="s">
        <v>545</v>
      </c>
      <c r="U21">
        <f>_xlfn.XLOOKUP(CFO[[#This Row],[Company Domain]],Summary[Company Domain], Summary[Revenue (in 000s USD)],"ERROR")</f>
        <v>12450000</v>
      </c>
      <c r="V21" t="str">
        <f>_xlfn.XLOOKUP(CFO[[#This Row],[Company Domain]],Summary[Company Domain], Summary[Revenue Range (in USD)],"ERROR")</f>
        <v>Over $5 bil.</v>
      </c>
      <c r="W21" t="s">
        <v>280</v>
      </c>
      <c r="X21" t="s">
        <v>281</v>
      </c>
      <c r="Y21" t="s">
        <v>280</v>
      </c>
      <c r="Z21" t="s">
        <v>281</v>
      </c>
      <c r="AA21" t="str">
        <f>_xlfn.XLOOKUP(CFO[[#This Row],[Company Domain]],Summary[Company Domain], Summary[Industry (Standardized)],"ERROR")</f>
        <v>Physicians Clinics</v>
      </c>
      <c r="AB21" t="str">
        <f>_xlfn.XLOOKUP(CFO[[#This Row],[Company Domain]],Summary[Company Domain], Summary[Lead Segment HS],"ERROR")</f>
        <v>Healthcare</v>
      </c>
      <c r="AC21" t="str">
        <f>_xlfn.XLOOKUP(CFO[[#This Row],[Company Domain]],Summary[Company Domain], Summary[Industry Re-Segmentation],"ERROR")</f>
        <v>Healthcare</v>
      </c>
      <c r="AD21" t="s">
        <v>546</v>
      </c>
      <c r="AE21" t="s">
        <v>547</v>
      </c>
      <c r="AF21" t="s">
        <v>548</v>
      </c>
      <c r="AG21" t="s">
        <v>549</v>
      </c>
      <c r="AH21" t="s">
        <v>550</v>
      </c>
      <c r="AI21" t="s">
        <v>551</v>
      </c>
      <c r="AJ21">
        <v>37067</v>
      </c>
      <c r="AK21" t="s">
        <v>221</v>
      </c>
      <c r="AL21" t="s">
        <v>552</v>
      </c>
      <c r="AO21" t="s">
        <v>1503</v>
      </c>
      <c r="AP21" t="s">
        <v>2140</v>
      </c>
      <c r="AQ21" t="s">
        <v>3439</v>
      </c>
      <c r="AR21" t="s">
        <v>207</v>
      </c>
    </row>
    <row r="22" spans="1:44" x14ac:dyDescent="0.3">
      <c r="A22" t="s">
        <v>422</v>
      </c>
      <c r="B22" t="s">
        <v>935</v>
      </c>
      <c r="C22" t="s">
        <v>936</v>
      </c>
      <c r="D22" t="s">
        <v>937</v>
      </c>
      <c r="E22" t="s">
        <v>223</v>
      </c>
      <c r="F22" t="s">
        <v>219</v>
      </c>
      <c r="G22" t="s">
        <v>271</v>
      </c>
      <c r="H22" t="s">
        <v>938</v>
      </c>
      <c r="I22" t="s">
        <v>184</v>
      </c>
      <c r="J22" t="s">
        <v>939</v>
      </c>
      <c r="K22" t="s">
        <v>940</v>
      </c>
      <c r="L22" t="s">
        <v>941</v>
      </c>
      <c r="M22" t="s">
        <v>942</v>
      </c>
      <c r="N22" t="s">
        <v>943</v>
      </c>
      <c r="O22">
        <v>96813</v>
      </c>
      <c r="P22" t="s">
        <v>221</v>
      </c>
      <c r="Q22" t="s">
        <v>84</v>
      </c>
      <c r="R22" t="s">
        <v>944</v>
      </c>
      <c r="S22" t="s">
        <v>184</v>
      </c>
      <c r="T22" t="s">
        <v>945</v>
      </c>
      <c r="U22">
        <f>_xlfn.XLOOKUP(CFO[[#This Row],[Company Domain]],Summary[Company Domain], Summary[Revenue (in 000s USD)],"ERROR")</f>
        <v>1027614</v>
      </c>
      <c r="V22" t="str">
        <f>_xlfn.XLOOKUP(CFO[[#This Row],[Company Domain]],Summary[Company Domain], Summary[Revenue Range (in USD)],"ERROR")</f>
        <v>$1 bil. - $5 bil.</v>
      </c>
      <c r="W22" t="s">
        <v>280</v>
      </c>
      <c r="X22" t="s">
        <v>281</v>
      </c>
      <c r="Y22" t="s">
        <v>280</v>
      </c>
      <c r="Z22" t="s">
        <v>281</v>
      </c>
      <c r="AA22" t="str">
        <f>_xlfn.XLOOKUP(CFO[[#This Row],[Company Domain]],Summary[Company Domain], Summary[Industry (Standardized)],"ERROR")</f>
        <v>Physicians Clinics</v>
      </c>
      <c r="AB22" t="str">
        <f>_xlfn.XLOOKUP(CFO[[#This Row],[Company Domain]],Summary[Company Domain], Summary[Lead Segment HS],"ERROR")</f>
        <v>Healthcare</v>
      </c>
      <c r="AC22" t="str">
        <f>_xlfn.XLOOKUP(CFO[[#This Row],[Company Domain]],Summary[Company Domain], Summary[Industry Re-Segmentation],"ERROR")</f>
        <v>Healthcare</v>
      </c>
      <c r="AD22" t="s">
        <v>946</v>
      </c>
      <c r="AE22" t="s">
        <v>947</v>
      </c>
      <c r="AF22" t="s">
        <v>948</v>
      </c>
      <c r="AG22" t="s">
        <v>941</v>
      </c>
      <c r="AH22" t="s">
        <v>942</v>
      </c>
      <c r="AI22" t="s">
        <v>943</v>
      </c>
      <c r="AJ22">
        <v>96813</v>
      </c>
      <c r="AK22" t="s">
        <v>221</v>
      </c>
      <c r="AL22" t="s">
        <v>949</v>
      </c>
      <c r="AO22" t="s">
        <v>1503</v>
      </c>
      <c r="AP22" t="s">
        <v>2140</v>
      </c>
      <c r="AQ22" t="s">
        <v>3439</v>
      </c>
      <c r="AR22" t="s">
        <v>207</v>
      </c>
    </row>
    <row r="23" spans="1:44" x14ac:dyDescent="0.3">
      <c r="A23" t="s">
        <v>991</v>
      </c>
      <c r="C23" t="s">
        <v>992</v>
      </c>
      <c r="D23" t="s">
        <v>269</v>
      </c>
      <c r="E23" t="s">
        <v>223</v>
      </c>
      <c r="F23" t="s">
        <v>270</v>
      </c>
      <c r="G23" t="s">
        <v>271</v>
      </c>
      <c r="H23" t="s">
        <v>993</v>
      </c>
      <c r="I23" t="s">
        <v>120</v>
      </c>
      <c r="J23" t="s">
        <v>994</v>
      </c>
      <c r="K23" t="s">
        <v>995</v>
      </c>
      <c r="P23" t="s">
        <v>221</v>
      </c>
      <c r="Q23" t="s">
        <v>996</v>
      </c>
      <c r="R23" t="s">
        <v>997</v>
      </c>
      <c r="S23" t="s">
        <v>120</v>
      </c>
      <c r="T23" t="s">
        <v>998</v>
      </c>
      <c r="U23">
        <f>_xlfn.XLOOKUP(CFO[[#This Row],[Company Domain]],Summary[Company Domain], Summary[Revenue (in 000s USD)],"ERROR")</f>
        <v>2949889</v>
      </c>
      <c r="V23" t="str">
        <f>_xlfn.XLOOKUP(CFO[[#This Row],[Company Domain]],Summary[Company Domain], Summary[Revenue Range (in USD)],"ERROR")</f>
        <v>$1 bil. - $5 bil.</v>
      </c>
      <c r="W23" t="s">
        <v>208</v>
      </c>
      <c r="X23" t="s">
        <v>516</v>
      </c>
      <c r="Y23" t="s">
        <v>208</v>
      </c>
      <c r="Z23" t="s">
        <v>999</v>
      </c>
      <c r="AA23" t="str">
        <f>_xlfn.XLOOKUP(CFO[[#This Row],[Company Domain]],Summary[Company Domain], Summary[Industry (Standardized)],"ERROR")</f>
        <v>Retail</v>
      </c>
      <c r="AB23" t="str">
        <f>_xlfn.XLOOKUP(CFO[[#This Row],[Company Domain]],Summary[Company Domain], Summary[Lead Segment HS],"ERROR")</f>
        <v>Services</v>
      </c>
      <c r="AC23" t="str">
        <f>_xlfn.XLOOKUP(CFO[[#This Row],[Company Domain]],Summary[Company Domain], Summary[Industry Re-Segmentation],"ERROR")</f>
        <v>Retail + CPG</v>
      </c>
      <c r="AD23" t="s">
        <v>1000</v>
      </c>
      <c r="AE23" t="s">
        <v>1001</v>
      </c>
      <c r="AF23" t="s">
        <v>1002</v>
      </c>
      <c r="AG23" t="s">
        <v>1003</v>
      </c>
      <c r="AH23" t="s">
        <v>808</v>
      </c>
      <c r="AI23" t="s">
        <v>396</v>
      </c>
      <c r="AJ23">
        <v>19106</v>
      </c>
      <c r="AK23" t="s">
        <v>221</v>
      </c>
      <c r="AL23" t="s">
        <v>1004</v>
      </c>
      <c r="AO23" t="s">
        <v>1503</v>
      </c>
      <c r="AP23" t="s">
        <v>2140</v>
      </c>
      <c r="AQ23" t="s">
        <v>3439</v>
      </c>
      <c r="AR23" t="s">
        <v>212</v>
      </c>
    </row>
    <row r="24" spans="1:44" x14ac:dyDescent="0.3">
      <c r="A24" t="s">
        <v>1050</v>
      </c>
      <c r="C24" t="s">
        <v>1051</v>
      </c>
      <c r="D24" t="s">
        <v>1052</v>
      </c>
      <c r="E24" t="s">
        <v>223</v>
      </c>
      <c r="F24" t="s">
        <v>219</v>
      </c>
      <c r="G24" t="s">
        <v>271</v>
      </c>
      <c r="H24" t="s">
        <v>1053</v>
      </c>
      <c r="I24" t="s">
        <v>1054</v>
      </c>
      <c r="L24" t="s">
        <v>1055</v>
      </c>
      <c r="M24" t="s">
        <v>1031</v>
      </c>
      <c r="N24" t="s">
        <v>591</v>
      </c>
      <c r="O24">
        <v>45219</v>
      </c>
      <c r="P24" t="s">
        <v>221</v>
      </c>
      <c r="Q24" t="s">
        <v>68</v>
      </c>
      <c r="R24" t="s">
        <v>1032</v>
      </c>
      <c r="S24" t="s">
        <v>168</v>
      </c>
      <c r="T24" t="s">
        <v>1033</v>
      </c>
      <c r="U24">
        <f>_xlfn.XLOOKUP(CFO[[#This Row],[Company Domain]],Summary[Company Domain], Summary[Revenue (in 000s USD)],"ERROR")</f>
        <v>1619911</v>
      </c>
      <c r="V24" t="str">
        <f>_xlfn.XLOOKUP(CFO[[#This Row],[Company Domain]],Summary[Company Domain], Summary[Revenue Range (in USD)],"ERROR")</f>
        <v>$1 bil. - $5 bil.</v>
      </c>
      <c r="W24" t="s">
        <v>280</v>
      </c>
      <c r="X24" t="s">
        <v>281</v>
      </c>
      <c r="Y24" t="s">
        <v>280</v>
      </c>
      <c r="Z24" t="s">
        <v>281</v>
      </c>
      <c r="AA24" t="str">
        <f>_xlfn.XLOOKUP(CFO[[#This Row],[Company Domain]],Summary[Company Domain], Summary[Industry (Standardized)],"ERROR")</f>
        <v>Physicians Clinics</v>
      </c>
      <c r="AB24" t="str">
        <f>_xlfn.XLOOKUP(CFO[[#This Row],[Company Domain]],Summary[Company Domain], Summary[Lead Segment HS],"ERROR")</f>
        <v>Healthcare</v>
      </c>
      <c r="AC24" t="str">
        <f>_xlfn.XLOOKUP(CFO[[#This Row],[Company Domain]],Summary[Company Domain], Summary[Industry Re-Segmentation],"ERROR")</f>
        <v>Healthcare</v>
      </c>
      <c r="AD24" t="s">
        <v>1034</v>
      </c>
      <c r="AE24" t="s">
        <v>1035</v>
      </c>
      <c r="AF24" t="s">
        <v>1036</v>
      </c>
      <c r="AG24" t="s">
        <v>1030</v>
      </c>
      <c r="AH24" t="s">
        <v>1031</v>
      </c>
      <c r="AI24" t="s">
        <v>591</v>
      </c>
      <c r="AJ24">
        <v>45219</v>
      </c>
      <c r="AK24" t="s">
        <v>221</v>
      </c>
      <c r="AL24" t="s">
        <v>1037</v>
      </c>
      <c r="AO24" t="s">
        <v>1503</v>
      </c>
      <c r="AP24" t="s">
        <v>2140</v>
      </c>
      <c r="AQ24" t="s">
        <v>3439</v>
      </c>
      <c r="AR24" t="s">
        <v>207</v>
      </c>
    </row>
    <row r="25" spans="1:44" x14ac:dyDescent="0.3">
      <c r="A25" t="s">
        <v>422</v>
      </c>
      <c r="C25" t="s">
        <v>1056</v>
      </c>
      <c r="D25" t="s">
        <v>269</v>
      </c>
      <c r="E25" t="s">
        <v>223</v>
      </c>
      <c r="F25" t="s">
        <v>270</v>
      </c>
      <c r="G25" t="s">
        <v>271</v>
      </c>
      <c r="H25" t="s">
        <v>1057</v>
      </c>
      <c r="I25" t="s">
        <v>116</v>
      </c>
      <c r="K25" t="s">
        <v>1058</v>
      </c>
      <c r="L25" t="s">
        <v>1059</v>
      </c>
      <c r="M25" t="s">
        <v>864</v>
      </c>
      <c r="N25" t="s">
        <v>294</v>
      </c>
      <c r="O25">
        <v>94104</v>
      </c>
      <c r="P25" t="s">
        <v>221</v>
      </c>
      <c r="Q25" t="s">
        <v>1060</v>
      </c>
      <c r="R25" t="s">
        <v>1061</v>
      </c>
      <c r="S25" t="s">
        <v>116</v>
      </c>
      <c r="T25" t="s">
        <v>1062</v>
      </c>
      <c r="U25">
        <f>_xlfn.XLOOKUP(CFO[[#This Row],[Company Domain]],Summary[Company Domain], Summary[Revenue (in 000s USD)],"ERROR")</f>
        <v>1547615</v>
      </c>
      <c r="V25" t="str">
        <f>_xlfn.XLOOKUP(CFO[[#This Row],[Company Domain]],Summary[Company Domain], Summary[Revenue Range (in USD)],"ERROR")</f>
        <v>$1 bil. - $5 bil.</v>
      </c>
      <c r="W25" t="s">
        <v>208</v>
      </c>
      <c r="X25" t="s">
        <v>312</v>
      </c>
      <c r="Y25" t="s">
        <v>208</v>
      </c>
      <c r="Z25" t="s">
        <v>312</v>
      </c>
      <c r="AA25" t="str">
        <f>_xlfn.XLOOKUP(CFO[[#This Row],[Company Domain]],Summary[Company Domain], Summary[Industry (Standardized)],"ERROR")</f>
        <v>Retail</v>
      </c>
      <c r="AB25" t="str">
        <f>_xlfn.XLOOKUP(CFO[[#This Row],[Company Domain]],Summary[Company Domain], Summary[Lead Segment HS],"ERROR")</f>
        <v>Services</v>
      </c>
      <c r="AC25" t="str">
        <f>_xlfn.XLOOKUP(CFO[[#This Row],[Company Domain]],Summary[Company Domain], Summary[Industry Re-Segmentation],"ERROR")</f>
        <v>Retail + CPG</v>
      </c>
      <c r="AD25" t="s">
        <v>1063</v>
      </c>
      <c r="AE25" t="s">
        <v>1064</v>
      </c>
      <c r="AF25" t="s">
        <v>1065</v>
      </c>
      <c r="AG25" t="s">
        <v>1066</v>
      </c>
      <c r="AH25" t="s">
        <v>864</v>
      </c>
      <c r="AI25" t="s">
        <v>294</v>
      </c>
      <c r="AJ25">
        <v>94104</v>
      </c>
      <c r="AK25" t="s">
        <v>221</v>
      </c>
      <c r="AL25" t="s">
        <v>1067</v>
      </c>
      <c r="AO25" t="s">
        <v>1503</v>
      </c>
      <c r="AP25" t="s">
        <v>2140</v>
      </c>
      <c r="AQ25" t="s">
        <v>3439</v>
      </c>
      <c r="AR25" t="s">
        <v>210</v>
      </c>
    </row>
    <row r="26" spans="1:44" x14ac:dyDescent="0.3">
      <c r="A26" t="s">
        <v>267</v>
      </c>
      <c r="B26" t="s">
        <v>389</v>
      </c>
      <c r="C26" t="s">
        <v>1118</v>
      </c>
      <c r="D26" t="s">
        <v>340</v>
      </c>
      <c r="E26" t="s">
        <v>223</v>
      </c>
      <c r="F26" t="s">
        <v>270</v>
      </c>
      <c r="G26" t="s">
        <v>271</v>
      </c>
      <c r="H26" t="s">
        <v>1119</v>
      </c>
      <c r="I26" t="s">
        <v>196</v>
      </c>
      <c r="L26" t="s">
        <v>1120</v>
      </c>
      <c r="M26" t="s">
        <v>1121</v>
      </c>
      <c r="N26" t="s">
        <v>581</v>
      </c>
      <c r="O26">
        <v>83707</v>
      </c>
      <c r="P26" t="s">
        <v>221</v>
      </c>
      <c r="Q26" t="s">
        <v>1122</v>
      </c>
      <c r="R26" t="s">
        <v>1123</v>
      </c>
      <c r="S26" t="s">
        <v>196</v>
      </c>
      <c r="T26" t="s">
        <v>1124</v>
      </c>
      <c r="U26">
        <f>_xlfn.XLOOKUP(CFO[[#This Row],[Company Domain]],Summary[Company Domain], Summary[Revenue (in 000s USD)],"ERROR")</f>
        <v>15540000</v>
      </c>
      <c r="V26" t="str">
        <f>_xlfn.XLOOKUP(CFO[[#This Row],[Company Domain]],Summary[Company Domain], Summary[Revenue Range (in USD)],"ERROR")</f>
        <v>Over $5 bil.</v>
      </c>
      <c r="W26" t="s">
        <v>212</v>
      </c>
      <c r="X26" t="s">
        <v>1125</v>
      </c>
      <c r="Y26" t="s">
        <v>212</v>
      </c>
      <c r="Z26" t="s">
        <v>1126</v>
      </c>
      <c r="AA26" t="str">
        <f>_xlfn.XLOOKUP(CFO[[#This Row],[Company Domain]],Summary[Company Domain], Summary[Industry (Standardized)],"ERROR")</f>
        <v>Manufacturing</v>
      </c>
      <c r="AB26" t="str">
        <f>_xlfn.XLOOKUP(CFO[[#This Row],[Company Domain]],Summary[Company Domain], Summary[Lead Segment HS],"ERROR")</f>
        <v>Services</v>
      </c>
      <c r="AC26" t="str">
        <f>_xlfn.XLOOKUP(CFO[[#This Row],[Company Domain]],Summary[Company Domain], Summary[Industry Re-Segmentation],"ERROR")</f>
        <v>Manufacturing</v>
      </c>
      <c r="AD26" t="s">
        <v>1127</v>
      </c>
      <c r="AE26" t="s">
        <v>1128</v>
      </c>
      <c r="AF26" t="s">
        <v>1129</v>
      </c>
      <c r="AG26" t="s">
        <v>1120</v>
      </c>
      <c r="AH26" t="s">
        <v>1121</v>
      </c>
      <c r="AI26" t="s">
        <v>581</v>
      </c>
      <c r="AJ26">
        <v>83707</v>
      </c>
      <c r="AK26" t="s">
        <v>221</v>
      </c>
      <c r="AL26" t="s">
        <v>1130</v>
      </c>
      <c r="AO26" t="s">
        <v>1503</v>
      </c>
      <c r="AP26" t="s">
        <v>2140</v>
      </c>
      <c r="AQ26" t="s">
        <v>3439</v>
      </c>
      <c r="AR26" t="s">
        <v>212</v>
      </c>
    </row>
    <row r="27" spans="1:44" x14ac:dyDescent="0.3">
      <c r="A27" t="s">
        <v>1152</v>
      </c>
      <c r="B27" t="s">
        <v>1153</v>
      </c>
      <c r="C27" t="s">
        <v>1154</v>
      </c>
      <c r="D27" t="s">
        <v>269</v>
      </c>
      <c r="E27" t="s">
        <v>223</v>
      </c>
      <c r="F27" t="s">
        <v>270</v>
      </c>
      <c r="G27" t="s">
        <v>271</v>
      </c>
      <c r="H27" t="s">
        <v>1155</v>
      </c>
      <c r="I27" t="s">
        <v>171</v>
      </c>
      <c r="J27" t="s">
        <v>1156</v>
      </c>
      <c r="K27" t="s">
        <v>1157</v>
      </c>
      <c r="L27" t="s">
        <v>846</v>
      </c>
      <c r="M27" t="s">
        <v>847</v>
      </c>
      <c r="N27" t="s">
        <v>838</v>
      </c>
      <c r="O27">
        <v>68198</v>
      </c>
      <c r="P27" t="s">
        <v>221</v>
      </c>
      <c r="Q27" t="s">
        <v>839</v>
      </c>
      <c r="R27" t="s">
        <v>840</v>
      </c>
      <c r="S27" t="s">
        <v>171</v>
      </c>
      <c r="T27" t="s">
        <v>841</v>
      </c>
      <c r="U27">
        <f>_xlfn.XLOOKUP(CFO[[#This Row],[Company Domain]],Summary[Company Domain], Summary[Revenue (in 000s USD)],"ERROR")</f>
        <v>1329650</v>
      </c>
      <c r="V27" t="str">
        <f>_xlfn.XLOOKUP(CFO[[#This Row],[Company Domain]],Summary[Company Domain], Summary[Revenue Range (in USD)],"ERROR")</f>
        <v>$1 bil. - $5 bil.</v>
      </c>
      <c r="W27" t="s">
        <v>280</v>
      </c>
      <c r="X27" t="s">
        <v>281</v>
      </c>
      <c r="Y27" t="s">
        <v>280</v>
      </c>
      <c r="Z27" t="s">
        <v>842</v>
      </c>
      <c r="AA27" t="str">
        <f>_xlfn.XLOOKUP(CFO[[#This Row],[Company Domain]],Summary[Company Domain], Summary[Industry (Standardized)],"ERROR")</f>
        <v>Physicians Clinics</v>
      </c>
      <c r="AB27" t="str">
        <f>_xlfn.XLOOKUP(CFO[[#This Row],[Company Domain]],Summary[Company Domain], Summary[Lead Segment HS],"ERROR")</f>
        <v>Healthcare</v>
      </c>
      <c r="AC27" t="str">
        <f>_xlfn.XLOOKUP(CFO[[#This Row],[Company Domain]],Summary[Company Domain], Summary[Industry Re-Segmentation],"ERROR")</f>
        <v>Healthcare</v>
      </c>
      <c r="AD27" t="s">
        <v>843</v>
      </c>
      <c r="AE27" t="s">
        <v>844</v>
      </c>
      <c r="AF27" t="s">
        <v>845</v>
      </c>
      <c r="AG27" t="s">
        <v>846</v>
      </c>
      <c r="AH27" t="s">
        <v>847</v>
      </c>
      <c r="AI27" t="s">
        <v>838</v>
      </c>
      <c r="AJ27">
        <v>68198</v>
      </c>
      <c r="AK27" t="s">
        <v>221</v>
      </c>
      <c r="AL27" t="s">
        <v>848</v>
      </c>
      <c r="AO27" t="s">
        <v>1503</v>
      </c>
      <c r="AP27" t="s">
        <v>2140</v>
      </c>
      <c r="AQ27" t="s">
        <v>3439</v>
      </c>
      <c r="AR27" t="s">
        <v>207</v>
      </c>
    </row>
    <row r="28" spans="1:44" x14ac:dyDescent="0.3">
      <c r="A28" t="s">
        <v>1161</v>
      </c>
      <c r="C28" t="s">
        <v>1162</v>
      </c>
      <c r="D28" t="s">
        <v>269</v>
      </c>
      <c r="E28" t="s">
        <v>223</v>
      </c>
      <c r="F28" t="s">
        <v>270</v>
      </c>
      <c r="G28" t="s">
        <v>271</v>
      </c>
      <c r="H28" t="s">
        <v>1163</v>
      </c>
      <c r="I28" t="s">
        <v>140</v>
      </c>
      <c r="K28" t="s">
        <v>1164</v>
      </c>
      <c r="L28" t="s">
        <v>863</v>
      </c>
      <c r="M28" t="s">
        <v>864</v>
      </c>
      <c r="N28" t="s">
        <v>294</v>
      </c>
      <c r="O28">
        <v>94107</v>
      </c>
      <c r="P28" t="s">
        <v>221</v>
      </c>
      <c r="Q28" t="s">
        <v>40</v>
      </c>
      <c r="R28" t="s">
        <v>856</v>
      </c>
      <c r="S28" t="s">
        <v>140</v>
      </c>
      <c r="T28" t="s">
        <v>857</v>
      </c>
      <c r="U28">
        <f>_xlfn.XLOOKUP(CFO[[#This Row],[Company Domain]],Summary[Company Domain], Summary[Revenue (in 000s USD)],"ERROR")</f>
        <v>8779057</v>
      </c>
      <c r="V28" t="str">
        <f>_xlfn.XLOOKUP(CFO[[#This Row],[Company Domain]],Summary[Company Domain], Summary[Revenue Range (in USD)],"ERROR")</f>
        <v>Over $5 bil.</v>
      </c>
      <c r="W28" t="s">
        <v>280</v>
      </c>
      <c r="X28" t="s">
        <v>281</v>
      </c>
      <c r="Y28" t="s">
        <v>858</v>
      </c>
      <c r="Z28" t="s">
        <v>859</v>
      </c>
      <c r="AA28" t="str">
        <f>_xlfn.XLOOKUP(CFO[[#This Row],[Company Domain]],Summary[Company Domain], Summary[Industry (Standardized)],"ERROR")</f>
        <v>Physicians Clinics</v>
      </c>
      <c r="AB28" t="str">
        <f>_xlfn.XLOOKUP(CFO[[#This Row],[Company Domain]],Summary[Company Domain], Summary[Lead Segment HS],"ERROR")</f>
        <v>Healthcare</v>
      </c>
      <c r="AC28" t="str">
        <f>_xlfn.XLOOKUP(CFO[[#This Row],[Company Domain]],Summary[Company Domain], Summary[Industry Re-Segmentation],"ERROR")</f>
        <v>Healthcare</v>
      </c>
      <c r="AD28" t="s">
        <v>860</v>
      </c>
      <c r="AE28" t="s">
        <v>861</v>
      </c>
      <c r="AF28" t="s">
        <v>862</v>
      </c>
      <c r="AG28" t="s">
        <v>863</v>
      </c>
      <c r="AH28" t="s">
        <v>864</v>
      </c>
      <c r="AI28" t="s">
        <v>294</v>
      </c>
      <c r="AJ28">
        <v>94107</v>
      </c>
      <c r="AK28" t="s">
        <v>221</v>
      </c>
      <c r="AL28" t="s">
        <v>865</v>
      </c>
      <c r="AO28" t="s">
        <v>1503</v>
      </c>
      <c r="AP28" t="s">
        <v>2140</v>
      </c>
      <c r="AQ28" t="s">
        <v>3439</v>
      </c>
      <c r="AR28" t="s">
        <v>207</v>
      </c>
    </row>
    <row r="29" spans="1:44" x14ac:dyDescent="0.3">
      <c r="A29" t="s">
        <v>1158</v>
      </c>
      <c r="C29" t="s">
        <v>1177</v>
      </c>
      <c r="D29" t="s">
        <v>269</v>
      </c>
      <c r="E29" t="s">
        <v>223</v>
      </c>
      <c r="F29" t="s">
        <v>270</v>
      </c>
      <c r="G29" t="s">
        <v>271</v>
      </c>
      <c r="H29" t="s">
        <v>1178</v>
      </c>
      <c r="I29" t="s">
        <v>134</v>
      </c>
      <c r="K29" t="s">
        <v>1179</v>
      </c>
      <c r="M29" t="s">
        <v>1180</v>
      </c>
      <c r="N29" t="s">
        <v>558</v>
      </c>
      <c r="P29" t="s">
        <v>221</v>
      </c>
      <c r="Q29" t="s">
        <v>598</v>
      </c>
      <c r="R29" t="s">
        <v>599</v>
      </c>
      <c r="S29" t="s">
        <v>134</v>
      </c>
      <c r="T29" t="s">
        <v>600</v>
      </c>
      <c r="U29">
        <f>_xlfn.XLOOKUP(CFO[[#This Row],[Company Domain]],Summary[Company Domain], Summary[Revenue (in 000s USD)],"ERROR")</f>
        <v>226600000</v>
      </c>
      <c r="V29" t="str">
        <f>_xlfn.XLOOKUP(CFO[[#This Row],[Company Domain]],Summary[Company Domain], Summary[Revenue Range (in USD)],"ERROR")</f>
        <v>Over $5 bil.</v>
      </c>
      <c r="W29" t="s">
        <v>601</v>
      </c>
      <c r="X29" t="s">
        <v>602</v>
      </c>
      <c r="Y29" t="s">
        <v>603</v>
      </c>
      <c r="Z29" t="s">
        <v>602</v>
      </c>
      <c r="AA29" t="str">
        <f>_xlfn.XLOOKUP(CFO[[#This Row],[Company Domain]],Summary[Company Domain], Summary[Industry (Standardized)],"ERROR")</f>
        <v>Insurance</v>
      </c>
      <c r="AB29" t="str">
        <f>_xlfn.XLOOKUP(CFO[[#This Row],[Company Domain]],Summary[Company Domain], Summary[Lead Segment HS],"ERROR")</f>
        <v>Services</v>
      </c>
      <c r="AC29" t="str">
        <f>_xlfn.XLOOKUP(CFO[[#This Row],[Company Domain]],Summary[Company Domain], Summary[Industry Re-Segmentation],"ERROR")</f>
        <v>Finance &amp; Insurance</v>
      </c>
      <c r="AD29" t="s">
        <v>604</v>
      </c>
      <c r="AE29" t="s">
        <v>605</v>
      </c>
      <c r="AF29" t="s">
        <v>606</v>
      </c>
      <c r="AG29" t="s">
        <v>607</v>
      </c>
      <c r="AH29" t="s">
        <v>597</v>
      </c>
      <c r="AI29" t="s">
        <v>558</v>
      </c>
      <c r="AJ29">
        <v>55344</v>
      </c>
      <c r="AK29" t="s">
        <v>221</v>
      </c>
      <c r="AL29" t="s">
        <v>608</v>
      </c>
      <c r="AO29" t="s">
        <v>1503</v>
      </c>
      <c r="AP29" t="s">
        <v>2140</v>
      </c>
      <c r="AQ29" t="s">
        <v>3439</v>
      </c>
      <c r="AR29" t="s">
        <v>207</v>
      </c>
    </row>
    <row r="30" spans="1:44" x14ac:dyDescent="0.3">
      <c r="A30" t="s">
        <v>1195</v>
      </c>
      <c r="C30" t="s">
        <v>1196</v>
      </c>
      <c r="D30" t="s">
        <v>269</v>
      </c>
      <c r="E30" t="s">
        <v>223</v>
      </c>
      <c r="F30" t="s">
        <v>270</v>
      </c>
      <c r="G30" t="s">
        <v>271</v>
      </c>
      <c r="H30" t="s">
        <v>1197</v>
      </c>
      <c r="I30" t="s">
        <v>126</v>
      </c>
      <c r="K30" t="s">
        <v>1198</v>
      </c>
      <c r="L30" t="s">
        <v>1199</v>
      </c>
      <c r="M30" t="s">
        <v>1200</v>
      </c>
      <c r="N30" t="s">
        <v>396</v>
      </c>
      <c r="O30">
        <v>19090</v>
      </c>
      <c r="P30" t="s">
        <v>221</v>
      </c>
      <c r="Q30" t="s">
        <v>1201</v>
      </c>
      <c r="R30" t="s">
        <v>1202</v>
      </c>
      <c r="S30" t="s">
        <v>126</v>
      </c>
      <c r="T30" t="s">
        <v>1203</v>
      </c>
      <c r="U30">
        <f>_xlfn.XLOOKUP(CFO[[#This Row],[Company Domain]],Summary[Company Domain], Summary[Revenue (in 000s USD)],"ERROR")</f>
        <v>1484286</v>
      </c>
      <c r="V30" t="str">
        <f>_xlfn.XLOOKUP(CFO[[#This Row],[Company Domain]],Summary[Company Domain], Summary[Revenue Range (in USD)],"ERROR")</f>
        <v>$1 bil. - $5 bil.</v>
      </c>
      <c r="W30" t="s">
        <v>208</v>
      </c>
      <c r="X30" t="s">
        <v>1204</v>
      </c>
      <c r="Y30" t="s">
        <v>208</v>
      </c>
      <c r="Z30" t="s">
        <v>1205</v>
      </c>
      <c r="AA30" t="str">
        <f>_xlfn.XLOOKUP(CFO[[#This Row],[Company Domain]],Summary[Company Domain], Summary[Industry (Standardized)],"ERROR")</f>
        <v>Retail</v>
      </c>
      <c r="AB30" t="str">
        <f>_xlfn.XLOOKUP(CFO[[#This Row],[Company Domain]],Summary[Company Domain], Summary[Lead Segment HS],"ERROR")</f>
        <v>Services</v>
      </c>
      <c r="AC30" t="str">
        <f>_xlfn.XLOOKUP(CFO[[#This Row],[Company Domain]],Summary[Company Domain], Summary[Industry Re-Segmentation],"ERROR")</f>
        <v>Retail + CPG</v>
      </c>
      <c r="AD30" t="s">
        <v>1206</v>
      </c>
      <c r="AE30" t="s">
        <v>1207</v>
      </c>
      <c r="AF30" t="s">
        <v>1208</v>
      </c>
      <c r="AG30" t="s">
        <v>1209</v>
      </c>
      <c r="AH30" t="s">
        <v>1210</v>
      </c>
      <c r="AI30" t="s">
        <v>529</v>
      </c>
      <c r="AJ30">
        <v>98004</v>
      </c>
      <c r="AK30" t="s">
        <v>221</v>
      </c>
      <c r="AL30" t="s">
        <v>1211</v>
      </c>
      <c r="AO30" t="s">
        <v>1503</v>
      </c>
      <c r="AP30" t="s">
        <v>2140</v>
      </c>
      <c r="AQ30" t="s">
        <v>3439</v>
      </c>
      <c r="AR30" t="s">
        <v>210</v>
      </c>
    </row>
    <row r="31" spans="1:44" x14ac:dyDescent="0.3">
      <c r="A31" t="s">
        <v>1281</v>
      </c>
      <c r="C31" t="s">
        <v>1282</v>
      </c>
      <c r="D31" t="s">
        <v>269</v>
      </c>
      <c r="E31" t="s">
        <v>223</v>
      </c>
      <c r="F31" t="s">
        <v>219</v>
      </c>
      <c r="G31" t="s">
        <v>271</v>
      </c>
      <c r="H31" t="s">
        <v>1283</v>
      </c>
      <c r="I31" t="s">
        <v>1284</v>
      </c>
      <c r="J31" t="s">
        <v>1285</v>
      </c>
      <c r="K31" t="s">
        <v>1286</v>
      </c>
      <c r="L31" t="s">
        <v>1287</v>
      </c>
      <c r="M31" t="s">
        <v>1288</v>
      </c>
      <c r="N31" t="s">
        <v>294</v>
      </c>
      <c r="O31">
        <v>93230</v>
      </c>
      <c r="P31" t="s">
        <v>221</v>
      </c>
      <c r="Q31" t="s">
        <v>46</v>
      </c>
      <c r="R31" t="s">
        <v>1289</v>
      </c>
      <c r="S31" t="s">
        <v>146</v>
      </c>
      <c r="U31">
        <f>_xlfn.XLOOKUP(CFO[[#This Row],[Company Domain]],Summary[Company Domain], Summary[Revenue (in 000s USD)],"ERROR")</f>
        <v>5200000</v>
      </c>
      <c r="V31" t="str">
        <f>_xlfn.XLOOKUP(CFO[[#This Row],[Company Domain]],Summary[Company Domain], Summary[Revenue Range (in USD)],"ERROR")</f>
        <v>Over $5 bil.</v>
      </c>
      <c r="W31" t="s">
        <v>432</v>
      </c>
      <c r="Y31" t="s">
        <v>432</v>
      </c>
      <c r="AA31" t="str">
        <f>_xlfn.XLOOKUP(CFO[[#This Row],[Company Domain]],Summary[Company Domain], Summary[Industry (Standardized)],"ERROR")</f>
        <v>Physicians Clinics</v>
      </c>
      <c r="AB31" t="str">
        <f>_xlfn.XLOOKUP(CFO[[#This Row],[Company Domain]],Summary[Company Domain], Summary[Lead Segment HS],"ERROR")</f>
        <v>Healthcare</v>
      </c>
      <c r="AC31" t="str">
        <f>_xlfn.XLOOKUP(CFO[[#This Row],[Company Domain]],Summary[Company Domain], Summary[Industry Re-Segmentation],"ERROR")</f>
        <v>Healthcare</v>
      </c>
      <c r="AD31" t="s">
        <v>1290</v>
      </c>
      <c r="AE31" t="s">
        <v>1291</v>
      </c>
      <c r="AF31" t="s">
        <v>1292</v>
      </c>
      <c r="AG31" t="s">
        <v>1293</v>
      </c>
      <c r="AH31" t="s">
        <v>1294</v>
      </c>
      <c r="AI31" t="s">
        <v>294</v>
      </c>
      <c r="AJ31">
        <v>95661</v>
      </c>
      <c r="AK31" t="s">
        <v>221</v>
      </c>
      <c r="AL31" t="s">
        <v>1295</v>
      </c>
      <c r="AO31" t="s">
        <v>1503</v>
      </c>
      <c r="AP31" t="s">
        <v>2141</v>
      </c>
      <c r="AQ31" t="s">
        <v>3439</v>
      </c>
      <c r="AR31" t="s">
        <v>207</v>
      </c>
    </row>
    <row r="32" spans="1:44" x14ac:dyDescent="0.3">
      <c r="A32" t="s">
        <v>1325</v>
      </c>
      <c r="C32" t="s">
        <v>1326</v>
      </c>
      <c r="D32" t="s">
        <v>1315</v>
      </c>
      <c r="E32" t="s">
        <v>223</v>
      </c>
      <c r="F32" t="s">
        <v>270</v>
      </c>
      <c r="G32" t="s">
        <v>271</v>
      </c>
      <c r="H32" t="s">
        <v>1327</v>
      </c>
      <c r="I32" t="s">
        <v>147</v>
      </c>
      <c r="J32" t="s">
        <v>1328</v>
      </c>
      <c r="K32" t="s">
        <v>1329</v>
      </c>
      <c r="L32" t="s">
        <v>1095</v>
      </c>
      <c r="M32" t="s">
        <v>1087</v>
      </c>
      <c r="N32" t="s">
        <v>1088</v>
      </c>
      <c r="O32">
        <v>80045</v>
      </c>
      <c r="P32" t="s">
        <v>221</v>
      </c>
      <c r="Q32" t="s">
        <v>1089</v>
      </c>
      <c r="R32" t="s">
        <v>1090</v>
      </c>
      <c r="S32" t="s">
        <v>147</v>
      </c>
      <c r="T32" t="s">
        <v>1091</v>
      </c>
      <c r="U32">
        <f>_xlfn.XLOOKUP(CFO[[#This Row],[Company Domain]],Summary[Company Domain], Summary[Revenue (in 000s USD)],"ERROR")</f>
        <v>6000000</v>
      </c>
      <c r="V32" t="str">
        <f>_xlfn.XLOOKUP(CFO[[#This Row],[Company Domain]],Summary[Company Domain], Summary[Revenue Range (in USD)],"ERROR")</f>
        <v>Over $5 bil.</v>
      </c>
      <c r="W32" t="s">
        <v>280</v>
      </c>
      <c r="X32" t="s">
        <v>281</v>
      </c>
      <c r="Y32" t="s">
        <v>280</v>
      </c>
      <c r="Z32" t="s">
        <v>819</v>
      </c>
      <c r="AA32" t="str">
        <f>_xlfn.XLOOKUP(CFO[[#This Row],[Company Domain]],Summary[Company Domain], Summary[Industry (Standardized)],"ERROR")</f>
        <v>Physicians Clinics</v>
      </c>
      <c r="AB32" t="str">
        <f>_xlfn.XLOOKUP(CFO[[#This Row],[Company Domain]],Summary[Company Domain], Summary[Lead Segment HS],"ERROR")</f>
        <v>Healthcare</v>
      </c>
      <c r="AC32" t="str">
        <f>_xlfn.XLOOKUP(CFO[[#This Row],[Company Domain]],Summary[Company Domain], Summary[Industry Re-Segmentation],"ERROR")</f>
        <v>Healthcare</v>
      </c>
      <c r="AD32" t="s">
        <v>1092</v>
      </c>
      <c r="AE32" t="s">
        <v>1093</v>
      </c>
      <c r="AF32" t="s">
        <v>1094</v>
      </c>
      <c r="AG32" t="s">
        <v>1095</v>
      </c>
      <c r="AH32" t="s">
        <v>1087</v>
      </c>
      <c r="AI32" t="s">
        <v>1088</v>
      </c>
      <c r="AJ32">
        <v>80045</v>
      </c>
      <c r="AK32" t="s">
        <v>221</v>
      </c>
      <c r="AL32" t="s">
        <v>1096</v>
      </c>
      <c r="AO32" t="s">
        <v>1503</v>
      </c>
      <c r="AP32" t="s">
        <v>2140</v>
      </c>
      <c r="AQ32" t="s">
        <v>3439</v>
      </c>
      <c r="AR32" t="s">
        <v>207</v>
      </c>
    </row>
    <row r="33" spans="1:44" x14ac:dyDescent="0.3">
      <c r="A33" t="s">
        <v>1376</v>
      </c>
      <c r="C33" t="s">
        <v>1377</v>
      </c>
      <c r="D33" t="s">
        <v>1378</v>
      </c>
      <c r="E33" t="s">
        <v>223</v>
      </c>
      <c r="F33" t="s">
        <v>779</v>
      </c>
      <c r="G33" t="s">
        <v>271</v>
      </c>
      <c r="H33" t="s">
        <v>1379</v>
      </c>
      <c r="I33" t="s">
        <v>173</v>
      </c>
      <c r="J33" t="s">
        <v>1380</v>
      </c>
      <c r="L33" t="s">
        <v>1381</v>
      </c>
      <c r="M33" t="s">
        <v>1382</v>
      </c>
      <c r="N33" t="s">
        <v>294</v>
      </c>
      <c r="O33">
        <v>92118</v>
      </c>
      <c r="P33" t="s">
        <v>221</v>
      </c>
      <c r="Q33" t="s">
        <v>73</v>
      </c>
      <c r="R33" t="s">
        <v>1073</v>
      </c>
      <c r="S33" t="s">
        <v>173</v>
      </c>
      <c r="T33" t="s">
        <v>1074</v>
      </c>
      <c r="U33">
        <f>_xlfn.XLOOKUP(CFO[[#This Row],[Company Domain]],Summary[Company Domain], Summary[Revenue (in 000s USD)],"ERROR")</f>
        <v>4500000</v>
      </c>
      <c r="V33" t="str">
        <f>_xlfn.XLOOKUP(CFO[[#This Row],[Company Domain]],Summary[Company Domain], Summary[Revenue Range (in USD)],"ERROR")</f>
        <v>$1 bil. - $5 bil.</v>
      </c>
      <c r="W33" t="s">
        <v>280</v>
      </c>
      <c r="X33" t="s">
        <v>281</v>
      </c>
      <c r="Y33" t="s">
        <v>1075</v>
      </c>
      <c r="Z33" t="s">
        <v>281</v>
      </c>
      <c r="AA33" t="str">
        <f>_xlfn.XLOOKUP(CFO[[#This Row],[Company Domain]],Summary[Company Domain], Summary[Industry (Standardized)],"ERROR")</f>
        <v>Physicians Clinics</v>
      </c>
      <c r="AB33" t="str">
        <f>_xlfn.XLOOKUP(CFO[[#This Row],[Company Domain]],Summary[Company Domain], Summary[Lead Segment HS],"ERROR")</f>
        <v>Healthcare</v>
      </c>
      <c r="AC33" t="str">
        <f>_xlfn.XLOOKUP(CFO[[#This Row],[Company Domain]],Summary[Company Domain], Summary[Industry Re-Segmentation],"ERROR")</f>
        <v>Healthcare</v>
      </c>
      <c r="AD33" t="s">
        <v>1076</v>
      </c>
      <c r="AE33" t="s">
        <v>1077</v>
      </c>
      <c r="AF33" t="s">
        <v>1078</v>
      </c>
      <c r="AG33" t="s">
        <v>1079</v>
      </c>
      <c r="AH33" t="s">
        <v>293</v>
      </c>
      <c r="AI33" t="s">
        <v>294</v>
      </c>
      <c r="AJ33">
        <v>92123</v>
      </c>
      <c r="AK33" t="s">
        <v>221</v>
      </c>
      <c r="AL33" t="s">
        <v>1080</v>
      </c>
      <c r="AO33" t="s">
        <v>1503</v>
      </c>
      <c r="AP33" t="s">
        <v>2140</v>
      </c>
      <c r="AQ33" t="s">
        <v>3439</v>
      </c>
      <c r="AR33" t="s">
        <v>207</v>
      </c>
    </row>
    <row r="34" spans="1:44" x14ac:dyDescent="0.3">
      <c r="A34" t="s">
        <v>1383</v>
      </c>
      <c r="C34" t="s">
        <v>1384</v>
      </c>
      <c r="D34" t="s">
        <v>269</v>
      </c>
      <c r="E34" t="s">
        <v>223</v>
      </c>
      <c r="F34" t="s">
        <v>219</v>
      </c>
      <c r="G34" t="s">
        <v>271</v>
      </c>
      <c r="H34" t="s">
        <v>1385</v>
      </c>
      <c r="I34" t="s">
        <v>139</v>
      </c>
      <c r="J34" t="s">
        <v>1386</v>
      </c>
      <c r="K34" t="s">
        <v>1387</v>
      </c>
      <c r="L34" t="s">
        <v>1388</v>
      </c>
      <c r="M34" t="s">
        <v>1389</v>
      </c>
      <c r="N34" t="s">
        <v>981</v>
      </c>
      <c r="O34">
        <v>85306</v>
      </c>
      <c r="P34" t="s">
        <v>221</v>
      </c>
      <c r="Q34" t="s">
        <v>39</v>
      </c>
      <c r="R34" t="s">
        <v>982</v>
      </c>
      <c r="S34" t="s">
        <v>139</v>
      </c>
      <c r="T34" t="s">
        <v>983</v>
      </c>
      <c r="U34">
        <f>_xlfn.XLOOKUP(CFO[[#This Row],[Company Domain]],Summary[Company Domain], Summary[Revenue (in 000s USD)],"ERROR")</f>
        <v>12400000</v>
      </c>
      <c r="V34" t="str">
        <f>_xlfn.XLOOKUP(CFO[[#This Row],[Company Domain]],Summary[Company Domain], Summary[Revenue Range (in USD)],"ERROR")</f>
        <v>Over $5 bil.</v>
      </c>
      <c r="W34" t="s">
        <v>280</v>
      </c>
      <c r="X34" t="s">
        <v>281</v>
      </c>
      <c r="Y34" t="s">
        <v>858</v>
      </c>
      <c r="Z34" t="s">
        <v>984</v>
      </c>
      <c r="AA34" t="str">
        <f>_xlfn.XLOOKUP(CFO[[#This Row],[Company Domain]],Summary[Company Domain], Summary[Industry (Standardized)],"ERROR")</f>
        <v>Physicians Clinics</v>
      </c>
      <c r="AB34" t="str">
        <f>_xlfn.XLOOKUP(CFO[[#This Row],[Company Domain]],Summary[Company Domain], Summary[Lead Segment HS],"ERROR")</f>
        <v>Healthcare</v>
      </c>
      <c r="AC34" t="str">
        <f>_xlfn.XLOOKUP(CFO[[#This Row],[Company Domain]],Summary[Company Domain], Summary[Industry Re-Segmentation],"ERROR")</f>
        <v>Healthcare</v>
      </c>
      <c r="AD34" t="s">
        <v>985</v>
      </c>
      <c r="AE34" t="s">
        <v>986</v>
      </c>
      <c r="AF34" t="s">
        <v>987</v>
      </c>
      <c r="AG34" t="s">
        <v>988</v>
      </c>
      <c r="AH34" t="s">
        <v>989</v>
      </c>
      <c r="AI34" t="s">
        <v>981</v>
      </c>
      <c r="AJ34">
        <v>85012</v>
      </c>
      <c r="AK34" t="s">
        <v>221</v>
      </c>
      <c r="AL34" t="s">
        <v>990</v>
      </c>
      <c r="AO34" t="s">
        <v>1503</v>
      </c>
      <c r="AP34" t="s">
        <v>2140</v>
      </c>
      <c r="AQ34" t="s">
        <v>3439</v>
      </c>
      <c r="AR34" t="s">
        <v>207</v>
      </c>
    </row>
    <row r="35" spans="1:44" x14ac:dyDescent="0.3">
      <c r="A35" t="s">
        <v>319</v>
      </c>
      <c r="C35" t="s">
        <v>1390</v>
      </c>
      <c r="D35" t="s">
        <v>269</v>
      </c>
      <c r="E35" t="s">
        <v>223</v>
      </c>
      <c r="F35" t="s">
        <v>270</v>
      </c>
      <c r="G35" t="s">
        <v>271</v>
      </c>
      <c r="H35" t="s">
        <v>1391</v>
      </c>
      <c r="I35" t="s">
        <v>118</v>
      </c>
      <c r="L35" t="s">
        <v>1392</v>
      </c>
      <c r="M35" t="s">
        <v>1393</v>
      </c>
      <c r="N35" t="s">
        <v>1394</v>
      </c>
      <c r="O35">
        <v>6877</v>
      </c>
      <c r="P35" t="s">
        <v>221</v>
      </c>
      <c r="Q35" t="s">
        <v>1395</v>
      </c>
      <c r="R35" t="s">
        <v>1396</v>
      </c>
      <c r="S35" t="s">
        <v>118</v>
      </c>
      <c r="T35" t="s">
        <v>1397</v>
      </c>
      <c r="U35">
        <f>_xlfn.XLOOKUP(CFO[[#This Row],[Company Domain]],Summary[Company Domain], Summary[Revenue (in 000s USD)],"ERROR")</f>
        <v>3054657</v>
      </c>
      <c r="V35" t="str">
        <f>_xlfn.XLOOKUP(CFO[[#This Row],[Company Domain]],Summary[Company Domain], Summary[Revenue Range (in USD)],"ERROR")</f>
        <v>$1 bil. - $5 bil.</v>
      </c>
      <c r="W35" t="s">
        <v>208</v>
      </c>
      <c r="X35" t="s">
        <v>1398</v>
      </c>
      <c r="Y35" t="s">
        <v>208</v>
      </c>
      <c r="Z35" t="s">
        <v>1398</v>
      </c>
      <c r="AA35" t="str">
        <f>_xlfn.XLOOKUP(CFO[[#This Row],[Company Domain]],Summary[Company Domain], Summary[Industry (Standardized)],"ERROR")</f>
        <v>Retail</v>
      </c>
      <c r="AB35" t="str">
        <f>_xlfn.XLOOKUP(CFO[[#This Row],[Company Domain]],Summary[Company Domain], Summary[Lead Segment HS],"ERROR")</f>
        <v>Services</v>
      </c>
      <c r="AC35" t="str">
        <f>_xlfn.XLOOKUP(CFO[[#This Row],[Company Domain]],Summary[Company Domain], Summary[Industry Re-Segmentation],"ERROR")</f>
        <v>Retail + CPG</v>
      </c>
      <c r="AD35" t="s">
        <v>1399</v>
      </c>
      <c r="AE35" t="s">
        <v>1400</v>
      </c>
      <c r="AF35" t="s">
        <v>1401</v>
      </c>
      <c r="AG35" t="s">
        <v>1392</v>
      </c>
      <c r="AH35" t="s">
        <v>1393</v>
      </c>
      <c r="AI35" t="s">
        <v>1394</v>
      </c>
      <c r="AJ35">
        <v>6877</v>
      </c>
      <c r="AK35" t="s">
        <v>221</v>
      </c>
      <c r="AL35" t="s">
        <v>1402</v>
      </c>
      <c r="AO35" t="s">
        <v>1503</v>
      </c>
      <c r="AP35" t="s">
        <v>2140</v>
      </c>
      <c r="AQ35" t="s">
        <v>3439</v>
      </c>
      <c r="AR35" t="s">
        <v>210</v>
      </c>
    </row>
    <row r="36" spans="1:44" x14ac:dyDescent="0.3">
      <c r="A36" t="s">
        <v>488</v>
      </c>
      <c r="C36" t="s">
        <v>1403</v>
      </c>
      <c r="D36" t="s">
        <v>269</v>
      </c>
      <c r="E36" t="s">
        <v>223</v>
      </c>
      <c r="F36" t="s">
        <v>270</v>
      </c>
      <c r="G36" t="s">
        <v>271</v>
      </c>
      <c r="H36" t="s">
        <v>1404</v>
      </c>
      <c r="I36" t="s">
        <v>114</v>
      </c>
      <c r="K36" t="s">
        <v>1405</v>
      </c>
      <c r="L36" t="s">
        <v>1406</v>
      </c>
      <c r="M36" t="s">
        <v>919</v>
      </c>
      <c r="N36" t="s">
        <v>1407</v>
      </c>
      <c r="O36">
        <v>89135</v>
      </c>
      <c r="P36" t="s">
        <v>221</v>
      </c>
      <c r="Q36" t="s">
        <v>14</v>
      </c>
      <c r="R36" t="s">
        <v>1408</v>
      </c>
      <c r="S36" t="s">
        <v>114</v>
      </c>
      <c r="T36" t="s">
        <v>1409</v>
      </c>
      <c r="U36">
        <f>_xlfn.XLOOKUP(CFO[[#This Row],[Company Domain]],Summary[Company Domain], Summary[Revenue (in 000s USD)],"ERROR")</f>
        <v>2170027</v>
      </c>
      <c r="V36" t="str">
        <f>_xlfn.XLOOKUP(CFO[[#This Row],[Company Domain]],Summary[Company Domain], Summary[Revenue Range (in USD)],"ERROR")</f>
        <v>$1 bil. - $5 bil.</v>
      </c>
      <c r="W36" t="s">
        <v>211</v>
      </c>
      <c r="X36" t="s">
        <v>298</v>
      </c>
      <c r="Y36" t="s">
        <v>211</v>
      </c>
      <c r="Z36" t="s">
        <v>1410</v>
      </c>
      <c r="AA36" t="str">
        <f>_xlfn.XLOOKUP(CFO[[#This Row],[Company Domain]],Summary[Company Domain], Summary[Industry (Standardized)],"ERROR")</f>
        <v>Hospitality</v>
      </c>
      <c r="AB36" t="str">
        <f>_xlfn.XLOOKUP(CFO[[#This Row],[Company Domain]],Summary[Company Domain], Summary[Lead Segment HS],"ERROR")</f>
        <v>Services</v>
      </c>
      <c r="AC36" t="str">
        <f>_xlfn.XLOOKUP(CFO[[#This Row],[Company Domain]],Summary[Company Domain], Summary[Industry Re-Segmentation],"ERROR")</f>
        <v>Hospitality</v>
      </c>
      <c r="AD36" t="s">
        <v>1411</v>
      </c>
      <c r="AE36" t="s">
        <v>1412</v>
      </c>
      <c r="AF36" t="s">
        <v>1413</v>
      </c>
      <c r="AG36" t="s">
        <v>1414</v>
      </c>
      <c r="AH36" t="s">
        <v>1237</v>
      </c>
      <c r="AI36" t="s">
        <v>542</v>
      </c>
      <c r="AJ36">
        <v>75019</v>
      </c>
      <c r="AK36" t="s">
        <v>221</v>
      </c>
      <c r="AL36" t="s">
        <v>1415</v>
      </c>
      <c r="AO36" t="s">
        <v>1503</v>
      </c>
      <c r="AP36" t="s">
        <v>2140</v>
      </c>
      <c r="AQ36" t="s">
        <v>3439</v>
      </c>
      <c r="AR36" t="s">
        <v>211</v>
      </c>
    </row>
    <row r="37" spans="1:44" x14ac:dyDescent="0.3">
      <c r="A37" t="s">
        <v>1416</v>
      </c>
      <c r="B37" t="s">
        <v>896</v>
      </c>
      <c r="C37" t="s">
        <v>1417</v>
      </c>
      <c r="D37" t="s">
        <v>1418</v>
      </c>
      <c r="E37" t="s">
        <v>223</v>
      </c>
      <c r="F37" t="s">
        <v>219</v>
      </c>
      <c r="G37" t="s">
        <v>271</v>
      </c>
      <c r="H37" t="s">
        <v>1419</v>
      </c>
      <c r="I37" t="s">
        <v>273</v>
      </c>
      <c r="J37" t="s">
        <v>1420</v>
      </c>
      <c r="K37" t="s">
        <v>1421</v>
      </c>
      <c r="L37" t="s">
        <v>1422</v>
      </c>
      <c r="M37" t="s">
        <v>961</v>
      </c>
      <c r="N37" t="s">
        <v>277</v>
      </c>
      <c r="O37">
        <v>50702</v>
      </c>
      <c r="P37" t="s">
        <v>221</v>
      </c>
      <c r="Q37" t="s">
        <v>64</v>
      </c>
      <c r="R37" t="s">
        <v>278</v>
      </c>
      <c r="S37" t="s">
        <v>164</v>
      </c>
      <c r="T37" t="s">
        <v>279</v>
      </c>
      <c r="U37">
        <f>_xlfn.XLOOKUP(CFO[[#This Row],[Company Domain]],Summary[Company Domain], Summary[Revenue (in 000s USD)],"ERROR")</f>
        <v>2642435</v>
      </c>
      <c r="V37" t="str">
        <f>_xlfn.XLOOKUP(CFO[[#This Row],[Company Domain]],Summary[Company Domain], Summary[Revenue Range (in USD)],"ERROR")</f>
        <v>$1 bil. - $5 bil.</v>
      </c>
      <c r="W37" t="s">
        <v>280</v>
      </c>
      <c r="X37" t="s">
        <v>281</v>
      </c>
      <c r="Y37" t="s">
        <v>280</v>
      </c>
      <c r="Z37" t="s">
        <v>281</v>
      </c>
      <c r="AA37" t="str">
        <f>_xlfn.XLOOKUP(CFO[[#This Row],[Company Domain]],Summary[Company Domain], Summary[Industry (Standardized)],"ERROR")</f>
        <v>Physicians Clinics</v>
      </c>
      <c r="AB37" t="str">
        <f>_xlfn.XLOOKUP(CFO[[#This Row],[Company Domain]],Summary[Company Domain], Summary[Lead Segment HS],"ERROR")</f>
        <v>Healthcare</v>
      </c>
      <c r="AC37" t="str">
        <f>_xlfn.XLOOKUP(CFO[[#This Row],[Company Domain]],Summary[Company Domain], Summary[Industry Re-Segmentation],"ERROR")</f>
        <v>Healthcare</v>
      </c>
      <c r="AD37" t="s">
        <v>282</v>
      </c>
      <c r="AE37" t="s">
        <v>283</v>
      </c>
      <c r="AF37" t="s">
        <v>284</v>
      </c>
      <c r="AG37" t="s">
        <v>285</v>
      </c>
      <c r="AH37" t="s">
        <v>286</v>
      </c>
      <c r="AI37" t="s">
        <v>277</v>
      </c>
      <c r="AJ37">
        <v>52403</v>
      </c>
      <c r="AK37" t="s">
        <v>221</v>
      </c>
      <c r="AL37" t="s">
        <v>287</v>
      </c>
      <c r="AO37" t="s">
        <v>1503</v>
      </c>
      <c r="AP37" t="s">
        <v>2140</v>
      </c>
      <c r="AQ37" t="s">
        <v>3439</v>
      </c>
      <c r="AR37" t="s">
        <v>207</v>
      </c>
    </row>
    <row r="38" spans="1:44" x14ac:dyDescent="0.3">
      <c r="A38" t="s">
        <v>1423</v>
      </c>
      <c r="B38" t="s">
        <v>914</v>
      </c>
      <c r="C38" t="s">
        <v>1424</v>
      </c>
      <c r="D38" t="s">
        <v>269</v>
      </c>
      <c r="E38" t="s">
        <v>223</v>
      </c>
      <c r="F38" t="s">
        <v>270</v>
      </c>
      <c r="G38" t="s">
        <v>271</v>
      </c>
      <c r="H38" t="s">
        <v>1425</v>
      </c>
      <c r="I38" t="s">
        <v>172</v>
      </c>
      <c r="J38" t="s">
        <v>1426</v>
      </c>
      <c r="K38" t="s">
        <v>1427</v>
      </c>
      <c r="L38" t="s">
        <v>404</v>
      </c>
      <c r="M38" t="s">
        <v>405</v>
      </c>
      <c r="N38" t="s">
        <v>294</v>
      </c>
      <c r="O38">
        <v>93721</v>
      </c>
      <c r="P38" t="s">
        <v>221</v>
      </c>
      <c r="Q38" t="s">
        <v>72</v>
      </c>
      <c r="R38" t="s">
        <v>397</v>
      </c>
      <c r="S38" t="s">
        <v>172</v>
      </c>
      <c r="T38" t="s">
        <v>398</v>
      </c>
      <c r="U38">
        <f>_xlfn.XLOOKUP(CFO[[#This Row],[Company Domain]],Summary[Company Domain], Summary[Revenue (in 000s USD)],"ERROR")</f>
        <v>1325622</v>
      </c>
      <c r="V38" t="str">
        <f>_xlfn.XLOOKUP(CFO[[#This Row],[Company Domain]],Summary[Company Domain], Summary[Revenue Range (in USD)],"ERROR")</f>
        <v>$1 bil. - $5 bil.</v>
      </c>
      <c r="W38" t="s">
        <v>280</v>
      </c>
      <c r="X38" t="s">
        <v>281</v>
      </c>
      <c r="Y38" t="s">
        <v>399</v>
      </c>
      <c r="Z38" t="s">
        <v>400</v>
      </c>
      <c r="AA38" t="str">
        <f>_xlfn.XLOOKUP(CFO[[#This Row],[Company Domain]],Summary[Company Domain], Summary[Industry (Standardized)],"ERROR")</f>
        <v>Physicians Clinics</v>
      </c>
      <c r="AB38" t="str">
        <f>_xlfn.XLOOKUP(CFO[[#This Row],[Company Domain]],Summary[Company Domain], Summary[Lead Segment HS],"ERROR")</f>
        <v>Healthcare</v>
      </c>
      <c r="AC38" t="str">
        <f>_xlfn.XLOOKUP(CFO[[#This Row],[Company Domain]],Summary[Company Domain], Summary[Industry Re-Segmentation],"ERROR")</f>
        <v>Healthcare</v>
      </c>
      <c r="AD38" t="s">
        <v>401</v>
      </c>
      <c r="AE38" t="s">
        <v>402</v>
      </c>
      <c r="AF38" t="s">
        <v>403</v>
      </c>
      <c r="AG38" t="s">
        <v>404</v>
      </c>
      <c r="AH38" t="s">
        <v>405</v>
      </c>
      <c r="AI38" t="s">
        <v>294</v>
      </c>
      <c r="AJ38">
        <v>93721</v>
      </c>
      <c r="AK38" t="s">
        <v>221</v>
      </c>
      <c r="AL38" t="s">
        <v>406</v>
      </c>
      <c r="AO38" t="s">
        <v>1503</v>
      </c>
      <c r="AP38" t="s">
        <v>2140</v>
      </c>
      <c r="AQ38" t="s">
        <v>3439</v>
      </c>
      <c r="AR38" t="s">
        <v>207</v>
      </c>
    </row>
    <row r="39" spans="1:44" x14ac:dyDescent="0.3">
      <c r="A39" t="s">
        <v>1428</v>
      </c>
      <c r="C39" t="s">
        <v>1429</v>
      </c>
      <c r="D39" t="s">
        <v>269</v>
      </c>
      <c r="E39" t="s">
        <v>223</v>
      </c>
      <c r="F39" t="s">
        <v>270</v>
      </c>
      <c r="G39" t="s">
        <v>271</v>
      </c>
      <c r="H39" t="s">
        <v>1430</v>
      </c>
      <c r="I39" t="s">
        <v>169</v>
      </c>
      <c r="J39" t="s">
        <v>1431</v>
      </c>
      <c r="K39" t="s">
        <v>1432</v>
      </c>
      <c r="L39" t="s">
        <v>1433</v>
      </c>
      <c r="M39" t="s">
        <v>1434</v>
      </c>
      <c r="N39" t="s">
        <v>551</v>
      </c>
      <c r="O39">
        <v>37215</v>
      </c>
      <c r="P39" t="s">
        <v>221</v>
      </c>
      <c r="Q39" t="s">
        <v>69</v>
      </c>
      <c r="R39" t="s">
        <v>1435</v>
      </c>
      <c r="S39" t="s">
        <v>169</v>
      </c>
      <c r="T39" t="s">
        <v>1436</v>
      </c>
      <c r="U39">
        <f>_xlfn.XLOOKUP(CFO[[#This Row],[Company Domain]],Summary[Company Domain], Summary[Revenue (in 000s USD)],"ERROR")</f>
        <v>2313222</v>
      </c>
      <c r="V39" t="str">
        <f>_xlfn.XLOOKUP(CFO[[#This Row],[Company Domain]],Summary[Company Domain], Summary[Revenue Range (in USD)],"ERROR")</f>
        <v>$1 bil. - $5 bil.</v>
      </c>
      <c r="W39" t="s">
        <v>280</v>
      </c>
      <c r="X39" t="s">
        <v>281</v>
      </c>
      <c r="Y39" t="s">
        <v>280</v>
      </c>
      <c r="Z39" t="s">
        <v>281</v>
      </c>
      <c r="AA39" t="str">
        <f>_xlfn.XLOOKUP(CFO[[#This Row],[Company Domain]],Summary[Company Domain], Summary[Industry (Standardized)],"ERROR")</f>
        <v>Physicians Clinics</v>
      </c>
      <c r="AB39" t="str">
        <f>_xlfn.XLOOKUP(CFO[[#This Row],[Company Domain]],Summary[Company Domain], Summary[Lead Segment HS],"ERROR")</f>
        <v>Healthcare</v>
      </c>
      <c r="AC39" t="str">
        <f>_xlfn.XLOOKUP(CFO[[#This Row],[Company Domain]],Summary[Company Domain], Summary[Industry Re-Segmentation],"ERROR")</f>
        <v>Healthcare</v>
      </c>
      <c r="AD39" t="s">
        <v>1437</v>
      </c>
      <c r="AE39" t="s">
        <v>1438</v>
      </c>
      <c r="AF39" t="s">
        <v>1439</v>
      </c>
      <c r="AG39" t="s">
        <v>1440</v>
      </c>
      <c r="AH39" t="s">
        <v>1434</v>
      </c>
      <c r="AI39" t="s">
        <v>551</v>
      </c>
      <c r="AJ39">
        <v>37215</v>
      </c>
      <c r="AK39" t="s">
        <v>221</v>
      </c>
      <c r="AL39" t="s">
        <v>1441</v>
      </c>
      <c r="AO39" t="s">
        <v>1503</v>
      </c>
      <c r="AP39" t="s">
        <v>2140</v>
      </c>
      <c r="AQ39" t="s">
        <v>3439</v>
      </c>
      <c r="AR39" t="s">
        <v>207</v>
      </c>
    </row>
    <row r="40" spans="1:44" x14ac:dyDescent="0.3">
      <c r="A40" t="s">
        <v>553</v>
      </c>
      <c r="C40" t="s">
        <v>1460</v>
      </c>
      <c r="D40" t="s">
        <v>269</v>
      </c>
      <c r="E40" t="s">
        <v>223</v>
      </c>
      <c r="F40" t="s">
        <v>270</v>
      </c>
      <c r="G40" t="s">
        <v>271</v>
      </c>
      <c r="H40" t="s">
        <v>1461</v>
      </c>
      <c r="I40" t="s">
        <v>1462</v>
      </c>
      <c r="J40" t="s">
        <v>1463</v>
      </c>
      <c r="K40" t="s">
        <v>1464</v>
      </c>
      <c r="N40" t="s">
        <v>542</v>
      </c>
      <c r="P40" t="s">
        <v>221</v>
      </c>
      <c r="Q40" t="s">
        <v>90</v>
      </c>
      <c r="R40" t="s">
        <v>1465</v>
      </c>
      <c r="S40" t="s">
        <v>1466</v>
      </c>
      <c r="T40" t="s">
        <v>1467</v>
      </c>
      <c r="U40">
        <f>_xlfn.XLOOKUP(CFO[[#This Row],[Company Domain]],Summary[Company Domain], Summary[Revenue (in 000s USD)],"ERROR")</f>
        <v>1586773</v>
      </c>
      <c r="V40" t="str">
        <f>_xlfn.XLOOKUP(CFO[[#This Row],[Company Domain]],Summary[Company Domain], Summary[Revenue Range (in USD)],"ERROR")</f>
        <v>$1 bil. - $5 bil.</v>
      </c>
      <c r="W40" t="s">
        <v>280</v>
      </c>
      <c r="X40" t="s">
        <v>281</v>
      </c>
      <c r="Y40" t="s">
        <v>280</v>
      </c>
      <c r="Z40" t="s">
        <v>281</v>
      </c>
      <c r="AA40" t="str">
        <f>_xlfn.XLOOKUP(CFO[[#This Row],[Company Domain]],Summary[Company Domain], Summary[Industry (Standardized)],"ERROR")</f>
        <v>Physicians Clinics</v>
      </c>
      <c r="AB40" t="str">
        <f>_xlfn.XLOOKUP(CFO[[#This Row],[Company Domain]],Summary[Company Domain], Summary[Lead Segment HS],"ERROR")</f>
        <v>Healthcare</v>
      </c>
      <c r="AC40" t="str">
        <f>_xlfn.XLOOKUP(CFO[[#This Row],[Company Domain]],Summary[Company Domain], Summary[Industry Re-Segmentation],"ERROR")</f>
        <v>Healthcare</v>
      </c>
      <c r="AD40" t="s">
        <v>1468</v>
      </c>
      <c r="AE40" t="s">
        <v>1469</v>
      </c>
      <c r="AF40" t="s">
        <v>1470</v>
      </c>
      <c r="AG40" t="s">
        <v>1471</v>
      </c>
      <c r="AH40" t="s">
        <v>1472</v>
      </c>
      <c r="AI40" t="s">
        <v>542</v>
      </c>
      <c r="AJ40">
        <v>75235</v>
      </c>
      <c r="AK40" t="s">
        <v>221</v>
      </c>
      <c r="AL40" t="s">
        <v>1473</v>
      </c>
      <c r="AO40" t="s">
        <v>1503</v>
      </c>
      <c r="AP40" t="s">
        <v>2140</v>
      </c>
      <c r="AQ40" t="s">
        <v>3439</v>
      </c>
      <c r="AR40" t="s">
        <v>207</v>
      </c>
    </row>
    <row r="41" spans="1:44" x14ac:dyDescent="0.3">
      <c r="A41" t="s">
        <v>1492</v>
      </c>
      <c r="C41" t="s">
        <v>1493</v>
      </c>
      <c r="D41" t="s">
        <v>269</v>
      </c>
      <c r="E41" t="s">
        <v>223</v>
      </c>
      <c r="F41" t="s">
        <v>270</v>
      </c>
      <c r="G41" t="s">
        <v>271</v>
      </c>
      <c r="H41" t="s">
        <v>1494</v>
      </c>
      <c r="I41" t="s">
        <v>1495</v>
      </c>
      <c r="J41" t="s">
        <v>1496</v>
      </c>
      <c r="K41" t="s">
        <v>1497</v>
      </c>
      <c r="L41" t="s">
        <v>1498</v>
      </c>
      <c r="M41" t="s">
        <v>1310</v>
      </c>
      <c r="N41" t="s">
        <v>294</v>
      </c>
      <c r="O41">
        <v>92868</v>
      </c>
      <c r="P41" t="s">
        <v>221</v>
      </c>
      <c r="Q41" t="s">
        <v>59</v>
      </c>
      <c r="R41" t="s">
        <v>1305</v>
      </c>
      <c r="S41" t="s">
        <v>159</v>
      </c>
      <c r="U41">
        <f>_xlfn.XLOOKUP(CFO[[#This Row],[Company Domain]],Summary[Company Domain], Summary[Revenue (in 000s USD)],"ERROR")</f>
        <v>2202029</v>
      </c>
      <c r="V41" t="str">
        <f>_xlfn.XLOOKUP(CFO[[#This Row],[Company Domain]],Summary[Company Domain], Summary[Revenue Range (in USD)],"ERROR")</f>
        <v>$1 bil. - $5 bil.</v>
      </c>
      <c r="W41" t="s">
        <v>280</v>
      </c>
      <c r="X41" t="s">
        <v>281</v>
      </c>
      <c r="Y41" t="s">
        <v>280</v>
      </c>
      <c r="Z41" t="s">
        <v>842</v>
      </c>
      <c r="AA41" t="str">
        <f>_xlfn.XLOOKUP(CFO[[#This Row],[Company Domain]],Summary[Company Domain], Summary[Industry (Standardized)],"ERROR")</f>
        <v>Physicians Clinics</v>
      </c>
      <c r="AB41" t="str">
        <f>_xlfn.XLOOKUP(CFO[[#This Row],[Company Domain]],Summary[Company Domain], Summary[Lead Segment HS],"ERROR")</f>
        <v>Healthcare</v>
      </c>
      <c r="AC41" t="str">
        <f>_xlfn.XLOOKUP(CFO[[#This Row],[Company Domain]],Summary[Company Domain], Summary[Industry Re-Segmentation],"ERROR")</f>
        <v>Healthcare</v>
      </c>
      <c r="AD41" t="s">
        <v>1306</v>
      </c>
      <c r="AE41" t="s">
        <v>1307</v>
      </c>
      <c r="AF41" t="s">
        <v>1308</v>
      </c>
      <c r="AG41" t="s">
        <v>1309</v>
      </c>
      <c r="AH41" t="s">
        <v>1310</v>
      </c>
      <c r="AI41" t="s">
        <v>294</v>
      </c>
      <c r="AJ41">
        <v>92868</v>
      </c>
      <c r="AK41" t="s">
        <v>221</v>
      </c>
      <c r="AL41" t="s">
        <v>1311</v>
      </c>
      <c r="AO41" t="s">
        <v>1503</v>
      </c>
      <c r="AP41" t="s">
        <v>2140</v>
      </c>
      <c r="AQ41" t="s">
        <v>3439</v>
      </c>
      <c r="AR41" t="s">
        <v>207</v>
      </c>
    </row>
    <row r="42" spans="1:44" x14ac:dyDescent="0.3">
      <c r="A42" t="s">
        <v>1499</v>
      </c>
      <c r="C42" t="s">
        <v>1500</v>
      </c>
      <c r="D42" t="s">
        <v>269</v>
      </c>
      <c r="E42" t="s">
        <v>223</v>
      </c>
      <c r="F42" t="s">
        <v>270</v>
      </c>
      <c r="G42" t="s">
        <v>271</v>
      </c>
      <c r="H42" t="s">
        <v>1501</v>
      </c>
      <c r="I42" t="s">
        <v>885</v>
      </c>
      <c r="K42" t="s">
        <v>1502</v>
      </c>
      <c r="L42" t="s">
        <v>893</v>
      </c>
      <c r="M42" t="s">
        <v>743</v>
      </c>
      <c r="N42" t="s">
        <v>376</v>
      </c>
      <c r="O42">
        <v>10013</v>
      </c>
      <c r="P42" t="s">
        <v>221</v>
      </c>
      <c r="Q42" t="s">
        <v>98</v>
      </c>
      <c r="R42" t="s">
        <v>888</v>
      </c>
      <c r="S42" t="s">
        <v>197</v>
      </c>
      <c r="T42" t="s">
        <v>889</v>
      </c>
      <c r="U42">
        <f>_xlfn.XLOOKUP(CFO[[#This Row],[Company Domain]],Summary[Company Domain], Summary[Revenue (in 000s USD)],"ERROR")</f>
        <v>11177516</v>
      </c>
      <c r="V42" t="str">
        <f>_xlfn.XLOOKUP(CFO[[#This Row],[Company Domain]],Summary[Company Domain], Summary[Revenue Range (in USD)],"ERROR")</f>
        <v>Over $5 bil.</v>
      </c>
      <c r="W42" t="s">
        <v>280</v>
      </c>
      <c r="X42" t="s">
        <v>281</v>
      </c>
      <c r="Y42" t="s">
        <v>280</v>
      </c>
      <c r="Z42" t="s">
        <v>281</v>
      </c>
      <c r="AA42" t="str">
        <f>_xlfn.XLOOKUP(CFO[[#This Row],[Company Domain]],Summary[Company Domain], Summary[Industry (Standardized)],"ERROR")</f>
        <v>Physicians Clinics</v>
      </c>
      <c r="AB42" t="str">
        <f>_xlfn.XLOOKUP(CFO[[#This Row],[Company Domain]],Summary[Company Domain], Summary[Lead Segment HS],"ERROR")</f>
        <v>Healthcare</v>
      </c>
      <c r="AC42" t="str">
        <f>_xlfn.XLOOKUP(CFO[[#This Row],[Company Domain]],Summary[Company Domain], Summary[Industry Re-Segmentation],"ERROR")</f>
        <v>Healthcare</v>
      </c>
      <c r="AD42" t="s">
        <v>890</v>
      </c>
      <c r="AE42" t="s">
        <v>891</v>
      </c>
      <c r="AF42" t="s">
        <v>892</v>
      </c>
      <c r="AG42" t="s">
        <v>893</v>
      </c>
      <c r="AH42" t="s">
        <v>743</v>
      </c>
      <c r="AI42" t="s">
        <v>376</v>
      </c>
      <c r="AJ42">
        <v>10013</v>
      </c>
      <c r="AK42" t="s">
        <v>221</v>
      </c>
      <c r="AL42" t="s">
        <v>894</v>
      </c>
      <c r="AO42" t="s">
        <v>1503</v>
      </c>
      <c r="AP42" t="s">
        <v>2140</v>
      </c>
      <c r="AQ42" t="s">
        <v>3439</v>
      </c>
      <c r="AR42" t="s">
        <v>207</v>
      </c>
    </row>
    <row r="43" spans="1:44" x14ac:dyDescent="0.3">
      <c r="A43" t="s">
        <v>288</v>
      </c>
      <c r="C43" t="s">
        <v>624</v>
      </c>
      <c r="D43" t="s">
        <v>269</v>
      </c>
      <c r="E43" t="s">
        <v>223</v>
      </c>
      <c r="F43" t="s">
        <v>219</v>
      </c>
      <c r="G43" t="s">
        <v>271</v>
      </c>
      <c r="H43" t="s">
        <v>625</v>
      </c>
      <c r="I43" t="s">
        <v>626</v>
      </c>
      <c r="K43" t="s">
        <v>627</v>
      </c>
      <c r="L43" t="s">
        <v>549</v>
      </c>
      <c r="M43" t="s">
        <v>550</v>
      </c>
      <c r="N43" t="s">
        <v>551</v>
      </c>
      <c r="O43">
        <v>37067</v>
      </c>
      <c r="P43" t="s">
        <v>221</v>
      </c>
      <c r="Q43" t="s">
        <v>543</v>
      </c>
      <c r="R43" t="s">
        <v>544</v>
      </c>
      <c r="S43" t="s">
        <v>154</v>
      </c>
      <c r="T43" t="s">
        <v>545</v>
      </c>
      <c r="U43">
        <f>_xlfn.XLOOKUP(CFO[[#This Row],[Company Domain]],Summary[Company Domain], Summary[Revenue (in 000s USD)],"ERROR")</f>
        <v>12450000</v>
      </c>
      <c r="V43" t="str">
        <f>_xlfn.XLOOKUP(CFO[[#This Row],[Company Domain]],Summary[Company Domain], Summary[Revenue Range (in USD)],"ERROR")</f>
        <v>Over $5 bil.</v>
      </c>
      <c r="W43" t="s">
        <v>280</v>
      </c>
      <c r="X43" t="s">
        <v>281</v>
      </c>
      <c r="Y43" t="s">
        <v>280</v>
      </c>
      <c r="Z43" t="s">
        <v>281</v>
      </c>
      <c r="AA43" t="str">
        <f>_xlfn.XLOOKUP(CFO[[#This Row],[Company Domain]],Summary[Company Domain], Summary[Industry (Standardized)],"ERROR")</f>
        <v>Physicians Clinics</v>
      </c>
      <c r="AB43" t="str">
        <f>_xlfn.XLOOKUP(CFO[[#This Row],[Company Domain]],Summary[Company Domain], Summary[Lead Segment HS],"ERROR")</f>
        <v>Healthcare</v>
      </c>
      <c r="AC43" t="str">
        <f>_xlfn.XLOOKUP(CFO[[#This Row],[Company Domain]],Summary[Company Domain], Summary[Industry Re-Segmentation],"ERROR")</f>
        <v>Healthcare</v>
      </c>
      <c r="AD43" t="s">
        <v>546</v>
      </c>
      <c r="AE43" t="s">
        <v>547</v>
      </c>
      <c r="AF43" t="s">
        <v>548</v>
      </c>
      <c r="AG43" t="s">
        <v>549</v>
      </c>
      <c r="AH43" t="s">
        <v>550</v>
      </c>
      <c r="AI43" t="s">
        <v>551</v>
      </c>
      <c r="AJ43">
        <v>37067</v>
      </c>
      <c r="AK43" t="s">
        <v>221</v>
      </c>
      <c r="AL43" t="s">
        <v>552</v>
      </c>
      <c r="AO43" t="s">
        <v>1503</v>
      </c>
      <c r="AP43" t="s">
        <v>2140</v>
      </c>
      <c r="AQ43" t="s">
        <v>3440</v>
      </c>
      <c r="AR43" t="s">
        <v>207</v>
      </c>
    </row>
    <row r="44" spans="1:44" x14ac:dyDescent="0.3">
      <c r="A44" t="s">
        <v>628</v>
      </c>
      <c r="B44" t="s">
        <v>389</v>
      </c>
      <c r="C44" t="s">
        <v>629</v>
      </c>
      <c r="D44" t="s">
        <v>630</v>
      </c>
      <c r="E44" t="s">
        <v>223</v>
      </c>
      <c r="F44" t="s">
        <v>270</v>
      </c>
      <c r="G44" t="s">
        <v>271</v>
      </c>
      <c r="H44" t="s">
        <v>631</v>
      </c>
      <c r="I44" t="s">
        <v>632</v>
      </c>
      <c r="J44" t="s">
        <v>633</v>
      </c>
      <c r="L44" t="s">
        <v>634</v>
      </c>
      <c r="M44" t="s">
        <v>635</v>
      </c>
      <c r="N44" t="s">
        <v>636</v>
      </c>
      <c r="O44">
        <v>83001</v>
      </c>
      <c r="P44" t="s">
        <v>221</v>
      </c>
      <c r="Q44" t="s">
        <v>637</v>
      </c>
      <c r="R44" t="s">
        <v>183</v>
      </c>
      <c r="S44" t="s">
        <v>183</v>
      </c>
      <c r="T44" t="s">
        <v>638</v>
      </c>
      <c r="U44">
        <f>_xlfn.XLOOKUP(CFO[[#This Row],[Company Domain]],Summary[Company Domain], Summary[Revenue (in 000s USD)],"ERROR")</f>
        <v>1145055</v>
      </c>
      <c r="V44" t="str">
        <f>_xlfn.XLOOKUP(CFO[[#This Row],[Company Domain]],Summary[Company Domain], Summary[Revenue Range (in USD)],"ERROR")</f>
        <v>$1 bil. - $5 bil.</v>
      </c>
      <c r="W44" t="s">
        <v>280</v>
      </c>
      <c r="Y44" t="s">
        <v>280</v>
      </c>
      <c r="Z44" t="s">
        <v>281</v>
      </c>
      <c r="AA44" t="str">
        <f>_xlfn.XLOOKUP(CFO[[#This Row],[Company Domain]],Summary[Company Domain], Summary[Industry (Standardized)],"ERROR")</f>
        <v>Physicians Clinics</v>
      </c>
      <c r="AB44" t="str">
        <f>_xlfn.XLOOKUP(CFO[[#This Row],[Company Domain]],Summary[Company Domain], Summary[Lead Segment HS],"ERROR")</f>
        <v>Healthcare</v>
      </c>
      <c r="AC44" t="str">
        <f>_xlfn.XLOOKUP(CFO[[#This Row],[Company Domain]],Summary[Company Domain], Summary[Industry Re-Segmentation],"ERROR")</f>
        <v>Healthcare</v>
      </c>
      <c r="AD44" t="s">
        <v>639</v>
      </c>
      <c r="AE44" t="s">
        <v>640</v>
      </c>
      <c r="AF44" t="s">
        <v>641</v>
      </c>
      <c r="AG44" t="s">
        <v>634</v>
      </c>
      <c r="AH44" t="s">
        <v>635</v>
      </c>
      <c r="AI44" t="s">
        <v>636</v>
      </c>
      <c r="AJ44">
        <v>83001</v>
      </c>
      <c r="AK44" t="s">
        <v>221</v>
      </c>
      <c r="AL44" t="s">
        <v>642</v>
      </c>
      <c r="AO44" t="s">
        <v>1503</v>
      </c>
      <c r="AP44" t="s">
        <v>2141</v>
      </c>
      <c r="AQ44" t="s">
        <v>3440</v>
      </c>
      <c r="AR44" t="s">
        <v>207</v>
      </c>
    </row>
    <row r="45" spans="1:44" x14ac:dyDescent="0.3">
      <c r="A45" t="s">
        <v>737</v>
      </c>
      <c r="C45" t="s">
        <v>738</v>
      </c>
      <c r="D45" t="s">
        <v>269</v>
      </c>
      <c r="E45" t="s">
        <v>223</v>
      </c>
      <c r="F45" t="s">
        <v>270</v>
      </c>
      <c r="G45" t="s">
        <v>271</v>
      </c>
      <c r="H45" t="s">
        <v>739</v>
      </c>
      <c r="I45" t="s">
        <v>740</v>
      </c>
      <c r="K45" t="s">
        <v>741</v>
      </c>
      <c r="L45" t="s">
        <v>742</v>
      </c>
      <c r="M45" t="s">
        <v>743</v>
      </c>
      <c r="N45" t="s">
        <v>376</v>
      </c>
      <c r="O45">
        <v>10022</v>
      </c>
      <c r="P45" t="s">
        <v>221</v>
      </c>
      <c r="Q45" t="s">
        <v>5</v>
      </c>
      <c r="R45" t="s">
        <v>744</v>
      </c>
      <c r="S45" t="s">
        <v>105</v>
      </c>
      <c r="T45" t="s">
        <v>745</v>
      </c>
      <c r="U45">
        <f>_xlfn.XLOOKUP(CFO[[#This Row],[Company Domain]],Summary[Company Domain], Summary[Revenue (in 000s USD)],"ERROR")</f>
        <v>6783845</v>
      </c>
      <c r="V45" t="str">
        <f>_xlfn.XLOOKUP(CFO[[#This Row],[Company Domain]],Summary[Company Domain], Summary[Revenue Range (in USD)],"ERROR")</f>
        <v>Over $5 bil.</v>
      </c>
      <c r="W45" t="s">
        <v>208</v>
      </c>
      <c r="X45" t="s">
        <v>312</v>
      </c>
      <c r="Y45" t="s">
        <v>208</v>
      </c>
      <c r="Z45" t="s">
        <v>746</v>
      </c>
      <c r="AA45" t="str">
        <f>_xlfn.XLOOKUP(CFO[[#This Row],[Company Domain]],Summary[Company Domain], Summary[Industry (Standardized)],"ERROR")</f>
        <v>Retail</v>
      </c>
      <c r="AB45" t="str">
        <f>_xlfn.XLOOKUP(CFO[[#This Row],[Company Domain]],Summary[Company Domain], Summary[Lead Segment HS],"ERROR")</f>
        <v>Services</v>
      </c>
      <c r="AC45" t="str">
        <f>_xlfn.XLOOKUP(CFO[[#This Row],[Company Domain]],Summary[Company Domain], Summary[Industry Re-Segmentation],"ERROR")</f>
        <v>Retail + CPG</v>
      </c>
      <c r="AD45" t="s">
        <v>747</v>
      </c>
      <c r="AE45" t="s">
        <v>748</v>
      </c>
      <c r="AF45" t="s">
        <v>749</v>
      </c>
      <c r="AG45" t="s">
        <v>742</v>
      </c>
      <c r="AH45" t="s">
        <v>743</v>
      </c>
      <c r="AI45" t="s">
        <v>376</v>
      </c>
      <c r="AJ45">
        <v>10022</v>
      </c>
      <c r="AK45" t="s">
        <v>221</v>
      </c>
      <c r="AL45" t="s">
        <v>750</v>
      </c>
      <c r="AO45" t="s">
        <v>1503</v>
      </c>
      <c r="AP45" t="s">
        <v>2140</v>
      </c>
      <c r="AQ45" t="s">
        <v>3440</v>
      </c>
      <c r="AR45" t="s">
        <v>3438</v>
      </c>
    </row>
    <row r="46" spans="1:44" x14ac:dyDescent="0.3">
      <c r="A46" t="s">
        <v>720</v>
      </c>
      <c r="C46" t="s">
        <v>751</v>
      </c>
      <c r="D46" t="s">
        <v>269</v>
      </c>
      <c r="E46" t="s">
        <v>223</v>
      </c>
      <c r="F46" t="s">
        <v>270</v>
      </c>
      <c r="G46" t="s">
        <v>271</v>
      </c>
      <c r="H46" t="s">
        <v>752</v>
      </c>
      <c r="I46" t="s">
        <v>137</v>
      </c>
      <c r="J46" t="s">
        <v>753</v>
      </c>
      <c r="K46" t="s">
        <v>754</v>
      </c>
      <c r="L46" t="s">
        <v>755</v>
      </c>
      <c r="M46" t="s">
        <v>709</v>
      </c>
      <c r="N46" t="s">
        <v>429</v>
      </c>
      <c r="O46">
        <v>60606</v>
      </c>
      <c r="P46" t="s">
        <v>221</v>
      </c>
      <c r="Q46" t="s">
        <v>37</v>
      </c>
      <c r="R46" t="s">
        <v>756</v>
      </c>
      <c r="S46" t="s">
        <v>137</v>
      </c>
      <c r="T46" t="s">
        <v>757</v>
      </c>
      <c r="U46">
        <f>_xlfn.XLOOKUP(CFO[[#This Row],[Company Domain]],Summary[Company Domain], Summary[Revenue (in 000s USD)],"ERROR")</f>
        <v>33900000</v>
      </c>
      <c r="V46" t="str">
        <f>_xlfn.XLOOKUP(CFO[[#This Row],[Company Domain]],Summary[Company Domain], Summary[Revenue Range (in USD)],"ERROR")</f>
        <v>Over $5 bil.</v>
      </c>
      <c r="W46" t="s">
        <v>280</v>
      </c>
      <c r="X46" t="s">
        <v>281</v>
      </c>
      <c r="Y46" t="s">
        <v>460</v>
      </c>
      <c r="Z46" t="s">
        <v>699</v>
      </c>
      <c r="AA46" t="str">
        <f>_xlfn.XLOOKUP(CFO[[#This Row],[Company Domain]],Summary[Company Domain], Summary[Industry (Standardized)],"ERROR")</f>
        <v>Physicians Clinics</v>
      </c>
      <c r="AB46" t="str">
        <f>_xlfn.XLOOKUP(CFO[[#This Row],[Company Domain]],Summary[Company Domain], Summary[Lead Segment HS],"ERROR")</f>
        <v>Healthcare</v>
      </c>
      <c r="AC46" t="str">
        <f>_xlfn.XLOOKUP(CFO[[#This Row],[Company Domain]],Summary[Company Domain], Summary[Industry Re-Segmentation],"ERROR")</f>
        <v>Healthcare</v>
      </c>
      <c r="AD46" t="s">
        <v>758</v>
      </c>
      <c r="AE46" t="s">
        <v>759</v>
      </c>
      <c r="AF46" t="s">
        <v>760</v>
      </c>
      <c r="AG46" t="s">
        <v>755</v>
      </c>
      <c r="AH46" t="s">
        <v>709</v>
      </c>
      <c r="AI46" t="s">
        <v>429</v>
      </c>
      <c r="AJ46">
        <v>60606</v>
      </c>
      <c r="AK46" t="s">
        <v>221</v>
      </c>
      <c r="AL46" t="s">
        <v>761</v>
      </c>
      <c r="AO46" t="s">
        <v>1503</v>
      </c>
      <c r="AP46" t="s">
        <v>2140</v>
      </c>
      <c r="AQ46" t="s">
        <v>3440</v>
      </c>
      <c r="AR46" t="s">
        <v>207</v>
      </c>
    </row>
    <row r="47" spans="1:44" x14ac:dyDescent="0.3">
      <c r="A47" t="s">
        <v>809</v>
      </c>
      <c r="C47" t="s">
        <v>810</v>
      </c>
      <c r="D47" t="s">
        <v>811</v>
      </c>
      <c r="E47" t="s">
        <v>223</v>
      </c>
      <c r="F47" t="s">
        <v>812</v>
      </c>
      <c r="G47" t="s">
        <v>271</v>
      </c>
      <c r="H47" t="s">
        <v>813</v>
      </c>
      <c r="I47" t="s">
        <v>152</v>
      </c>
      <c r="J47" t="s">
        <v>814</v>
      </c>
      <c r="K47" t="s">
        <v>815</v>
      </c>
      <c r="L47" t="s">
        <v>816</v>
      </c>
      <c r="M47" t="s">
        <v>541</v>
      </c>
      <c r="N47" t="s">
        <v>542</v>
      </c>
      <c r="O47">
        <v>77030</v>
      </c>
      <c r="P47" t="s">
        <v>221</v>
      </c>
      <c r="Q47" t="s">
        <v>52</v>
      </c>
      <c r="R47" t="s">
        <v>817</v>
      </c>
      <c r="S47" t="s">
        <v>152</v>
      </c>
      <c r="T47" t="s">
        <v>818</v>
      </c>
      <c r="U47">
        <f>_xlfn.XLOOKUP(CFO[[#This Row],[Company Domain]],Summary[Company Domain], Summary[Revenue (in 000s USD)],"ERROR")</f>
        <v>4364421</v>
      </c>
      <c r="V47" t="str">
        <f>_xlfn.XLOOKUP(CFO[[#This Row],[Company Domain]],Summary[Company Domain], Summary[Revenue Range (in USD)],"ERROR")</f>
        <v>$1 bil. - $5 bil.</v>
      </c>
      <c r="W47" t="s">
        <v>280</v>
      </c>
      <c r="X47" t="s">
        <v>281</v>
      </c>
      <c r="Y47" t="s">
        <v>280</v>
      </c>
      <c r="Z47" t="s">
        <v>819</v>
      </c>
      <c r="AA47" t="str">
        <f>_xlfn.XLOOKUP(CFO[[#This Row],[Company Domain]],Summary[Company Domain], Summary[Industry (Standardized)],"ERROR")</f>
        <v>Physicians Clinics</v>
      </c>
      <c r="AB47" t="str">
        <f>_xlfn.XLOOKUP(CFO[[#This Row],[Company Domain]],Summary[Company Domain], Summary[Lead Segment HS],"ERROR")</f>
        <v>Healthcare</v>
      </c>
      <c r="AC47" t="str">
        <f>_xlfn.XLOOKUP(CFO[[#This Row],[Company Domain]],Summary[Company Domain], Summary[Industry Re-Segmentation],"ERROR")</f>
        <v>Healthcare</v>
      </c>
      <c r="AD47" t="s">
        <v>820</v>
      </c>
      <c r="AE47" t="s">
        <v>821</v>
      </c>
      <c r="AF47" t="s">
        <v>822</v>
      </c>
      <c r="AG47" t="s">
        <v>823</v>
      </c>
      <c r="AH47" t="s">
        <v>541</v>
      </c>
      <c r="AI47" t="s">
        <v>542</v>
      </c>
      <c r="AJ47">
        <v>77030</v>
      </c>
      <c r="AK47" t="s">
        <v>221</v>
      </c>
      <c r="AL47" t="s">
        <v>824</v>
      </c>
      <c r="AO47" t="s">
        <v>1503</v>
      </c>
      <c r="AP47" t="s">
        <v>2141</v>
      </c>
      <c r="AQ47" t="s">
        <v>3440</v>
      </c>
      <c r="AR47" t="s">
        <v>207</v>
      </c>
    </row>
    <row r="48" spans="1:44" x14ac:dyDescent="0.3">
      <c r="A48" t="s">
        <v>895</v>
      </c>
      <c r="B48" t="s">
        <v>896</v>
      </c>
      <c r="C48" t="s">
        <v>897</v>
      </c>
      <c r="D48" t="s">
        <v>898</v>
      </c>
      <c r="E48" t="s">
        <v>223</v>
      </c>
      <c r="F48" t="s">
        <v>219</v>
      </c>
      <c r="G48" t="s">
        <v>271</v>
      </c>
      <c r="H48" t="s">
        <v>899</v>
      </c>
      <c r="I48" t="s">
        <v>900</v>
      </c>
      <c r="J48" t="s">
        <v>901</v>
      </c>
      <c r="K48" t="s">
        <v>902</v>
      </c>
      <c r="L48" t="s">
        <v>903</v>
      </c>
      <c r="M48" t="s">
        <v>904</v>
      </c>
      <c r="N48" t="s">
        <v>529</v>
      </c>
      <c r="O48">
        <v>98195</v>
      </c>
      <c r="P48" t="s">
        <v>221</v>
      </c>
      <c r="Q48" t="s">
        <v>58</v>
      </c>
      <c r="R48" t="s">
        <v>905</v>
      </c>
      <c r="S48" t="s">
        <v>158</v>
      </c>
      <c r="T48" t="s">
        <v>906</v>
      </c>
      <c r="U48">
        <f>_xlfn.XLOOKUP(CFO[[#This Row],[Company Domain]],Summary[Company Domain], Summary[Revenue (in 000s USD)],"ERROR")</f>
        <v>5600000</v>
      </c>
      <c r="V48" t="str">
        <f>_xlfn.XLOOKUP(CFO[[#This Row],[Company Domain]],Summary[Company Domain], Summary[Revenue Range (in USD)],"ERROR")</f>
        <v>Over $5 bil.</v>
      </c>
      <c r="W48" t="s">
        <v>280</v>
      </c>
      <c r="X48" t="s">
        <v>281</v>
      </c>
      <c r="Y48" t="s">
        <v>907</v>
      </c>
      <c r="Z48" t="s">
        <v>908</v>
      </c>
      <c r="AA48" t="str">
        <f>_xlfn.XLOOKUP(CFO[[#This Row],[Company Domain]],Summary[Company Domain], Summary[Industry (Standardized)],"ERROR")</f>
        <v>Physicians Clinics</v>
      </c>
      <c r="AB48" t="str">
        <f>_xlfn.XLOOKUP(CFO[[#This Row],[Company Domain]],Summary[Company Domain], Summary[Lead Segment HS],"ERROR")</f>
        <v>Healthcare</v>
      </c>
      <c r="AC48" t="str">
        <f>_xlfn.XLOOKUP(CFO[[#This Row],[Company Domain]],Summary[Company Domain], Summary[Industry Re-Segmentation],"ERROR")</f>
        <v>Healthcare</v>
      </c>
      <c r="AD48" t="s">
        <v>909</v>
      </c>
      <c r="AE48" t="s">
        <v>910</v>
      </c>
      <c r="AF48" t="s">
        <v>911</v>
      </c>
      <c r="AG48" t="s">
        <v>903</v>
      </c>
      <c r="AH48" t="s">
        <v>904</v>
      </c>
      <c r="AI48" t="s">
        <v>529</v>
      </c>
      <c r="AJ48">
        <v>98195</v>
      </c>
      <c r="AK48" t="s">
        <v>221</v>
      </c>
      <c r="AL48" t="s">
        <v>912</v>
      </c>
      <c r="AO48" t="s">
        <v>1503</v>
      </c>
      <c r="AP48" t="s">
        <v>2140</v>
      </c>
      <c r="AQ48" t="s">
        <v>3440</v>
      </c>
      <c r="AR48" t="s">
        <v>207</v>
      </c>
    </row>
    <row r="49" spans="1:44" x14ac:dyDescent="0.3">
      <c r="A49" t="s">
        <v>488</v>
      </c>
      <c r="C49" t="s">
        <v>950</v>
      </c>
      <c r="D49" t="s">
        <v>951</v>
      </c>
      <c r="E49" t="s">
        <v>223</v>
      </c>
      <c r="F49" t="s">
        <v>219</v>
      </c>
      <c r="G49" t="s">
        <v>271</v>
      </c>
      <c r="H49" t="s">
        <v>952</v>
      </c>
      <c r="I49" t="s">
        <v>140</v>
      </c>
      <c r="J49" t="s">
        <v>953</v>
      </c>
      <c r="K49" t="s">
        <v>954</v>
      </c>
      <c r="P49" t="s">
        <v>221</v>
      </c>
      <c r="Q49" t="s">
        <v>40</v>
      </c>
      <c r="R49" t="s">
        <v>856</v>
      </c>
      <c r="S49" t="s">
        <v>140</v>
      </c>
      <c r="T49" t="s">
        <v>857</v>
      </c>
      <c r="U49">
        <f>_xlfn.XLOOKUP(CFO[[#This Row],[Company Domain]],Summary[Company Domain], Summary[Revenue (in 000s USD)],"ERROR")</f>
        <v>8779057</v>
      </c>
      <c r="V49" t="str">
        <f>_xlfn.XLOOKUP(CFO[[#This Row],[Company Domain]],Summary[Company Domain], Summary[Revenue Range (in USD)],"ERROR")</f>
        <v>Over $5 bil.</v>
      </c>
      <c r="W49" t="s">
        <v>280</v>
      </c>
      <c r="X49" t="s">
        <v>281</v>
      </c>
      <c r="Y49" t="s">
        <v>858</v>
      </c>
      <c r="Z49" t="s">
        <v>859</v>
      </c>
      <c r="AA49" t="str">
        <f>_xlfn.XLOOKUP(CFO[[#This Row],[Company Domain]],Summary[Company Domain], Summary[Industry (Standardized)],"ERROR")</f>
        <v>Physicians Clinics</v>
      </c>
      <c r="AB49" t="str">
        <f>_xlfn.XLOOKUP(CFO[[#This Row],[Company Domain]],Summary[Company Domain], Summary[Lead Segment HS],"ERROR")</f>
        <v>Healthcare</v>
      </c>
      <c r="AC49" t="str">
        <f>_xlfn.XLOOKUP(CFO[[#This Row],[Company Domain]],Summary[Company Domain], Summary[Industry Re-Segmentation],"ERROR")</f>
        <v>Healthcare</v>
      </c>
      <c r="AD49" t="s">
        <v>860</v>
      </c>
      <c r="AE49" t="s">
        <v>861</v>
      </c>
      <c r="AF49" t="s">
        <v>862</v>
      </c>
      <c r="AG49" t="s">
        <v>863</v>
      </c>
      <c r="AH49" t="s">
        <v>864</v>
      </c>
      <c r="AI49" t="s">
        <v>294</v>
      </c>
      <c r="AJ49">
        <v>94107</v>
      </c>
      <c r="AK49" t="s">
        <v>221</v>
      </c>
      <c r="AL49" t="s">
        <v>865</v>
      </c>
      <c r="AO49" t="s">
        <v>1503</v>
      </c>
      <c r="AP49" t="s">
        <v>2140</v>
      </c>
      <c r="AQ49" t="s">
        <v>3440</v>
      </c>
      <c r="AR49" t="s">
        <v>207</v>
      </c>
    </row>
    <row r="50" spans="1:44" x14ac:dyDescent="0.3">
      <c r="A50" t="s">
        <v>1009</v>
      </c>
      <c r="B50" t="s">
        <v>896</v>
      </c>
      <c r="C50" t="s">
        <v>1010</v>
      </c>
      <c r="D50" t="s">
        <v>269</v>
      </c>
      <c r="E50" t="s">
        <v>223</v>
      </c>
      <c r="F50" t="s">
        <v>270</v>
      </c>
      <c r="G50" t="s">
        <v>271</v>
      </c>
      <c r="H50" t="s">
        <v>1011</v>
      </c>
      <c r="I50" t="s">
        <v>112</v>
      </c>
      <c r="J50" t="s">
        <v>1012</v>
      </c>
      <c r="K50" t="s">
        <v>1013</v>
      </c>
      <c r="L50" t="s">
        <v>1014</v>
      </c>
      <c r="M50" t="s">
        <v>1015</v>
      </c>
      <c r="N50" t="s">
        <v>1016</v>
      </c>
      <c r="O50">
        <v>53595</v>
      </c>
      <c r="P50" t="s">
        <v>221</v>
      </c>
      <c r="Q50" t="s">
        <v>1017</v>
      </c>
      <c r="R50" t="s">
        <v>1018</v>
      </c>
      <c r="S50" t="s">
        <v>112</v>
      </c>
      <c r="T50" t="s">
        <v>1019</v>
      </c>
      <c r="U50">
        <f>_xlfn.XLOOKUP(CFO[[#This Row],[Company Domain]],Summary[Company Domain], Summary[Revenue (in 000s USD)],"ERROR")</f>
        <v>1581201</v>
      </c>
      <c r="V50" t="str">
        <f>_xlfn.XLOOKUP(CFO[[#This Row],[Company Domain]],Summary[Company Domain], Summary[Revenue Range (in USD)],"ERROR")</f>
        <v>$1 bil. - $5 bil.</v>
      </c>
      <c r="W50" t="s">
        <v>208</v>
      </c>
      <c r="X50" t="s">
        <v>312</v>
      </c>
      <c r="Y50" t="s">
        <v>208</v>
      </c>
      <c r="Z50" t="s">
        <v>1020</v>
      </c>
      <c r="AA50" t="str">
        <f>_xlfn.XLOOKUP(CFO[[#This Row],[Company Domain]],Summary[Company Domain], Summary[Industry (Standardized)],"ERROR")</f>
        <v>Retail</v>
      </c>
      <c r="AB50" t="str">
        <f>_xlfn.XLOOKUP(CFO[[#This Row],[Company Domain]],Summary[Company Domain], Summary[Lead Segment HS],"ERROR")</f>
        <v>Services</v>
      </c>
      <c r="AC50" t="str">
        <f>_xlfn.XLOOKUP(CFO[[#This Row],[Company Domain]],Summary[Company Domain], Summary[Industry Re-Segmentation],"ERROR")</f>
        <v>Retail + CPG</v>
      </c>
      <c r="AD50" t="s">
        <v>1021</v>
      </c>
      <c r="AE50" t="s">
        <v>1022</v>
      </c>
      <c r="AF50" t="s">
        <v>1023</v>
      </c>
      <c r="AG50" t="s">
        <v>1024</v>
      </c>
      <c r="AH50" t="s">
        <v>1015</v>
      </c>
      <c r="AI50" t="s">
        <v>1016</v>
      </c>
      <c r="AJ50">
        <v>53595</v>
      </c>
      <c r="AK50" t="s">
        <v>221</v>
      </c>
      <c r="AL50" t="s">
        <v>1025</v>
      </c>
      <c r="AO50" t="s">
        <v>1503</v>
      </c>
      <c r="AP50" t="s">
        <v>2140</v>
      </c>
      <c r="AQ50" t="s">
        <v>3440</v>
      </c>
      <c r="AR50" t="s">
        <v>212</v>
      </c>
    </row>
    <row r="51" spans="1:44" x14ac:dyDescent="0.3">
      <c r="A51" t="s">
        <v>1068</v>
      </c>
      <c r="C51" t="s">
        <v>1069</v>
      </c>
      <c r="D51" t="s">
        <v>269</v>
      </c>
      <c r="E51" t="s">
        <v>223</v>
      </c>
      <c r="F51" t="s">
        <v>270</v>
      </c>
      <c r="G51" t="s">
        <v>271</v>
      </c>
      <c r="H51" t="s">
        <v>1070</v>
      </c>
      <c r="I51" t="s">
        <v>173</v>
      </c>
      <c r="J51" t="s">
        <v>1071</v>
      </c>
      <c r="K51" t="s">
        <v>1072</v>
      </c>
      <c r="P51" t="s">
        <v>221</v>
      </c>
      <c r="Q51" t="s">
        <v>73</v>
      </c>
      <c r="R51" t="s">
        <v>1073</v>
      </c>
      <c r="S51" t="s">
        <v>173</v>
      </c>
      <c r="T51" t="s">
        <v>1074</v>
      </c>
      <c r="U51">
        <f>_xlfn.XLOOKUP(CFO[[#This Row],[Company Domain]],Summary[Company Domain], Summary[Revenue (in 000s USD)],"ERROR")</f>
        <v>4500000</v>
      </c>
      <c r="V51" t="str">
        <f>_xlfn.XLOOKUP(CFO[[#This Row],[Company Domain]],Summary[Company Domain], Summary[Revenue Range (in USD)],"ERROR")</f>
        <v>$1 bil. - $5 bil.</v>
      </c>
      <c r="W51" t="s">
        <v>280</v>
      </c>
      <c r="X51" t="s">
        <v>281</v>
      </c>
      <c r="Y51" t="s">
        <v>1075</v>
      </c>
      <c r="Z51" t="s">
        <v>281</v>
      </c>
      <c r="AA51" t="str">
        <f>_xlfn.XLOOKUP(CFO[[#This Row],[Company Domain]],Summary[Company Domain], Summary[Industry (Standardized)],"ERROR")</f>
        <v>Physicians Clinics</v>
      </c>
      <c r="AB51" t="str">
        <f>_xlfn.XLOOKUP(CFO[[#This Row],[Company Domain]],Summary[Company Domain], Summary[Lead Segment HS],"ERROR")</f>
        <v>Healthcare</v>
      </c>
      <c r="AC51" t="str">
        <f>_xlfn.XLOOKUP(CFO[[#This Row],[Company Domain]],Summary[Company Domain], Summary[Industry Re-Segmentation],"ERROR")</f>
        <v>Healthcare</v>
      </c>
      <c r="AD51" t="s">
        <v>1076</v>
      </c>
      <c r="AE51" t="s">
        <v>1077</v>
      </c>
      <c r="AF51" t="s">
        <v>1078</v>
      </c>
      <c r="AG51" t="s">
        <v>1079</v>
      </c>
      <c r="AH51" t="s">
        <v>293</v>
      </c>
      <c r="AI51" t="s">
        <v>294</v>
      </c>
      <c r="AJ51">
        <v>92123</v>
      </c>
      <c r="AK51" t="s">
        <v>221</v>
      </c>
      <c r="AL51" t="s">
        <v>1080</v>
      </c>
      <c r="AO51" t="s">
        <v>1503</v>
      </c>
      <c r="AP51" t="s">
        <v>2141</v>
      </c>
      <c r="AQ51" t="s">
        <v>3440</v>
      </c>
      <c r="AR51" t="s">
        <v>207</v>
      </c>
    </row>
    <row r="52" spans="1:44" x14ac:dyDescent="0.3">
      <c r="A52" t="s">
        <v>319</v>
      </c>
      <c r="B52" t="s">
        <v>1103</v>
      </c>
      <c r="C52" t="s">
        <v>1104</v>
      </c>
      <c r="D52" t="s">
        <v>1105</v>
      </c>
      <c r="E52" t="s">
        <v>223</v>
      </c>
      <c r="F52" t="s">
        <v>270</v>
      </c>
      <c r="G52" t="s">
        <v>271</v>
      </c>
      <c r="H52" t="s">
        <v>1106</v>
      </c>
      <c r="I52" t="s">
        <v>188</v>
      </c>
      <c r="K52" t="s">
        <v>1107</v>
      </c>
      <c r="L52" t="s">
        <v>1108</v>
      </c>
      <c r="M52" t="s">
        <v>1109</v>
      </c>
      <c r="N52" t="s">
        <v>920</v>
      </c>
      <c r="O52">
        <v>87110</v>
      </c>
      <c r="P52" t="s">
        <v>221</v>
      </c>
      <c r="Q52" t="s">
        <v>88</v>
      </c>
      <c r="R52" t="s">
        <v>1110</v>
      </c>
      <c r="S52" t="s">
        <v>188</v>
      </c>
      <c r="T52" t="s">
        <v>1111</v>
      </c>
      <c r="U52">
        <f>_xlfn.XLOOKUP(CFO[[#This Row],[Company Domain]],Summary[Company Domain], Summary[Revenue (in 000s USD)],"ERROR")</f>
        <v>5102805</v>
      </c>
      <c r="V52" t="str">
        <f>_xlfn.XLOOKUP(CFO[[#This Row],[Company Domain]],Summary[Company Domain], Summary[Revenue Range (in USD)],"ERROR")</f>
        <v>Over $5 bil.</v>
      </c>
      <c r="W52" t="s">
        <v>280</v>
      </c>
      <c r="X52" t="s">
        <v>281</v>
      </c>
      <c r="Y52" t="s">
        <v>1112</v>
      </c>
      <c r="Z52" t="s">
        <v>461</v>
      </c>
      <c r="AA52" t="str">
        <f>_xlfn.XLOOKUP(CFO[[#This Row],[Company Domain]],Summary[Company Domain], Summary[Industry (Standardized)],"ERROR")</f>
        <v>Physicians Clinics</v>
      </c>
      <c r="AB52" t="str">
        <f>_xlfn.XLOOKUP(CFO[[#This Row],[Company Domain]],Summary[Company Domain], Summary[Lead Segment HS],"ERROR")</f>
        <v>Healthcare</v>
      </c>
      <c r="AC52" t="str">
        <f>_xlfn.XLOOKUP(CFO[[#This Row],[Company Domain]],Summary[Company Domain], Summary[Industry Re-Segmentation],"ERROR")</f>
        <v>Healthcare</v>
      </c>
      <c r="AD52" t="s">
        <v>1113</v>
      </c>
      <c r="AE52" t="s">
        <v>1114</v>
      </c>
      <c r="AF52" t="s">
        <v>1115</v>
      </c>
      <c r="AG52" t="s">
        <v>1116</v>
      </c>
      <c r="AH52" t="s">
        <v>1109</v>
      </c>
      <c r="AI52" t="s">
        <v>920</v>
      </c>
      <c r="AJ52">
        <v>87110</v>
      </c>
      <c r="AK52" t="s">
        <v>221</v>
      </c>
      <c r="AL52" t="s">
        <v>1117</v>
      </c>
      <c r="AO52" t="s">
        <v>1503</v>
      </c>
      <c r="AP52" t="s">
        <v>2140</v>
      </c>
      <c r="AQ52" t="s">
        <v>3440</v>
      </c>
      <c r="AR52" t="s">
        <v>207</v>
      </c>
    </row>
    <row r="53" spans="1:44" x14ac:dyDescent="0.3">
      <c r="A53" t="s">
        <v>1131</v>
      </c>
      <c r="C53" t="s">
        <v>1132</v>
      </c>
      <c r="D53" t="s">
        <v>269</v>
      </c>
      <c r="E53" t="s">
        <v>223</v>
      </c>
      <c r="F53" t="s">
        <v>270</v>
      </c>
      <c r="G53" t="s">
        <v>271</v>
      </c>
      <c r="H53" t="s">
        <v>1133</v>
      </c>
      <c r="I53" t="s">
        <v>900</v>
      </c>
      <c r="J53" t="s">
        <v>1134</v>
      </c>
      <c r="K53" t="s">
        <v>1135</v>
      </c>
      <c r="L53" t="s">
        <v>1136</v>
      </c>
      <c r="M53" t="s">
        <v>904</v>
      </c>
      <c r="N53" t="s">
        <v>529</v>
      </c>
      <c r="O53">
        <v>98104</v>
      </c>
      <c r="P53" t="s">
        <v>221</v>
      </c>
      <c r="Q53" t="s">
        <v>58</v>
      </c>
      <c r="R53" t="s">
        <v>905</v>
      </c>
      <c r="S53" t="s">
        <v>158</v>
      </c>
      <c r="T53" t="s">
        <v>906</v>
      </c>
      <c r="U53">
        <f>_xlfn.XLOOKUP(CFO[[#This Row],[Company Domain]],Summary[Company Domain], Summary[Revenue (in 000s USD)],"ERROR")</f>
        <v>5600000</v>
      </c>
      <c r="V53" t="str">
        <f>_xlfn.XLOOKUP(CFO[[#This Row],[Company Domain]],Summary[Company Domain], Summary[Revenue Range (in USD)],"ERROR")</f>
        <v>Over $5 bil.</v>
      </c>
      <c r="W53" t="s">
        <v>280</v>
      </c>
      <c r="X53" t="s">
        <v>281</v>
      </c>
      <c r="Y53" t="s">
        <v>907</v>
      </c>
      <c r="Z53" t="s">
        <v>908</v>
      </c>
      <c r="AA53" t="str">
        <f>_xlfn.XLOOKUP(CFO[[#This Row],[Company Domain]],Summary[Company Domain], Summary[Industry (Standardized)],"ERROR")</f>
        <v>Physicians Clinics</v>
      </c>
      <c r="AB53" t="str">
        <f>_xlfn.XLOOKUP(CFO[[#This Row],[Company Domain]],Summary[Company Domain], Summary[Lead Segment HS],"ERROR")</f>
        <v>Healthcare</v>
      </c>
      <c r="AC53" t="str">
        <f>_xlfn.XLOOKUP(CFO[[#This Row],[Company Domain]],Summary[Company Domain], Summary[Industry Re-Segmentation],"ERROR")</f>
        <v>Healthcare</v>
      </c>
      <c r="AD53" t="s">
        <v>909</v>
      </c>
      <c r="AE53" t="s">
        <v>910</v>
      </c>
      <c r="AF53" t="s">
        <v>911</v>
      </c>
      <c r="AG53" t="s">
        <v>903</v>
      </c>
      <c r="AH53" t="s">
        <v>904</v>
      </c>
      <c r="AI53" t="s">
        <v>529</v>
      </c>
      <c r="AJ53">
        <v>98195</v>
      </c>
      <c r="AK53" t="s">
        <v>221</v>
      </c>
      <c r="AL53" t="s">
        <v>912</v>
      </c>
      <c r="AO53" t="s">
        <v>1503</v>
      </c>
      <c r="AP53" t="s">
        <v>2140</v>
      </c>
      <c r="AQ53" t="s">
        <v>3440</v>
      </c>
      <c r="AR53" t="s">
        <v>207</v>
      </c>
    </row>
    <row r="54" spans="1:44" x14ac:dyDescent="0.3">
      <c r="A54" t="s">
        <v>1212</v>
      </c>
      <c r="C54" t="s">
        <v>1213</v>
      </c>
      <c r="D54" t="s">
        <v>1214</v>
      </c>
      <c r="E54" t="s">
        <v>223</v>
      </c>
      <c r="F54" t="s">
        <v>270</v>
      </c>
      <c r="G54" t="s">
        <v>271</v>
      </c>
      <c r="H54" t="s">
        <v>1215</v>
      </c>
      <c r="I54" t="s">
        <v>108</v>
      </c>
      <c r="L54" t="s">
        <v>1216</v>
      </c>
      <c r="M54" t="s">
        <v>1217</v>
      </c>
      <c r="N54" t="s">
        <v>973</v>
      </c>
      <c r="O54">
        <v>27262</v>
      </c>
      <c r="P54" t="s">
        <v>221</v>
      </c>
      <c r="Q54" t="s">
        <v>1218</v>
      </c>
      <c r="R54" t="s">
        <v>1219</v>
      </c>
      <c r="S54" t="s">
        <v>108</v>
      </c>
      <c r="T54" t="s">
        <v>1220</v>
      </c>
      <c r="U54">
        <f>_xlfn.XLOOKUP(CFO[[#This Row],[Company Domain]],Summary[Company Domain], Summary[Revenue (in 000s USD)],"ERROR")</f>
        <v>1639798</v>
      </c>
      <c r="V54" t="str">
        <f>_xlfn.XLOOKUP(CFO[[#This Row],[Company Domain]],Summary[Company Domain], Summary[Revenue Range (in USD)],"ERROR")</f>
        <v>$1 bil. - $5 bil.</v>
      </c>
      <c r="W54" t="s">
        <v>211</v>
      </c>
      <c r="X54" t="s">
        <v>298</v>
      </c>
      <c r="Y54" t="s">
        <v>1221</v>
      </c>
      <c r="Z54" t="s">
        <v>1222</v>
      </c>
      <c r="AA54" t="str">
        <f>_xlfn.XLOOKUP(CFO[[#This Row],[Company Domain]],Summary[Company Domain], Summary[Industry (Standardized)],"ERROR")</f>
        <v>Hospitality</v>
      </c>
      <c r="AB54" t="str">
        <f>_xlfn.XLOOKUP(CFO[[#This Row],[Company Domain]],Summary[Company Domain], Summary[Lead Segment HS],"ERROR")</f>
        <v>Services</v>
      </c>
      <c r="AC54" t="str">
        <f>_xlfn.XLOOKUP(CFO[[#This Row],[Company Domain]],Summary[Company Domain], Summary[Industry Re-Segmentation],"ERROR")</f>
        <v>Hospitality</v>
      </c>
      <c r="AD54" t="s">
        <v>1223</v>
      </c>
      <c r="AE54" t="s">
        <v>1224</v>
      </c>
      <c r="AF54" t="s">
        <v>1225</v>
      </c>
      <c r="AG54" t="s">
        <v>1226</v>
      </c>
      <c r="AH54" t="s">
        <v>972</v>
      </c>
      <c r="AI54" t="s">
        <v>973</v>
      </c>
      <c r="AJ54">
        <v>28203</v>
      </c>
      <c r="AK54" t="s">
        <v>221</v>
      </c>
      <c r="AL54" t="s">
        <v>1227</v>
      </c>
      <c r="AO54" t="s">
        <v>1503</v>
      </c>
      <c r="AP54" t="s">
        <v>2140</v>
      </c>
      <c r="AQ54" t="s">
        <v>3440</v>
      </c>
      <c r="AR54" t="s">
        <v>3438</v>
      </c>
    </row>
    <row r="55" spans="1:44" x14ac:dyDescent="0.3">
      <c r="A55" t="s">
        <v>1081</v>
      </c>
      <c r="C55" t="s">
        <v>1229</v>
      </c>
      <c r="D55" t="s">
        <v>269</v>
      </c>
      <c r="E55" t="s">
        <v>223</v>
      </c>
      <c r="F55" t="s">
        <v>270</v>
      </c>
      <c r="G55" t="s">
        <v>271</v>
      </c>
      <c r="H55" t="s">
        <v>1234</v>
      </c>
      <c r="I55" t="s">
        <v>122</v>
      </c>
      <c r="J55" t="s">
        <v>1235</v>
      </c>
      <c r="L55" t="s">
        <v>1236</v>
      </c>
      <c r="M55" t="s">
        <v>1237</v>
      </c>
      <c r="N55" t="s">
        <v>542</v>
      </c>
      <c r="O55">
        <v>75109</v>
      </c>
      <c r="P55" t="s">
        <v>221</v>
      </c>
      <c r="Q55" t="s">
        <v>1238</v>
      </c>
      <c r="R55" t="s">
        <v>1239</v>
      </c>
      <c r="S55" t="s">
        <v>122</v>
      </c>
      <c r="T55" t="s">
        <v>1240</v>
      </c>
      <c r="U55">
        <f>_xlfn.XLOOKUP(CFO[[#This Row],[Company Domain]],Summary[Company Domain], Summary[Revenue (in 000s USD)],"ERROR")</f>
        <v>1108156</v>
      </c>
      <c r="V55" t="str">
        <f>_xlfn.XLOOKUP(CFO[[#This Row],[Company Domain]],Summary[Company Domain], Summary[Revenue Range (in USD)],"ERROR")</f>
        <v>$1 bil. - $5 bil.</v>
      </c>
      <c r="W55" t="s">
        <v>212</v>
      </c>
      <c r="X55" t="s">
        <v>1241</v>
      </c>
      <c r="Y55" t="s">
        <v>212</v>
      </c>
      <c r="Z55" t="s">
        <v>1241</v>
      </c>
      <c r="AA55" t="str">
        <f>_xlfn.XLOOKUP(CFO[[#This Row],[Company Domain]],Summary[Company Domain], Summary[Industry (Standardized)],"ERROR")</f>
        <v>Manufacturing</v>
      </c>
      <c r="AB55" t="str">
        <f>_xlfn.XLOOKUP(CFO[[#This Row],[Company Domain]],Summary[Company Domain], Summary[Lead Segment HS],"ERROR")</f>
        <v>Services</v>
      </c>
      <c r="AC55" t="str">
        <f>_xlfn.XLOOKUP(CFO[[#This Row],[Company Domain]],Summary[Company Domain], Summary[Industry Re-Segmentation],"ERROR")</f>
        <v>Manufacturing</v>
      </c>
      <c r="AD55" t="s">
        <v>1242</v>
      </c>
      <c r="AE55" t="s">
        <v>1243</v>
      </c>
      <c r="AF55" t="s">
        <v>1244</v>
      </c>
      <c r="AG55" t="s">
        <v>1236</v>
      </c>
      <c r="AH55" t="s">
        <v>1237</v>
      </c>
      <c r="AI55" t="s">
        <v>542</v>
      </c>
      <c r="AJ55">
        <v>75019</v>
      </c>
      <c r="AK55" t="s">
        <v>221</v>
      </c>
      <c r="AL55" t="s">
        <v>1245</v>
      </c>
      <c r="AO55" t="s">
        <v>1503</v>
      </c>
      <c r="AP55" t="s">
        <v>2140</v>
      </c>
      <c r="AQ55" t="s">
        <v>3440</v>
      </c>
      <c r="AR55" t="s">
        <v>212</v>
      </c>
    </row>
    <row r="56" spans="1:44" x14ac:dyDescent="0.3">
      <c r="A56" t="s">
        <v>1321</v>
      </c>
      <c r="C56" t="s">
        <v>1082</v>
      </c>
      <c r="D56" t="s">
        <v>269</v>
      </c>
      <c r="E56" t="s">
        <v>223</v>
      </c>
      <c r="F56" t="s">
        <v>270</v>
      </c>
      <c r="G56" t="s">
        <v>271</v>
      </c>
      <c r="H56" t="s">
        <v>1322</v>
      </c>
      <c r="I56" t="s">
        <v>105</v>
      </c>
      <c r="J56" t="s">
        <v>1323</v>
      </c>
      <c r="K56" t="s">
        <v>1324</v>
      </c>
      <c r="L56" t="s">
        <v>742</v>
      </c>
      <c r="M56" t="s">
        <v>743</v>
      </c>
      <c r="N56" t="s">
        <v>376</v>
      </c>
      <c r="O56">
        <v>10022</v>
      </c>
      <c r="P56" t="s">
        <v>221</v>
      </c>
      <c r="Q56" t="s">
        <v>5</v>
      </c>
      <c r="R56" t="s">
        <v>744</v>
      </c>
      <c r="S56" t="s">
        <v>105</v>
      </c>
      <c r="T56" t="s">
        <v>745</v>
      </c>
      <c r="U56">
        <f>_xlfn.XLOOKUP(CFO[[#This Row],[Company Domain]],Summary[Company Domain], Summary[Revenue (in 000s USD)],"ERROR")</f>
        <v>6783845</v>
      </c>
      <c r="V56" t="str">
        <f>_xlfn.XLOOKUP(CFO[[#This Row],[Company Domain]],Summary[Company Domain], Summary[Revenue Range (in USD)],"ERROR")</f>
        <v>Over $5 bil.</v>
      </c>
      <c r="W56" t="s">
        <v>208</v>
      </c>
      <c r="X56" t="s">
        <v>312</v>
      </c>
      <c r="Y56" t="s">
        <v>208</v>
      </c>
      <c r="Z56" t="s">
        <v>746</v>
      </c>
      <c r="AA56" t="str">
        <f>_xlfn.XLOOKUP(CFO[[#This Row],[Company Domain]],Summary[Company Domain], Summary[Industry (Standardized)],"ERROR")</f>
        <v>Retail</v>
      </c>
      <c r="AB56" t="str">
        <f>_xlfn.XLOOKUP(CFO[[#This Row],[Company Domain]],Summary[Company Domain], Summary[Lead Segment HS],"ERROR")</f>
        <v>Services</v>
      </c>
      <c r="AC56" t="str">
        <f>_xlfn.XLOOKUP(CFO[[#This Row],[Company Domain]],Summary[Company Domain], Summary[Industry Re-Segmentation],"ERROR")</f>
        <v>Retail + CPG</v>
      </c>
      <c r="AD56" t="s">
        <v>747</v>
      </c>
      <c r="AE56" t="s">
        <v>748</v>
      </c>
      <c r="AF56" t="s">
        <v>749</v>
      </c>
      <c r="AG56" t="s">
        <v>742</v>
      </c>
      <c r="AH56" t="s">
        <v>743</v>
      </c>
      <c r="AI56" t="s">
        <v>376</v>
      </c>
      <c r="AJ56">
        <v>10022</v>
      </c>
      <c r="AK56" t="s">
        <v>221</v>
      </c>
      <c r="AL56" t="s">
        <v>750</v>
      </c>
      <c r="AO56" t="s">
        <v>1503</v>
      </c>
      <c r="AP56" t="s">
        <v>2140</v>
      </c>
      <c r="AQ56" t="s">
        <v>3440</v>
      </c>
      <c r="AR56" t="s">
        <v>210</v>
      </c>
    </row>
    <row r="57" spans="1:44" x14ac:dyDescent="0.3">
      <c r="A57" t="s">
        <v>267</v>
      </c>
      <c r="C57" t="s">
        <v>268</v>
      </c>
      <c r="D57" t="s">
        <v>269</v>
      </c>
      <c r="E57" t="s">
        <v>223</v>
      </c>
      <c r="F57" t="s">
        <v>270</v>
      </c>
      <c r="G57" t="s">
        <v>271</v>
      </c>
      <c r="H57" t="s">
        <v>272</v>
      </c>
      <c r="I57" t="s">
        <v>273</v>
      </c>
      <c r="J57" t="s">
        <v>274</v>
      </c>
      <c r="K57" t="s">
        <v>275</v>
      </c>
      <c r="M57" t="s">
        <v>276</v>
      </c>
      <c r="N57" t="s">
        <v>277</v>
      </c>
      <c r="O57">
        <v>50401</v>
      </c>
      <c r="P57" t="s">
        <v>221</v>
      </c>
      <c r="Q57" t="s">
        <v>64</v>
      </c>
      <c r="R57" t="s">
        <v>278</v>
      </c>
      <c r="S57" t="s">
        <v>164</v>
      </c>
      <c r="T57" t="s">
        <v>279</v>
      </c>
      <c r="U57">
        <f>_xlfn.XLOOKUP(CFO[[#This Row],[Company Domain]],Summary[Company Domain], Summary[Revenue (in 000s USD)],"ERROR")</f>
        <v>2642435</v>
      </c>
      <c r="V57" t="str">
        <f>_xlfn.XLOOKUP(CFO[[#This Row],[Company Domain]],Summary[Company Domain], Summary[Revenue Range (in USD)],"ERROR")</f>
        <v>$1 bil. - $5 bil.</v>
      </c>
      <c r="W57" t="s">
        <v>280</v>
      </c>
      <c r="X57" t="s">
        <v>281</v>
      </c>
      <c r="Y57" t="s">
        <v>280</v>
      </c>
      <c r="Z57" t="s">
        <v>281</v>
      </c>
      <c r="AA57" t="str">
        <f>_xlfn.XLOOKUP(CFO[[#This Row],[Company Domain]],Summary[Company Domain], Summary[Industry (Standardized)],"ERROR")</f>
        <v>Physicians Clinics</v>
      </c>
      <c r="AB57" t="str">
        <f>_xlfn.XLOOKUP(CFO[[#This Row],[Company Domain]],Summary[Company Domain], Summary[Lead Segment HS],"ERROR")</f>
        <v>Healthcare</v>
      </c>
      <c r="AC57" t="str">
        <f>_xlfn.XLOOKUP(CFO[[#This Row],[Company Domain]],Summary[Company Domain], Summary[Industry Re-Segmentation],"ERROR")</f>
        <v>Healthcare</v>
      </c>
      <c r="AD57" t="s">
        <v>282</v>
      </c>
      <c r="AE57" t="s">
        <v>283</v>
      </c>
      <c r="AF57" t="s">
        <v>284</v>
      </c>
      <c r="AG57" t="s">
        <v>285</v>
      </c>
      <c r="AH57" t="s">
        <v>286</v>
      </c>
      <c r="AI57" t="s">
        <v>277</v>
      </c>
      <c r="AJ57">
        <v>52403</v>
      </c>
      <c r="AK57" t="s">
        <v>221</v>
      </c>
      <c r="AL57" t="s">
        <v>287</v>
      </c>
      <c r="AO57" t="s">
        <v>1503</v>
      </c>
      <c r="AP57" t="s">
        <v>2140</v>
      </c>
    </row>
    <row r="58" spans="1:44" x14ac:dyDescent="0.3">
      <c r="A58" t="s">
        <v>371</v>
      </c>
      <c r="C58" t="s">
        <v>372</v>
      </c>
      <c r="D58" t="s">
        <v>373</v>
      </c>
      <c r="E58" t="s">
        <v>223</v>
      </c>
      <c r="F58" t="s">
        <v>219</v>
      </c>
      <c r="G58" t="s">
        <v>271</v>
      </c>
      <c r="H58" t="s">
        <v>374</v>
      </c>
      <c r="I58" t="s">
        <v>170</v>
      </c>
      <c r="J58" t="s">
        <v>375</v>
      </c>
      <c r="N58" t="s">
        <v>376</v>
      </c>
      <c r="P58" t="s">
        <v>221</v>
      </c>
      <c r="Q58" t="s">
        <v>377</v>
      </c>
      <c r="R58" t="s">
        <v>378</v>
      </c>
      <c r="S58" t="s">
        <v>170</v>
      </c>
      <c r="T58" t="s">
        <v>379</v>
      </c>
      <c r="U58">
        <f>_xlfn.XLOOKUP(CFO[[#This Row],[Company Domain]],Summary[Company Domain], Summary[Revenue (in 000s USD)],"ERROR")</f>
        <v>1204613</v>
      </c>
      <c r="V58" t="str">
        <f>_xlfn.XLOOKUP(CFO[[#This Row],[Company Domain]],Summary[Company Domain], Summary[Revenue Range (in USD)],"ERROR")</f>
        <v>$1 bil. - $5 bil.</v>
      </c>
      <c r="W58" t="s">
        <v>380</v>
      </c>
      <c r="X58" t="s">
        <v>381</v>
      </c>
      <c r="Y58" t="s">
        <v>380</v>
      </c>
      <c r="Z58" t="s">
        <v>381</v>
      </c>
      <c r="AA58" t="str">
        <f>_xlfn.XLOOKUP(CFO[[#This Row],[Company Domain]],Summary[Company Domain], Summary[Industry (Standardized)],"ERROR")</f>
        <v>Finance</v>
      </c>
      <c r="AB58" t="str">
        <f>_xlfn.XLOOKUP(CFO[[#This Row],[Company Domain]],Summary[Company Domain], Summary[Lead Segment HS],"ERROR")</f>
        <v>Services</v>
      </c>
      <c r="AC58" t="str">
        <f>_xlfn.XLOOKUP(CFO[[#This Row],[Company Domain]],Summary[Company Domain], Summary[Industry Re-Segmentation],"ERROR")</f>
        <v>Finance &amp; Insurance</v>
      </c>
      <c r="AD58" t="s">
        <v>382</v>
      </c>
      <c r="AE58" t="s">
        <v>383</v>
      </c>
      <c r="AF58" t="s">
        <v>384</v>
      </c>
      <c r="AG58" t="s">
        <v>385</v>
      </c>
      <c r="AH58" t="s">
        <v>386</v>
      </c>
      <c r="AI58" t="s">
        <v>345</v>
      </c>
      <c r="AJ58">
        <v>65801</v>
      </c>
      <c r="AK58" t="s">
        <v>221</v>
      </c>
      <c r="AL58" t="s">
        <v>387</v>
      </c>
      <c r="AO58" t="s">
        <v>1503</v>
      </c>
      <c r="AP58" t="s">
        <v>2140</v>
      </c>
    </row>
    <row r="59" spans="1:44" x14ac:dyDescent="0.3">
      <c r="A59" t="s">
        <v>388</v>
      </c>
      <c r="B59" t="s">
        <v>389</v>
      </c>
      <c r="C59" t="s">
        <v>390</v>
      </c>
      <c r="D59" t="s">
        <v>269</v>
      </c>
      <c r="E59" t="s">
        <v>223</v>
      </c>
      <c r="F59" t="s">
        <v>270</v>
      </c>
      <c r="G59" t="s">
        <v>271</v>
      </c>
      <c r="H59" t="s">
        <v>391</v>
      </c>
      <c r="I59" t="s">
        <v>392</v>
      </c>
      <c r="J59" t="s">
        <v>393</v>
      </c>
      <c r="K59" t="s">
        <v>394</v>
      </c>
      <c r="M59" t="s">
        <v>395</v>
      </c>
      <c r="N59" t="s">
        <v>396</v>
      </c>
      <c r="O59">
        <v>18501</v>
      </c>
      <c r="P59" t="s">
        <v>221</v>
      </c>
      <c r="Q59" t="s">
        <v>72</v>
      </c>
      <c r="R59" t="s">
        <v>397</v>
      </c>
      <c r="S59" t="s">
        <v>172</v>
      </c>
      <c r="T59" t="s">
        <v>398</v>
      </c>
      <c r="U59">
        <f>_xlfn.XLOOKUP(CFO[[#This Row],[Company Domain]],Summary[Company Domain], Summary[Revenue (in 000s USD)],"ERROR")</f>
        <v>1325622</v>
      </c>
      <c r="V59" t="str">
        <f>_xlfn.XLOOKUP(CFO[[#This Row],[Company Domain]],Summary[Company Domain], Summary[Revenue Range (in USD)],"ERROR")</f>
        <v>$1 bil. - $5 bil.</v>
      </c>
      <c r="W59" t="s">
        <v>280</v>
      </c>
      <c r="X59" t="s">
        <v>281</v>
      </c>
      <c r="Y59" t="s">
        <v>399</v>
      </c>
      <c r="Z59" t="s">
        <v>400</v>
      </c>
      <c r="AA59" t="str">
        <f>_xlfn.XLOOKUP(CFO[[#This Row],[Company Domain]],Summary[Company Domain], Summary[Industry (Standardized)],"ERROR")</f>
        <v>Physicians Clinics</v>
      </c>
      <c r="AB59" t="str">
        <f>_xlfn.XLOOKUP(CFO[[#This Row],[Company Domain]],Summary[Company Domain], Summary[Lead Segment HS],"ERROR")</f>
        <v>Healthcare</v>
      </c>
      <c r="AC59" t="str">
        <f>_xlfn.XLOOKUP(CFO[[#This Row],[Company Domain]],Summary[Company Domain], Summary[Industry Re-Segmentation],"ERROR")</f>
        <v>Healthcare</v>
      </c>
      <c r="AD59" t="s">
        <v>401</v>
      </c>
      <c r="AE59" t="s">
        <v>402</v>
      </c>
      <c r="AF59" t="s">
        <v>403</v>
      </c>
      <c r="AG59" t="s">
        <v>404</v>
      </c>
      <c r="AH59" t="s">
        <v>405</v>
      </c>
      <c r="AI59" t="s">
        <v>294</v>
      </c>
      <c r="AJ59">
        <v>93721</v>
      </c>
      <c r="AK59" t="s">
        <v>221</v>
      </c>
      <c r="AL59" t="s">
        <v>406</v>
      </c>
      <c r="AO59" t="s">
        <v>1503</v>
      </c>
      <c r="AP59" t="s">
        <v>2141</v>
      </c>
    </row>
    <row r="60" spans="1:44" x14ac:dyDescent="0.3">
      <c r="A60" t="s">
        <v>438</v>
      </c>
      <c r="B60" t="s">
        <v>439</v>
      </c>
      <c r="C60" t="s">
        <v>440</v>
      </c>
      <c r="D60" t="s">
        <v>269</v>
      </c>
      <c r="E60" t="s">
        <v>223</v>
      </c>
      <c r="F60" t="s">
        <v>270</v>
      </c>
      <c r="G60" t="s">
        <v>271</v>
      </c>
      <c r="H60" t="s">
        <v>441</v>
      </c>
      <c r="I60" t="s">
        <v>143</v>
      </c>
      <c r="J60" t="s">
        <v>442</v>
      </c>
      <c r="L60" t="s">
        <v>443</v>
      </c>
      <c r="M60" t="s">
        <v>444</v>
      </c>
      <c r="N60" t="s">
        <v>294</v>
      </c>
      <c r="O60">
        <v>92626</v>
      </c>
      <c r="P60" t="s">
        <v>221</v>
      </c>
      <c r="Q60" t="s">
        <v>43</v>
      </c>
      <c r="R60" t="s">
        <v>445</v>
      </c>
      <c r="S60" t="s">
        <v>143</v>
      </c>
      <c r="T60" t="s">
        <v>446</v>
      </c>
      <c r="U60">
        <f>_xlfn.XLOOKUP(CFO[[#This Row],[Company Domain]],Summary[Company Domain], Summary[Revenue (in 000s USD)],"ERROR")</f>
        <v>9654617</v>
      </c>
      <c r="V60" t="str">
        <f>_xlfn.XLOOKUP(CFO[[#This Row],[Company Domain]],Summary[Company Domain], Summary[Revenue Range (in USD)],"ERROR")</f>
        <v>Over $5 bil.</v>
      </c>
      <c r="W60" t="s">
        <v>219</v>
      </c>
      <c r="X60" t="s">
        <v>349</v>
      </c>
      <c r="Y60" t="s">
        <v>219</v>
      </c>
      <c r="Z60" t="s">
        <v>349</v>
      </c>
      <c r="AA60" t="str">
        <f>_xlfn.XLOOKUP(CFO[[#This Row],[Company Domain]],Summary[Company Domain], Summary[Industry (Standardized)],"ERROR")</f>
        <v>Finance</v>
      </c>
      <c r="AB60" t="str">
        <f>_xlfn.XLOOKUP(CFO[[#This Row],[Company Domain]],Summary[Company Domain], Summary[Lead Segment HS],"ERROR")</f>
        <v>Services</v>
      </c>
      <c r="AC60" t="str">
        <f>_xlfn.XLOOKUP(CFO[[#This Row],[Company Domain]],Summary[Company Domain], Summary[Industry Re-Segmentation],"ERROR")</f>
        <v>Finance &amp; Insurance</v>
      </c>
      <c r="AD60" t="s">
        <v>447</v>
      </c>
      <c r="AE60" t="s">
        <v>448</v>
      </c>
      <c r="AF60" t="s">
        <v>449</v>
      </c>
      <c r="AG60" t="s">
        <v>443</v>
      </c>
      <c r="AH60" t="s">
        <v>444</v>
      </c>
      <c r="AI60" t="s">
        <v>294</v>
      </c>
      <c r="AJ60">
        <v>92626</v>
      </c>
      <c r="AK60" t="s">
        <v>221</v>
      </c>
      <c r="AL60" t="s">
        <v>450</v>
      </c>
      <c r="AO60" t="s">
        <v>1503</v>
      </c>
      <c r="AP60" t="s">
        <v>2140</v>
      </c>
    </row>
    <row r="61" spans="1:44" x14ac:dyDescent="0.3">
      <c r="A61" t="s">
        <v>467</v>
      </c>
      <c r="C61" t="s">
        <v>468</v>
      </c>
      <c r="D61" t="s">
        <v>469</v>
      </c>
      <c r="E61" t="s">
        <v>223</v>
      </c>
      <c r="F61" t="s">
        <v>219</v>
      </c>
      <c r="G61" t="s">
        <v>271</v>
      </c>
      <c r="H61" t="s">
        <v>470</v>
      </c>
      <c r="I61" t="s">
        <v>471</v>
      </c>
      <c r="J61" t="s">
        <v>472</v>
      </c>
      <c r="K61" t="s">
        <v>473</v>
      </c>
      <c r="L61" t="s">
        <v>474</v>
      </c>
      <c r="M61" t="s">
        <v>344</v>
      </c>
      <c r="N61" t="s">
        <v>475</v>
      </c>
      <c r="O61">
        <v>66160</v>
      </c>
      <c r="P61" t="s">
        <v>221</v>
      </c>
      <c r="Q61" t="s">
        <v>476</v>
      </c>
      <c r="R61" t="s">
        <v>477</v>
      </c>
      <c r="S61" t="s">
        <v>167</v>
      </c>
      <c r="T61" t="s">
        <v>478</v>
      </c>
      <c r="U61">
        <f>_xlfn.XLOOKUP(CFO[[#This Row],[Company Domain]],Summary[Company Domain], Summary[Revenue (in 000s USD)],"ERROR")</f>
        <v>2010521</v>
      </c>
      <c r="V61" t="str">
        <f>_xlfn.XLOOKUP(CFO[[#This Row],[Company Domain]],Summary[Company Domain], Summary[Revenue Range (in USD)],"ERROR")</f>
        <v>$1 bil. - $5 bil.</v>
      </c>
      <c r="W61" t="s">
        <v>479</v>
      </c>
      <c r="X61" t="s">
        <v>480</v>
      </c>
      <c r="Y61" t="s">
        <v>481</v>
      </c>
      <c r="Z61" t="s">
        <v>482</v>
      </c>
      <c r="AA61" t="str">
        <f>_xlfn.XLOOKUP(CFO[[#This Row],[Company Domain]],Summary[Company Domain], Summary[Industry (Standardized)],"ERROR")</f>
        <v>Physicians Clinics</v>
      </c>
      <c r="AB61" t="str">
        <f>_xlfn.XLOOKUP(CFO[[#This Row],[Company Domain]],Summary[Company Domain], Summary[Lead Segment HS],"ERROR")</f>
        <v>Healthcare</v>
      </c>
      <c r="AC61" t="str">
        <f>_xlfn.XLOOKUP(CFO[[#This Row],[Company Domain]],Summary[Company Domain], Summary[Industry Re-Segmentation],"ERROR")</f>
        <v>Healthcare</v>
      </c>
      <c r="AD61" t="s">
        <v>483</v>
      </c>
      <c r="AE61" t="s">
        <v>484</v>
      </c>
      <c r="AF61" t="s">
        <v>485</v>
      </c>
      <c r="AG61" t="s">
        <v>486</v>
      </c>
      <c r="AH61" t="s">
        <v>344</v>
      </c>
      <c r="AI61" t="s">
        <v>475</v>
      </c>
      <c r="AJ61">
        <v>66160</v>
      </c>
      <c r="AK61" t="s">
        <v>221</v>
      </c>
      <c r="AL61" t="s">
        <v>487</v>
      </c>
      <c r="AO61" t="s">
        <v>1503</v>
      </c>
      <c r="AP61" t="s">
        <v>2140</v>
      </c>
    </row>
    <row r="62" spans="1:44" x14ac:dyDescent="0.3">
      <c r="A62" t="s">
        <v>522</v>
      </c>
      <c r="B62" t="s">
        <v>505</v>
      </c>
      <c r="C62" t="s">
        <v>523</v>
      </c>
      <c r="D62" t="s">
        <v>524</v>
      </c>
      <c r="E62" t="s">
        <v>223</v>
      </c>
      <c r="F62" t="s">
        <v>219</v>
      </c>
      <c r="G62" t="s">
        <v>271</v>
      </c>
      <c r="H62" t="s">
        <v>525</v>
      </c>
      <c r="I62" t="s">
        <v>142</v>
      </c>
      <c r="J62" t="s">
        <v>526</v>
      </c>
      <c r="L62" t="s">
        <v>527</v>
      </c>
      <c r="M62" t="s">
        <v>528</v>
      </c>
      <c r="N62" t="s">
        <v>529</v>
      </c>
      <c r="O62">
        <v>98057</v>
      </c>
      <c r="P62" t="s">
        <v>221</v>
      </c>
      <c r="Q62" t="s">
        <v>42</v>
      </c>
      <c r="R62" t="s">
        <v>530</v>
      </c>
      <c r="S62" t="s">
        <v>142</v>
      </c>
      <c r="T62" t="s">
        <v>531</v>
      </c>
      <c r="U62">
        <f>_xlfn.XLOOKUP(CFO[[#This Row],[Company Domain]],Summary[Company Domain], Summary[Revenue (in 000s USD)],"ERROR")</f>
        <v>17616228</v>
      </c>
      <c r="V62" t="str">
        <f>_xlfn.XLOOKUP(CFO[[#This Row],[Company Domain]],Summary[Company Domain], Summary[Revenue Range (in USD)],"ERROR")</f>
        <v>Over $5 bil.</v>
      </c>
      <c r="W62" t="s">
        <v>280</v>
      </c>
      <c r="X62" t="s">
        <v>281</v>
      </c>
      <c r="Y62" t="s">
        <v>399</v>
      </c>
      <c r="Z62" t="s">
        <v>532</v>
      </c>
      <c r="AA62" t="str">
        <f>_xlfn.XLOOKUP(CFO[[#This Row],[Company Domain]],Summary[Company Domain], Summary[Industry (Standardized)],"ERROR")</f>
        <v>Physicians Clinics</v>
      </c>
      <c r="AB62" t="str">
        <f>_xlfn.XLOOKUP(CFO[[#This Row],[Company Domain]],Summary[Company Domain], Summary[Lead Segment HS],"ERROR")</f>
        <v>Healthcare</v>
      </c>
      <c r="AC62" t="str">
        <f>_xlfn.XLOOKUP(CFO[[#This Row],[Company Domain]],Summary[Company Domain], Summary[Industry Re-Segmentation],"ERROR")</f>
        <v>Healthcare</v>
      </c>
      <c r="AD62" t="s">
        <v>533</v>
      </c>
      <c r="AE62" t="s">
        <v>534</v>
      </c>
      <c r="AF62" t="s">
        <v>535</v>
      </c>
      <c r="AG62" t="s">
        <v>527</v>
      </c>
      <c r="AH62" t="s">
        <v>528</v>
      </c>
      <c r="AI62" t="s">
        <v>529</v>
      </c>
      <c r="AJ62">
        <v>98057</v>
      </c>
      <c r="AK62" t="s">
        <v>221</v>
      </c>
      <c r="AL62" t="s">
        <v>536</v>
      </c>
      <c r="AO62" t="s">
        <v>1503</v>
      </c>
      <c r="AP62" t="s">
        <v>2140</v>
      </c>
    </row>
    <row r="63" spans="1:44" x14ac:dyDescent="0.3">
      <c r="A63" t="s">
        <v>537</v>
      </c>
      <c r="C63" t="s">
        <v>538</v>
      </c>
      <c r="D63" t="s">
        <v>269</v>
      </c>
      <c r="E63" t="s">
        <v>223</v>
      </c>
      <c r="F63" t="s">
        <v>270</v>
      </c>
      <c r="G63" t="s">
        <v>271</v>
      </c>
      <c r="H63" t="s">
        <v>539</v>
      </c>
      <c r="I63" t="s">
        <v>154</v>
      </c>
      <c r="K63" t="s">
        <v>540</v>
      </c>
      <c r="M63" t="s">
        <v>541</v>
      </c>
      <c r="N63" t="s">
        <v>542</v>
      </c>
      <c r="P63" t="s">
        <v>221</v>
      </c>
      <c r="Q63" t="s">
        <v>543</v>
      </c>
      <c r="R63" t="s">
        <v>544</v>
      </c>
      <c r="S63" t="s">
        <v>154</v>
      </c>
      <c r="T63" t="s">
        <v>545</v>
      </c>
      <c r="U63">
        <f>_xlfn.XLOOKUP(CFO[[#This Row],[Company Domain]],Summary[Company Domain], Summary[Revenue (in 000s USD)],"ERROR")</f>
        <v>12450000</v>
      </c>
      <c r="V63" t="str">
        <f>_xlfn.XLOOKUP(CFO[[#This Row],[Company Domain]],Summary[Company Domain], Summary[Revenue Range (in USD)],"ERROR")</f>
        <v>Over $5 bil.</v>
      </c>
      <c r="W63" t="s">
        <v>280</v>
      </c>
      <c r="X63" t="s">
        <v>281</v>
      </c>
      <c r="Y63" t="s">
        <v>280</v>
      </c>
      <c r="Z63" t="s">
        <v>281</v>
      </c>
      <c r="AA63" t="str">
        <f>_xlfn.XLOOKUP(CFO[[#This Row],[Company Domain]],Summary[Company Domain], Summary[Industry (Standardized)],"ERROR")</f>
        <v>Physicians Clinics</v>
      </c>
      <c r="AB63" t="str">
        <f>_xlfn.XLOOKUP(CFO[[#This Row],[Company Domain]],Summary[Company Domain], Summary[Lead Segment HS],"ERROR")</f>
        <v>Healthcare</v>
      </c>
      <c r="AC63" t="str">
        <f>_xlfn.XLOOKUP(CFO[[#This Row],[Company Domain]],Summary[Company Domain], Summary[Industry Re-Segmentation],"ERROR")</f>
        <v>Healthcare</v>
      </c>
      <c r="AD63" t="s">
        <v>546</v>
      </c>
      <c r="AE63" t="s">
        <v>547</v>
      </c>
      <c r="AF63" t="s">
        <v>548</v>
      </c>
      <c r="AG63" t="s">
        <v>549</v>
      </c>
      <c r="AH63" t="s">
        <v>550</v>
      </c>
      <c r="AI63" t="s">
        <v>551</v>
      </c>
      <c r="AJ63">
        <v>37067</v>
      </c>
      <c r="AK63" t="s">
        <v>221</v>
      </c>
      <c r="AL63" t="s">
        <v>552</v>
      </c>
      <c r="AO63" t="s">
        <v>1503</v>
      </c>
      <c r="AP63" t="s">
        <v>2140</v>
      </c>
    </row>
    <row r="64" spans="1:44" x14ac:dyDescent="0.3">
      <c r="A64" t="s">
        <v>553</v>
      </c>
      <c r="C64" t="s">
        <v>554</v>
      </c>
      <c r="D64" t="s">
        <v>269</v>
      </c>
      <c r="E64" t="s">
        <v>223</v>
      </c>
      <c r="F64" t="s">
        <v>270</v>
      </c>
      <c r="G64" t="s">
        <v>271</v>
      </c>
      <c r="H64" t="s">
        <v>555</v>
      </c>
      <c r="I64" t="s">
        <v>191</v>
      </c>
      <c r="L64" t="s">
        <v>556</v>
      </c>
      <c r="M64" t="s">
        <v>557</v>
      </c>
      <c r="N64" t="s">
        <v>558</v>
      </c>
      <c r="O64">
        <v>55343</v>
      </c>
      <c r="P64" t="s">
        <v>221</v>
      </c>
      <c r="Q64" t="s">
        <v>559</v>
      </c>
      <c r="R64" t="s">
        <v>560</v>
      </c>
      <c r="S64" t="s">
        <v>191</v>
      </c>
      <c r="T64" t="s">
        <v>561</v>
      </c>
      <c r="U64">
        <f>_xlfn.XLOOKUP(CFO[[#This Row],[Company Domain]],Summary[Company Domain], Summary[Revenue (in 000s USD)],"ERROR")</f>
        <v>257000000</v>
      </c>
      <c r="V64" t="str">
        <f>_xlfn.XLOOKUP(CFO[[#This Row],[Company Domain]],Summary[Company Domain], Summary[Revenue Range (in USD)],"ERROR")</f>
        <v>Over $5 bil.</v>
      </c>
      <c r="W64" t="s">
        <v>215</v>
      </c>
      <c r="Y64" t="s">
        <v>215</v>
      </c>
      <c r="AA64" t="str">
        <f>_xlfn.XLOOKUP(CFO[[#This Row],[Company Domain]],Summary[Company Domain], Summary[Industry (Standardized)],"ERROR")</f>
        <v>Insurance</v>
      </c>
      <c r="AB64" t="str">
        <f>_xlfn.XLOOKUP(CFO[[#This Row],[Company Domain]],Summary[Company Domain], Summary[Lead Segment HS],"ERROR")</f>
        <v>Services</v>
      </c>
      <c r="AC64" t="str">
        <f>_xlfn.XLOOKUP(CFO[[#This Row],[Company Domain]],Summary[Company Domain], Summary[Industry Re-Segmentation],"ERROR")</f>
        <v>Finance &amp; Insurance</v>
      </c>
      <c r="AD64" t="s">
        <v>562</v>
      </c>
      <c r="AE64" t="s">
        <v>563</v>
      </c>
      <c r="AF64" t="s">
        <v>564</v>
      </c>
      <c r="AG64" t="s">
        <v>556</v>
      </c>
      <c r="AH64" t="s">
        <v>557</v>
      </c>
      <c r="AI64" t="s">
        <v>558</v>
      </c>
      <c r="AJ64">
        <v>55343</v>
      </c>
      <c r="AK64" t="s">
        <v>221</v>
      </c>
      <c r="AL64" t="s">
        <v>565</v>
      </c>
      <c r="AO64" t="s">
        <v>1503</v>
      </c>
      <c r="AP64" t="s">
        <v>2140</v>
      </c>
    </row>
    <row r="65" spans="1:42" x14ac:dyDescent="0.3">
      <c r="A65" t="s">
        <v>574</v>
      </c>
      <c r="C65" t="s">
        <v>575</v>
      </c>
      <c r="D65" t="s">
        <v>269</v>
      </c>
      <c r="E65" t="s">
        <v>223</v>
      </c>
      <c r="F65" t="s">
        <v>270</v>
      </c>
      <c r="G65" t="s">
        <v>271</v>
      </c>
      <c r="H65" t="s">
        <v>576</v>
      </c>
      <c r="I65" t="s">
        <v>577</v>
      </c>
      <c r="K65" t="s">
        <v>578</v>
      </c>
      <c r="L65" t="s">
        <v>579</v>
      </c>
      <c r="M65" t="s">
        <v>580</v>
      </c>
      <c r="N65" t="s">
        <v>581</v>
      </c>
      <c r="O65">
        <v>83201</v>
      </c>
      <c r="P65" t="s">
        <v>221</v>
      </c>
      <c r="Q65" t="s">
        <v>582</v>
      </c>
      <c r="R65" t="s">
        <v>583</v>
      </c>
      <c r="S65" t="s">
        <v>104</v>
      </c>
      <c r="T65" t="s">
        <v>584</v>
      </c>
      <c r="U65">
        <f>_xlfn.XLOOKUP(CFO[[#This Row],[Company Domain]],Summary[Company Domain], Summary[Revenue (in 000s USD)],"ERROR")</f>
        <v>7987200</v>
      </c>
      <c r="V65" t="str">
        <f>_xlfn.XLOOKUP(CFO[[#This Row],[Company Domain]],Summary[Company Domain], Summary[Revenue Range (in USD)],"ERROR")</f>
        <v>Over $5 bil.</v>
      </c>
      <c r="W65" t="s">
        <v>208</v>
      </c>
      <c r="X65" t="s">
        <v>585</v>
      </c>
      <c r="Y65" t="s">
        <v>208</v>
      </c>
      <c r="Z65" t="s">
        <v>585</v>
      </c>
      <c r="AA65" t="str">
        <f>_xlfn.XLOOKUP(CFO[[#This Row],[Company Domain]],Summary[Company Domain], Summary[Industry (Standardized)],"ERROR")</f>
        <v>Retail</v>
      </c>
      <c r="AB65" t="str">
        <f>_xlfn.XLOOKUP(CFO[[#This Row],[Company Domain]],Summary[Company Domain], Summary[Lead Segment HS],"ERROR")</f>
        <v>Services</v>
      </c>
      <c r="AC65" t="str">
        <f>_xlfn.XLOOKUP(CFO[[#This Row],[Company Domain]],Summary[Company Domain], Summary[Industry Re-Segmentation],"ERROR")</f>
        <v>Retail + CPG</v>
      </c>
      <c r="AD65" t="s">
        <v>586</v>
      </c>
      <c r="AE65" t="s">
        <v>587</v>
      </c>
      <c r="AF65" t="s">
        <v>588</v>
      </c>
      <c r="AG65" t="s">
        <v>589</v>
      </c>
      <c r="AH65" t="s">
        <v>590</v>
      </c>
      <c r="AI65" t="s">
        <v>591</v>
      </c>
      <c r="AJ65">
        <v>44333</v>
      </c>
      <c r="AK65" t="s">
        <v>221</v>
      </c>
      <c r="AL65" t="s">
        <v>592</v>
      </c>
      <c r="AO65" t="s">
        <v>1503</v>
      </c>
      <c r="AP65" t="s">
        <v>2140</v>
      </c>
    </row>
    <row r="66" spans="1:42" x14ac:dyDescent="0.3">
      <c r="A66" t="s">
        <v>438</v>
      </c>
      <c r="B66" t="s">
        <v>505</v>
      </c>
      <c r="C66" t="s">
        <v>643</v>
      </c>
      <c r="D66" t="s">
        <v>644</v>
      </c>
      <c r="E66" t="s">
        <v>223</v>
      </c>
      <c r="F66" t="s">
        <v>270</v>
      </c>
      <c r="G66" t="s">
        <v>271</v>
      </c>
      <c r="H66" t="s">
        <v>645</v>
      </c>
      <c r="I66" t="s">
        <v>646</v>
      </c>
      <c r="J66" t="s">
        <v>647</v>
      </c>
      <c r="K66" t="s">
        <v>648</v>
      </c>
      <c r="L66" t="s">
        <v>649</v>
      </c>
      <c r="M66" t="s">
        <v>650</v>
      </c>
      <c r="N66" t="s">
        <v>651</v>
      </c>
      <c r="O66">
        <v>48377</v>
      </c>
      <c r="P66" t="s">
        <v>221</v>
      </c>
      <c r="Q66" t="s">
        <v>78</v>
      </c>
      <c r="R66" t="s">
        <v>652</v>
      </c>
      <c r="S66" t="s">
        <v>178</v>
      </c>
      <c r="T66" t="s">
        <v>653</v>
      </c>
      <c r="U66">
        <f>_xlfn.XLOOKUP(CFO[[#This Row],[Company Domain]],Summary[Company Domain], Summary[Revenue (in 000s USD)],"ERROR")</f>
        <v>1031125</v>
      </c>
      <c r="V66" t="str">
        <f>_xlfn.XLOOKUP(CFO[[#This Row],[Company Domain]],Summary[Company Domain], Summary[Revenue Range (in USD)],"ERROR")</f>
        <v>$1 bil. - $5 bil.</v>
      </c>
      <c r="W66" t="s">
        <v>601</v>
      </c>
      <c r="X66" t="s">
        <v>602</v>
      </c>
      <c r="Y66" t="s">
        <v>601</v>
      </c>
      <c r="Z66" t="s">
        <v>602</v>
      </c>
      <c r="AA66" t="str">
        <f>_xlfn.XLOOKUP(CFO[[#This Row],[Company Domain]],Summary[Company Domain], Summary[Industry (Standardized)],"ERROR")</f>
        <v>Physicians Clinics</v>
      </c>
      <c r="AB66" t="str">
        <f>_xlfn.XLOOKUP(CFO[[#This Row],[Company Domain]],Summary[Company Domain], Summary[Lead Segment HS],"ERROR")</f>
        <v>Healthcare</v>
      </c>
      <c r="AC66" t="str">
        <f>_xlfn.XLOOKUP(CFO[[#This Row],[Company Domain]],Summary[Company Domain], Summary[Industry Re-Segmentation],"ERROR")</f>
        <v>Healthcare</v>
      </c>
      <c r="AD66" t="s">
        <v>654</v>
      </c>
      <c r="AE66" t="s">
        <v>655</v>
      </c>
      <c r="AF66" t="s">
        <v>656</v>
      </c>
      <c r="AG66" t="s">
        <v>657</v>
      </c>
      <c r="AH66" t="s">
        <v>658</v>
      </c>
      <c r="AI66" t="s">
        <v>659</v>
      </c>
      <c r="AJ66">
        <v>21784</v>
      </c>
      <c r="AK66" t="s">
        <v>221</v>
      </c>
      <c r="AL66" t="s">
        <v>660</v>
      </c>
      <c r="AO66" t="s">
        <v>1503</v>
      </c>
      <c r="AP66" t="s">
        <v>2140</v>
      </c>
    </row>
    <row r="67" spans="1:42" x14ac:dyDescent="0.3">
      <c r="A67" t="s">
        <v>689</v>
      </c>
      <c r="B67" t="s">
        <v>320</v>
      </c>
      <c r="C67" t="s">
        <v>690</v>
      </c>
      <c r="D67" t="s">
        <v>691</v>
      </c>
      <c r="E67" t="s">
        <v>223</v>
      </c>
      <c r="F67" t="s">
        <v>219</v>
      </c>
      <c r="G67" t="s">
        <v>271</v>
      </c>
      <c r="H67" t="s">
        <v>692</v>
      </c>
      <c r="I67" t="s">
        <v>693</v>
      </c>
      <c r="K67" t="s">
        <v>694</v>
      </c>
      <c r="L67" t="s">
        <v>695</v>
      </c>
      <c r="M67" t="s">
        <v>696</v>
      </c>
      <c r="N67" t="s">
        <v>328</v>
      </c>
      <c r="O67">
        <v>97209</v>
      </c>
      <c r="P67" t="s">
        <v>221</v>
      </c>
      <c r="Q67" t="s">
        <v>75</v>
      </c>
      <c r="R67" t="s">
        <v>697</v>
      </c>
      <c r="S67" t="s">
        <v>175</v>
      </c>
      <c r="T67" t="s">
        <v>698</v>
      </c>
      <c r="U67">
        <f>_xlfn.XLOOKUP(CFO[[#This Row],[Company Domain]],Summary[Company Domain], Summary[Revenue (in 000s USD)],"ERROR")</f>
        <v>2055227</v>
      </c>
      <c r="V67" t="str">
        <f>_xlfn.XLOOKUP(CFO[[#This Row],[Company Domain]],Summary[Company Domain], Summary[Revenue Range (in USD)],"ERROR")</f>
        <v>$1 bil. - $5 bil.</v>
      </c>
      <c r="W67" t="s">
        <v>280</v>
      </c>
      <c r="X67" t="s">
        <v>281</v>
      </c>
      <c r="Y67" t="s">
        <v>460</v>
      </c>
      <c r="Z67" t="s">
        <v>699</v>
      </c>
      <c r="AA67" t="str">
        <f>_xlfn.XLOOKUP(CFO[[#This Row],[Company Domain]],Summary[Company Domain], Summary[Industry (Standardized)],"ERROR")</f>
        <v>Physicians Clinics</v>
      </c>
      <c r="AB67" t="str">
        <f>_xlfn.XLOOKUP(CFO[[#This Row],[Company Domain]],Summary[Company Domain], Summary[Lead Segment HS],"ERROR")</f>
        <v>Healthcare</v>
      </c>
      <c r="AC67" t="str">
        <f>_xlfn.XLOOKUP(CFO[[#This Row],[Company Domain]],Summary[Company Domain], Summary[Industry Re-Segmentation],"ERROR")</f>
        <v>Healthcare</v>
      </c>
      <c r="AD67" t="s">
        <v>700</v>
      </c>
      <c r="AE67" t="s">
        <v>701</v>
      </c>
      <c r="AF67" t="s">
        <v>702</v>
      </c>
      <c r="AG67" t="s">
        <v>695</v>
      </c>
      <c r="AH67" t="s">
        <v>696</v>
      </c>
      <c r="AI67" t="s">
        <v>328</v>
      </c>
      <c r="AJ67">
        <v>97209</v>
      </c>
      <c r="AK67" t="s">
        <v>221</v>
      </c>
      <c r="AL67" t="s">
        <v>703</v>
      </c>
      <c r="AO67" t="s">
        <v>1503</v>
      </c>
      <c r="AP67" t="s">
        <v>2140</v>
      </c>
    </row>
    <row r="68" spans="1:42" x14ac:dyDescent="0.3">
      <c r="A68" t="s">
        <v>422</v>
      </c>
      <c r="C68" t="s">
        <v>704</v>
      </c>
      <c r="D68" t="s">
        <v>705</v>
      </c>
      <c r="E68" t="s">
        <v>223</v>
      </c>
      <c r="F68" t="s">
        <v>219</v>
      </c>
      <c r="G68" t="s">
        <v>271</v>
      </c>
      <c r="H68" t="s">
        <v>706</v>
      </c>
      <c r="I68" t="s">
        <v>155</v>
      </c>
      <c r="J68" t="s">
        <v>707</v>
      </c>
      <c r="L68" t="s">
        <v>708</v>
      </c>
      <c r="M68" t="s">
        <v>709</v>
      </c>
      <c r="N68" t="s">
        <v>429</v>
      </c>
      <c r="O68">
        <v>60611</v>
      </c>
      <c r="P68" t="s">
        <v>221</v>
      </c>
      <c r="Q68" t="s">
        <v>710</v>
      </c>
      <c r="R68" t="s">
        <v>711</v>
      </c>
      <c r="S68" t="s">
        <v>155</v>
      </c>
      <c r="T68" t="s">
        <v>712</v>
      </c>
      <c r="U68">
        <f>_xlfn.XLOOKUP(CFO[[#This Row],[Company Domain]],Summary[Company Domain], Summary[Revenue (in 000s USD)],"ERROR")</f>
        <v>1806400</v>
      </c>
      <c r="V68" t="str">
        <f>_xlfn.XLOOKUP(CFO[[#This Row],[Company Domain]],Summary[Company Domain], Summary[Revenue Range (in USD)],"ERROR")</f>
        <v>$1 bil. - $5 bil.</v>
      </c>
      <c r="W68" t="s">
        <v>380</v>
      </c>
      <c r="X68" t="s">
        <v>713</v>
      </c>
      <c r="Y68" t="s">
        <v>380</v>
      </c>
      <c r="Z68" t="s">
        <v>713</v>
      </c>
      <c r="AA68" t="str">
        <f>_xlfn.XLOOKUP(CFO[[#This Row],[Company Domain]],Summary[Company Domain], Summary[Industry (Standardized)],"ERROR")</f>
        <v>Media &amp; Internet</v>
      </c>
      <c r="AB68" t="str">
        <f>_xlfn.XLOOKUP(CFO[[#This Row],[Company Domain]],Summary[Company Domain], Summary[Lead Segment HS],"ERROR")</f>
        <v>Services</v>
      </c>
      <c r="AC68" t="str">
        <f>_xlfn.XLOOKUP(CFO[[#This Row],[Company Domain]],Summary[Company Domain], Summary[Industry Re-Segmentation],"ERROR")</f>
        <v>General</v>
      </c>
      <c r="AD68" t="s">
        <v>714</v>
      </c>
      <c r="AE68" t="s">
        <v>715</v>
      </c>
      <c r="AF68" t="s">
        <v>716</v>
      </c>
      <c r="AG68" t="s">
        <v>717</v>
      </c>
      <c r="AH68" t="s">
        <v>718</v>
      </c>
      <c r="AI68" t="s">
        <v>457</v>
      </c>
      <c r="AK68" t="s">
        <v>221</v>
      </c>
      <c r="AL68" t="s">
        <v>719</v>
      </c>
      <c r="AO68" t="s">
        <v>1503</v>
      </c>
      <c r="AP68" t="s">
        <v>2140</v>
      </c>
    </row>
    <row r="69" spans="1:42" x14ac:dyDescent="0.3">
      <c r="A69" t="s">
        <v>777</v>
      </c>
      <c r="C69" t="s">
        <v>778</v>
      </c>
      <c r="D69" t="s">
        <v>269</v>
      </c>
      <c r="E69" t="s">
        <v>223</v>
      </c>
      <c r="F69" t="s">
        <v>779</v>
      </c>
      <c r="G69" t="s">
        <v>271</v>
      </c>
      <c r="H69" t="s">
        <v>780</v>
      </c>
      <c r="I69" t="s">
        <v>191</v>
      </c>
      <c r="J69" t="s">
        <v>781</v>
      </c>
      <c r="K69" t="s">
        <v>782</v>
      </c>
      <c r="L69" t="s">
        <v>783</v>
      </c>
      <c r="M69" t="s">
        <v>784</v>
      </c>
      <c r="N69" t="s">
        <v>345</v>
      </c>
      <c r="O69">
        <v>63043</v>
      </c>
      <c r="P69" t="s">
        <v>221</v>
      </c>
      <c r="Q69" t="s">
        <v>559</v>
      </c>
      <c r="R69" t="s">
        <v>560</v>
      </c>
      <c r="S69" t="s">
        <v>191</v>
      </c>
      <c r="T69" t="s">
        <v>561</v>
      </c>
      <c r="U69">
        <f>_xlfn.XLOOKUP(CFO[[#This Row],[Company Domain]],Summary[Company Domain], Summary[Revenue (in 000s USD)],"ERROR")</f>
        <v>257000000</v>
      </c>
      <c r="V69" t="str">
        <f>_xlfn.XLOOKUP(CFO[[#This Row],[Company Domain]],Summary[Company Domain], Summary[Revenue Range (in USD)],"ERROR")</f>
        <v>Over $5 bil.</v>
      </c>
      <c r="W69" t="s">
        <v>215</v>
      </c>
      <c r="Y69" t="s">
        <v>215</v>
      </c>
      <c r="AA69" t="str">
        <f>_xlfn.XLOOKUP(CFO[[#This Row],[Company Domain]],Summary[Company Domain], Summary[Industry (Standardized)],"ERROR")</f>
        <v>Insurance</v>
      </c>
      <c r="AB69" t="str">
        <f>_xlfn.XLOOKUP(CFO[[#This Row],[Company Domain]],Summary[Company Domain], Summary[Lead Segment HS],"ERROR")</f>
        <v>Services</v>
      </c>
      <c r="AC69" t="str">
        <f>_xlfn.XLOOKUP(CFO[[#This Row],[Company Domain]],Summary[Company Domain], Summary[Industry Re-Segmentation],"ERROR")</f>
        <v>Finance &amp; Insurance</v>
      </c>
      <c r="AD69" t="s">
        <v>562</v>
      </c>
      <c r="AE69" t="s">
        <v>563</v>
      </c>
      <c r="AF69" t="s">
        <v>564</v>
      </c>
      <c r="AG69" t="s">
        <v>556</v>
      </c>
      <c r="AH69" t="s">
        <v>557</v>
      </c>
      <c r="AI69" t="s">
        <v>558</v>
      </c>
      <c r="AJ69">
        <v>55343</v>
      </c>
      <c r="AK69" t="s">
        <v>221</v>
      </c>
      <c r="AL69" t="s">
        <v>565</v>
      </c>
      <c r="AO69" t="s">
        <v>1503</v>
      </c>
      <c r="AP69" t="s">
        <v>2140</v>
      </c>
    </row>
    <row r="70" spans="1:42" x14ac:dyDescent="0.3">
      <c r="A70" t="s">
        <v>785</v>
      </c>
      <c r="C70" t="s">
        <v>786</v>
      </c>
      <c r="D70" t="s">
        <v>269</v>
      </c>
      <c r="E70" t="s">
        <v>223</v>
      </c>
      <c r="F70" t="s">
        <v>270</v>
      </c>
      <c r="G70" t="s">
        <v>271</v>
      </c>
      <c r="H70" t="s">
        <v>787</v>
      </c>
      <c r="I70" t="s">
        <v>788</v>
      </c>
      <c r="J70" t="s">
        <v>789</v>
      </c>
      <c r="L70" t="s">
        <v>790</v>
      </c>
      <c r="M70" t="s">
        <v>791</v>
      </c>
      <c r="N70" t="s">
        <v>294</v>
      </c>
      <c r="O70" t="s">
        <v>792</v>
      </c>
      <c r="P70" t="s">
        <v>221</v>
      </c>
      <c r="Q70" t="s">
        <v>82</v>
      </c>
      <c r="R70" t="s">
        <v>793</v>
      </c>
      <c r="S70" t="s">
        <v>182</v>
      </c>
      <c r="T70" t="s">
        <v>794</v>
      </c>
      <c r="U70">
        <f>_xlfn.XLOOKUP(CFO[[#This Row],[Company Domain]],Summary[Company Domain], Summary[Revenue (in 000s USD)],"ERROR")</f>
        <v>1161057</v>
      </c>
      <c r="V70" t="str">
        <f>_xlfn.XLOOKUP(CFO[[#This Row],[Company Domain]],Summary[Company Domain], Summary[Revenue Range (in USD)],"ERROR")</f>
        <v>$1 bil. - $5 bil.</v>
      </c>
      <c r="W70" t="s">
        <v>280</v>
      </c>
      <c r="X70" t="s">
        <v>281</v>
      </c>
      <c r="Y70" t="s">
        <v>280</v>
      </c>
      <c r="Z70" t="s">
        <v>281</v>
      </c>
      <c r="AA70" t="str">
        <f>_xlfn.XLOOKUP(CFO[[#This Row],[Company Domain]],Summary[Company Domain], Summary[Industry (Standardized)],"ERROR")</f>
        <v>Physicians Clinics</v>
      </c>
      <c r="AB70" t="str">
        <f>_xlfn.XLOOKUP(CFO[[#This Row],[Company Domain]],Summary[Company Domain], Summary[Lead Segment HS],"ERROR")</f>
        <v>Healthcare</v>
      </c>
      <c r="AC70" t="str">
        <f>_xlfn.XLOOKUP(CFO[[#This Row],[Company Domain]],Summary[Company Domain], Summary[Industry Re-Segmentation],"ERROR")</f>
        <v>Healthcare</v>
      </c>
      <c r="AD70" t="s">
        <v>795</v>
      </c>
      <c r="AE70" t="s">
        <v>796</v>
      </c>
      <c r="AF70" t="s">
        <v>797</v>
      </c>
      <c r="AG70" t="s">
        <v>798</v>
      </c>
      <c r="AH70" t="s">
        <v>799</v>
      </c>
      <c r="AI70" t="s">
        <v>294</v>
      </c>
      <c r="AJ70">
        <v>90602</v>
      </c>
      <c r="AK70" t="s">
        <v>221</v>
      </c>
      <c r="AL70" t="s">
        <v>800</v>
      </c>
      <c r="AO70" t="s">
        <v>1503</v>
      </c>
      <c r="AP70" t="s">
        <v>2140</v>
      </c>
    </row>
    <row r="71" spans="1:42" x14ac:dyDescent="0.3">
      <c r="A71" t="s">
        <v>609</v>
      </c>
      <c r="B71" t="s">
        <v>763</v>
      </c>
      <c r="C71" t="s">
        <v>801</v>
      </c>
      <c r="D71" t="s">
        <v>269</v>
      </c>
      <c r="E71" t="s">
        <v>223</v>
      </c>
      <c r="F71" t="s">
        <v>802</v>
      </c>
      <c r="G71" t="s">
        <v>271</v>
      </c>
      <c r="H71" t="s">
        <v>803</v>
      </c>
      <c r="I71" t="s">
        <v>804</v>
      </c>
      <c r="J71" t="s">
        <v>805</v>
      </c>
      <c r="K71" t="s">
        <v>806</v>
      </c>
      <c r="L71" t="s">
        <v>807</v>
      </c>
      <c r="M71" t="s">
        <v>808</v>
      </c>
      <c r="N71" t="s">
        <v>396</v>
      </c>
      <c r="O71">
        <v>19114</v>
      </c>
      <c r="P71" t="s">
        <v>221</v>
      </c>
      <c r="Q71" t="s">
        <v>63</v>
      </c>
      <c r="R71" t="s">
        <v>667</v>
      </c>
      <c r="S71" t="s">
        <v>163</v>
      </c>
      <c r="T71" t="s">
        <v>668</v>
      </c>
      <c r="U71">
        <f>_xlfn.XLOOKUP(CFO[[#This Row],[Company Domain]],Summary[Company Domain], Summary[Revenue (in 000s USD)],"ERROR")</f>
        <v>1688222</v>
      </c>
      <c r="V71" t="str">
        <f>_xlfn.XLOOKUP(CFO[[#This Row],[Company Domain]],Summary[Company Domain], Summary[Revenue Range (in USD)],"ERROR")</f>
        <v>$1 bil. - $5 bil.</v>
      </c>
      <c r="W71" t="s">
        <v>280</v>
      </c>
      <c r="X71" t="s">
        <v>281</v>
      </c>
      <c r="Y71" t="s">
        <v>280</v>
      </c>
      <c r="Z71" t="s">
        <v>281</v>
      </c>
      <c r="AA71" t="str">
        <f>_xlfn.XLOOKUP(CFO[[#This Row],[Company Domain]],Summary[Company Domain], Summary[Industry (Standardized)],"ERROR")</f>
        <v>Physicians Clinics</v>
      </c>
      <c r="AB71" t="str">
        <f>_xlfn.XLOOKUP(CFO[[#This Row],[Company Domain]],Summary[Company Domain], Summary[Lead Segment HS],"ERROR")</f>
        <v>Healthcare</v>
      </c>
      <c r="AC71" t="str">
        <f>_xlfn.XLOOKUP(CFO[[#This Row],[Company Domain]],Summary[Company Domain], Summary[Industry Re-Segmentation],"ERROR")</f>
        <v>Healthcare</v>
      </c>
      <c r="AD71" t="s">
        <v>669</v>
      </c>
      <c r="AE71" t="s">
        <v>670</v>
      </c>
      <c r="AF71" t="s">
        <v>671</v>
      </c>
      <c r="AG71" t="s">
        <v>672</v>
      </c>
      <c r="AH71" t="s">
        <v>673</v>
      </c>
      <c r="AI71" t="s">
        <v>396</v>
      </c>
      <c r="AJ71">
        <v>19611</v>
      </c>
      <c r="AK71" t="s">
        <v>221</v>
      </c>
      <c r="AL71" t="s">
        <v>674</v>
      </c>
      <c r="AO71" t="s">
        <v>1503</v>
      </c>
      <c r="AP71" t="s">
        <v>2141</v>
      </c>
    </row>
    <row r="72" spans="1:42" x14ac:dyDescent="0.3">
      <c r="A72" t="s">
        <v>831</v>
      </c>
      <c r="B72" t="s">
        <v>661</v>
      </c>
      <c r="C72" t="s">
        <v>832</v>
      </c>
      <c r="D72" t="s">
        <v>269</v>
      </c>
      <c r="E72" t="s">
        <v>223</v>
      </c>
      <c r="F72" t="s">
        <v>270</v>
      </c>
      <c r="G72" t="s">
        <v>271</v>
      </c>
      <c r="H72" t="s">
        <v>833</v>
      </c>
      <c r="I72" t="s">
        <v>171</v>
      </c>
      <c r="J72" t="s">
        <v>834</v>
      </c>
      <c r="K72" t="s">
        <v>835</v>
      </c>
      <c r="L72" t="s">
        <v>836</v>
      </c>
      <c r="M72" t="s">
        <v>837</v>
      </c>
      <c r="N72" t="s">
        <v>838</v>
      </c>
      <c r="O72">
        <v>68046</v>
      </c>
      <c r="P72" t="s">
        <v>221</v>
      </c>
      <c r="Q72" t="s">
        <v>839</v>
      </c>
      <c r="R72" t="s">
        <v>840</v>
      </c>
      <c r="S72" t="s">
        <v>171</v>
      </c>
      <c r="T72" t="s">
        <v>841</v>
      </c>
      <c r="U72">
        <f>_xlfn.XLOOKUP(CFO[[#This Row],[Company Domain]],Summary[Company Domain], Summary[Revenue (in 000s USD)],"ERROR")</f>
        <v>1329650</v>
      </c>
      <c r="V72" t="str">
        <f>_xlfn.XLOOKUP(CFO[[#This Row],[Company Domain]],Summary[Company Domain], Summary[Revenue Range (in USD)],"ERROR")</f>
        <v>$1 bil. - $5 bil.</v>
      </c>
      <c r="W72" t="s">
        <v>280</v>
      </c>
      <c r="X72" t="s">
        <v>281</v>
      </c>
      <c r="Y72" t="s">
        <v>280</v>
      </c>
      <c r="Z72" t="s">
        <v>842</v>
      </c>
      <c r="AA72" t="str">
        <f>_xlfn.XLOOKUP(CFO[[#This Row],[Company Domain]],Summary[Company Domain], Summary[Industry (Standardized)],"ERROR")</f>
        <v>Physicians Clinics</v>
      </c>
      <c r="AB72" t="str">
        <f>_xlfn.XLOOKUP(CFO[[#This Row],[Company Domain]],Summary[Company Domain], Summary[Lead Segment HS],"ERROR")</f>
        <v>Healthcare</v>
      </c>
      <c r="AC72" t="str">
        <f>_xlfn.XLOOKUP(CFO[[#This Row],[Company Domain]],Summary[Company Domain], Summary[Industry Re-Segmentation],"ERROR")</f>
        <v>Healthcare</v>
      </c>
      <c r="AD72" t="s">
        <v>843</v>
      </c>
      <c r="AE72" t="s">
        <v>844</v>
      </c>
      <c r="AF72" t="s">
        <v>845</v>
      </c>
      <c r="AG72" t="s">
        <v>846</v>
      </c>
      <c r="AH72" t="s">
        <v>847</v>
      </c>
      <c r="AI72" t="s">
        <v>838</v>
      </c>
      <c r="AJ72">
        <v>68198</v>
      </c>
      <c r="AK72" t="s">
        <v>221</v>
      </c>
      <c r="AL72" t="s">
        <v>848</v>
      </c>
      <c r="AO72" t="s">
        <v>1503</v>
      </c>
      <c r="AP72" t="s">
        <v>2140</v>
      </c>
    </row>
    <row r="73" spans="1:42" x14ac:dyDescent="0.3">
      <c r="A73" t="s">
        <v>849</v>
      </c>
      <c r="C73" t="s">
        <v>850</v>
      </c>
      <c r="D73" t="s">
        <v>851</v>
      </c>
      <c r="E73" t="s">
        <v>223</v>
      </c>
      <c r="F73" t="s">
        <v>270</v>
      </c>
      <c r="G73" t="s">
        <v>271</v>
      </c>
      <c r="H73" t="s">
        <v>852</v>
      </c>
      <c r="I73" t="s">
        <v>140</v>
      </c>
      <c r="K73" t="s">
        <v>853</v>
      </c>
      <c r="L73" t="s">
        <v>854</v>
      </c>
      <c r="M73" t="s">
        <v>855</v>
      </c>
      <c r="N73" t="s">
        <v>294</v>
      </c>
      <c r="O73">
        <v>93030</v>
      </c>
      <c r="P73" t="s">
        <v>221</v>
      </c>
      <c r="Q73" t="s">
        <v>40</v>
      </c>
      <c r="R73" t="s">
        <v>856</v>
      </c>
      <c r="S73" t="s">
        <v>140</v>
      </c>
      <c r="T73" t="s">
        <v>857</v>
      </c>
      <c r="U73">
        <f>_xlfn.XLOOKUP(CFO[[#This Row],[Company Domain]],Summary[Company Domain], Summary[Revenue (in 000s USD)],"ERROR")</f>
        <v>8779057</v>
      </c>
      <c r="V73" t="str">
        <f>_xlfn.XLOOKUP(CFO[[#This Row],[Company Domain]],Summary[Company Domain], Summary[Revenue Range (in USD)],"ERROR")</f>
        <v>Over $5 bil.</v>
      </c>
      <c r="W73" t="s">
        <v>280</v>
      </c>
      <c r="X73" t="s">
        <v>281</v>
      </c>
      <c r="Y73" t="s">
        <v>858</v>
      </c>
      <c r="Z73" t="s">
        <v>859</v>
      </c>
      <c r="AA73" t="str">
        <f>_xlfn.XLOOKUP(CFO[[#This Row],[Company Domain]],Summary[Company Domain], Summary[Industry (Standardized)],"ERROR")</f>
        <v>Physicians Clinics</v>
      </c>
      <c r="AB73" t="str">
        <f>_xlfn.XLOOKUP(CFO[[#This Row],[Company Domain]],Summary[Company Domain], Summary[Lead Segment HS],"ERROR")</f>
        <v>Healthcare</v>
      </c>
      <c r="AC73" t="str">
        <f>_xlfn.XLOOKUP(CFO[[#This Row],[Company Domain]],Summary[Company Domain], Summary[Industry Re-Segmentation],"ERROR")</f>
        <v>Healthcare</v>
      </c>
      <c r="AD73" t="s">
        <v>860</v>
      </c>
      <c r="AE73" t="s">
        <v>861</v>
      </c>
      <c r="AF73" t="s">
        <v>862</v>
      </c>
      <c r="AG73" t="s">
        <v>863</v>
      </c>
      <c r="AH73" t="s">
        <v>864</v>
      </c>
      <c r="AI73" t="s">
        <v>294</v>
      </c>
      <c r="AJ73">
        <v>94107</v>
      </c>
      <c r="AK73" t="s">
        <v>221</v>
      </c>
      <c r="AL73" t="s">
        <v>865</v>
      </c>
      <c r="AO73" t="s">
        <v>1503</v>
      </c>
      <c r="AP73" t="s">
        <v>2140</v>
      </c>
    </row>
    <row r="74" spans="1:42" x14ac:dyDescent="0.3">
      <c r="A74" t="s">
        <v>882</v>
      </c>
      <c r="C74" t="s">
        <v>883</v>
      </c>
      <c r="D74" t="s">
        <v>269</v>
      </c>
      <c r="E74" t="s">
        <v>223</v>
      </c>
      <c r="F74" t="s">
        <v>270</v>
      </c>
      <c r="G74" t="s">
        <v>271</v>
      </c>
      <c r="H74" t="s">
        <v>884</v>
      </c>
      <c r="I74" t="s">
        <v>885</v>
      </c>
      <c r="J74" t="s">
        <v>886</v>
      </c>
      <c r="K74" t="s">
        <v>887</v>
      </c>
      <c r="P74" t="s">
        <v>221</v>
      </c>
      <c r="Q74" t="s">
        <v>98</v>
      </c>
      <c r="R74" t="s">
        <v>888</v>
      </c>
      <c r="S74" t="s">
        <v>197</v>
      </c>
      <c r="T74" t="s">
        <v>889</v>
      </c>
      <c r="U74">
        <f>_xlfn.XLOOKUP(CFO[[#This Row],[Company Domain]],Summary[Company Domain], Summary[Revenue (in 000s USD)],"ERROR")</f>
        <v>11177516</v>
      </c>
      <c r="V74" t="str">
        <f>_xlfn.XLOOKUP(CFO[[#This Row],[Company Domain]],Summary[Company Domain], Summary[Revenue Range (in USD)],"ERROR")</f>
        <v>Over $5 bil.</v>
      </c>
      <c r="W74" t="s">
        <v>280</v>
      </c>
      <c r="X74" t="s">
        <v>281</v>
      </c>
      <c r="Y74" t="s">
        <v>280</v>
      </c>
      <c r="Z74" t="s">
        <v>281</v>
      </c>
      <c r="AA74" t="str">
        <f>_xlfn.XLOOKUP(CFO[[#This Row],[Company Domain]],Summary[Company Domain], Summary[Industry (Standardized)],"ERROR")</f>
        <v>Physicians Clinics</v>
      </c>
      <c r="AB74" t="str">
        <f>_xlfn.XLOOKUP(CFO[[#This Row],[Company Domain]],Summary[Company Domain], Summary[Lead Segment HS],"ERROR")</f>
        <v>Healthcare</v>
      </c>
      <c r="AC74" t="str">
        <f>_xlfn.XLOOKUP(CFO[[#This Row],[Company Domain]],Summary[Company Domain], Summary[Industry Re-Segmentation],"ERROR")</f>
        <v>Healthcare</v>
      </c>
      <c r="AD74" t="s">
        <v>890</v>
      </c>
      <c r="AE74" t="s">
        <v>891</v>
      </c>
      <c r="AF74" t="s">
        <v>892</v>
      </c>
      <c r="AG74" t="s">
        <v>893</v>
      </c>
      <c r="AH74" t="s">
        <v>743</v>
      </c>
      <c r="AI74" t="s">
        <v>376</v>
      </c>
      <c r="AJ74">
        <v>10013</v>
      </c>
      <c r="AK74" t="s">
        <v>221</v>
      </c>
      <c r="AL74" t="s">
        <v>894</v>
      </c>
      <c r="AO74" t="s">
        <v>1503</v>
      </c>
      <c r="AP74" t="s">
        <v>2140</v>
      </c>
    </row>
    <row r="75" spans="1:42" x14ac:dyDescent="0.3">
      <c r="A75" t="s">
        <v>488</v>
      </c>
      <c r="B75" t="s">
        <v>439</v>
      </c>
      <c r="C75" t="s">
        <v>921</v>
      </c>
      <c r="D75" t="s">
        <v>355</v>
      </c>
      <c r="E75" t="s">
        <v>223</v>
      </c>
      <c r="F75" t="s">
        <v>270</v>
      </c>
      <c r="G75" t="s">
        <v>271</v>
      </c>
      <c r="H75" t="s">
        <v>922</v>
      </c>
      <c r="I75" t="s">
        <v>161</v>
      </c>
      <c r="J75" t="s">
        <v>923</v>
      </c>
      <c r="L75" t="s">
        <v>924</v>
      </c>
      <c r="M75" t="s">
        <v>925</v>
      </c>
      <c r="N75" t="s">
        <v>294</v>
      </c>
      <c r="O75">
        <v>94025</v>
      </c>
      <c r="P75" t="s">
        <v>221</v>
      </c>
      <c r="Q75" t="s">
        <v>926</v>
      </c>
      <c r="R75" t="s">
        <v>927</v>
      </c>
      <c r="S75" t="s">
        <v>161</v>
      </c>
      <c r="T75" t="s">
        <v>928</v>
      </c>
      <c r="U75">
        <f>_xlfn.XLOOKUP(CFO[[#This Row],[Company Domain]],Summary[Company Domain], Summary[Revenue (in 000s USD)],"ERROR")</f>
        <v>7248142</v>
      </c>
      <c r="V75" t="str">
        <f>_xlfn.XLOOKUP(CFO[[#This Row],[Company Domain]],Summary[Company Domain], Summary[Revenue Range (in USD)],"ERROR")</f>
        <v>Over $5 bil.</v>
      </c>
      <c r="W75" t="s">
        <v>380</v>
      </c>
      <c r="X75" t="s">
        <v>929</v>
      </c>
      <c r="Y75" t="s">
        <v>380</v>
      </c>
      <c r="Z75" t="s">
        <v>929</v>
      </c>
      <c r="AA75" t="str">
        <f>_xlfn.XLOOKUP(CFO[[#This Row],[Company Domain]],Summary[Company Domain], Summary[Industry (Standardized)],"ERROR")</f>
        <v>Consumer Services</v>
      </c>
      <c r="AB75" t="str">
        <f>_xlfn.XLOOKUP(CFO[[#This Row],[Company Domain]],Summary[Company Domain], Summary[Lead Segment HS],"ERROR")</f>
        <v>Services</v>
      </c>
      <c r="AC75" t="str">
        <f>_xlfn.XLOOKUP(CFO[[#This Row],[Company Domain]],Summary[Company Domain], Summary[Industry Re-Segmentation],"ERROR")</f>
        <v>Retail + CPG</v>
      </c>
      <c r="AD75" t="s">
        <v>930</v>
      </c>
      <c r="AE75" t="s">
        <v>931</v>
      </c>
      <c r="AF75" t="s">
        <v>932</v>
      </c>
      <c r="AG75" t="s">
        <v>933</v>
      </c>
      <c r="AH75" t="s">
        <v>925</v>
      </c>
      <c r="AI75" t="s">
        <v>294</v>
      </c>
      <c r="AJ75">
        <v>94025</v>
      </c>
      <c r="AK75" t="s">
        <v>221</v>
      </c>
      <c r="AL75" t="s">
        <v>934</v>
      </c>
      <c r="AO75" t="s">
        <v>1503</v>
      </c>
      <c r="AP75" t="s">
        <v>2140</v>
      </c>
    </row>
    <row r="76" spans="1:42" x14ac:dyDescent="0.3">
      <c r="A76" t="s">
        <v>955</v>
      </c>
      <c r="C76" t="s">
        <v>956</v>
      </c>
      <c r="D76" t="s">
        <v>811</v>
      </c>
      <c r="E76" t="s">
        <v>223</v>
      </c>
      <c r="F76" t="s">
        <v>219</v>
      </c>
      <c r="G76" t="s">
        <v>271</v>
      </c>
      <c r="H76" t="s">
        <v>957</v>
      </c>
      <c r="I76" t="s">
        <v>273</v>
      </c>
      <c r="J76" t="s">
        <v>958</v>
      </c>
      <c r="K76" t="s">
        <v>959</v>
      </c>
      <c r="L76" t="s">
        <v>960</v>
      </c>
      <c r="M76" t="s">
        <v>961</v>
      </c>
      <c r="N76" t="s">
        <v>277</v>
      </c>
      <c r="O76">
        <v>50702</v>
      </c>
      <c r="P76" t="s">
        <v>221</v>
      </c>
      <c r="Q76" t="s">
        <v>64</v>
      </c>
      <c r="R76" t="s">
        <v>278</v>
      </c>
      <c r="S76" t="s">
        <v>164</v>
      </c>
      <c r="T76" t="s">
        <v>279</v>
      </c>
      <c r="U76">
        <f>_xlfn.XLOOKUP(CFO[[#This Row],[Company Domain]],Summary[Company Domain], Summary[Revenue (in 000s USD)],"ERROR")</f>
        <v>2642435</v>
      </c>
      <c r="V76" t="str">
        <f>_xlfn.XLOOKUP(CFO[[#This Row],[Company Domain]],Summary[Company Domain], Summary[Revenue Range (in USD)],"ERROR")</f>
        <v>$1 bil. - $5 bil.</v>
      </c>
      <c r="W76" t="s">
        <v>280</v>
      </c>
      <c r="X76" t="s">
        <v>281</v>
      </c>
      <c r="Y76" t="s">
        <v>280</v>
      </c>
      <c r="Z76" t="s">
        <v>281</v>
      </c>
      <c r="AA76" t="str">
        <f>_xlfn.XLOOKUP(CFO[[#This Row],[Company Domain]],Summary[Company Domain], Summary[Industry (Standardized)],"ERROR")</f>
        <v>Physicians Clinics</v>
      </c>
      <c r="AB76" t="str">
        <f>_xlfn.XLOOKUP(CFO[[#This Row],[Company Domain]],Summary[Company Domain], Summary[Lead Segment HS],"ERROR")</f>
        <v>Healthcare</v>
      </c>
      <c r="AC76" t="str">
        <f>_xlfn.XLOOKUP(CFO[[#This Row],[Company Domain]],Summary[Company Domain], Summary[Industry Re-Segmentation],"ERROR")</f>
        <v>Healthcare</v>
      </c>
      <c r="AD76" t="s">
        <v>282</v>
      </c>
      <c r="AE76" t="s">
        <v>283</v>
      </c>
      <c r="AF76" t="s">
        <v>284</v>
      </c>
      <c r="AG76" t="s">
        <v>285</v>
      </c>
      <c r="AH76" t="s">
        <v>286</v>
      </c>
      <c r="AI76" t="s">
        <v>277</v>
      </c>
      <c r="AJ76">
        <v>52403</v>
      </c>
      <c r="AK76" t="s">
        <v>221</v>
      </c>
      <c r="AL76" t="s">
        <v>287</v>
      </c>
      <c r="AO76" t="s">
        <v>1503</v>
      </c>
      <c r="AP76" t="s">
        <v>2140</v>
      </c>
    </row>
    <row r="77" spans="1:42" x14ac:dyDescent="0.3">
      <c r="A77" t="s">
        <v>962</v>
      </c>
      <c r="C77" t="s">
        <v>963</v>
      </c>
      <c r="D77" t="s">
        <v>269</v>
      </c>
      <c r="E77" t="s">
        <v>223</v>
      </c>
      <c r="F77" t="s">
        <v>270</v>
      </c>
      <c r="G77" t="s">
        <v>271</v>
      </c>
      <c r="H77" t="s">
        <v>964</v>
      </c>
      <c r="I77" t="s">
        <v>142</v>
      </c>
      <c r="J77" t="s">
        <v>965</v>
      </c>
      <c r="N77" t="s">
        <v>294</v>
      </c>
      <c r="P77" t="s">
        <v>221</v>
      </c>
      <c r="Q77" t="s">
        <v>42</v>
      </c>
      <c r="R77" t="s">
        <v>530</v>
      </c>
      <c r="S77" t="s">
        <v>142</v>
      </c>
      <c r="T77" t="s">
        <v>531</v>
      </c>
      <c r="U77">
        <f>_xlfn.XLOOKUP(CFO[[#This Row],[Company Domain]],Summary[Company Domain], Summary[Revenue (in 000s USD)],"ERROR")</f>
        <v>17616228</v>
      </c>
      <c r="V77" t="str">
        <f>_xlfn.XLOOKUP(CFO[[#This Row],[Company Domain]],Summary[Company Domain], Summary[Revenue Range (in USD)],"ERROR")</f>
        <v>Over $5 bil.</v>
      </c>
      <c r="W77" t="s">
        <v>280</v>
      </c>
      <c r="X77" t="s">
        <v>281</v>
      </c>
      <c r="Y77" t="s">
        <v>399</v>
      </c>
      <c r="Z77" t="s">
        <v>532</v>
      </c>
      <c r="AA77" t="str">
        <f>_xlfn.XLOOKUP(CFO[[#This Row],[Company Domain]],Summary[Company Domain], Summary[Industry (Standardized)],"ERROR")</f>
        <v>Physicians Clinics</v>
      </c>
      <c r="AB77" t="str">
        <f>_xlfn.XLOOKUP(CFO[[#This Row],[Company Domain]],Summary[Company Domain], Summary[Lead Segment HS],"ERROR")</f>
        <v>Healthcare</v>
      </c>
      <c r="AC77" t="str">
        <f>_xlfn.XLOOKUP(CFO[[#This Row],[Company Domain]],Summary[Company Domain], Summary[Industry Re-Segmentation],"ERROR")</f>
        <v>Healthcare</v>
      </c>
      <c r="AD77" t="s">
        <v>533</v>
      </c>
      <c r="AE77" t="s">
        <v>534</v>
      </c>
      <c r="AF77" t="s">
        <v>535</v>
      </c>
      <c r="AG77" t="s">
        <v>527</v>
      </c>
      <c r="AH77" t="s">
        <v>528</v>
      </c>
      <c r="AI77" t="s">
        <v>529</v>
      </c>
      <c r="AJ77">
        <v>98057</v>
      </c>
      <c r="AK77" t="s">
        <v>221</v>
      </c>
      <c r="AL77" t="s">
        <v>536</v>
      </c>
      <c r="AO77" t="s">
        <v>1503</v>
      </c>
      <c r="AP77" t="s">
        <v>2140</v>
      </c>
    </row>
    <row r="78" spans="1:42" x14ac:dyDescent="0.3">
      <c r="A78" t="s">
        <v>966</v>
      </c>
      <c r="C78" t="s">
        <v>967</v>
      </c>
      <c r="D78" t="s">
        <v>269</v>
      </c>
      <c r="E78" t="s">
        <v>223</v>
      </c>
      <c r="F78" t="s">
        <v>270</v>
      </c>
      <c r="G78" t="s">
        <v>271</v>
      </c>
      <c r="H78" t="s">
        <v>968</v>
      </c>
      <c r="I78" t="s">
        <v>170</v>
      </c>
      <c r="J78" t="s">
        <v>969</v>
      </c>
      <c r="K78" t="s">
        <v>970</v>
      </c>
      <c r="L78" t="s">
        <v>971</v>
      </c>
      <c r="M78" t="s">
        <v>972</v>
      </c>
      <c r="N78" t="s">
        <v>973</v>
      </c>
      <c r="O78">
        <v>28209</v>
      </c>
      <c r="P78" t="s">
        <v>221</v>
      </c>
      <c r="Q78" t="s">
        <v>377</v>
      </c>
      <c r="R78" t="s">
        <v>378</v>
      </c>
      <c r="S78" t="s">
        <v>170</v>
      </c>
      <c r="T78" t="s">
        <v>379</v>
      </c>
      <c r="U78">
        <f>_xlfn.XLOOKUP(CFO[[#This Row],[Company Domain]],Summary[Company Domain], Summary[Revenue (in 000s USD)],"ERROR")</f>
        <v>1204613</v>
      </c>
      <c r="V78" t="str">
        <f>_xlfn.XLOOKUP(CFO[[#This Row],[Company Domain]],Summary[Company Domain], Summary[Revenue Range (in USD)],"ERROR")</f>
        <v>$1 bil. - $5 bil.</v>
      </c>
      <c r="W78" t="s">
        <v>380</v>
      </c>
      <c r="X78" t="s">
        <v>381</v>
      </c>
      <c r="Y78" t="s">
        <v>380</v>
      </c>
      <c r="Z78" t="s">
        <v>381</v>
      </c>
      <c r="AA78" t="str">
        <f>_xlfn.XLOOKUP(CFO[[#This Row],[Company Domain]],Summary[Company Domain], Summary[Industry (Standardized)],"ERROR")</f>
        <v>Finance</v>
      </c>
      <c r="AB78" t="str">
        <f>_xlfn.XLOOKUP(CFO[[#This Row],[Company Domain]],Summary[Company Domain], Summary[Lead Segment HS],"ERROR")</f>
        <v>Services</v>
      </c>
      <c r="AC78" t="str">
        <f>_xlfn.XLOOKUP(CFO[[#This Row],[Company Domain]],Summary[Company Domain], Summary[Industry Re-Segmentation],"ERROR")</f>
        <v>Finance &amp; Insurance</v>
      </c>
      <c r="AD78" t="s">
        <v>382</v>
      </c>
      <c r="AE78" t="s">
        <v>383</v>
      </c>
      <c r="AF78" t="s">
        <v>384</v>
      </c>
      <c r="AG78" t="s">
        <v>385</v>
      </c>
      <c r="AH78" t="s">
        <v>386</v>
      </c>
      <c r="AI78" t="s">
        <v>345</v>
      </c>
      <c r="AJ78">
        <v>65801</v>
      </c>
      <c r="AK78" t="s">
        <v>221</v>
      </c>
      <c r="AL78" t="s">
        <v>387</v>
      </c>
      <c r="AO78" t="s">
        <v>1503</v>
      </c>
      <c r="AP78" t="s">
        <v>2140</v>
      </c>
    </row>
    <row r="79" spans="1:42" x14ac:dyDescent="0.3">
      <c r="A79" t="s">
        <v>974</v>
      </c>
      <c r="C79" t="s">
        <v>975</v>
      </c>
      <c r="D79" t="s">
        <v>269</v>
      </c>
      <c r="E79" t="s">
        <v>223</v>
      </c>
      <c r="F79" t="s">
        <v>270</v>
      </c>
      <c r="G79" t="s">
        <v>271</v>
      </c>
      <c r="H79" t="s">
        <v>976</v>
      </c>
      <c r="I79" t="s">
        <v>139</v>
      </c>
      <c r="J79" t="s">
        <v>977</v>
      </c>
      <c r="K79" t="s">
        <v>978</v>
      </c>
      <c r="L79" t="s">
        <v>979</v>
      </c>
      <c r="M79" t="s">
        <v>980</v>
      </c>
      <c r="N79" t="s">
        <v>981</v>
      </c>
      <c r="O79">
        <v>85541</v>
      </c>
      <c r="P79" t="s">
        <v>221</v>
      </c>
      <c r="Q79" t="s">
        <v>39</v>
      </c>
      <c r="R79" t="s">
        <v>982</v>
      </c>
      <c r="S79" t="s">
        <v>139</v>
      </c>
      <c r="T79" t="s">
        <v>983</v>
      </c>
      <c r="U79">
        <f>_xlfn.XLOOKUP(CFO[[#This Row],[Company Domain]],Summary[Company Domain], Summary[Revenue (in 000s USD)],"ERROR")</f>
        <v>12400000</v>
      </c>
      <c r="V79" t="str">
        <f>_xlfn.XLOOKUP(CFO[[#This Row],[Company Domain]],Summary[Company Domain], Summary[Revenue Range (in USD)],"ERROR")</f>
        <v>Over $5 bil.</v>
      </c>
      <c r="W79" t="s">
        <v>280</v>
      </c>
      <c r="X79" t="s">
        <v>281</v>
      </c>
      <c r="Y79" t="s">
        <v>858</v>
      </c>
      <c r="Z79" t="s">
        <v>984</v>
      </c>
      <c r="AA79" t="str">
        <f>_xlfn.XLOOKUP(CFO[[#This Row],[Company Domain]],Summary[Company Domain], Summary[Industry (Standardized)],"ERROR")</f>
        <v>Physicians Clinics</v>
      </c>
      <c r="AB79" t="str">
        <f>_xlfn.XLOOKUP(CFO[[#This Row],[Company Domain]],Summary[Company Domain], Summary[Lead Segment HS],"ERROR")</f>
        <v>Healthcare</v>
      </c>
      <c r="AC79" t="str">
        <f>_xlfn.XLOOKUP(CFO[[#This Row],[Company Domain]],Summary[Company Domain], Summary[Industry Re-Segmentation],"ERROR")</f>
        <v>Healthcare</v>
      </c>
      <c r="AD79" t="s">
        <v>985</v>
      </c>
      <c r="AE79" t="s">
        <v>986</v>
      </c>
      <c r="AF79" t="s">
        <v>987</v>
      </c>
      <c r="AG79" t="s">
        <v>988</v>
      </c>
      <c r="AH79" t="s">
        <v>989</v>
      </c>
      <c r="AI79" t="s">
        <v>981</v>
      </c>
      <c r="AJ79">
        <v>85012</v>
      </c>
      <c r="AK79" t="s">
        <v>221</v>
      </c>
      <c r="AL79" t="s">
        <v>990</v>
      </c>
      <c r="AO79" t="s">
        <v>1503</v>
      </c>
      <c r="AP79" t="s">
        <v>2140</v>
      </c>
    </row>
    <row r="80" spans="1:42" x14ac:dyDescent="0.3">
      <c r="A80" t="s">
        <v>422</v>
      </c>
      <c r="C80" t="s">
        <v>1005</v>
      </c>
      <c r="D80" t="s">
        <v>1006</v>
      </c>
      <c r="E80" t="s">
        <v>223</v>
      </c>
      <c r="F80" t="s">
        <v>219</v>
      </c>
      <c r="G80" t="s">
        <v>271</v>
      </c>
      <c r="H80" t="s">
        <v>1007</v>
      </c>
      <c r="I80" t="s">
        <v>1008</v>
      </c>
      <c r="P80" t="s">
        <v>221</v>
      </c>
      <c r="Q80" t="s">
        <v>476</v>
      </c>
      <c r="R80" t="s">
        <v>477</v>
      </c>
      <c r="S80" t="s">
        <v>167</v>
      </c>
      <c r="T80" t="s">
        <v>478</v>
      </c>
      <c r="U80">
        <f>_xlfn.XLOOKUP(CFO[[#This Row],[Company Domain]],Summary[Company Domain], Summary[Revenue (in 000s USD)],"ERROR")</f>
        <v>2010521</v>
      </c>
      <c r="V80" t="str">
        <f>_xlfn.XLOOKUP(CFO[[#This Row],[Company Domain]],Summary[Company Domain], Summary[Revenue Range (in USD)],"ERROR")</f>
        <v>$1 bil. - $5 bil.</v>
      </c>
      <c r="W80" t="s">
        <v>479</v>
      </c>
      <c r="X80" t="s">
        <v>480</v>
      </c>
      <c r="Y80" t="s">
        <v>481</v>
      </c>
      <c r="Z80" t="s">
        <v>482</v>
      </c>
      <c r="AA80" t="str">
        <f>_xlfn.XLOOKUP(CFO[[#This Row],[Company Domain]],Summary[Company Domain], Summary[Industry (Standardized)],"ERROR")</f>
        <v>Physicians Clinics</v>
      </c>
      <c r="AB80" t="str">
        <f>_xlfn.XLOOKUP(CFO[[#This Row],[Company Domain]],Summary[Company Domain], Summary[Lead Segment HS],"ERROR")</f>
        <v>Healthcare</v>
      </c>
      <c r="AC80" t="str">
        <f>_xlfn.XLOOKUP(CFO[[#This Row],[Company Domain]],Summary[Company Domain], Summary[Industry Re-Segmentation],"ERROR")</f>
        <v>Healthcare</v>
      </c>
      <c r="AD80" t="s">
        <v>483</v>
      </c>
      <c r="AE80" t="s">
        <v>484</v>
      </c>
      <c r="AF80" t="s">
        <v>485</v>
      </c>
      <c r="AG80" t="s">
        <v>486</v>
      </c>
      <c r="AH80" t="s">
        <v>344</v>
      </c>
      <c r="AI80" t="s">
        <v>475</v>
      </c>
      <c r="AJ80">
        <v>66160</v>
      </c>
      <c r="AK80" t="s">
        <v>221</v>
      </c>
      <c r="AL80" t="s">
        <v>487</v>
      </c>
      <c r="AO80" t="s">
        <v>1503</v>
      </c>
      <c r="AP80" t="s">
        <v>2140</v>
      </c>
    </row>
    <row r="81" spans="1:42" x14ac:dyDescent="0.3">
      <c r="A81" t="s">
        <v>1026</v>
      </c>
      <c r="C81" t="s">
        <v>1027</v>
      </c>
      <c r="D81" t="s">
        <v>269</v>
      </c>
      <c r="E81" t="s">
        <v>223</v>
      </c>
      <c r="F81" t="s">
        <v>270</v>
      </c>
      <c r="G81" t="s">
        <v>271</v>
      </c>
      <c r="H81" t="s">
        <v>1028</v>
      </c>
      <c r="I81" t="s">
        <v>168</v>
      </c>
      <c r="J81" t="s">
        <v>1029</v>
      </c>
      <c r="L81" t="s">
        <v>1030</v>
      </c>
      <c r="M81" t="s">
        <v>1031</v>
      </c>
      <c r="N81" t="s">
        <v>591</v>
      </c>
      <c r="O81">
        <v>45219</v>
      </c>
      <c r="P81" t="s">
        <v>221</v>
      </c>
      <c r="Q81" t="s">
        <v>68</v>
      </c>
      <c r="R81" t="s">
        <v>1032</v>
      </c>
      <c r="S81" t="s">
        <v>168</v>
      </c>
      <c r="T81" t="s">
        <v>1033</v>
      </c>
      <c r="U81">
        <f>_xlfn.XLOOKUP(CFO[[#This Row],[Company Domain]],Summary[Company Domain], Summary[Revenue (in 000s USD)],"ERROR")</f>
        <v>1619911</v>
      </c>
      <c r="V81" t="str">
        <f>_xlfn.XLOOKUP(CFO[[#This Row],[Company Domain]],Summary[Company Domain], Summary[Revenue Range (in USD)],"ERROR")</f>
        <v>$1 bil. - $5 bil.</v>
      </c>
      <c r="W81" t="s">
        <v>280</v>
      </c>
      <c r="X81" t="s">
        <v>281</v>
      </c>
      <c r="Y81" t="s">
        <v>280</v>
      </c>
      <c r="Z81" t="s">
        <v>281</v>
      </c>
      <c r="AA81" t="str">
        <f>_xlfn.XLOOKUP(CFO[[#This Row],[Company Domain]],Summary[Company Domain], Summary[Industry (Standardized)],"ERROR")</f>
        <v>Physicians Clinics</v>
      </c>
      <c r="AB81" t="str">
        <f>_xlfn.XLOOKUP(CFO[[#This Row],[Company Domain]],Summary[Company Domain], Summary[Lead Segment HS],"ERROR")</f>
        <v>Healthcare</v>
      </c>
      <c r="AC81" t="str">
        <f>_xlfn.XLOOKUP(CFO[[#This Row],[Company Domain]],Summary[Company Domain], Summary[Industry Re-Segmentation],"ERROR")</f>
        <v>Healthcare</v>
      </c>
      <c r="AD81" t="s">
        <v>1034</v>
      </c>
      <c r="AE81" t="s">
        <v>1035</v>
      </c>
      <c r="AF81" t="s">
        <v>1036</v>
      </c>
      <c r="AG81" t="s">
        <v>1030</v>
      </c>
      <c r="AH81" t="s">
        <v>1031</v>
      </c>
      <c r="AI81" t="s">
        <v>591</v>
      </c>
      <c r="AJ81">
        <v>45219</v>
      </c>
      <c r="AK81" t="s">
        <v>221</v>
      </c>
      <c r="AL81" t="s">
        <v>1037</v>
      </c>
      <c r="AO81" t="s">
        <v>1503</v>
      </c>
      <c r="AP81" t="s">
        <v>2140</v>
      </c>
    </row>
    <row r="82" spans="1:42" x14ac:dyDescent="0.3">
      <c r="A82" t="s">
        <v>289</v>
      </c>
      <c r="C82" t="s">
        <v>1038</v>
      </c>
      <c r="D82" t="s">
        <v>269</v>
      </c>
      <c r="E82" t="s">
        <v>223</v>
      </c>
      <c r="F82" t="s">
        <v>270</v>
      </c>
      <c r="G82" t="s">
        <v>271</v>
      </c>
      <c r="H82" t="s">
        <v>1039</v>
      </c>
      <c r="I82" t="s">
        <v>193</v>
      </c>
      <c r="K82" t="s">
        <v>1040</v>
      </c>
      <c r="M82" t="s">
        <v>1041</v>
      </c>
      <c r="N82" t="s">
        <v>558</v>
      </c>
      <c r="O82">
        <v>55386</v>
      </c>
      <c r="P82" t="s">
        <v>221</v>
      </c>
      <c r="Q82" t="s">
        <v>94</v>
      </c>
      <c r="R82" t="s">
        <v>1042</v>
      </c>
      <c r="S82" t="s">
        <v>193</v>
      </c>
      <c r="T82" t="s">
        <v>1043</v>
      </c>
      <c r="U82">
        <f>_xlfn.XLOOKUP(CFO[[#This Row],[Company Domain]],Summary[Company Domain], Summary[Revenue (in 000s USD)],"ERROR")</f>
        <v>1785438</v>
      </c>
      <c r="V82" t="str">
        <f>_xlfn.XLOOKUP(CFO[[#This Row],[Company Domain]],Summary[Company Domain], Summary[Revenue Range (in USD)],"ERROR")</f>
        <v>$1 bil. - $5 bil.</v>
      </c>
      <c r="W82" t="s">
        <v>601</v>
      </c>
      <c r="X82" t="s">
        <v>602</v>
      </c>
      <c r="Y82" t="s">
        <v>601</v>
      </c>
      <c r="Z82" t="s">
        <v>602</v>
      </c>
      <c r="AA82" t="str">
        <f>_xlfn.XLOOKUP(CFO[[#This Row],[Company Domain]],Summary[Company Domain], Summary[Industry (Standardized)],"ERROR")</f>
        <v>Physicians Clinics</v>
      </c>
      <c r="AB82" t="str">
        <f>_xlfn.XLOOKUP(CFO[[#This Row],[Company Domain]],Summary[Company Domain], Summary[Lead Segment HS],"ERROR")</f>
        <v>Healthcare</v>
      </c>
      <c r="AC82" t="str">
        <f>_xlfn.XLOOKUP(CFO[[#This Row],[Company Domain]],Summary[Company Domain], Summary[Industry Re-Segmentation],"ERROR")</f>
        <v>Healthcare</v>
      </c>
      <c r="AD82" t="s">
        <v>1044</v>
      </c>
      <c r="AE82" t="s">
        <v>1045</v>
      </c>
      <c r="AF82" t="s">
        <v>1046</v>
      </c>
      <c r="AG82" t="s">
        <v>1047</v>
      </c>
      <c r="AH82" t="s">
        <v>1048</v>
      </c>
      <c r="AI82" t="s">
        <v>542</v>
      </c>
      <c r="AJ82">
        <v>75024</v>
      </c>
      <c r="AK82" t="s">
        <v>221</v>
      </c>
      <c r="AL82" t="s">
        <v>1049</v>
      </c>
      <c r="AO82" t="s">
        <v>1503</v>
      </c>
      <c r="AP82" t="s">
        <v>2140</v>
      </c>
    </row>
    <row r="83" spans="1:42" x14ac:dyDescent="0.3">
      <c r="A83" t="s">
        <v>1081</v>
      </c>
      <c r="C83" t="s">
        <v>1082</v>
      </c>
      <c r="D83" t="s">
        <v>269</v>
      </c>
      <c r="E83" t="s">
        <v>223</v>
      </c>
      <c r="F83" t="s">
        <v>270</v>
      </c>
      <c r="G83" t="s">
        <v>271</v>
      </c>
      <c r="H83" t="s">
        <v>1083</v>
      </c>
      <c r="I83" t="s">
        <v>147</v>
      </c>
      <c r="J83" t="s">
        <v>1084</v>
      </c>
      <c r="K83" t="s">
        <v>1085</v>
      </c>
      <c r="L83" t="s">
        <v>1086</v>
      </c>
      <c r="M83" t="s">
        <v>1087</v>
      </c>
      <c r="N83" t="s">
        <v>1088</v>
      </c>
      <c r="O83">
        <v>80045</v>
      </c>
      <c r="P83" t="s">
        <v>221</v>
      </c>
      <c r="Q83" t="s">
        <v>1089</v>
      </c>
      <c r="R83" t="s">
        <v>1090</v>
      </c>
      <c r="S83" t="s">
        <v>147</v>
      </c>
      <c r="T83" t="s">
        <v>1091</v>
      </c>
      <c r="U83">
        <f>_xlfn.XLOOKUP(CFO[[#This Row],[Company Domain]],Summary[Company Domain], Summary[Revenue (in 000s USD)],"ERROR")</f>
        <v>6000000</v>
      </c>
      <c r="V83" t="str">
        <f>_xlfn.XLOOKUP(CFO[[#This Row],[Company Domain]],Summary[Company Domain], Summary[Revenue Range (in USD)],"ERROR")</f>
        <v>Over $5 bil.</v>
      </c>
      <c r="W83" t="s">
        <v>280</v>
      </c>
      <c r="X83" t="s">
        <v>281</v>
      </c>
      <c r="Y83" t="s">
        <v>280</v>
      </c>
      <c r="Z83" t="s">
        <v>819</v>
      </c>
      <c r="AA83" t="str">
        <f>_xlfn.XLOOKUP(CFO[[#This Row],[Company Domain]],Summary[Company Domain], Summary[Industry (Standardized)],"ERROR")</f>
        <v>Physicians Clinics</v>
      </c>
      <c r="AB83" t="str">
        <f>_xlfn.XLOOKUP(CFO[[#This Row],[Company Domain]],Summary[Company Domain], Summary[Lead Segment HS],"ERROR")</f>
        <v>Healthcare</v>
      </c>
      <c r="AC83" t="str">
        <f>_xlfn.XLOOKUP(CFO[[#This Row],[Company Domain]],Summary[Company Domain], Summary[Industry Re-Segmentation],"ERROR")</f>
        <v>Healthcare</v>
      </c>
      <c r="AD83" t="s">
        <v>1092</v>
      </c>
      <c r="AE83" t="s">
        <v>1093</v>
      </c>
      <c r="AF83" t="s">
        <v>1094</v>
      </c>
      <c r="AG83" t="s">
        <v>1095</v>
      </c>
      <c r="AH83" t="s">
        <v>1087</v>
      </c>
      <c r="AI83" t="s">
        <v>1088</v>
      </c>
      <c r="AJ83">
        <v>80045</v>
      </c>
      <c r="AK83" t="s">
        <v>221</v>
      </c>
      <c r="AL83" t="s">
        <v>1096</v>
      </c>
      <c r="AO83" t="s">
        <v>1503</v>
      </c>
      <c r="AP83" t="s">
        <v>2140</v>
      </c>
    </row>
    <row r="84" spans="1:42" x14ac:dyDescent="0.3">
      <c r="A84" t="s">
        <v>488</v>
      </c>
      <c r="C84" t="s">
        <v>1097</v>
      </c>
      <c r="D84" t="s">
        <v>269</v>
      </c>
      <c r="E84" t="s">
        <v>223</v>
      </c>
      <c r="F84" t="s">
        <v>270</v>
      </c>
      <c r="G84" t="s">
        <v>271</v>
      </c>
      <c r="H84" t="s">
        <v>1098</v>
      </c>
      <c r="I84" t="s">
        <v>1099</v>
      </c>
      <c r="J84" t="s">
        <v>1100</v>
      </c>
      <c r="L84" t="s">
        <v>1101</v>
      </c>
      <c r="M84" t="s">
        <v>1102</v>
      </c>
      <c r="N84" t="s">
        <v>294</v>
      </c>
      <c r="O84">
        <v>91325</v>
      </c>
      <c r="P84" t="s">
        <v>221</v>
      </c>
      <c r="Q84" t="s">
        <v>40</v>
      </c>
      <c r="R84" t="s">
        <v>856</v>
      </c>
      <c r="S84" t="s">
        <v>140</v>
      </c>
      <c r="T84" t="s">
        <v>857</v>
      </c>
      <c r="U84">
        <f>_xlfn.XLOOKUP(CFO[[#This Row],[Company Domain]],Summary[Company Domain], Summary[Revenue (in 000s USD)],"ERROR")</f>
        <v>8779057</v>
      </c>
      <c r="V84" t="str">
        <f>_xlfn.XLOOKUP(CFO[[#This Row],[Company Domain]],Summary[Company Domain], Summary[Revenue Range (in USD)],"ERROR")</f>
        <v>Over $5 bil.</v>
      </c>
      <c r="W84" t="s">
        <v>280</v>
      </c>
      <c r="X84" t="s">
        <v>281</v>
      </c>
      <c r="Y84" t="s">
        <v>858</v>
      </c>
      <c r="Z84" t="s">
        <v>859</v>
      </c>
      <c r="AA84" t="str">
        <f>_xlfn.XLOOKUP(CFO[[#This Row],[Company Domain]],Summary[Company Domain], Summary[Industry (Standardized)],"ERROR")</f>
        <v>Physicians Clinics</v>
      </c>
      <c r="AB84" t="str">
        <f>_xlfn.XLOOKUP(CFO[[#This Row],[Company Domain]],Summary[Company Domain], Summary[Lead Segment HS],"ERROR")</f>
        <v>Healthcare</v>
      </c>
      <c r="AC84" t="str">
        <f>_xlfn.XLOOKUP(CFO[[#This Row],[Company Domain]],Summary[Company Domain], Summary[Industry Re-Segmentation],"ERROR")</f>
        <v>Healthcare</v>
      </c>
      <c r="AD84" t="s">
        <v>860</v>
      </c>
      <c r="AE84" t="s">
        <v>861</v>
      </c>
      <c r="AF84" t="s">
        <v>862</v>
      </c>
      <c r="AG84" t="s">
        <v>863</v>
      </c>
      <c r="AH84" t="s">
        <v>864</v>
      </c>
      <c r="AI84" t="s">
        <v>294</v>
      </c>
      <c r="AJ84">
        <v>94107</v>
      </c>
      <c r="AK84" t="s">
        <v>221</v>
      </c>
      <c r="AL84" t="s">
        <v>865</v>
      </c>
      <c r="AO84" t="s">
        <v>1503</v>
      </c>
      <c r="AP84" t="s">
        <v>2140</v>
      </c>
    </row>
    <row r="85" spans="1:42" x14ac:dyDescent="0.3">
      <c r="A85" t="s">
        <v>1137</v>
      </c>
      <c r="C85" t="s">
        <v>1138</v>
      </c>
      <c r="D85" t="s">
        <v>1139</v>
      </c>
      <c r="E85" t="s">
        <v>223</v>
      </c>
      <c r="F85" t="s">
        <v>219</v>
      </c>
      <c r="G85" t="s">
        <v>271</v>
      </c>
      <c r="H85" t="s">
        <v>1140</v>
      </c>
      <c r="I85" t="s">
        <v>1141</v>
      </c>
      <c r="K85" t="s">
        <v>1142</v>
      </c>
      <c r="L85" t="s">
        <v>1143</v>
      </c>
      <c r="M85" t="s">
        <v>1144</v>
      </c>
      <c r="N85" t="s">
        <v>1088</v>
      </c>
      <c r="O85">
        <v>80204</v>
      </c>
      <c r="P85" t="s">
        <v>221</v>
      </c>
      <c r="Q85" t="s">
        <v>77</v>
      </c>
      <c r="R85" t="s">
        <v>1145</v>
      </c>
      <c r="S85" t="s">
        <v>177</v>
      </c>
      <c r="T85" t="s">
        <v>1146</v>
      </c>
      <c r="U85">
        <f>_xlfn.XLOOKUP(CFO[[#This Row],[Company Domain]],Summary[Company Domain], Summary[Revenue (in 000s USD)],"ERROR")</f>
        <v>1193312</v>
      </c>
      <c r="V85" t="str">
        <f>_xlfn.XLOOKUP(CFO[[#This Row],[Company Domain]],Summary[Company Domain], Summary[Revenue Range (in USD)],"ERROR")</f>
        <v>$1 bil. - $5 bil.</v>
      </c>
      <c r="W85" t="s">
        <v>280</v>
      </c>
      <c r="X85" t="s">
        <v>281</v>
      </c>
      <c r="Y85" t="s">
        <v>280</v>
      </c>
      <c r="Z85" t="s">
        <v>819</v>
      </c>
      <c r="AA85" t="str">
        <f>_xlfn.XLOOKUP(CFO[[#This Row],[Company Domain]],Summary[Company Domain], Summary[Industry (Standardized)],"ERROR")</f>
        <v>Physicians Clinics</v>
      </c>
      <c r="AB85" t="str">
        <f>_xlfn.XLOOKUP(CFO[[#This Row],[Company Domain]],Summary[Company Domain], Summary[Lead Segment HS],"ERROR")</f>
        <v>Healthcare</v>
      </c>
      <c r="AC85" t="str">
        <f>_xlfn.XLOOKUP(CFO[[#This Row],[Company Domain]],Summary[Company Domain], Summary[Industry Re-Segmentation],"ERROR")</f>
        <v>Healthcare</v>
      </c>
      <c r="AD85" t="s">
        <v>1147</v>
      </c>
      <c r="AE85" t="s">
        <v>1148</v>
      </c>
      <c r="AF85" t="s">
        <v>1149</v>
      </c>
      <c r="AG85" t="s">
        <v>1150</v>
      </c>
      <c r="AH85" t="s">
        <v>1144</v>
      </c>
      <c r="AI85" t="s">
        <v>1088</v>
      </c>
      <c r="AJ85">
        <v>80204</v>
      </c>
      <c r="AK85" t="s">
        <v>221</v>
      </c>
      <c r="AL85" t="s">
        <v>1151</v>
      </c>
      <c r="AO85" t="s">
        <v>1503</v>
      </c>
      <c r="AP85" t="s">
        <v>2140</v>
      </c>
    </row>
    <row r="86" spans="1:42" x14ac:dyDescent="0.3">
      <c r="A86" t="s">
        <v>1158</v>
      </c>
      <c r="B86" t="s">
        <v>1159</v>
      </c>
      <c r="C86" t="s">
        <v>635</v>
      </c>
      <c r="D86" t="s">
        <v>269</v>
      </c>
      <c r="E86" t="s">
        <v>223</v>
      </c>
      <c r="F86" t="s">
        <v>270</v>
      </c>
      <c r="G86" t="s">
        <v>271</v>
      </c>
      <c r="H86" t="s">
        <v>1160</v>
      </c>
      <c r="I86" t="s">
        <v>140</v>
      </c>
      <c r="L86" t="s">
        <v>863</v>
      </c>
      <c r="M86" t="s">
        <v>864</v>
      </c>
      <c r="N86" t="s">
        <v>294</v>
      </c>
      <c r="O86">
        <v>94107</v>
      </c>
      <c r="P86" t="s">
        <v>221</v>
      </c>
      <c r="Q86" t="s">
        <v>40</v>
      </c>
      <c r="R86" t="s">
        <v>856</v>
      </c>
      <c r="S86" t="s">
        <v>140</v>
      </c>
      <c r="T86" t="s">
        <v>857</v>
      </c>
      <c r="U86">
        <f>_xlfn.XLOOKUP(CFO[[#This Row],[Company Domain]],Summary[Company Domain], Summary[Revenue (in 000s USD)],"ERROR")</f>
        <v>8779057</v>
      </c>
      <c r="V86" t="str">
        <f>_xlfn.XLOOKUP(CFO[[#This Row],[Company Domain]],Summary[Company Domain], Summary[Revenue Range (in USD)],"ERROR")</f>
        <v>Over $5 bil.</v>
      </c>
      <c r="W86" t="s">
        <v>280</v>
      </c>
      <c r="X86" t="s">
        <v>281</v>
      </c>
      <c r="Y86" t="s">
        <v>858</v>
      </c>
      <c r="Z86" t="s">
        <v>859</v>
      </c>
      <c r="AA86" t="str">
        <f>_xlfn.XLOOKUP(CFO[[#This Row],[Company Domain]],Summary[Company Domain], Summary[Industry (Standardized)],"ERROR")</f>
        <v>Physicians Clinics</v>
      </c>
      <c r="AB86" t="str">
        <f>_xlfn.XLOOKUP(CFO[[#This Row],[Company Domain]],Summary[Company Domain], Summary[Lead Segment HS],"ERROR")</f>
        <v>Healthcare</v>
      </c>
      <c r="AC86" t="str">
        <f>_xlfn.XLOOKUP(CFO[[#This Row],[Company Domain]],Summary[Company Domain], Summary[Industry Re-Segmentation],"ERROR")</f>
        <v>Healthcare</v>
      </c>
      <c r="AD86" t="s">
        <v>860</v>
      </c>
      <c r="AE86" t="s">
        <v>861</v>
      </c>
      <c r="AF86" t="s">
        <v>862</v>
      </c>
      <c r="AG86" t="s">
        <v>863</v>
      </c>
      <c r="AH86" t="s">
        <v>864</v>
      </c>
      <c r="AI86" t="s">
        <v>294</v>
      </c>
      <c r="AJ86">
        <v>94107</v>
      </c>
      <c r="AK86" t="s">
        <v>221</v>
      </c>
      <c r="AL86" t="s">
        <v>865</v>
      </c>
      <c r="AO86" t="s">
        <v>1503</v>
      </c>
      <c r="AP86" t="s">
        <v>2140</v>
      </c>
    </row>
    <row r="87" spans="1:42" x14ac:dyDescent="0.3">
      <c r="A87" t="s">
        <v>1165</v>
      </c>
      <c r="C87" t="s">
        <v>1166</v>
      </c>
      <c r="D87" t="s">
        <v>269</v>
      </c>
      <c r="E87" t="s">
        <v>223</v>
      </c>
      <c r="F87" t="s">
        <v>270</v>
      </c>
      <c r="G87" t="s">
        <v>271</v>
      </c>
      <c r="H87" t="s">
        <v>1167</v>
      </c>
      <c r="I87" t="s">
        <v>885</v>
      </c>
      <c r="J87" t="s">
        <v>1168</v>
      </c>
      <c r="K87" t="s">
        <v>1169</v>
      </c>
      <c r="M87" t="s">
        <v>1170</v>
      </c>
      <c r="N87" t="s">
        <v>376</v>
      </c>
      <c r="O87">
        <v>11373</v>
      </c>
      <c r="P87" t="s">
        <v>221</v>
      </c>
      <c r="Q87" t="s">
        <v>98</v>
      </c>
      <c r="R87" t="s">
        <v>888</v>
      </c>
      <c r="S87" t="s">
        <v>197</v>
      </c>
      <c r="T87" t="s">
        <v>889</v>
      </c>
      <c r="U87">
        <f>_xlfn.XLOOKUP(CFO[[#This Row],[Company Domain]],Summary[Company Domain], Summary[Revenue (in 000s USD)],"ERROR")</f>
        <v>11177516</v>
      </c>
      <c r="V87" t="str">
        <f>_xlfn.XLOOKUP(CFO[[#This Row],[Company Domain]],Summary[Company Domain], Summary[Revenue Range (in USD)],"ERROR")</f>
        <v>Over $5 bil.</v>
      </c>
      <c r="W87" t="s">
        <v>280</v>
      </c>
      <c r="X87" t="s">
        <v>281</v>
      </c>
      <c r="Y87" t="s">
        <v>280</v>
      </c>
      <c r="Z87" t="s">
        <v>281</v>
      </c>
      <c r="AA87" t="str">
        <f>_xlfn.XLOOKUP(CFO[[#This Row],[Company Domain]],Summary[Company Domain], Summary[Industry (Standardized)],"ERROR")</f>
        <v>Physicians Clinics</v>
      </c>
      <c r="AB87" t="str">
        <f>_xlfn.XLOOKUP(CFO[[#This Row],[Company Domain]],Summary[Company Domain], Summary[Lead Segment HS],"ERROR")</f>
        <v>Healthcare</v>
      </c>
      <c r="AC87" t="str">
        <f>_xlfn.XLOOKUP(CFO[[#This Row],[Company Domain]],Summary[Company Domain], Summary[Industry Re-Segmentation],"ERROR")</f>
        <v>Healthcare</v>
      </c>
      <c r="AD87" t="s">
        <v>890</v>
      </c>
      <c r="AE87" t="s">
        <v>891</v>
      </c>
      <c r="AF87" t="s">
        <v>892</v>
      </c>
      <c r="AG87" t="s">
        <v>893</v>
      </c>
      <c r="AH87" t="s">
        <v>743</v>
      </c>
      <c r="AI87" t="s">
        <v>376</v>
      </c>
      <c r="AJ87">
        <v>10013</v>
      </c>
      <c r="AK87" t="s">
        <v>221</v>
      </c>
      <c r="AL87" t="s">
        <v>894</v>
      </c>
      <c r="AO87" t="s">
        <v>1503</v>
      </c>
      <c r="AP87" t="s">
        <v>2140</v>
      </c>
    </row>
    <row r="88" spans="1:42" x14ac:dyDescent="0.3">
      <c r="A88" t="s">
        <v>1171</v>
      </c>
      <c r="C88" t="s">
        <v>1172</v>
      </c>
      <c r="D88" t="s">
        <v>269</v>
      </c>
      <c r="E88" t="s">
        <v>223</v>
      </c>
      <c r="F88" t="s">
        <v>270</v>
      </c>
      <c r="G88" t="s">
        <v>271</v>
      </c>
      <c r="H88" t="s">
        <v>1173</v>
      </c>
      <c r="I88" t="s">
        <v>788</v>
      </c>
      <c r="J88" t="s">
        <v>1174</v>
      </c>
      <c r="K88" t="s">
        <v>1175</v>
      </c>
      <c r="L88" t="s">
        <v>1176</v>
      </c>
      <c r="M88" t="s">
        <v>308</v>
      </c>
      <c r="N88" t="s">
        <v>294</v>
      </c>
      <c r="O88">
        <v>90017</v>
      </c>
      <c r="P88" t="s">
        <v>221</v>
      </c>
      <c r="Q88" t="s">
        <v>82</v>
      </c>
      <c r="R88" t="s">
        <v>793</v>
      </c>
      <c r="S88" t="s">
        <v>182</v>
      </c>
      <c r="T88" t="s">
        <v>794</v>
      </c>
      <c r="U88">
        <f>_xlfn.XLOOKUP(CFO[[#This Row],[Company Domain]],Summary[Company Domain], Summary[Revenue (in 000s USD)],"ERROR")</f>
        <v>1161057</v>
      </c>
      <c r="V88" t="str">
        <f>_xlfn.XLOOKUP(CFO[[#This Row],[Company Domain]],Summary[Company Domain], Summary[Revenue Range (in USD)],"ERROR")</f>
        <v>$1 bil. - $5 bil.</v>
      </c>
      <c r="W88" t="s">
        <v>280</v>
      </c>
      <c r="X88" t="s">
        <v>281</v>
      </c>
      <c r="Y88" t="s">
        <v>280</v>
      </c>
      <c r="Z88" t="s">
        <v>281</v>
      </c>
      <c r="AA88" t="str">
        <f>_xlfn.XLOOKUP(CFO[[#This Row],[Company Domain]],Summary[Company Domain], Summary[Industry (Standardized)],"ERROR")</f>
        <v>Physicians Clinics</v>
      </c>
      <c r="AB88" t="str">
        <f>_xlfn.XLOOKUP(CFO[[#This Row],[Company Domain]],Summary[Company Domain], Summary[Lead Segment HS],"ERROR")</f>
        <v>Healthcare</v>
      </c>
      <c r="AC88" t="str">
        <f>_xlfn.XLOOKUP(CFO[[#This Row],[Company Domain]],Summary[Company Domain], Summary[Industry Re-Segmentation],"ERROR")</f>
        <v>Healthcare</v>
      </c>
      <c r="AD88" t="s">
        <v>795</v>
      </c>
      <c r="AE88" t="s">
        <v>796</v>
      </c>
      <c r="AF88" t="s">
        <v>797</v>
      </c>
      <c r="AG88" t="s">
        <v>798</v>
      </c>
      <c r="AH88" t="s">
        <v>799</v>
      </c>
      <c r="AI88" t="s">
        <v>294</v>
      </c>
      <c r="AJ88">
        <v>90602</v>
      </c>
      <c r="AK88" t="s">
        <v>221</v>
      </c>
      <c r="AL88" t="s">
        <v>800</v>
      </c>
      <c r="AO88" t="s">
        <v>1503</v>
      </c>
      <c r="AP88" t="s">
        <v>2140</v>
      </c>
    </row>
    <row r="89" spans="1:42" x14ac:dyDescent="0.3">
      <c r="A89" t="s">
        <v>1181</v>
      </c>
      <c r="C89" t="s">
        <v>1182</v>
      </c>
      <c r="D89" t="s">
        <v>1183</v>
      </c>
      <c r="E89" t="s">
        <v>223</v>
      </c>
      <c r="F89" t="s">
        <v>270</v>
      </c>
      <c r="G89" t="s">
        <v>271</v>
      </c>
      <c r="H89" t="s">
        <v>1184</v>
      </c>
      <c r="I89" t="s">
        <v>148</v>
      </c>
      <c r="K89" t="s">
        <v>1185</v>
      </c>
      <c r="M89" t="s">
        <v>864</v>
      </c>
      <c r="N89" t="s">
        <v>294</v>
      </c>
      <c r="P89" t="s">
        <v>221</v>
      </c>
      <c r="Q89" t="s">
        <v>1186</v>
      </c>
      <c r="R89" t="s">
        <v>1187</v>
      </c>
      <c r="S89" t="s">
        <v>148</v>
      </c>
      <c r="T89" t="s">
        <v>1188</v>
      </c>
      <c r="U89">
        <f>_xlfn.XLOOKUP(CFO[[#This Row],[Company Domain]],Summary[Company Domain], Summary[Revenue (in 000s USD)],"ERROR")</f>
        <v>7543000</v>
      </c>
      <c r="V89" t="str">
        <f>_xlfn.XLOOKUP(CFO[[#This Row],[Company Domain]],Summary[Company Domain], Summary[Revenue Range (in USD)],"ERROR")</f>
        <v>Over $5 bil.</v>
      </c>
      <c r="W89" t="s">
        <v>219</v>
      </c>
      <c r="X89" t="s">
        <v>349</v>
      </c>
      <c r="Y89" t="s">
        <v>219</v>
      </c>
      <c r="Z89" t="s">
        <v>349</v>
      </c>
      <c r="AA89" t="str">
        <f>_xlfn.XLOOKUP(CFO[[#This Row],[Company Domain]],Summary[Company Domain], Summary[Industry (Standardized)],"ERROR")</f>
        <v>Finance</v>
      </c>
      <c r="AB89" t="str">
        <f>_xlfn.XLOOKUP(CFO[[#This Row],[Company Domain]],Summary[Company Domain], Summary[Lead Segment HS],"ERROR")</f>
        <v>Services</v>
      </c>
      <c r="AC89" t="str">
        <f>_xlfn.XLOOKUP(CFO[[#This Row],[Company Domain]],Summary[Company Domain], Summary[Industry Re-Segmentation],"ERROR")</f>
        <v>Finance &amp; Insurance</v>
      </c>
      <c r="AD89" t="s">
        <v>1189</v>
      </c>
      <c r="AE89" t="s">
        <v>1190</v>
      </c>
      <c r="AF89" t="s">
        <v>1191</v>
      </c>
      <c r="AG89" t="s">
        <v>1192</v>
      </c>
      <c r="AH89" t="s">
        <v>1193</v>
      </c>
      <c r="AI89" t="s">
        <v>591</v>
      </c>
      <c r="AJ89">
        <v>43287</v>
      </c>
      <c r="AK89" t="s">
        <v>221</v>
      </c>
      <c r="AL89" t="s">
        <v>1194</v>
      </c>
      <c r="AO89" t="s">
        <v>1503</v>
      </c>
      <c r="AP89" t="s">
        <v>2140</v>
      </c>
    </row>
    <row r="90" spans="1:42" x14ac:dyDescent="0.3">
      <c r="A90" t="s">
        <v>1228</v>
      </c>
      <c r="C90" t="s">
        <v>1229</v>
      </c>
      <c r="D90" t="s">
        <v>1230</v>
      </c>
      <c r="E90" t="s">
        <v>223</v>
      </c>
      <c r="F90" t="s">
        <v>219</v>
      </c>
      <c r="G90" t="s">
        <v>271</v>
      </c>
      <c r="H90" t="s">
        <v>1231</v>
      </c>
      <c r="I90" t="s">
        <v>142</v>
      </c>
      <c r="K90" t="s">
        <v>1232</v>
      </c>
      <c r="M90" t="s">
        <v>1233</v>
      </c>
      <c r="N90" t="s">
        <v>529</v>
      </c>
      <c r="O90">
        <v>99021</v>
      </c>
      <c r="P90" t="s">
        <v>221</v>
      </c>
      <c r="Q90" t="s">
        <v>42</v>
      </c>
      <c r="R90" t="s">
        <v>530</v>
      </c>
      <c r="S90" t="s">
        <v>142</v>
      </c>
      <c r="T90" t="s">
        <v>531</v>
      </c>
      <c r="U90">
        <f>_xlfn.XLOOKUP(CFO[[#This Row],[Company Domain]],Summary[Company Domain], Summary[Revenue (in 000s USD)],"ERROR")</f>
        <v>17616228</v>
      </c>
      <c r="V90" t="str">
        <f>_xlfn.XLOOKUP(CFO[[#This Row],[Company Domain]],Summary[Company Domain], Summary[Revenue Range (in USD)],"ERROR")</f>
        <v>Over $5 bil.</v>
      </c>
      <c r="W90" t="s">
        <v>280</v>
      </c>
      <c r="X90" t="s">
        <v>281</v>
      </c>
      <c r="Y90" t="s">
        <v>399</v>
      </c>
      <c r="Z90" t="s">
        <v>532</v>
      </c>
      <c r="AA90" t="str">
        <f>_xlfn.XLOOKUP(CFO[[#This Row],[Company Domain]],Summary[Company Domain], Summary[Industry (Standardized)],"ERROR")</f>
        <v>Physicians Clinics</v>
      </c>
      <c r="AB90" t="str">
        <f>_xlfn.XLOOKUP(CFO[[#This Row],[Company Domain]],Summary[Company Domain], Summary[Lead Segment HS],"ERROR")</f>
        <v>Healthcare</v>
      </c>
      <c r="AC90" t="str">
        <f>_xlfn.XLOOKUP(CFO[[#This Row],[Company Domain]],Summary[Company Domain], Summary[Industry Re-Segmentation],"ERROR")</f>
        <v>Healthcare</v>
      </c>
      <c r="AD90" t="s">
        <v>533</v>
      </c>
      <c r="AE90" t="s">
        <v>534</v>
      </c>
      <c r="AF90" t="s">
        <v>535</v>
      </c>
      <c r="AG90" t="s">
        <v>527</v>
      </c>
      <c r="AH90" t="s">
        <v>528</v>
      </c>
      <c r="AI90" t="s">
        <v>529</v>
      </c>
      <c r="AJ90">
        <v>98057</v>
      </c>
      <c r="AK90" t="s">
        <v>221</v>
      </c>
      <c r="AL90" t="s">
        <v>536</v>
      </c>
      <c r="AO90" t="s">
        <v>1503</v>
      </c>
      <c r="AP90" t="s">
        <v>2140</v>
      </c>
    </row>
    <row r="91" spans="1:42" x14ac:dyDescent="0.3">
      <c r="A91" t="s">
        <v>1246</v>
      </c>
      <c r="B91" t="s">
        <v>320</v>
      </c>
      <c r="C91" t="s">
        <v>1247</v>
      </c>
      <c r="D91" t="s">
        <v>269</v>
      </c>
      <c r="E91" t="s">
        <v>223</v>
      </c>
      <c r="F91" t="s">
        <v>270</v>
      </c>
      <c r="G91" t="s">
        <v>271</v>
      </c>
      <c r="H91" t="s">
        <v>1248</v>
      </c>
      <c r="I91" t="s">
        <v>1141</v>
      </c>
      <c r="J91" t="s">
        <v>1249</v>
      </c>
      <c r="K91" t="s">
        <v>1250</v>
      </c>
      <c r="L91" t="s">
        <v>1251</v>
      </c>
      <c r="M91" t="s">
        <v>864</v>
      </c>
      <c r="N91" t="s">
        <v>294</v>
      </c>
      <c r="O91">
        <v>94143</v>
      </c>
      <c r="P91" t="s">
        <v>221</v>
      </c>
      <c r="Q91" t="s">
        <v>77</v>
      </c>
      <c r="R91" t="s">
        <v>1145</v>
      </c>
      <c r="S91" t="s">
        <v>177</v>
      </c>
      <c r="T91" t="s">
        <v>1146</v>
      </c>
      <c r="U91">
        <f>_xlfn.XLOOKUP(CFO[[#This Row],[Company Domain]],Summary[Company Domain], Summary[Revenue (in 000s USD)],"ERROR")</f>
        <v>1193312</v>
      </c>
      <c r="V91" t="str">
        <f>_xlfn.XLOOKUP(CFO[[#This Row],[Company Domain]],Summary[Company Domain], Summary[Revenue Range (in USD)],"ERROR")</f>
        <v>$1 bil. - $5 bil.</v>
      </c>
      <c r="W91" t="s">
        <v>280</v>
      </c>
      <c r="X91" t="s">
        <v>281</v>
      </c>
      <c r="Y91" t="s">
        <v>280</v>
      </c>
      <c r="Z91" t="s">
        <v>819</v>
      </c>
      <c r="AA91" t="str">
        <f>_xlfn.XLOOKUP(CFO[[#This Row],[Company Domain]],Summary[Company Domain], Summary[Industry (Standardized)],"ERROR")</f>
        <v>Physicians Clinics</v>
      </c>
      <c r="AB91" t="str">
        <f>_xlfn.XLOOKUP(CFO[[#This Row],[Company Domain]],Summary[Company Domain], Summary[Lead Segment HS],"ERROR")</f>
        <v>Healthcare</v>
      </c>
      <c r="AC91" t="str">
        <f>_xlfn.XLOOKUP(CFO[[#This Row],[Company Domain]],Summary[Company Domain], Summary[Industry Re-Segmentation],"ERROR")</f>
        <v>Healthcare</v>
      </c>
      <c r="AD91" t="s">
        <v>1147</v>
      </c>
      <c r="AE91" t="s">
        <v>1148</v>
      </c>
      <c r="AF91" t="s">
        <v>1149</v>
      </c>
      <c r="AG91" t="s">
        <v>1150</v>
      </c>
      <c r="AH91" t="s">
        <v>1144</v>
      </c>
      <c r="AI91" t="s">
        <v>1088</v>
      </c>
      <c r="AJ91">
        <v>80204</v>
      </c>
      <c r="AK91" t="s">
        <v>221</v>
      </c>
      <c r="AL91" t="s">
        <v>1151</v>
      </c>
      <c r="AO91" t="s">
        <v>1503</v>
      </c>
      <c r="AP91" t="s">
        <v>2140</v>
      </c>
    </row>
    <row r="92" spans="1:42" x14ac:dyDescent="0.3">
      <c r="A92" t="s">
        <v>966</v>
      </c>
      <c r="C92" t="s">
        <v>1252</v>
      </c>
      <c r="D92" t="s">
        <v>691</v>
      </c>
      <c r="E92" t="s">
        <v>223</v>
      </c>
      <c r="F92" t="s">
        <v>219</v>
      </c>
      <c r="G92" t="s">
        <v>271</v>
      </c>
      <c r="H92" t="s">
        <v>1253</v>
      </c>
      <c r="I92" t="s">
        <v>176</v>
      </c>
      <c r="K92" t="s">
        <v>1254</v>
      </c>
      <c r="M92" t="s">
        <v>1255</v>
      </c>
      <c r="N92" t="s">
        <v>529</v>
      </c>
      <c r="O92">
        <v>98260</v>
      </c>
      <c r="P92" t="s">
        <v>221</v>
      </c>
      <c r="Q92" t="s">
        <v>76</v>
      </c>
      <c r="R92" t="s">
        <v>1256</v>
      </c>
      <c r="S92" t="s">
        <v>176</v>
      </c>
      <c r="T92" t="s">
        <v>1257</v>
      </c>
      <c r="U92">
        <f>_xlfn.XLOOKUP(CFO[[#This Row],[Company Domain]],Summary[Company Domain], Summary[Revenue (in 000s USD)],"ERROR")</f>
        <v>1574612</v>
      </c>
      <c r="V92" t="str">
        <f>_xlfn.XLOOKUP(CFO[[#This Row],[Company Domain]],Summary[Company Domain], Summary[Revenue Range (in USD)],"ERROR")</f>
        <v>$1 bil. - $5 bil.</v>
      </c>
      <c r="W92" t="s">
        <v>280</v>
      </c>
      <c r="X92" t="s">
        <v>281</v>
      </c>
      <c r="Y92" t="s">
        <v>280</v>
      </c>
      <c r="Z92" t="s">
        <v>281</v>
      </c>
      <c r="AA92" t="str">
        <f>_xlfn.XLOOKUP(CFO[[#This Row],[Company Domain]],Summary[Company Domain], Summary[Industry (Standardized)],"ERROR")</f>
        <v>Physicians Clinics</v>
      </c>
      <c r="AB92" t="str">
        <f>_xlfn.XLOOKUP(CFO[[#This Row],[Company Domain]],Summary[Company Domain], Summary[Lead Segment HS],"ERROR")</f>
        <v>Healthcare</v>
      </c>
      <c r="AC92" t="str">
        <f>_xlfn.XLOOKUP(CFO[[#This Row],[Company Domain]],Summary[Company Domain], Summary[Industry Re-Segmentation],"ERROR")</f>
        <v>Healthcare</v>
      </c>
      <c r="AD92" t="s">
        <v>1258</v>
      </c>
      <c r="AE92" t="s">
        <v>1259</v>
      </c>
      <c r="AF92" t="s">
        <v>1260</v>
      </c>
      <c r="AG92" t="s">
        <v>1261</v>
      </c>
      <c r="AH92" t="s">
        <v>1262</v>
      </c>
      <c r="AI92" t="s">
        <v>529</v>
      </c>
      <c r="AJ92">
        <v>98034</v>
      </c>
      <c r="AK92" t="s">
        <v>221</v>
      </c>
      <c r="AL92" t="s">
        <v>1263</v>
      </c>
      <c r="AO92" t="s">
        <v>1503</v>
      </c>
      <c r="AP92" t="s">
        <v>2140</v>
      </c>
    </row>
    <row r="93" spans="1:42" x14ac:dyDescent="0.3">
      <c r="A93" t="s">
        <v>1158</v>
      </c>
      <c r="C93" t="s">
        <v>1264</v>
      </c>
      <c r="D93" t="s">
        <v>269</v>
      </c>
      <c r="E93" t="s">
        <v>223</v>
      </c>
      <c r="F93" t="s">
        <v>270</v>
      </c>
      <c r="G93" t="s">
        <v>271</v>
      </c>
      <c r="H93" t="s">
        <v>1265</v>
      </c>
      <c r="I93" t="s">
        <v>198</v>
      </c>
      <c r="J93" t="s">
        <v>1266</v>
      </c>
      <c r="K93" t="s">
        <v>1267</v>
      </c>
      <c r="L93" t="s">
        <v>1268</v>
      </c>
      <c r="M93" t="s">
        <v>1269</v>
      </c>
      <c r="N93" t="s">
        <v>830</v>
      </c>
      <c r="O93">
        <v>33605</v>
      </c>
      <c r="P93" t="s">
        <v>221</v>
      </c>
      <c r="Q93" t="s">
        <v>1270</v>
      </c>
      <c r="R93" t="s">
        <v>1271</v>
      </c>
      <c r="S93" t="s">
        <v>198</v>
      </c>
      <c r="T93" t="s">
        <v>1272</v>
      </c>
      <c r="U93">
        <f>_xlfn.XLOOKUP(CFO[[#This Row],[Company Domain]],Summary[Company Domain], Summary[Revenue (in 000s USD)],"ERROR")</f>
        <v>1652469</v>
      </c>
      <c r="V93" t="str">
        <f>_xlfn.XLOOKUP(CFO[[#This Row],[Company Domain]],Summary[Company Domain], Summary[Revenue Range (in USD)],"ERROR")</f>
        <v>$1 bil. - $5 bil.</v>
      </c>
      <c r="W93" t="s">
        <v>380</v>
      </c>
      <c r="X93" t="s">
        <v>929</v>
      </c>
      <c r="Y93" t="s">
        <v>380</v>
      </c>
      <c r="Z93" t="s">
        <v>929</v>
      </c>
      <c r="AA93" t="str">
        <f>_xlfn.XLOOKUP(CFO[[#This Row],[Company Domain]],Summary[Company Domain], Summary[Industry (Standardized)],"ERROR")</f>
        <v>Consumer Services</v>
      </c>
      <c r="AB93" t="str">
        <f>_xlfn.XLOOKUP(CFO[[#This Row],[Company Domain]],Summary[Company Domain], Summary[Lead Segment HS],"ERROR")</f>
        <v>Services</v>
      </c>
      <c r="AC93" t="str">
        <f>_xlfn.XLOOKUP(CFO[[#This Row],[Company Domain]],Summary[Company Domain], Summary[Industry Re-Segmentation],"ERROR")</f>
        <v>Retail + CPG</v>
      </c>
      <c r="AD93" t="s">
        <v>1273</v>
      </c>
      <c r="AE93" t="s">
        <v>1274</v>
      </c>
      <c r="AF93" t="s">
        <v>1275</v>
      </c>
      <c r="AG93" t="s">
        <v>1276</v>
      </c>
      <c r="AH93" t="s">
        <v>1269</v>
      </c>
      <c r="AI93" t="s">
        <v>830</v>
      </c>
      <c r="AJ93">
        <v>33607</v>
      </c>
      <c r="AK93" t="s">
        <v>221</v>
      </c>
      <c r="AL93" t="s">
        <v>1277</v>
      </c>
      <c r="AO93" t="s">
        <v>1503</v>
      </c>
      <c r="AP93" t="s">
        <v>2140</v>
      </c>
    </row>
    <row r="94" spans="1:42" x14ac:dyDescent="0.3">
      <c r="A94" t="s">
        <v>628</v>
      </c>
      <c r="C94" t="s">
        <v>1278</v>
      </c>
      <c r="D94" t="s">
        <v>269</v>
      </c>
      <c r="E94" t="s">
        <v>223</v>
      </c>
      <c r="F94" t="s">
        <v>270</v>
      </c>
      <c r="G94" t="s">
        <v>271</v>
      </c>
      <c r="H94" t="s">
        <v>1279</v>
      </c>
      <c r="I94" t="s">
        <v>101</v>
      </c>
      <c r="K94" t="s">
        <v>1280</v>
      </c>
      <c r="N94" t="s">
        <v>529</v>
      </c>
      <c r="P94" t="s">
        <v>221</v>
      </c>
      <c r="Q94" t="s">
        <v>1</v>
      </c>
      <c r="R94" t="s">
        <v>770</v>
      </c>
      <c r="S94" t="s">
        <v>101</v>
      </c>
      <c r="T94" t="s">
        <v>771</v>
      </c>
      <c r="U94">
        <f>_xlfn.XLOOKUP(CFO[[#This Row],[Company Domain]],Summary[Company Domain], Summary[Revenue (in 000s USD)],"ERROR")</f>
        <v>95400000</v>
      </c>
      <c r="V94" t="str">
        <f>_xlfn.XLOOKUP(CFO[[#This Row],[Company Domain]],Summary[Company Domain], Summary[Revenue Range (in USD)],"ERROR")</f>
        <v>Over $5 bil.</v>
      </c>
      <c r="W94" t="s">
        <v>280</v>
      </c>
      <c r="X94" t="s">
        <v>206</v>
      </c>
      <c r="Y94" t="s">
        <v>280</v>
      </c>
      <c r="Z94" t="s">
        <v>206</v>
      </c>
      <c r="AA94" t="str">
        <f>_xlfn.XLOOKUP(CFO[[#This Row],[Company Domain]],Summary[Company Domain], Summary[Industry (Standardized)],"ERROR")</f>
        <v>Physicians Clinics</v>
      </c>
      <c r="AB94" t="str">
        <f>_xlfn.XLOOKUP(CFO[[#This Row],[Company Domain]],Summary[Company Domain], Summary[Lead Segment HS],"ERROR")</f>
        <v>Healthcare</v>
      </c>
      <c r="AC94" t="str">
        <f>_xlfn.XLOOKUP(CFO[[#This Row],[Company Domain]],Summary[Company Domain], Summary[Industry Re-Segmentation],"ERROR")</f>
        <v>Healthcare</v>
      </c>
      <c r="AD94" t="s">
        <v>772</v>
      </c>
      <c r="AE94" t="s">
        <v>773</v>
      </c>
      <c r="AF94" t="s">
        <v>774</v>
      </c>
      <c r="AG94" t="s">
        <v>775</v>
      </c>
      <c r="AH94" t="s">
        <v>769</v>
      </c>
      <c r="AI94" t="s">
        <v>294</v>
      </c>
      <c r="AJ94">
        <v>94612</v>
      </c>
      <c r="AK94" t="s">
        <v>221</v>
      </c>
      <c r="AL94" t="s">
        <v>776</v>
      </c>
      <c r="AO94" t="s">
        <v>1503</v>
      </c>
      <c r="AP94" t="s">
        <v>2140</v>
      </c>
    </row>
    <row r="95" spans="1:42" x14ac:dyDescent="0.3">
      <c r="A95" t="s">
        <v>1296</v>
      </c>
      <c r="B95" t="s">
        <v>1297</v>
      </c>
      <c r="C95" t="s">
        <v>1298</v>
      </c>
      <c r="D95" t="s">
        <v>1299</v>
      </c>
      <c r="E95" t="s">
        <v>223</v>
      </c>
      <c r="F95" t="s">
        <v>219</v>
      </c>
      <c r="G95" t="s">
        <v>271</v>
      </c>
      <c r="H95" t="s">
        <v>1300</v>
      </c>
      <c r="I95" t="s">
        <v>1301</v>
      </c>
      <c r="K95" t="s">
        <v>1302</v>
      </c>
      <c r="M95" t="s">
        <v>1303</v>
      </c>
      <c r="N95" t="s">
        <v>294</v>
      </c>
      <c r="O95" t="s">
        <v>1304</v>
      </c>
      <c r="P95" t="s">
        <v>221</v>
      </c>
      <c r="Q95" t="s">
        <v>59</v>
      </c>
      <c r="R95" t="s">
        <v>1305</v>
      </c>
      <c r="S95" t="s">
        <v>159</v>
      </c>
      <c r="U95">
        <f>_xlfn.XLOOKUP(CFO[[#This Row],[Company Domain]],Summary[Company Domain], Summary[Revenue (in 000s USD)],"ERROR")</f>
        <v>2202029</v>
      </c>
      <c r="V95" t="str">
        <f>_xlfn.XLOOKUP(CFO[[#This Row],[Company Domain]],Summary[Company Domain], Summary[Revenue Range (in USD)],"ERROR")</f>
        <v>$1 bil. - $5 bil.</v>
      </c>
      <c r="W95" t="s">
        <v>280</v>
      </c>
      <c r="X95" t="s">
        <v>281</v>
      </c>
      <c r="Y95" t="s">
        <v>280</v>
      </c>
      <c r="Z95" t="s">
        <v>842</v>
      </c>
      <c r="AA95" t="str">
        <f>_xlfn.XLOOKUP(CFO[[#This Row],[Company Domain]],Summary[Company Domain], Summary[Industry (Standardized)],"ERROR")</f>
        <v>Physicians Clinics</v>
      </c>
      <c r="AB95" t="str">
        <f>_xlfn.XLOOKUP(CFO[[#This Row],[Company Domain]],Summary[Company Domain], Summary[Lead Segment HS],"ERROR")</f>
        <v>Healthcare</v>
      </c>
      <c r="AC95" t="str">
        <f>_xlfn.XLOOKUP(CFO[[#This Row],[Company Domain]],Summary[Company Domain], Summary[Industry Re-Segmentation],"ERROR")</f>
        <v>Healthcare</v>
      </c>
      <c r="AD95" t="s">
        <v>1306</v>
      </c>
      <c r="AE95" t="s">
        <v>1307</v>
      </c>
      <c r="AF95" t="s">
        <v>1308</v>
      </c>
      <c r="AG95" t="s">
        <v>1309</v>
      </c>
      <c r="AH95" t="s">
        <v>1310</v>
      </c>
      <c r="AI95" t="s">
        <v>294</v>
      </c>
      <c r="AJ95">
        <v>92868</v>
      </c>
      <c r="AK95" t="s">
        <v>221</v>
      </c>
      <c r="AL95" t="s">
        <v>1311</v>
      </c>
      <c r="AO95" t="s">
        <v>1503</v>
      </c>
      <c r="AP95" t="s">
        <v>2140</v>
      </c>
    </row>
    <row r="96" spans="1:42" x14ac:dyDescent="0.3">
      <c r="A96" t="s">
        <v>1312</v>
      </c>
      <c r="B96" t="s">
        <v>1313</v>
      </c>
      <c r="C96" t="s">
        <v>1314</v>
      </c>
      <c r="D96" t="s">
        <v>1315</v>
      </c>
      <c r="E96" t="s">
        <v>223</v>
      </c>
      <c r="F96" t="s">
        <v>270</v>
      </c>
      <c r="G96" t="s">
        <v>271</v>
      </c>
      <c r="H96" t="s">
        <v>1316</v>
      </c>
      <c r="I96" t="s">
        <v>1099</v>
      </c>
      <c r="J96" t="s">
        <v>1317</v>
      </c>
      <c r="K96" t="s">
        <v>1318</v>
      </c>
      <c r="L96" t="s">
        <v>1319</v>
      </c>
      <c r="M96" t="s">
        <v>1320</v>
      </c>
      <c r="N96" t="s">
        <v>294</v>
      </c>
      <c r="O96">
        <v>92374</v>
      </c>
      <c r="P96" t="s">
        <v>221</v>
      </c>
      <c r="Q96" t="s">
        <v>40</v>
      </c>
      <c r="R96" t="s">
        <v>856</v>
      </c>
      <c r="S96" t="s">
        <v>140</v>
      </c>
      <c r="T96" t="s">
        <v>857</v>
      </c>
      <c r="U96">
        <f>_xlfn.XLOOKUP(CFO[[#This Row],[Company Domain]],Summary[Company Domain], Summary[Revenue (in 000s USD)],"ERROR")</f>
        <v>8779057</v>
      </c>
      <c r="V96" t="str">
        <f>_xlfn.XLOOKUP(CFO[[#This Row],[Company Domain]],Summary[Company Domain], Summary[Revenue Range (in USD)],"ERROR")</f>
        <v>Over $5 bil.</v>
      </c>
      <c r="W96" t="s">
        <v>280</v>
      </c>
      <c r="X96" t="s">
        <v>281</v>
      </c>
      <c r="Y96" t="s">
        <v>858</v>
      </c>
      <c r="Z96" t="s">
        <v>859</v>
      </c>
      <c r="AA96" t="str">
        <f>_xlfn.XLOOKUP(CFO[[#This Row],[Company Domain]],Summary[Company Domain], Summary[Industry (Standardized)],"ERROR")</f>
        <v>Physicians Clinics</v>
      </c>
      <c r="AB96" t="str">
        <f>_xlfn.XLOOKUP(CFO[[#This Row],[Company Domain]],Summary[Company Domain], Summary[Lead Segment HS],"ERROR")</f>
        <v>Healthcare</v>
      </c>
      <c r="AC96" t="str">
        <f>_xlfn.XLOOKUP(CFO[[#This Row],[Company Domain]],Summary[Company Domain], Summary[Industry Re-Segmentation],"ERROR")</f>
        <v>Healthcare</v>
      </c>
      <c r="AD96" t="s">
        <v>860</v>
      </c>
      <c r="AE96" t="s">
        <v>861</v>
      </c>
      <c r="AF96" t="s">
        <v>862</v>
      </c>
      <c r="AG96" t="s">
        <v>863</v>
      </c>
      <c r="AH96" t="s">
        <v>864</v>
      </c>
      <c r="AI96" t="s">
        <v>294</v>
      </c>
      <c r="AJ96">
        <v>94107</v>
      </c>
      <c r="AK96" t="s">
        <v>221</v>
      </c>
      <c r="AL96" t="s">
        <v>865</v>
      </c>
      <c r="AO96" t="s">
        <v>1503</v>
      </c>
      <c r="AP96" t="s">
        <v>2140</v>
      </c>
    </row>
    <row r="97" spans="1:42" x14ac:dyDescent="0.3">
      <c r="A97" t="s">
        <v>422</v>
      </c>
      <c r="C97" t="s">
        <v>1330</v>
      </c>
      <c r="D97" t="s">
        <v>269</v>
      </c>
      <c r="E97" t="s">
        <v>223</v>
      </c>
      <c r="F97" t="s">
        <v>270</v>
      </c>
      <c r="G97" t="s">
        <v>271</v>
      </c>
      <c r="H97" t="s">
        <v>1331</v>
      </c>
      <c r="I97" t="s">
        <v>198</v>
      </c>
      <c r="J97" t="s">
        <v>1332</v>
      </c>
      <c r="K97" t="s">
        <v>1333</v>
      </c>
      <c r="L97" t="s">
        <v>1268</v>
      </c>
      <c r="M97" t="s">
        <v>1269</v>
      </c>
      <c r="N97" t="s">
        <v>830</v>
      </c>
      <c r="O97">
        <v>33605</v>
      </c>
      <c r="P97" t="s">
        <v>221</v>
      </c>
      <c r="Q97" t="s">
        <v>1270</v>
      </c>
      <c r="R97" t="s">
        <v>1271</v>
      </c>
      <c r="S97" t="s">
        <v>198</v>
      </c>
      <c r="T97" t="s">
        <v>1272</v>
      </c>
      <c r="U97">
        <f>_xlfn.XLOOKUP(CFO[[#This Row],[Company Domain]],Summary[Company Domain], Summary[Revenue (in 000s USD)],"ERROR")</f>
        <v>1652469</v>
      </c>
      <c r="V97" t="str">
        <f>_xlfn.XLOOKUP(CFO[[#This Row],[Company Domain]],Summary[Company Domain], Summary[Revenue Range (in USD)],"ERROR")</f>
        <v>$1 bil. - $5 bil.</v>
      </c>
      <c r="W97" t="s">
        <v>380</v>
      </c>
      <c r="X97" t="s">
        <v>929</v>
      </c>
      <c r="Y97" t="s">
        <v>380</v>
      </c>
      <c r="Z97" t="s">
        <v>929</v>
      </c>
      <c r="AA97" t="str">
        <f>_xlfn.XLOOKUP(CFO[[#This Row],[Company Domain]],Summary[Company Domain], Summary[Industry (Standardized)],"ERROR")</f>
        <v>Consumer Services</v>
      </c>
      <c r="AB97" t="str">
        <f>_xlfn.XLOOKUP(CFO[[#This Row],[Company Domain]],Summary[Company Domain], Summary[Lead Segment HS],"ERROR")</f>
        <v>Services</v>
      </c>
      <c r="AC97" t="str">
        <f>_xlfn.XLOOKUP(CFO[[#This Row],[Company Domain]],Summary[Company Domain], Summary[Industry Re-Segmentation],"ERROR")</f>
        <v>Retail + CPG</v>
      </c>
      <c r="AD97" t="s">
        <v>1273</v>
      </c>
      <c r="AE97" t="s">
        <v>1274</v>
      </c>
      <c r="AF97" t="s">
        <v>1275</v>
      </c>
      <c r="AG97" t="s">
        <v>1276</v>
      </c>
      <c r="AH97" t="s">
        <v>1269</v>
      </c>
      <c r="AI97" t="s">
        <v>830</v>
      </c>
      <c r="AJ97">
        <v>33607</v>
      </c>
      <c r="AK97" t="s">
        <v>221</v>
      </c>
      <c r="AL97" t="s">
        <v>1277</v>
      </c>
      <c r="AO97" t="s">
        <v>1503</v>
      </c>
      <c r="AP97" t="s">
        <v>2140</v>
      </c>
    </row>
    <row r="98" spans="1:42" x14ac:dyDescent="0.3">
      <c r="A98" t="s">
        <v>1334</v>
      </c>
      <c r="C98" t="s">
        <v>1335</v>
      </c>
      <c r="D98" t="s">
        <v>269</v>
      </c>
      <c r="E98" t="s">
        <v>223</v>
      </c>
      <c r="F98" t="s">
        <v>270</v>
      </c>
      <c r="G98" t="s">
        <v>271</v>
      </c>
      <c r="H98" t="s">
        <v>1336</v>
      </c>
      <c r="I98" t="s">
        <v>174</v>
      </c>
      <c r="K98" t="s">
        <v>1337</v>
      </c>
      <c r="N98" t="s">
        <v>1338</v>
      </c>
      <c r="P98" t="s">
        <v>221</v>
      </c>
      <c r="Q98" t="s">
        <v>1339</v>
      </c>
      <c r="R98" t="s">
        <v>1340</v>
      </c>
      <c r="S98" t="s">
        <v>174</v>
      </c>
      <c r="T98" t="s">
        <v>1341</v>
      </c>
      <c r="U98">
        <f>_xlfn.XLOOKUP(CFO[[#This Row],[Company Domain]],Summary[Company Domain], Summary[Revenue (in 000s USD)],"ERROR")</f>
        <v>3300000</v>
      </c>
      <c r="V98" t="str">
        <f>_xlfn.XLOOKUP(CFO[[#This Row],[Company Domain]],Summary[Company Domain], Summary[Revenue Range (in USD)],"ERROR")</f>
        <v>$1 bil. - $5 bil.</v>
      </c>
      <c r="W98" t="s">
        <v>380</v>
      </c>
      <c r="X98" t="s">
        <v>381</v>
      </c>
      <c r="Y98" t="s">
        <v>380</v>
      </c>
      <c r="Z98" t="s">
        <v>1342</v>
      </c>
      <c r="AA98" t="str">
        <f>_xlfn.XLOOKUP(CFO[[#This Row],[Company Domain]],Summary[Company Domain], Summary[Industry (Standardized)],"ERROR")</f>
        <v>Finance</v>
      </c>
      <c r="AB98" t="str">
        <f>_xlfn.XLOOKUP(CFO[[#This Row],[Company Domain]],Summary[Company Domain], Summary[Lead Segment HS],"ERROR")</f>
        <v>Services</v>
      </c>
      <c r="AC98" t="str">
        <f>_xlfn.XLOOKUP(CFO[[#This Row],[Company Domain]],Summary[Company Domain], Summary[Industry Re-Segmentation],"ERROR")</f>
        <v>Finance &amp; Insurance</v>
      </c>
      <c r="AD98" t="s">
        <v>1343</v>
      </c>
      <c r="AE98" t="s">
        <v>1344</v>
      </c>
      <c r="AF98" t="s">
        <v>1345</v>
      </c>
      <c r="AG98" t="s">
        <v>1346</v>
      </c>
      <c r="AH98" t="s">
        <v>709</v>
      </c>
      <c r="AI98" t="s">
        <v>429</v>
      </c>
      <c r="AJ98">
        <v>60606</v>
      </c>
      <c r="AK98" t="s">
        <v>221</v>
      </c>
      <c r="AL98" t="s">
        <v>1347</v>
      </c>
      <c r="AO98" t="s">
        <v>1503</v>
      </c>
      <c r="AP98" t="s">
        <v>2140</v>
      </c>
    </row>
    <row r="99" spans="1:42" x14ac:dyDescent="0.3">
      <c r="A99" t="s">
        <v>1348</v>
      </c>
      <c r="C99" t="s">
        <v>1349</v>
      </c>
      <c r="D99" t="s">
        <v>1350</v>
      </c>
      <c r="E99" t="s">
        <v>223</v>
      </c>
      <c r="F99" t="s">
        <v>270</v>
      </c>
      <c r="G99" t="s">
        <v>271</v>
      </c>
      <c r="H99" t="s">
        <v>1351</v>
      </c>
      <c r="I99" t="s">
        <v>1352</v>
      </c>
      <c r="J99" t="s">
        <v>1353</v>
      </c>
      <c r="N99" t="s">
        <v>581</v>
      </c>
      <c r="P99" t="s">
        <v>221</v>
      </c>
      <c r="Q99" t="s">
        <v>1354</v>
      </c>
      <c r="R99" t="s">
        <v>1355</v>
      </c>
      <c r="S99" t="s">
        <v>186</v>
      </c>
      <c r="T99" t="s">
        <v>1356</v>
      </c>
      <c r="U99">
        <f>_xlfn.XLOOKUP(CFO[[#This Row],[Company Domain]],Summary[Company Domain], Summary[Revenue (in 000s USD)],"ERROR")</f>
        <v>1913515</v>
      </c>
      <c r="V99" t="str">
        <f>_xlfn.XLOOKUP(CFO[[#This Row],[Company Domain]],Summary[Company Domain], Summary[Revenue Range (in USD)],"ERROR")</f>
        <v>$1 bil. - $5 bil.</v>
      </c>
      <c r="W99" t="s">
        <v>280</v>
      </c>
      <c r="X99" t="s">
        <v>281</v>
      </c>
      <c r="Y99" t="s">
        <v>280</v>
      </c>
      <c r="Z99" t="s">
        <v>281</v>
      </c>
      <c r="AA99" t="str">
        <f>_xlfn.XLOOKUP(CFO[[#This Row],[Company Domain]],Summary[Company Domain], Summary[Industry (Standardized)],"ERROR")</f>
        <v>Physicians Clinics</v>
      </c>
      <c r="AB99" t="str">
        <f>_xlfn.XLOOKUP(CFO[[#This Row],[Company Domain]],Summary[Company Domain], Summary[Lead Segment HS],"ERROR")</f>
        <v>Healthcare</v>
      </c>
      <c r="AC99" t="str">
        <f>_xlfn.XLOOKUP(CFO[[#This Row],[Company Domain]],Summary[Company Domain], Summary[Industry Re-Segmentation],"ERROR")</f>
        <v>Healthcare</v>
      </c>
      <c r="AD99" t="s">
        <v>1357</v>
      </c>
      <c r="AE99" t="s">
        <v>1358</v>
      </c>
      <c r="AF99" t="s">
        <v>1359</v>
      </c>
      <c r="AG99" t="s">
        <v>1360</v>
      </c>
      <c r="AH99" t="s">
        <v>1121</v>
      </c>
      <c r="AI99" t="s">
        <v>581</v>
      </c>
      <c r="AJ99">
        <v>83712</v>
      </c>
      <c r="AK99" t="s">
        <v>221</v>
      </c>
      <c r="AL99" t="s">
        <v>1361</v>
      </c>
      <c r="AO99" t="s">
        <v>1503</v>
      </c>
      <c r="AP99" t="s">
        <v>2140</v>
      </c>
    </row>
    <row r="100" spans="1:42" x14ac:dyDescent="0.3">
      <c r="A100" t="s">
        <v>1362</v>
      </c>
      <c r="C100" t="s">
        <v>1363</v>
      </c>
      <c r="D100" t="s">
        <v>1364</v>
      </c>
      <c r="E100" t="s">
        <v>223</v>
      </c>
      <c r="F100" t="s">
        <v>219</v>
      </c>
      <c r="G100" t="s">
        <v>271</v>
      </c>
      <c r="H100" t="s">
        <v>1365</v>
      </c>
      <c r="I100" t="s">
        <v>195</v>
      </c>
      <c r="K100" t="s">
        <v>1366</v>
      </c>
      <c r="L100" t="s">
        <v>1367</v>
      </c>
      <c r="M100" t="s">
        <v>904</v>
      </c>
      <c r="N100" t="s">
        <v>529</v>
      </c>
      <c r="O100">
        <v>98109</v>
      </c>
      <c r="P100" t="s">
        <v>221</v>
      </c>
      <c r="Q100" t="s">
        <v>1368</v>
      </c>
      <c r="R100" t="s">
        <v>1369</v>
      </c>
      <c r="S100" t="s">
        <v>195</v>
      </c>
      <c r="T100" t="s">
        <v>1370</v>
      </c>
      <c r="U100">
        <f>_xlfn.XLOOKUP(CFO[[#This Row],[Company Domain]],Summary[Company Domain], Summary[Revenue (in 000s USD)],"ERROR")</f>
        <v>538046000</v>
      </c>
      <c r="V100" t="str">
        <f>_xlfn.XLOOKUP(CFO[[#This Row],[Company Domain]],Summary[Company Domain], Summary[Revenue Range (in USD)],"ERROR")</f>
        <v>Over $5 bil.</v>
      </c>
      <c r="W100" t="s">
        <v>208</v>
      </c>
      <c r="X100" t="s">
        <v>1204</v>
      </c>
      <c r="Y100" t="s">
        <v>208</v>
      </c>
      <c r="Z100" t="s">
        <v>1371</v>
      </c>
      <c r="AA100" t="str">
        <f>_xlfn.XLOOKUP(CFO[[#This Row],[Company Domain]],Summary[Company Domain], Summary[Industry (Standardized)],"ERROR")</f>
        <v>Retail</v>
      </c>
      <c r="AB100" t="str">
        <f>_xlfn.XLOOKUP(CFO[[#This Row],[Company Domain]],Summary[Company Domain], Summary[Lead Segment HS],"ERROR")</f>
        <v>Services</v>
      </c>
      <c r="AC100" t="str">
        <f>_xlfn.XLOOKUP(CFO[[#This Row],[Company Domain]],Summary[Company Domain], Summary[Industry Re-Segmentation],"ERROR")</f>
        <v>Retail + CPG</v>
      </c>
      <c r="AD100" t="s">
        <v>1372</v>
      </c>
      <c r="AE100" t="s">
        <v>1373</v>
      </c>
      <c r="AF100" t="s">
        <v>1374</v>
      </c>
      <c r="AG100" t="s">
        <v>1367</v>
      </c>
      <c r="AH100" t="s">
        <v>904</v>
      </c>
      <c r="AI100" t="s">
        <v>529</v>
      </c>
      <c r="AJ100">
        <v>98109</v>
      </c>
      <c r="AK100" t="s">
        <v>221</v>
      </c>
      <c r="AL100" t="s">
        <v>1375</v>
      </c>
      <c r="AO100" t="s">
        <v>1503</v>
      </c>
      <c r="AP100" t="s">
        <v>2140</v>
      </c>
    </row>
    <row r="101" spans="1:42" x14ac:dyDescent="0.3">
      <c r="A101" t="s">
        <v>1442</v>
      </c>
      <c r="C101" t="s">
        <v>1443</v>
      </c>
      <c r="D101" t="s">
        <v>269</v>
      </c>
      <c r="E101" t="s">
        <v>223</v>
      </c>
      <c r="F101" t="s">
        <v>270</v>
      </c>
      <c r="G101" t="s">
        <v>271</v>
      </c>
      <c r="H101" t="s">
        <v>1444</v>
      </c>
      <c r="I101" t="s">
        <v>156</v>
      </c>
      <c r="P101" t="s">
        <v>221</v>
      </c>
      <c r="Q101" t="s">
        <v>1445</v>
      </c>
      <c r="R101" t="s">
        <v>1446</v>
      </c>
      <c r="S101" t="s">
        <v>156</v>
      </c>
      <c r="T101" t="s">
        <v>1447</v>
      </c>
      <c r="U101">
        <f>_xlfn.XLOOKUP(CFO[[#This Row],[Company Domain]],Summary[Company Domain], Summary[Revenue (in 000s USD)],"ERROR")</f>
        <v>8732000</v>
      </c>
      <c r="V101" t="str">
        <f>_xlfn.XLOOKUP(CFO[[#This Row],[Company Domain]],Summary[Company Domain], Summary[Revenue Range (in USD)],"ERROR")</f>
        <v>Over $5 bil.</v>
      </c>
      <c r="W101" t="s">
        <v>219</v>
      </c>
      <c r="X101" t="s">
        <v>349</v>
      </c>
      <c r="Y101" t="s">
        <v>219</v>
      </c>
      <c r="Z101" t="s">
        <v>349</v>
      </c>
      <c r="AA101" t="str">
        <f>_xlfn.XLOOKUP(CFO[[#This Row],[Company Domain]],Summary[Company Domain], Summary[Industry (Standardized)],"ERROR")</f>
        <v>Finance</v>
      </c>
      <c r="AB101" t="str">
        <f>_xlfn.XLOOKUP(CFO[[#This Row],[Company Domain]],Summary[Company Domain], Summary[Lead Segment HS],"ERROR")</f>
        <v>Services</v>
      </c>
      <c r="AC101" t="str">
        <f>_xlfn.XLOOKUP(CFO[[#This Row],[Company Domain]],Summary[Company Domain], Summary[Industry Re-Segmentation],"ERROR")</f>
        <v>Finance &amp; Insurance</v>
      </c>
      <c r="AD101" t="s">
        <v>1448</v>
      </c>
      <c r="AE101" t="s">
        <v>1449</v>
      </c>
      <c r="AF101" t="s">
        <v>1450</v>
      </c>
      <c r="AG101" t="s">
        <v>1451</v>
      </c>
      <c r="AH101" t="s">
        <v>1031</v>
      </c>
      <c r="AI101" t="s">
        <v>591</v>
      </c>
      <c r="AJ101">
        <v>45263</v>
      </c>
      <c r="AK101" t="s">
        <v>221</v>
      </c>
      <c r="AL101" t="s">
        <v>1452</v>
      </c>
      <c r="AO101" t="s">
        <v>1503</v>
      </c>
      <c r="AP101" t="s">
        <v>2141</v>
      </c>
    </row>
    <row r="102" spans="1:42" x14ac:dyDescent="0.3">
      <c r="A102" t="s">
        <v>1453</v>
      </c>
      <c r="C102" t="s">
        <v>1454</v>
      </c>
      <c r="D102" t="s">
        <v>1455</v>
      </c>
      <c r="E102" t="s">
        <v>223</v>
      </c>
      <c r="F102" t="s">
        <v>270</v>
      </c>
      <c r="G102" t="s">
        <v>271</v>
      </c>
      <c r="H102" t="s">
        <v>1456</v>
      </c>
      <c r="I102" t="s">
        <v>693</v>
      </c>
      <c r="J102" t="s">
        <v>1457</v>
      </c>
      <c r="K102" t="s">
        <v>1458</v>
      </c>
      <c r="M102" t="s">
        <v>1459</v>
      </c>
      <c r="N102" t="s">
        <v>529</v>
      </c>
      <c r="P102" t="s">
        <v>221</v>
      </c>
      <c r="Q102" t="s">
        <v>75</v>
      </c>
      <c r="R102" t="s">
        <v>697</v>
      </c>
      <c r="S102" t="s">
        <v>175</v>
      </c>
      <c r="T102" t="s">
        <v>698</v>
      </c>
      <c r="U102">
        <f>_xlfn.XLOOKUP(CFO[[#This Row],[Company Domain]],Summary[Company Domain], Summary[Revenue (in 000s USD)],"ERROR")</f>
        <v>2055227</v>
      </c>
      <c r="V102" t="str">
        <f>_xlfn.XLOOKUP(CFO[[#This Row],[Company Domain]],Summary[Company Domain], Summary[Revenue Range (in USD)],"ERROR")</f>
        <v>$1 bil. - $5 bil.</v>
      </c>
      <c r="W102" t="s">
        <v>280</v>
      </c>
      <c r="X102" t="s">
        <v>281</v>
      </c>
      <c r="Y102" t="s">
        <v>460</v>
      </c>
      <c r="Z102" t="s">
        <v>699</v>
      </c>
      <c r="AA102" t="str">
        <f>_xlfn.XLOOKUP(CFO[[#This Row],[Company Domain]],Summary[Company Domain], Summary[Industry (Standardized)],"ERROR")</f>
        <v>Physicians Clinics</v>
      </c>
      <c r="AB102" t="str">
        <f>_xlfn.XLOOKUP(CFO[[#This Row],[Company Domain]],Summary[Company Domain], Summary[Lead Segment HS],"ERROR")</f>
        <v>Healthcare</v>
      </c>
      <c r="AC102" t="str">
        <f>_xlfn.XLOOKUP(CFO[[#This Row],[Company Domain]],Summary[Company Domain], Summary[Industry Re-Segmentation],"ERROR")</f>
        <v>Healthcare</v>
      </c>
      <c r="AD102" t="s">
        <v>700</v>
      </c>
      <c r="AE102" t="s">
        <v>701</v>
      </c>
      <c r="AF102" t="s">
        <v>702</v>
      </c>
      <c r="AG102" t="s">
        <v>695</v>
      </c>
      <c r="AH102" t="s">
        <v>696</v>
      </c>
      <c r="AI102" t="s">
        <v>328</v>
      </c>
      <c r="AJ102">
        <v>97209</v>
      </c>
      <c r="AK102" t="s">
        <v>221</v>
      </c>
      <c r="AL102" t="s">
        <v>703</v>
      </c>
      <c r="AO102" t="s">
        <v>1503</v>
      </c>
      <c r="AP102" t="s">
        <v>2140</v>
      </c>
    </row>
    <row r="103" spans="1:42" x14ac:dyDescent="0.3">
      <c r="A103" t="s">
        <v>628</v>
      </c>
      <c r="C103" t="s">
        <v>1474</v>
      </c>
      <c r="D103" t="s">
        <v>269</v>
      </c>
      <c r="E103" t="s">
        <v>223</v>
      </c>
      <c r="F103" t="s">
        <v>270</v>
      </c>
      <c r="G103" t="s">
        <v>271</v>
      </c>
      <c r="H103" t="s">
        <v>1475</v>
      </c>
      <c r="I103" t="s">
        <v>140</v>
      </c>
      <c r="K103" t="s">
        <v>1476</v>
      </c>
      <c r="L103" t="s">
        <v>1477</v>
      </c>
      <c r="M103" t="s">
        <v>989</v>
      </c>
      <c r="N103" t="s">
        <v>981</v>
      </c>
      <c r="O103">
        <v>85339</v>
      </c>
      <c r="P103" t="s">
        <v>221</v>
      </c>
      <c r="Q103" t="s">
        <v>40</v>
      </c>
      <c r="R103" t="s">
        <v>856</v>
      </c>
      <c r="S103" t="s">
        <v>140</v>
      </c>
      <c r="T103" t="s">
        <v>857</v>
      </c>
      <c r="U103">
        <f>_xlfn.XLOOKUP(CFO[[#This Row],[Company Domain]],Summary[Company Domain], Summary[Revenue (in 000s USD)],"ERROR")</f>
        <v>8779057</v>
      </c>
      <c r="V103" t="str">
        <f>_xlfn.XLOOKUP(CFO[[#This Row],[Company Domain]],Summary[Company Domain], Summary[Revenue Range (in USD)],"ERROR")</f>
        <v>Over $5 bil.</v>
      </c>
      <c r="W103" t="s">
        <v>280</v>
      </c>
      <c r="X103" t="s">
        <v>281</v>
      </c>
      <c r="Y103" t="s">
        <v>858</v>
      </c>
      <c r="Z103" t="s">
        <v>859</v>
      </c>
      <c r="AA103" t="str">
        <f>_xlfn.XLOOKUP(CFO[[#This Row],[Company Domain]],Summary[Company Domain], Summary[Industry (Standardized)],"ERROR")</f>
        <v>Physicians Clinics</v>
      </c>
      <c r="AB103" t="str">
        <f>_xlfn.XLOOKUP(CFO[[#This Row],[Company Domain]],Summary[Company Domain], Summary[Lead Segment HS],"ERROR")</f>
        <v>Healthcare</v>
      </c>
      <c r="AC103" t="str">
        <f>_xlfn.XLOOKUP(CFO[[#This Row],[Company Domain]],Summary[Company Domain], Summary[Industry Re-Segmentation],"ERROR")</f>
        <v>Healthcare</v>
      </c>
      <c r="AD103" t="s">
        <v>860</v>
      </c>
      <c r="AE103" t="s">
        <v>861</v>
      </c>
      <c r="AF103" t="s">
        <v>862</v>
      </c>
      <c r="AG103" t="s">
        <v>863</v>
      </c>
      <c r="AH103" t="s">
        <v>864</v>
      </c>
      <c r="AI103" t="s">
        <v>294</v>
      </c>
      <c r="AJ103">
        <v>94107</v>
      </c>
      <c r="AK103" t="s">
        <v>221</v>
      </c>
      <c r="AL103" t="s">
        <v>865</v>
      </c>
      <c r="AO103" t="s">
        <v>1503</v>
      </c>
      <c r="AP103" t="s">
        <v>2140</v>
      </c>
    </row>
    <row r="104" spans="1:42" x14ac:dyDescent="0.3">
      <c r="A104" t="s">
        <v>1478</v>
      </c>
      <c r="C104" t="s">
        <v>1479</v>
      </c>
      <c r="D104" t="s">
        <v>269</v>
      </c>
      <c r="E104" t="s">
        <v>223</v>
      </c>
      <c r="F104" t="s">
        <v>270</v>
      </c>
      <c r="G104" t="s">
        <v>271</v>
      </c>
      <c r="H104" t="s">
        <v>1480</v>
      </c>
      <c r="I104" t="s">
        <v>185</v>
      </c>
      <c r="J104" t="s">
        <v>1481</v>
      </c>
      <c r="L104" t="s">
        <v>1482</v>
      </c>
      <c r="M104" t="s">
        <v>942</v>
      </c>
      <c r="N104" t="s">
        <v>943</v>
      </c>
      <c r="O104">
        <v>96813</v>
      </c>
      <c r="P104" t="s">
        <v>221</v>
      </c>
      <c r="Q104" t="s">
        <v>1483</v>
      </c>
      <c r="R104" t="s">
        <v>1484</v>
      </c>
      <c r="S104" t="s">
        <v>185</v>
      </c>
      <c r="T104" t="s">
        <v>1485</v>
      </c>
      <c r="U104">
        <f>_xlfn.XLOOKUP(CFO[[#This Row],[Company Domain]],Summary[Company Domain], Summary[Revenue (in 000s USD)],"ERROR")</f>
        <v>1468019</v>
      </c>
      <c r="V104" t="str">
        <f>_xlfn.XLOOKUP(CFO[[#This Row],[Company Domain]],Summary[Company Domain], Summary[Revenue Range (in USD)],"ERROR")</f>
        <v>$1 bil. - $5 bil.</v>
      </c>
      <c r="W104" t="s">
        <v>280</v>
      </c>
      <c r="X104" t="s">
        <v>281</v>
      </c>
      <c r="Y104" t="s">
        <v>280</v>
      </c>
      <c r="Z104" t="s">
        <v>842</v>
      </c>
      <c r="AA104" t="str">
        <f>_xlfn.XLOOKUP(CFO[[#This Row],[Company Domain]],Summary[Company Domain], Summary[Industry (Standardized)],"ERROR")</f>
        <v>Physicians Clinics</v>
      </c>
      <c r="AB104" t="str">
        <f>_xlfn.XLOOKUP(CFO[[#This Row],[Company Domain]],Summary[Company Domain], Summary[Lead Segment HS],"ERROR")</f>
        <v>Healthcare</v>
      </c>
      <c r="AC104" t="str">
        <f>_xlfn.XLOOKUP(CFO[[#This Row],[Company Domain]],Summary[Company Domain], Summary[Industry Re-Segmentation],"ERROR")</f>
        <v>Healthcare</v>
      </c>
      <c r="AD104" t="s">
        <v>1486</v>
      </c>
      <c r="AE104" t="s">
        <v>1487</v>
      </c>
      <c r="AF104" t="s">
        <v>1488</v>
      </c>
      <c r="AG104" t="s">
        <v>1489</v>
      </c>
      <c r="AH104" t="s">
        <v>1490</v>
      </c>
      <c r="AI104" t="s">
        <v>943</v>
      </c>
      <c r="AJ104">
        <v>96706</v>
      </c>
      <c r="AK104" t="s">
        <v>221</v>
      </c>
      <c r="AL104" t="s">
        <v>1491</v>
      </c>
      <c r="AO104" t="s">
        <v>1503</v>
      </c>
      <c r="AP104" t="s">
        <v>2140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43EB-28CA-42C1-AD8E-ACE313D2740E}">
  <sheetPr>
    <tabColor theme="9" tint="0.59999389629810485"/>
  </sheetPr>
  <dimension ref="A1:AR8"/>
  <sheetViews>
    <sheetView topLeftCell="AH1" workbookViewId="0">
      <selection activeCell="AS1" sqref="AS1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3.21875" bestFit="1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1506</v>
      </c>
      <c r="B2" t="s">
        <v>896</v>
      </c>
      <c r="C2" t="s">
        <v>1507</v>
      </c>
      <c r="D2" t="s">
        <v>1508</v>
      </c>
      <c r="E2" t="s">
        <v>224</v>
      </c>
      <c r="F2" t="s">
        <v>219</v>
      </c>
      <c r="G2" t="s">
        <v>271</v>
      </c>
      <c r="H2" t="s">
        <v>1509</v>
      </c>
      <c r="I2" t="s">
        <v>114</v>
      </c>
      <c r="K2" t="s">
        <v>1510</v>
      </c>
      <c r="L2" t="s">
        <v>1414</v>
      </c>
      <c r="M2" t="s">
        <v>1237</v>
      </c>
      <c r="N2" t="s">
        <v>542</v>
      </c>
      <c r="O2">
        <v>75019</v>
      </c>
      <c r="P2" t="s">
        <v>221</v>
      </c>
      <c r="Q2" t="s">
        <v>14</v>
      </c>
      <c r="R2" t="s">
        <v>1408</v>
      </c>
      <c r="S2" t="s">
        <v>114</v>
      </c>
      <c r="T2" t="s">
        <v>1409</v>
      </c>
      <c r="U2">
        <f>_xlfn.XLOOKUP(CPO[[#This Row],[Company Domain]],Summary[Company Domain], Summary[Revenue (in 000s USD)],"ERROR")</f>
        <v>2170027</v>
      </c>
      <c r="V2" t="str">
        <f>_xlfn.XLOOKUP(CPO[[#This Row],[Company Domain]],Summary[Company Domain], Summary[Revenue Range (in USD)],"ERROR")</f>
        <v>$1 bil. - $5 bil.</v>
      </c>
      <c r="W2" t="s">
        <v>211</v>
      </c>
      <c r="X2" t="s">
        <v>298</v>
      </c>
      <c r="Y2" t="s">
        <v>211</v>
      </c>
      <c r="Z2" t="s">
        <v>1410</v>
      </c>
      <c r="AA2" t="str">
        <f>_xlfn.XLOOKUP(CPO[[#This Row],[Company Domain]],Summary[Company Domain], Summary[Industry (Standardized)],"ERROR")</f>
        <v>Hospitality</v>
      </c>
      <c r="AB2" t="str">
        <f>_xlfn.XLOOKUP(CPO[[#This Row],[Company Domain]],Summary[Company Domain], Summary[Lead Segment HS],"ERROR")</f>
        <v>Services</v>
      </c>
      <c r="AC2" t="str">
        <f>_xlfn.XLOOKUP(CPO[[#This Row],[Company Domain]],Summary[Company Domain], Summary[Industry Re-Segmentation],"ERROR")</f>
        <v>Hospitality</v>
      </c>
      <c r="AD2" t="s">
        <v>1411</v>
      </c>
      <c r="AE2" t="s">
        <v>1412</v>
      </c>
      <c r="AF2" t="s">
        <v>1413</v>
      </c>
      <c r="AG2" t="s">
        <v>1414</v>
      </c>
      <c r="AH2" t="s">
        <v>1237</v>
      </c>
      <c r="AI2" t="s">
        <v>542</v>
      </c>
      <c r="AJ2">
        <v>75019</v>
      </c>
      <c r="AK2" t="s">
        <v>221</v>
      </c>
      <c r="AL2" t="s">
        <v>1415</v>
      </c>
      <c r="AO2" t="s">
        <v>1503</v>
      </c>
      <c r="AP2" t="s">
        <v>2140</v>
      </c>
      <c r="AQ2" t="s">
        <v>3439</v>
      </c>
      <c r="AR2" t="s">
        <v>211</v>
      </c>
    </row>
    <row r="3" spans="1:44" x14ac:dyDescent="0.3">
      <c r="A3" t="s">
        <v>1442</v>
      </c>
      <c r="C3" t="s">
        <v>1511</v>
      </c>
      <c r="D3" t="s">
        <v>1512</v>
      </c>
      <c r="E3" t="s">
        <v>224</v>
      </c>
      <c r="F3" t="s">
        <v>219</v>
      </c>
      <c r="G3" t="s">
        <v>271</v>
      </c>
      <c r="H3" t="s">
        <v>1513</v>
      </c>
      <c r="I3" t="s">
        <v>190</v>
      </c>
      <c r="J3" t="s">
        <v>1514</v>
      </c>
      <c r="K3" t="s">
        <v>1515</v>
      </c>
      <c r="M3" t="s">
        <v>696</v>
      </c>
      <c r="N3" t="s">
        <v>328</v>
      </c>
      <c r="P3" t="s">
        <v>221</v>
      </c>
      <c r="Q3" t="s">
        <v>91</v>
      </c>
      <c r="R3" t="s">
        <v>1516</v>
      </c>
      <c r="S3" t="s">
        <v>190</v>
      </c>
      <c r="T3" t="s">
        <v>1517</v>
      </c>
      <c r="U3">
        <f>_xlfn.XLOOKUP(CPO[[#This Row],[Company Domain]],Summary[Company Domain], Summary[Revenue (in 000s USD)],"ERROR")</f>
        <v>1347545</v>
      </c>
      <c r="V3" t="str">
        <f>_xlfn.XLOOKUP(CPO[[#This Row],[Company Domain]],Summary[Company Domain], Summary[Revenue Range (in USD)],"ERROR")</f>
        <v>$1 bil. - $5 bil.</v>
      </c>
      <c r="W3" t="s">
        <v>219</v>
      </c>
      <c r="X3" t="s">
        <v>349</v>
      </c>
      <c r="Y3" t="s">
        <v>219</v>
      </c>
      <c r="Z3" t="s">
        <v>349</v>
      </c>
      <c r="AA3" t="str">
        <f>_xlfn.XLOOKUP(CPO[[#This Row],[Company Domain]],Summary[Company Domain], Summary[Industry (Standardized)],"ERROR")</f>
        <v>Finance</v>
      </c>
      <c r="AB3" t="str">
        <f>_xlfn.XLOOKUP(CPO[[#This Row],[Company Domain]],Summary[Company Domain], Summary[Lead Segment HS],"ERROR")</f>
        <v>Services</v>
      </c>
      <c r="AC3" t="str">
        <f>_xlfn.XLOOKUP(CPO[[#This Row],[Company Domain]],Summary[Company Domain], Summary[Industry Re-Segmentation],"ERROR")</f>
        <v>Finance &amp; Insurance</v>
      </c>
      <c r="AD3" t="s">
        <v>1518</v>
      </c>
      <c r="AE3" t="s">
        <v>1519</v>
      </c>
      <c r="AF3" t="s">
        <v>1520</v>
      </c>
      <c r="AG3" t="s">
        <v>1521</v>
      </c>
      <c r="AH3" t="s">
        <v>1522</v>
      </c>
      <c r="AI3" t="s">
        <v>328</v>
      </c>
      <c r="AJ3">
        <v>97035</v>
      </c>
      <c r="AK3" t="s">
        <v>221</v>
      </c>
      <c r="AL3" t="s">
        <v>1523</v>
      </c>
      <c r="AO3" t="s">
        <v>1503</v>
      </c>
      <c r="AP3" t="s">
        <v>2140</v>
      </c>
      <c r="AQ3" t="s">
        <v>3439</v>
      </c>
      <c r="AR3" t="s">
        <v>216</v>
      </c>
    </row>
    <row r="4" spans="1:44" x14ac:dyDescent="0.3">
      <c r="A4" t="s">
        <v>422</v>
      </c>
      <c r="B4" t="s">
        <v>1524</v>
      </c>
      <c r="C4" t="s">
        <v>1525</v>
      </c>
      <c r="D4" t="s">
        <v>1526</v>
      </c>
      <c r="E4" t="s">
        <v>224</v>
      </c>
      <c r="F4" t="s">
        <v>219</v>
      </c>
      <c r="G4" t="s">
        <v>271</v>
      </c>
      <c r="H4" t="s">
        <v>1527</v>
      </c>
      <c r="I4" t="s">
        <v>148</v>
      </c>
      <c r="J4" t="s">
        <v>1528</v>
      </c>
      <c r="K4" t="s">
        <v>1529</v>
      </c>
      <c r="L4" t="s">
        <v>1192</v>
      </c>
      <c r="M4" t="s">
        <v>1193</v>
      </c>
      <c r="N4" t="s">
        <v>591</v>
      </c>
      <c r="O4">
        <v>43287</v>
      </c>
      <c r="P4" t="s">
        <v>221</v>
      </c>
      <c r="Q4" t="s">
        <v>1186</v>
      </c>
      <c r="R4" t="s">
        <v>1187</v>
      </c>
      <c r="S4" t="s">
        <v>148</v>
      </c>
      <c r="T4" t="s">
        <v>1188</v>
      </c>
      <c r="U4">
        <f>_xlfn.XLOOKUP(CPO[[#This Row],[Company Domain]],Summary[Company Domain], Summary[Revenue (in 000s USD)],"ERROR")</f>
        <v>7543000</v>
      </c>
      <c r="V4" t="str">
        <f>_xlfn.XLOOKUP(CPO[[#This Row],[Company Domain]],Summary[Company Domain], Summary[Revenue Range (in USD)],"ERROR")</f>
        <v>Over $5 bil.</v>
      </c>
      <c r="W4" t="s">
        <v>219</v>
      </c>
      <c r="X4" t="s">
        <v>349</v>
      </c>
      <c r="Y4" t="s">
        <v>219</v>
      </c>
      <c r="Z4" t="s">
        <v>349</v>
      </c>
      <c r="AA4" t="str">
        <f>_xlfn.XLOOKUP(CPO[[#This Row],[Company Domain]],Summary[Company Domain], Summary[Industry (Standardized)],"ERROR")</f>
        <v>Finance</v>
      </c>
      <c r="AB4" t="str">
        <f>_xlfn.XLOOKUP(CPO[[#This Row],[Company Domain]],Summary[Company Domain], Summary[Lead Segment HS],"ERROR")</f>
        <v>Services</v>
      </c>
      <c r="AC4" t="str">
        <f>_xlfn.XLOOKUP(CPO[[#This Row],[Company Domain]],Summary[Company Domain], Summary[Industry Re-Segmentation],"ERROR")</f>
        <v>Finance &amp; Insurance</v>
      </c>
      <c r="AD4" t="s">
        <v>1189</v>
      </c>
      <c r="AE4" t="s">
        <v>1190</v>
      </c>
      <c r="AF4" t="s">
        <v>1191</v>
      </c>
      <c r="AG4" t="s">
        <v>1192</v>
      </c>
      <c r="AH4" t="s">
        <v>1193</v>
      </c>
      <c r="AI4" t="s">
        <v>591</v>
      </c>
      <c r="AJ4">
        <v>43287</v>
      </c>
      <c r="AK4" t="s">
        <v>221</v>
      </c>
      <c r="AL4" t="s">
        <v>1194</v>
      </c>
      <c r="AO4" t="s">
        <v>1503</v>
      </c>
      <c r="AP4" t="s">
        <v>2140</v>
      </c>
      <c r="AQ4" t="s">
        <v>3440</v>
      </c>
      <c r="AR4" t="s">
        <v>3438</v>
      </c>
    </row>
    <row r="5" spans="1:44" x14ac:dyDescent="0.3">
      <c r="A5" t="s">
        <v>1530</v>
      </c>
      <c r="B5" t="s">
        <v>320</v>
      </c>
      <c r="C5" t="s">
        <v>1531</v>
      </c>
      <c r="D5" t="s">
        <v>1532</v>
      </c>
      <c r="E5" t="s">
        <v>224</v>
      </c>
      <c r="F5" t="s">
        <v>1533</v>
      </c>
      <c r="G5" t="s">
        <v>271</v>
      </c>
      <c r="H5" t="s">
        <v>1534</v>
      </c>
      <c r="I5" t="s">
        <v>766</v>
      </c>
      <c r="J5" t="s">
        <v>1535</v>
      </c>
      <c r="K5" t="s">
        <v>1536</v>
      </c>
      <c r="L5" t="s">
        <v>775</v>
      </c>
      <c r="M5" t="s">
        <v>769</v>
      </c>
      <c r="N5" t="s">
        <v>294</v>
      </c>
      <c r="O5">
        <v>94612</v>
      </c>
      <c r="P5" t="s">
        <v>221</v>
      </c>
      <c r="Q5" t="s">
        <v>1</v>
      </c>
      <c r="R5" t="s">
        <v>770</v>
      </c>
      <c r="S5" t="s">
        <v>101</v>
      </c>
      <c r="T5" t="s">
        <v>771</v>
      </c>
      <c r="U5">
        <f>_xlfn.XLOOKUP(CPO[[#This Row],[Company Domain]],Summary[Company Domain], Summary[Revenue (in 000s USD)],"ERROR")</f>
        <v>95400000</v>
      </c>
      <c r="V5" t="str">
        <f>_xlfn.XLOOKUP(CPO[[#This Row],[Company Domain]],Summary[Company Domain], Summary[Revenue Range (in USD)],"ERROR")</f>
        <v>Over $5 bil.</v>
      </c>
      <c r="W5" t="s">
        <v>280</v>
      </c>
      <c r="X5" t="s">
        <v>206</v>
      </c>
      <c r="Y5" t="s">
        <v>280</v>
      </c>
      <c r="Z5" t="s">
        <v>206</v>
      </c>
      <c r="AA5" t="str">
        <f>_xlfn.XLOOKUP(CPO[[#This Row],[Company Domain]],Summary[Company Domain], Summary[Industry (Standardized)],"ERROR")</f>
        <v>Physicians Clinics</v>
      </c>
      <c r="AB5" t="str">
        <f>_xlfn.XLOOKUP(CPO[[#This Row],[Company Domain]],Summary[Company Domain], Summary[Lead Segment HS],"ERROR")</f>
        <v>Healthcare</v>
      </c>
      <c r="AC5" t="str">
        <f>_xlfn.XLOOKUP(CPO[[#This Row],[Company Domain]],Summary[Company Domain], Summary[Industry Re-Segmentation],"ERROR")</f>
        <v>Healthcare</v>
      </c>
      <c r="AD5" t="s">
        <v>772</v>
      </c>
      <c r="AE5" t="s">
        <v>773</v>
      </c>
      <c r="AF5" t="s">
        <v>774</v>
      </c>
      <c r="AG5" t="s">
        <v>775</v>
      </c>
      <c r="AH5" t="s">
        <v>769</v>
      </c>
      <c r="AI5" t="s">
        <v>294</v>
      </c>
      <c r="AJ5">
        <v>94612</v>
      </c>
      <c r="AK5" t="s">
        <v>221</v>
      </c>
      <c r="AL5" t="s">
        <v>776</v>
      </c>
      <c r="AO5" t="s">
        <v>1503</v>
      </c>
      <c r="AP5" t="s">
        <v>2140</v>
      </c>
    </row>
    <row r="6" spans="1:44" x14ac:dyDescent="0.3">
      <c r="A6" t="s">
        <v>1537</v>
      </c>
      <c r="C6" t="s">
        <v>1538</v>
      </c>
      <c r="D6" t="s">
        <v>1539</v>
      </c>
      <c r="E6" t="s">
        <v>224</v>
      </c>
      <c r="F6" t="s">
        <v>219</v>
      </c>
      <c r="G6" t="s">
        <v>271</v>
      </c>
      <c r="H6" t="s">
        <v>1540</v>
      </c>
      <c r="I6" t="s">
        <v>1541</v>
      </c>
      <c r="K6" t="s">
        <v>1542</v>
      </c>
      <c r="M6" t="s">
        <v>344</v>
      </c>
      <c r="N6" t="s">
        <v>345</v>
      </c>
      <c r="P6" t="s">
        <v>221</v>
      </c>
      <c r="Q6" t="s">
        <v>476</v>
      </c>
      <c r="R6" t="s">
        <v>477</v>
      </c>
      <c r="S6" t="s">
        <v>167</v>
      </c>
      <c r="T6" t="s">
        <v>478</v>
      </c>
      <c r="U6">
        <f>_xlfn.XLOOKUP(CPO[[#This Row],[Company Domain]],Summary[Company Domain], Summary[Revenue (in 000s USD)],"ERROR")</f>
        <v>2010521</v>
      </c>
      <c r="V6" t="str">
        <f>_xlfn.XLOOKUP(CPO[[#This Row],[Company Domain]],Summary[Company Domain], Summary[Revenue Range (in USD)],"ERROR")</f>
        <v>$1 bil. - $5 bil.</v>
      </c>
      <c r="W6" t="s">
        <v>479</v>
      </c>
      <c r="X6" t="s">
        <v>480</v>
      </c>
      <c r="Y6" t="s">
        <v>481</v>
      </c>
      <c r="Z6" t="s">
        <v>482</v>
      </c>
      <c r="AA6" t="str">
        <f>_xlfn.XLOOKUP(CPO[[#This Row],[Company Domain]],Summary[Company Domain], Summary[Industry (Standardized)],"ERROR")</f>
        <v>Physicians Clinics</v>
      </c>
      <c r="AB6" t="str">
        <f>_xlfn.XLOOKUP(CPO[[#This Row],[Company Domain]],Summary[Company Domain], Summary[Lead Segment HS],"ERROR")</f>
        <v>Healthcare</v>
      </c>
      <c r="AC6" t="str">
        <f>_xlfn.XLOOKUP(CPO[[#This Row],[Company Domain]],Summary[Company Domain], Summary[Industry Re-Segmentation],"ERROR")</f>
        <v>Healthcare</v>
      </c>
      <c r="AD6" t="s">
        <v>483</v>
      </c>
      <c r="AE6" t="s">
        <v>484</v>
      </c>
      <c r="AF6" t="s">
        <v>485</v>
      </c>
      <c r="AG6" t="s">
        <v>486</v>
      </c>
      <c r="AH6" t="s">
        <v>344</v>
      </c>
      <c r="AI6" t="s">
        <v>475</v>
      </c>
      <c r="AJ6">
        <v>66160</v>
      </c>
      <c r="AK6" t="s">
        <v>221</v>
      </c>
      <c r="AL6" t="s">
        <v>487</v>
      </c>
      <c r="AO6" t="s">
        <v>1503</v>
      </c>
      <c r="AP6" t="s">
        <v>2140</v>
      </c>
      <c r="AQ6" t="s">
        <v>3440</v>
      </c>
      <c r="AR6" t="s">
        <v>3441</v>
      </c>
    </row>
    <row r="7" spans="1:44" x14ac:dyDescent="0.3">
      <c r="A7" t="s">
        <v>1081</v>
      </c>
      <c r="C7" t="s">
        <v>1543</v>
      </c>
      <c r="D7" t="s">
        <v>1544</v>
      </c>
      <c r="E7" t="s">
        <v>224</v>
      </c>
      <c r="F7" t="s">
        <v>1545</v>
      </c>
      <c r="G7" t="s">
        <v>271</v>
      </c>
      <c r="H7" t="s">
        <v>1546</v>
      </c>
      <c r="I7" t="s">
        <v>102</v>
      </c>
      <c r="L7" t="s">
        <v>1547</v>
      </c>
      <c r="M7" t="s">
        <v>1548</v>
      </c>
      <c r="N7" t="s">
        <v>659</v>
      </c>
      <c r="O7">
        <v>20903</v>
      </c>
      <c r="P7" t="s">
        <v>221</v>
      </c>
      <c r="Q7" t="s">
        <v>1549</v>
      </c>
      <c r="R7" t="s">
        <v>1550</v>
      </c>
      <c r="S7" t="s">
        <v>102</v>
      </c>
      <c r="T7" t="s">
        <v>1551</v>
      </c>
      <c r="U7">
        <f>_xlfn.XLOOKUP(CPO[[#This Row],[Company Domain]],Summary[Company Domain], Summary[Revenue (in 000s USD)],"ERROR")</f>
        <v>630794000</v>
      </c>
      <c r="V7" t="str">
        <f>_xlfn.XLOOKUP(CPO[[#This Row],[Company Domain]],Summary[Company Domain], Summary[Revenue Range (in USD)],"ERROR")</f>
        <v>Over $5 bil.</v>
      </c>
      <c r="W7" t="s">
        <v>208</v>
      </c>
      <c r="X7" t="s">
        <v>1204</v>
      </c>
      <c r="Y7" t="s">
        <v>1552</v>
      </c>
      <c r="Z7" t="s">
        <v>1553</v>
      </c>
      <c r="AA7" t="str">
        <f>_xlfn.XLOOKUP(CPO[[#This Row],[Company Domain]],Summary[Company Domain], Summary[Industry (Standardized)],"ERROR")</f>
        <v>Retail</v>
      </c>
      <c r="AB7" t="str">
        <f>_xlfn.XLOOKUP(CPO[[#This Row],[Company Domain]],Summary[Company Domain], Summary[Lead Segment HS],"ERROR")</f>
        <v>Services</v>
      </c>
      <c r="AC7" t="str">
        <f>_xlfn.XLOOKUP(CPO[[#This Row],[Company Domain]],Summary[Company Domain], Summary[Industry Re-Segmentation],"ERROR")</f>
        <v>Retail + CPG</v>
      </c>
      <c r="AD7" t="s">
        <v>1554</v>
      </c>
      <c r="AE7" t="s">
        <v>1555</v>
      </c>
      <c r="AF7" t="s">
        <v>1556</v>
      </c>
      <c r="AG7" t="s">
        <v>1557</v>
      </c>
      <c r="AH7" t="s">
        <v>1558</v>
      </c>
      <c r="AI7" t="s">
        <v>1559</v>
      </c>
      <c r="AJ7">
        <v>72716</v>
      </c>
      <c r="AK7" t="s">
        <v>221</v>
      </c>
      <c r="AL7" t="s">
        <v>1560</v>
      </c>
      <c r="AO7" t="s">
        <v>1503</v>
      </c>
      <c r="AP7" t="s">
        <v>2140</v>
      </c>
    </row>
    <row r="8" spans="1:44" x14ac:dyDescent="0.3">
      <c r="A8" t="s">
        <v>1561</v>
      </c>
      <c r="B8" t="s">
        <v>896</v>
      </c>
      <c r="C8" t="s">
        <v>1562</v>
      </c>
      <c r="D8" t="s">
        <v>1544</v>
      </c>
      <c r="E8" t="s">
        <v>224</v>
      </c>
      <c r="F8" t="s">
        <v>1545</v>
      </c>
      <c r="G8" t="s">
        <v>271</v>
      </c>
      <c r="H8" t="s">
        <v>1563</v>
      </c>
      <c r="I8" t="s">
        <v>1541</v>
      </c>
      <c r="J8" t="s">
        <v>1564</v>
      </c>
      <c r="K8" t="s">
        <v>1565</v>
      </c>
      <c r="L8" t="s">
        <v>1566</v>
      </c>
      <c r="M8" t="s">
        <v>573</v>
      </c>
      <c r="N8" t="s">
        <v>475</v>
      </c>
      <c r="O8">
        <v>66045</v>
      </c>
      <c r="P8" t="s">
        <v>221</v>
      </c>
      <c r="Q8" t="s">
        <v>476</v>
      </c>
      <c r="R8" t="s">
        <v>477</v>
      </c>
      <c r="S8" t="s">
        <v>167</v>
      </c>
      <c r="T8" t="s">
        <v>478</v>
      </c>
      <c r="U8">
        <f>_xlfn.XLOOKUP(CPO[[#This Row],[Company Domain]],Summary[Company Domain], Summary[Revenue (in 000s USD)],"ERROR")</f>
        <v>2010521</v>
      </c>
      <c r="V8" t="str">
        <f>_xlfn.XLOOKUP(CPO[[#This Row],[Company Domain]],Summary[Company Domain], Summary[Revenue Range (in USD)],"ERROR")</f>
        <v>$1 bil. - $5 bil.</v>
      </c>
      <c r="W8" t="s">
        <v>479</v>
      </c>
      <c r="X8" t="s">
        <v>480</v>
      </c>
      <c r="Y8" t="s">
        <v>481</v>
      </c>
      <c r="Z8" t="s">
        <v>482</v>
      </c>
      <c r="AA8" t="str">
        <f>_xlfn.XLOOKUP(CPO[[#This Row],[Company Domain]],Summary[Company Domain], Summary[Industry (Standardized)],"ERROR")</f>
        <v>Physicians Clinics</v>
      </c>
      <c r="AB8" t="str">
        <f>_xlfn.XLOOKUP(CPO[[#This Row],[Company Domain]],Summary[Company Domain], Summary[Lead Segment HS],"ERROR")</f>
        <v>Healthcare</v>
      </c>
      <c r="AC8" t="str">
        <f>_xlfn.XLOOKUP(CPO[[#This Row],[Company Domain]],Summary[Company Domain], Summary[Industry Re-Segmentation],"ERROR")</f>
        <v>Healthcare</v>
      </c>
      <c r="AD8" t="s">
        <v>483</v>
      </c>
      <c r="AE8" t="s">
        <v>484</v>
      </c>
      <c r="AF8" t="s">
        <v>485</v>
      </c>
      <c r="AG8" t="s">
        <v>486</v>
      </c>
      <c r="AH8" t="s">
        <v>344</v>
      </c>
      <c r="AI8" t="s">
        <v>475</v>
      </c>
      <c r="AJ8">
        <v>66160</v>
      </c>
      <c r="AK8" t="s">
        <v>221</v>
      </c>
      <c r="AL8" t="s">
        <v>487</v>
      </c>
      <c r="AO8" t="s">
        <v>1503</v>
      </c>
      <c r="AP8" t="s">
        <v>2140</v>
      </c>
      <c r="AQ8" t="s">
        <v>3439</v>
      </c>
      <c r="AR8" t="s">
        <v>3441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5348-B350-478E-A8A5-96F6C2B8C7FC}">
  <sheetPr>
    <tabColor theme="9" tint="0.59999389629810485"/>
  </sheetPr>
  <dimension ref="A1:AR95"/>
  <sheetViews>
    <sheetView topLeftCell="K1" workbookViewId="0">
      <selection activeCell="V3" sqref="V3"/>
    </sheetView>
  </sheetViews>
  <sheetFormatPr defaultRowHeight="14.4" x14ac:dyDescent="0.3"/>
  <cols>
    <col min="21" max="21" width="21.77734375" bestFit="1" customWidth="1"/>
    <col min="22" max="22" width="22.88671875" bestFit="1" customWidth="1"/>
    <col min="27" max="27" width="23.109375" bestFit="1" customWidth="1"/>
    <col min="28" max="28" width="17.77734375" bestFit="1" customWidth="1"/>
    <col min="29" max="29" width="25" bestFit="1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1131</v>
      </c>
      <c r="C2" t="s">
        <v>1568</v>
      </c>
      <c r="D2" t="s">
        <v>1569</v>
      </c>
      <c r="E2" t="s">
        <v>225</v>
      </c>
      <c r="F2" t="s">
        <v>1570</v>
      </c>
      <c r="G2" t="s">
        <v>271</v>
      </c>
      <c r="H2" t="s">
        <v>1571</v>
      </c>
      <c r="I2" t="s">
        <v>139</v>
      </c>
      <c r="J2" t="s">
        <v>1572</v>
      </c>
      <c r="K2" t="s">
        <v>1573</v>
      </c>
      <c r="L2" t="s">
        <v>1574</v>
      </c>
      <c r="M2" t="s">
        <v>1575</v>
      </c>
      <c r="N2" t="s">
        <v>981</v>
      </c>
      <c r="O2">
        <v>85375</v>
      </c>
      <c r="P2" t="s">
        <v>221</v>
      </c>
      <c r="Q2" t="s">
        <v>39</v>
      </c>
      <c r="R2" t="s">
        <v>982</v>
      </c>
      <c r="S2" t="s">
        <v>139</v>
      </c>
      <c r="T2" t="s">
        <v>983</v>
      </c>
      <c r="U2">
        <f>_xlfn.XLOOKUP(COO[[#This Row],[Company Domain]],Summary[Company Domain], Summary[Revenue (in 000s USD)],"ERROR")</f>
        <v>12400000</v>
      </c>
      <c r="V2" t="str">
        <f>_xlfn.XLOOKUP(COO[[#This Row],[Company Domain]],Summary[Company Domain], Summary[Revenue Range (in USD)],"ERROR")</f>
        <v>Over $5 bil.</v>
      </c>
      <c r="W2" t="s">
        <v>280</v>
      </c>
      <c r="X2" t="s">
        <v>281</v>
      </c>
      <c r="Y2" t="s">
        <v>858</v>
      </c>
      <c r="Z2" t="s">
        <v>984</v>
      </c>
      <c r="AA2" t="str">
        <f>_xlfn.XLOOKUP(COO[[#This Row],[Company Domain]],Summary[Company Domain], Summary[Industry (Standardized)],"ERROR")</f>
        <v>Physicians Clinics</v>
      </c>
      <c r="AB2" t="str">
        <f>_xlfn.XLOOKUP(COO[[#This Row],[Company Domain]],Summary[Company Domain], Summary[Lead Segment HS],"ERROR")</f>
        <v>Healthcare</v>
      </c>
      <c r="AC2" t="str">
        <f>_xlfn.XLOOKUP(COO[[#This Row],[Company Domain]],Summary[Company Domain], Summary[Industry Re-Segmentation],"ERROR")</f>
        <v>Healthcare</v>
      </c>
      <c r="AD2" t="s">
        <v>985</v>
      </c>
      <c r="AE2" t="s">
        <v>986</v>
      </c>
      <c r="AF2" t="s">
        <v>987</v>
      </c>
      <c r="AG2" t="s">
        <v>988</v>
      </c>
      <c r="AH2" t="s">
        <v>989</v>
      </c>
      <c r="AI2" t="s">
        <v>981</v>
      </c>
      <c r="AJ2">
        <v>85012</v>
      </c>
      <c r="AK2" t="s">
        <v>221</v>
      </c>
      <c r="AL2" t="s">
        <v>990</v>
      </c>
      <c r="AO2" t="s">
        <v>1503</v>
      </c>
      <c r="AP2" t="s">
        <v>2140</v>
      </c>
    </row>
    <row r="3" spans="1:44" x14ac:dyDescent="0.3">
      <c r="A3" t="s">
        <v>866</v>
      </c>
      <c r="B3" t="s">
        <v>389</v>
      </c>
      <c r="C3" t="s">
        <v>1576</v>
      </c>
      <c r="D3" t="s">
        <v>1569</v>
      </c>
      <c r="E3" t="s">
        <v>225</v>
      </c>
      <c r="F3" t="s">
        <v>802</v>
      </c>
      <c r="G3" t="s">
        <v>271</v>
      </c>
      <c r="H3" t="s">
        <v>1577</v>
      </c>
      <c r="I3" t="s">
        <v>139</v>
      </c>
      <c r="J3" t="s">
        <v>1578</v>
      </c>
      <c r="K3" t="s">
        <v>1579</v>
      </c>
      <c r="L3" t="s">
        <v>1580</v>
      </c>
      <c r="M3" t="s">
        <v>989</v>
      </c>
      <c r="N3" t="s">
        <v>981</v>
      </c>
      <c r="O3">
        <v>85012</v>
      </c>
      <c r="P3" t="s">
        <v>221</v>
      </c>
      <c r="Q3" t="s">
        <v>39</v>
      </c>
      <c r="R3" t="s">
        <v>982</v>
      </c>
      <c r="S3" t="s">
        <v>139</v>
      </c>
      <c r="T3" t="s">
        <v>983</v>
      </c>
      <c r="U3">
        <f>_xlfn.XLOOKUP(COO[[#This Row],[Company Domain]],Summary[Company Domain], Summary[Revenue (in 000s USD)],"ERROR")</f>
        <v>12400000</v>
      </c>
      <c r="V3" t="str">
        <f>_xlfn.XLOOKUP(COO[[#This Row],[Company Domain]],Summary[Company Domain], Summary[Revenue Range (in USD)],"ERROR")</f>
        <v>Over $5 bil.</v>
      </c>
      <c r="W3" t="s">
        <v>280</v>
      </c>
      <c r="X3" t="s">
        <v>281</v>
      </c>
      <c r="Y3" t="s">
        <v>858</v>
      </c>
      <c r="Z3" t="s">
        <v>984</v>
      </c>
      <c r="AA3" t="str">
        <f>_xlfn.XLOOKUP(COO[[#This Row],[Company Domain]],Summary[Company Domain], Summary[Industry (Standardized)],"ERROR")</f>
        <v>Physicians Clinics</v>
      </c>
      <c r="AB3" t="str">
        <f>_xlfn.XLOOKUP(COO[[#This Row],[Company Domain]],Summary[Company Domain], Summary[Lead Segment HS],"ERROR")</f>
        <v>Healthcare</v>
      </c>
      <c r="AC3" t="str">
        <f>_xlfn.XLOOKUP(COO[[#This Row],[Company Domain]],Summary[Company Domain], Summary[Industry Re-Segmentation],"ERROR")</f>
        <v>Healthcare</v>
      </c>
      <c r="AD3" t="s">
        <v>985</v>
      </c>
      <c r="AE3" t="s">
        <v>986</v>
      </c>
      <c r="AF3" t="s">
        <v>987</v>
      </c>
      <c r="AG3" t="s">
        <v>988</v>
      </c>
      <c r="AH3" t="s">
        <v>989</v>
      </c>
      <c r="AI3" t="s">
        <v>981</v>
      </c>
      <c r="AJ3">
        <v>85012</v>
      </c>
      <c r="AK3" t="s">
        <v>221</v>
      </c>
      <c r="AL3" t="s">
        <v>990</v>
      </c>
      <c r="AO3" t="s">
        <v>1503</v>
      </c>
      <c r="AP3" t="s">
        <v>2140</v>
      </c>
    </row>
    <row r="4" spans="1:44" x14ac:dyDescent="0.3">
      <c r="A4" t="s">
        <v>1581</v>
      </c>
      <c r="C4" t="s">
        <v>1582</v>
      </c>
      <c r="D4" t="s">
        <v>1569</v>
      </c>
      <c r="E4" t="s">
        <v>225</v>
      </c>
      <c r="F4" t="s">
        <v>802</v>
      </c>
      <c r="G4" t="s">
        <v>271</v>
      </c>
      <c r="H4" t="s">
        <v>1583</v>
      </c>
      <c r="I4" t="s">
        <v>174</v>
      </c>
      <c r="J4" t="s">
        <v>1584</v>
      </c>
      <c r="L4" t="s">
        <v>1585</v>
      </c>
      <c r="M4" t="s">
        <v>1586</v>
      </c>
      <c r="N4" t="s">
        <v>659</v>
      </c>
      <c r="O4">
        <v>21202</v>
      </c>
      <c r="P4" t="s">
        <v>221</v>
      </c>
      <c r="Q4" t="s">
        <v>1339</v>
      </c>
      <c r="R4" t="s">
        <v>1340</v>
      </c>
      <c r="S4" t="s">
        <v>174</v>
      </c>
      <c r="T4" t="s">
        <v>1341</v>
      </c>
      <c r="U4">
        <f>_xlfn.XLOOKUP(COO[[#This Row],[Company Domain]],Summary[Company Domain], Summary[Revenue (in 000s USD)],"ERROR")</f>
        <v>3300000</v>
      </c>
      <c r="V4" t="str">
        <f>_xlfn.XLOOKUP(COO[[#This Row],[Company Domain]],Summary[Company Domain], Summary[Revenue Range (in USD)],"ERROR")</f>
        <v>$1 bil. - $5 bil.</v>
      </c>
      <c r="W4" t="s">
        <v>380</v>
      </c>
      <c r="X4" t="s">
        <v>381</v>
      </c>
      <c r="Y4" t="s">
        <v>380</v>
      </c>
      <c r="Z4" t="s">
        <v>1342</v>
      </c>
      <c r="AA4" t="str">
        <f>_xlfn.XLOOKUP(COO[[#This Row],[Company Domain]],Summary[Company Domain], Summary[Industry (Standardized)],"ERROR")</f>
        <v>Finance</v>
      </c>
      <c r="AB4" t="str">
        <f>_xlfn.XLOOKUP(COO[[#This Row],[Company Domain]],Summary[Company Domain], Summary[Lead Segment HS],"ERROR")</f>
        <v>Services</v>
      </c>
      <c r="AC4" t="str">
        <f>_xlfn.XLOOKUP(COO[[#This Row],[Company Domain]],Summary[Company Domain], Summary[Industry Re-Segmentation],"ERROR")</f>
        <v>Finance &amp; Insurance</v>
      </c>
      <c r="AD4" t="s">
        <v>1343</v>
      </c>
      <c r="AE4" t="s">
        <v>1344</v>
      </c>
      <c r="AF4" t="s">
        <v>1345</v>
      </c>
      <c r="AG4" t="s">
        <v>1346</v>
      </c>
      <c r="AH4" t="s">
        <v>709</v>
      </c>
      <c r="AI4" t="s">
        <v>429</v>
      </c>
      <c r="AJ4">
        <v>60606</v>
      </c>
      <c r="AK4" t="s">
        <v>221</v>
      </c>
      <c r="AL4" t="s">
        <v>1347</v>
      </c>
      <c r="AO4" t="s">
        <v>1503</v>
      </c>
      <c r="AP4" t="s">
        <v>2140</v>
      </c>
    </row>
    <row r="5" spans="1:44" x14ac:dyDescent="0.3">
      <c r="A5" t="s">
        <v>1587</v>
      </c>
      <c r="C5" t="s">
        <v>1588</v>
      </c>
      <c r="D5" t="s">
        <v>1589</v>
      </c>
      <c r="E5" t="s">
        <v>225</v>
      </c>
      <c r="F5" t="s">
        <v>802</v>
      </c>
      <c r="G5" t="s">
        <v>271</v>
      </c>
      <c r="H5" t="s">
        <v>1590</v>
      </c>
      <c r="I5" t="s">
        <v>166</v>
      </c>
      <c r="J5" t="s">
        <v>1591</v>
      </c>
      <c r="K5" t="s">
        <v>1592</v>
      </c>
      <c r="L5" t="s">
        <v>1593</v>
      </c>
      <c r="M5" t="s">
        <v>1594</v>
      </c>
      <c r="N5" t="s">
        <v>529</v>
      </c>
      <c r="O5">
        <v>98683</v>
      </c>
      <c r="P5" t="s">
        <v>221</v>
      </c>
      <c r="Q5" t="s">
        <v>66</v>
      </c>
      <c r="R5" t="s">
        <v>1595</v>
      </c>
      <c r="S5" t="s">
        <v>166</v>
      </c>
      <c r="T5" t="s">
        <v>1596</v>
      </c>
      <c r="U5">
        <f>_xlfn.XLOOKUP(COO[[#This Row],[Company Domain]],Summary[Company Domain], Summary[Revenue (in 000s USD)],"ERROR")</f>
        <v>2348831</v>
      </c>
      <c r="V5" t="str">
        <f>_xlfn.XLOOKUP(COO[[#This Row],[Company Domain]],Summary[Company Domain], Summary[Revenue Range (in USD)],"ERROR")</f>
        <v>$1 bil. - $5 bil.</v>
      </c>
      <c r="W5" t="s">
        <v>280</v>
      </c>
      <c r="X5" t="s">
        <v>281</v>
      </c>
      <c r="Y5" t="s">
        <v>460</v>
      </c>
      <c r="Z5" t="s">
        <v>1597</v>
      </c>
      <c r="AA5" t="str">
        <f>_xlfn.XLOOKUP(COO[[#This Row],[Company Domain]],Summary[Company Domain], Summary[Industry (Standardized)],"ERROR")</f>
        <v>Physicians Clinics</v>
      </c>
      <c r="AB5" t="str">
        <f>_xlfn.XLOOKUP(COO[[#This Row],[Company Domain]],Summary[Company Domain], Summary[Lead Segment HS],"ERROR")</f>
        <v>Healthcare</v>
      </c>
      <c r="AC5" t="str">
        <f>_xlfn.XLOOKUP(COO[[#This Row],[Company Domain]],Summary[Company Domain], Summary[Industry Re-Segmentation],"ERROR")</f>
        <v>Healthcare</v>
      </c>
      <c r="AD5" t="s">
        <v>1598</v>
      </c>
      <c r="AE5" t="s">
        <v>1599</v>
      </c>
      <c r="AF5" t="s">
        <v>1600</v>
      </c>
      <c r="AG5" t="s">
        <v>1593</v>
      </c>
      <c r="AH5" t="s">
        <v>1594</v>
      </c>
      <c r="AI5" t="s">
        <v>529</v>
      </c>
      <c r="AJ5">
        <v>98683</v>
      </c>
      <c r="AK5" t="s">
        <v>221</v>
      </c>
      <c r="AL5" t="s">
        <v>1601</v>
      </c>
      <c r="AO5" t="s">
        <v>1503</v>
      </c>
      <c r="AP5" t="s">
        <v>2140</v>
      </c>
    </row>
    <row r="6" spans="1:44" x14ac:dyDescent="0.3">
      <c r="A6" t="s">
        <v>1602</v>
      </c>
      <c r="B6" t="s">
        <v>1603</v>
      </c>
      <c r="C6" t="s">
        <v>1604</v>
      </c>
      <c r="D6" t="s">
        <v>1605</v>
      </c>
      <c r="E6" t="s">
        <v>225</v>
      </c>
      <c r="F6" t="s">
        <v>1570</v>
      </c>
      <c r="G6" t="s">
        <v>271</v>
      </c>
      <c r="H6" t="s">
        <v>1606</v>
      </c>
      <c r="I6" t="s">
        <v>140</v>
      </c>
      <c r="J6" t="s">
        <v>1607</v>
      </c>
      <c r="K6" t="s">
        <v>1608</v>
      </c>
      <c r="L6" t="s">
        <v>863</v>
      </c>
      <c r="M6" t="s">
        <v>864</v>
      </c>
      <c r="N6" t="s">
        <v>294</v>
      </c>
      <c r="O6">
        <v>94107</v>
      </c>
      <c r="P6" t="s">
        <v>221</v>
      </c>
      <c r="Q6" t="s">
        <v>40</v>
      </c>
      <c r="R6" t="s">
        <v>856</v>
      </c>
      <c r="S6" t="s">
        <v>140</v>
      </c>
      <c r="T6" t="s">
        <v>857</v>
      </c>
      <c r="U6">
        <f>_xlfn.XLOOKUP(COO[[#This Row],[Company Domain]],Summary[Company Domain], Summary[Revenue (in 000s USD)],"ERROR")</f>
        <v>8779057</v>
      </c>
      <c r="V6" t="str">
        <f>_xlfn.XLOOKUP(COO[[#This Row],[Company Domain]],Summary[Company Domain], Summary[Revenue Range (in USD)],"ERROR")</f>
        <v>Over $5 bil.</v>
      </c>
      <c r="W6" t="s">
        <v>280</v>
      </c>
      <c r="X6" t="s">
        <v>281</v>
      </c>
      <c r="Y6" t="s">
        <v>858</v>
      </c>
      <c r="Z6" t="s">
        <v>859</v>
      </c>
      <c r="AA6" t="str">
        <f>_xlfn.XLOOKUP(COO[[#This Row],[Company Domain]],Summary[Company Domain], Summary[Industry (Standardized)],"ERROR")</f>
        <v>Physicians Clinics</v>
      </c>
      <c r="AB6" t="str">
        <f>_xlfn.XLOOKUP(COO[[#This Row],[Company Domain]],Summary[Company Domain], Summary[Lead Segment HS],"ERROR")</f>
        <v>Healthcare</v>
      </c>
      <c r="AC6" t="str">
        <f>_xlfn.XLOOKUP(COO[[#This Row],[Company Domain]],Summary[Company Domain], Summary[Industry Re-Segmentation],"ERROR")</f>
        <v>Healthcare</v>
      </c>
      <c r="AD6" t="s">
        <v>860</v>
      </c>
      <c r="AE6" t="s">
        <v>861</v>
      </c>
      <c r="AF6" t="s">
        <v>862</v>
      </c>
      <c r="AG6" t="s">
        <v>863</v>
      </c>
      <c r="AH6" t="s">
        <v>864</v>
      </c>
      <c r="AI6" t="s">
        <v>294</v>
      </c>
      <c r="AJ6">
        <v>94107</v>
      </c>
      <c r="AK6" t="s">
        <v>221</v>
      </c>
      <c r="AL6" t="s">
        <v>865</v>
      </c>
      <c r="AO6" t="s">
        <v>1503</v>
      </c>
      <c r="AP6" t="s">
        <v>2140</v>
      </c>
    </row>
    <row r="7" spans="1:44" x14ac:dyDescent="0.3">
      <c r="A7" t="s">
        <v>1609</v>
      </c>
      <c r="C7" t="s">
        <v>1610</v>
      </c>
      <c r="D7" t="s">
        <v>1611</v>
      </c>
      <c r="E7" t="s">
        <v>225</v>
      </c>
      <c r="F7" t="s">
        <v>802</v>
      </c>
      <c r="G7" t="s">
        <v>271</v>
      </c>
      <c r="H7" t="s">
        <v>1612</v>
      </c>
      <c r="I7" t="s">
        <v>143</v>
      </c>
      <c r="J7" t="s">
        <v>1613</v>
      </c>
      <c r="K7" t="s">
        <v>1614</v>
      </c>
      <c r="L7" t="s">
        <v>1615</v>
      </c>
      <c r="M7" t="s">
        <v>1616</v>
      </c>
      <c r="N7" t="s">
        <v>361</v>
      </c>
      <c r="O7">
        <v>30338</v>
      </c>
      <c r="P7" t="s">
        <v>221</v>
      </c>
      <c r="Q7" t="s">
        <v>43</v>
      </c>
      <c r="R7" t="s">
        <v>445</v>
      </c>
      <c r="S7" t="s">
        <v>143</v>
      </c>
      <c r="T7" t="s">
        <v>446</v>
      </c>
      <c r="U7">
        <f>_xlfn.XLOOKUP(COO[[#This Row],[Company Domain]],Summary[Company Domain], Summary[Revenue (in 000s USD)],"ERROR")</f>
        <v>9654617</v>
      </c>
      <c r="V7" t="str">
        <f>_xlfn.XLOOKUP(COO[[#This Row],[Company Domain]],Summary[Company Domain], Summary[Revenue Range (in USD)],"ERROR")</f>
        <v>Over $5 bil.</v>
      </c>
      <c r="W7" t="s">
        <v>219</v>
      </c>
      <c r="X7" t="s">
        <v>349</v>
      </c>
      <c r="Y7" t="s">
        <v>219</v>
      </c>
      <c r="Z7" t="s">
        <v>349</v>
      </c>
      <c r="AA7" t="str">
        <f>_xlfn.XLOOKUP(COO[[#This Row],[Company Domain]],Summary[Company Domain], Summary[Industry (Standardized)],"ERROR")</f>
        <v>Finance</v>
      </c>
      <c r="AB7" t="str">
        <f>_xlfn.XLOOKUP(COO[[#This Row],[Company Domain]],Summary[Company Domain], Summary[Lead Segment HS],"ERROR")</f>
        <v>Services</v>
      </c>
      <c r="AC7" t="str">
        <f>_xlfn.XLOOKUP(COO[[#This Row],[Company Domain]],Summary[Company Domain], Summary[Industry Re-Segmentation],"ERROR")</f>
        <v>Finance &amp; Insurance</v>
      </c>
      <c r="AD7" t="s">
        <v>447</v>
      </c>
      <c r="AE7" t="s">
        <v>448</v>
      </c>
      <c r="AF7" t="s">
        <v>449</v>
      </c>
      <c r="AG7" t="s">
        <v>443</v>
      </c>
      <c r="AH7" t="s">
        <v>444</v>
      </c>
      <c r="AI7" t="s">
        <v>294</v>
      </c>
      <c r="AJ7">
        <v>92626</v>
      </c>
      <c r="AK7" t="s">
        <v>221</v>
      </c>
      <c r="AL7" t="s">
        <v>450</v>
      </c>
      <c r="AO7" t="s">
        <v>1503</v>
      </c>
      <c r="AP7" t="s">
        <v>2140</v>
      </c>
    </row>
    <row r="8" spans="1:44" x14ac:dyDescent="0.3">
      <c r="A8" t="s">
        <v>1617</v>
      </c>
      <c r="B8" t="s">
        <v>896</v>
      </c>
      <c r="C8" t="s">
        <v>1618</v>
      </c>
      <c r="D8" t="s">
        <v>1619</v>
      </c>
      <c r="E8" t="s">
        <v>225</v>
      </c>
      <c r="F8" t="s">
        <v>1570</v>
      </c>
      <c r="G8" t="s">
        <v>271</v>
      </c>
      <c r="H8" t="s">
        <v>1620</v>
      </c>
      <c r="I8" t="s">
        <v>900</v>
      </c>
      <c r="J8" t="s">
        <v>1621</v>
      </c>
      <c r="K8" t="s">
        <v>1622</v>
      </c>
      <c r="L8" t="s">
        <v>903</v>
      </c>
      <c r="M8" t="s">
        <v>904</v>
      </c>
      <c r="N8" t="s">
        <v>529</v>
      </c>
      <c r="O8">
        <v>98195</v>
      </c>
      <c r="P8" t="s">
        <v>221</v>
      </c>
      <c r="Q8" t="s">
        <v>58</v>
      </c>
      <c r="R8" t="s">
        <v>905</v>
      </c>
      <c r="S8" t="s">
        <v>158</v>
      </c>
      <c r="T8" t="s">
        <v>906</v>
      </c>
      <c r="U8">
        <f>_xlfn.XLOOKUP(COO[[#This Row],[Company Domain]],Summary[Company Domain], Summary[Revenue (in 000s USD)],"ERROR")</f>
        <v>5600000</v>
      </c>
      <c r="V8" t="str">
        <f>_xlfn.XLOOKUP(COO[[#This Row],[Company Domain]],Summary[Company Domain], Summary[Revenue Range (in USD)],"ERROR")</f>
        <v>Over $5 bil.</v>
      </c>
      <c r="W8" t="s">
        <v>280</v>
      </c>
      <c r="X8" t="s">
        <v>281</v>
      </c>
      <c r="Y8" t="s">
        <v>907</v>
      </c>
      <c r="Z8" t="s">
        <v>908</v>
      </c>
      <c r="AA8" t="str">
        <f>_xlfn.XLOOKUP(COO[[#This Row],[Company Domain]],Summary[Company Domain], Summary[Industry (Standardized)],"ERROR")</f>
        <v>Physicians Clinics</v>
      </c>
      <c r="AB8" t="str">
        <f>_xlfn.XLOOKUP(COO[[#This Row],[Company Domain]],Summary[Company Domain], Summary[Lead Segment HS],"ERROR")</f>
        <v>Healthcare</v>
      </c>
      <c r="AC8" t="str">
        <f>_xlfn.XLOOKUP(COO[[#This Row],[Company Domain]],Summary[Company Domain], Summary[Industry Re-Segmentation],"ERROR")</f>
        <v>Healthcare</v>
      </c>
      <c r="AD8" t="s">
        <v>909</v>
      </c>
      <c r="AE8" t="s">
        <v>910</v>
      </c>
      <c r="AF8" t="s">
        <v>911</v>
      </c>
      <c r="AG8" t="s">
        <v>903</v>
      </c>
      <c r="AH8" t="s">
        <v>904</v>
      </c>
      <c r="AI8" t="s">
        <v>529</v>
      </c>
      <c r="AJ8">
        <v>98195</v>
      </c>
      <c r="AK8" t="s">
        <v>221</v>
      </c>
      <c r="AL8" t="s">
        <v>912</v>
      </c>
      <c r="AO8" t="s">
        <v>1503</v>
      </c>
      <c r="AP8" t="s">
        <v>2140</v>
      </c>
    </row>
    <row r="9" spans="1:44" x14ac:dyDescent="0.3">
      <c r="A9" t="s">
        <v>1623</v>
      </c>
      <c r="C9" t="s">
        <v>1624</v>
      </c>
      <c r="D9" t="s">
        <v>1569</v>
      </c>
      <c r="E9" t="s">
        <v>225</v>
      </c>
      <c r="F9" t="s">
        <v>802</v>
      </c>
      <c r="G9" t="s">
        <v>271</v>
      </c>
      <c r="H9" t="s">
        <v>1625</v>
      </c>
      <c r="I9" t="s">
        <v>134</v>
      </c>
      <c r="J9" t="s">
        <v>1626</v>
      </c>
      <c r="K9" t="s">
        <v>1627</v>
      </c>
      <c r="L9" t="s">
        <v>596</v>
      </c>
      <c r="M9" t="s">
        <v>597</v>
      </c>
      <c r="N9" t="s">
        <v>558</v>
      </c>
      <c r="O9">
        <v>55344</v>
      </c>
      <c r="P9" t="s">
        <v>221</v>
      </c>
      <c r="Q9" t="s">
        <v>598</v>
      </c>
      <c r="R9" t="s">
        <v>599</v>
      </c>
      <c r="S9" t="s">
        <v>134</v>
      </c>
      <c r="T9" t="s">
        <v>600</v>
      </c>
      <c r="U9">
        <f>_xlfn.XLOOKUP(COO[[#This Row],[Company Domain]],Summary[Company Domain], Summary[Revenue (in 000s USD)],"ERROR")</f>
        <v>226600000</v>
      </c>
      <c r="V9" t="str">
        <f>_xlfn.XLOOKUP(COO[[#This Row],[Company Domain]],Summary[Company Domain], Summary[Revenue Range (in USD)],"ERROR")</f>
        <v>Over $5 bil.</v>
      </c>
      <c r="W9" t="s">
        <v>601</v>
      </c>
      <c r="X9" t="s">
        <v>602</v>
      </c>
      <c r="Y9" t="s">
        <v>603</v>
      </c>
      <c r="Z9" t="s">
        <v>602</v>
      </c>
      <c r="AA9" t="str">
        <f>_xlfn.XLOOKUP(COO[[#This Row],[Company Domain]],Summary[Company Domain], Summary[Industry (Standardized)],"ERROR")</f>
        <v>Insurance</v>
      </c>
      <c r="AB9" t="str">
        <f>_xlfn.XLOOKUP(COO[[#This Row],[Company Domain]],Summary[Company Domain], Summary[Lead Segment HS],"ERROR")</f>
        <v>Services</v>
      </c>
      <c r="AC9" t="str">
        <f>_xlfn.XLOOKUP(COO[[#This Row],[Company Domain]],Summary[Company Domain], Summary[Industry Re-Segmentation],"ERROR")</f>
        <v>Finance &amp; Insurance</v>
      </c>
      <c r="AD9" t="s">
        <v>604</v>
      </c>
      <c r="AE9" t="s">
        <v>605</v>
      </c>
      <c r="AF9" t="s">
        <v>606</v>
      </c>
      <c r="AG9" t="s">
        <v>607</v>
      </c>
      <c r="AH9" t="s">
        <v>597</v>
      </c>
      <c r="AI9" t="s">
        <v>558</v>
      </c>
      <c r="AJ9">
        <v>55344</v>
      </c>
      <c r="AK9" t="s">
        <v>221</v>
      </c>
      <c r="AL9" t="s">
        <v>608</v>
      </c>
      <c r="AO9" t="s">
        <v>1503</v>
      </c>
      <c r="AP9" t="s">
        <v>2140</v>
      </c>
    </row>
    <row r="10" spans="1:44" x14ac:dyDescent="0.3">
      <c r="A10" t="s">
        <v>1628</v>
      </c>
      <c r="B10" t="s">
        <v>567</v>
      </c>
      <c r="C10" t="s">
        <v>1629</v>
      </c>
      <c r="D10" t="s">
        <v>1630</v>
      </c>
      <c r="E10" t="s">
        <v>225</v>
      </c>
      <c r="F10" t="s">
        <v>1631</v>
      </c>
      <c r="G10" t="s">
        <v>271</v>
      </c>
      <c r="H10" t="s">
        <v>1632</v>
      </c>
      <c r="I10" t="s">
        <v>1352</v>
      </c>
      <c r="K10" t="s">
        <v>1633</v>
      </c>
      <c r="L10" t="s">
        <v>1360</v>
      </c>
      <c r="M10" t="s">
        <v>1121</v>
      </c>
      <c r="N10" t="s">
        <v>581</v>
      </c>
      <c r="O10">
        <v>83712</v>
      </c>
      <c r="P10" t="s">
        <v>221</v>
      </c>
      <c r="Q10" t="s">
        <v>1354</v>
      </c>
      <c r="R10" t="s">
        <v>1355</v>
      </c>
      <c r="S10" t="s">
        <v>186</v>
      </c>
      <c r="T10" t="s">
        <v>1356</v>
      </c>
      <c r="U10">
        <f>_xlfn.XLOOKUP(COO[[#This Row],[Company Domain]],Summary[Company Domain], Summary[Revenue (in 000s USD)],"ERROR")</f>
        <v>1913515</v>
      </c>
      <c r="V10" t="str">
        <f>_xlfn.XLOOKUP(COO[[#This Row],[Company Domain]],Summary[Company Domain], Summary[Revenue Range (in USD)],"ERROR")</f>
        <v>$1 bil. - $5 bil.</v>
      </c>
      <c r="W10" t="s">
        <v>280</v>
      </c>
      <c r="X10" t="s">
        <v>281</v>
      </c>
      <c r="Y10" t="s">
        <v>280</v>
      </c>
      <c r="Z10" t="s">
        <v>281</v>
      </c>
      <c r="AA10" t="str">
        <f>_xlfn.XLOOKUP(COO[[#This Row],[Company Domain]],Summary[Company Domain], Summary[Industry (Standardized)],"ERROR")</f>
        <v>Physicians Clinics</v>
      </c>
      <c r="AB10" t="str">
        <f>_xlfn.XLOOKUP(COO[[#This Row],[Company Domain]],Summary[Company Domain], Summary[Lead Segment HS],"ERROR")</f>
        <v>Healthcare</v>
      </c>
      <c r="AC10" t="str">
        <f>_xlfn.XLOOKUP(COO[[#This Row],[Company Domain]],Summary[Company Domain], Summary[Industry Re-Segmentation],"ERROR")</f>
        <v>Healthcare</v>
      </c>
      <c r="AD10" t="s">
        <v>1357</v>
      </c>
      <c r="AE10" t="s">
        <v>1358</v>
      </c>
      <c r="AF10" t="s">
        <v>1359</v>
      </c>
      <c r="AG10" t="s">
        <v>1360</v>
      </c>
      <c r="AH10" t="s">
        <v>1121</v>
      </c>
      <c r="AI10" t="s">
        <v>581</v>
      </c>
      <c r="AJ10">
        <v>83712</v>
      </c>
      <c r="AK10" t="s">
        <v>221</v>
      </c>
      <c r="AL10" t="s">
        <v>1361</v>
      </c>
      <c r="AO10" t="s">
        <v>1503</v>
      </c>
      <c r="AP10" t="s">
        <v>2140</v>
      </c>
      <c r="AQ10" t="s">
        <v>3439</v>
      </c>
      <c r="AR10" t="s">
        <v>207</v>
      </c>
    </row>
    <row r="11" spans="1:44" x14ac:dyDescent="0.3">
      <c r="A11" t="s">
        <v>1634</v>
      </c>
      <c r="B11" t="s">
        <v>505</v>
      </c>
      <c r="C11" t="s">
        <v>1635</v>
      </c>
      <c r="D11" t="s">
        <v>1569</v>
      </c>
      <c r="E11" t="s">
        <v>225</v>
      </c>
      <c r="F11" t="s">
        <v>802</v>
      </c>
      <c r="G11" t="s">
        <v>271</v>
      </c>
      <c r="H11" t="s">
        <v>1636</v>
      </c>
      <c r="I11" t="s">
        <v>1637</v>
      </c>
      <c r="J11" t="s">
        <v>1638</v>
      </c>
      <c r="K11" t="s">
        <v>1639</v>
      </c>
      <c r="L11" t="s">
        <v>1640</v>
      </c>
      <c r="M11" t="s">
        <v>1641</v>
      </c>
      <c r="N11" t="s">
        <v>294</v>
      </c>
      <c r="O11">
        <v>95210</v>
      </c>
      <c r="P11" t="s">
        <v>221</v>
      </c>
      <c r="Q11" t="s">
        <v>72</v>
      </c>
      <c r="R11" t="s">
        <v>397</v>
      </c>
      <c r="S11" t="s">
        <v>172</v>
      </c>
      <c r="T11" t="s">
        <v>398</v>
      </c>
      <c r="U11">
        <f>_xlfn.XLOOKUP(COO[[#This Row],[Company Domain]],Summary[Company Domain], Summary[Revenue (in 000s USD)],"ERROR")</f>
        <v>1325622</v>
      </c>
      <c r="V11" t="str">
        <f>_xlfn.XLOOKUP(COO[[#This Row],[Company Domain]],Summary[Company Domain], Summary[Revenue Range (in USD)],"ERROR")</f>
        <v>$1 bil. - $5 bil.</v>
      </c>
      <c r="W11" t="s">
        <v>280</v>
      </c>
      <c r="X11" t="s">
        <v>281</v>
      </c>
      <c r="Y11" t="s">
        <v>399</v>
      </c>
      <c r="Z11" t="s">
        <v>400</v>
      </c>
      <c r="AA11" t="str">
        <f>_xlfn.XLOOKUP(COO[[#This Row],[Company Domain]],Summary[Company Domain], Summary[Industry (Standardized)],"ERROR")</f>
        <v>Physicians Clinics</v>
      </c>
      <c r="AB11" t="str">
        <f>_xlfn.XLOOKUP(COO[[#This Row],[Company Domain]],Summary[Company Domain], Summary[Lead Segment HS],"ERROR")</f>
        <v>Healthcare</v>
      </c>
      <c r="AC11" t="str">
        <f>_xlfn.XLOOKUP(COO[[#This Row],[Company Domain]],Summary[Company Domain], Summary[Industry Re-Segmentation],"ERROR")</f>
        <v>Healthcare</v>
      </c>
      <c r="AD11" t="s">
        <v>401</v>
      </c>
      <c r="AE11" t="s">
        <v>402</v>
      </c>
      <c r="AF11" t="s">
        <v>403</v>
      </c>
      <c r="AG11" t="s">
        <v>404</v>
      </c>
      <c r="AH11" t="s">
        <v>405</v>
      </c>
      <c r="AI11" t="s">
        <v>294</v>
      </c>
      <c r="AJ11">
        <v>93721</v>
      </c>
      <c r="AK11" t="s">
        <v>221</v>
      </c>
      <c r="AL11" t="s">
        <v>406</v>
      </c>
      <c r="AO11" t="s">
        <v>1503</v>
      </c>
      <c r="AP11" t="s">
        <v>2141</v>
      </c>
    </row>
    <row r="12" spans="1:44" x14ac:dyDescent="0.3">
      <c r="A12" t="s">
        <v>1642</v>
      </c>
      <c r="B12" t="s">
        <v>338</v>
      </c>
      <c r="C12" t="s">
        <v>1643</v>
      </c>
      <c r="D12" t="s">
        <v>1569</v>
      </c>
      <c r="E12" t="s">
        <v>225</v>
      </c>
      <c r="F12" t="s">
        <v>802</v>
      </c>
      <c r="G12" t="s">
        <v>271</v>
      </c>
      <c r="H12" t="s">
        <v>1644</v>
      </c>
      <c r="I12" t="s">
        <v>142</v>
      </c>
      <c r="J12" t="s">
        <v>1645</v>
      </c>
      <c r="K12" t="s">
        <v>1646</v>
      </c>
      <c r="L12" t="s">
        <v>527</v>
      </c>
      <c r="M12" t="s">
        <v>528</v>
      </c>
      <c r="N12" t="s">
        <v>529</v>
      </c>
      <c r="O12">
        <v>98057</v>
      </c>
      <c r="P12" t="s">
        <v>221</v>
      </c>
      <c r="Q12" t="s">
        <v>42</v>
      </c>
      <c r="R12" t="s">
        <v>530</v>
      </c>
      <c r="S12" t="s">
        <v>142</v>
      </c>
      <c r="T12" t="s">
        <v>531</v>
      </c>
      <c r="U12">
        <f>_xlfn.XLOOKUP(COO[[#This Row],[Company Domain]],Summary[Company Domain], Summary[Revenue (in 000s USD)],"ERROR")</f>
        <v>17616228</v>
      </c>
      <c r="V12" t="str">
        <f>_xlfn.XLOOKUP(COO[[#This Row],[Company Domain]],Summary[Company Domain], Summary[Revenue Range (in USD)],"ERROR")</f>
        <v>Over $5 bil.</v>
      </c>
      <c r="W12" t="s">
        <v>280</v>
      </c>
      <c r="X12" t="s">
        <v>281</v>
      </c>
      <c r="Y12" t="s">
        <v>399</v>
      </c>
      <c r="Z12" t="s">
        <v>532</v>
      </c>
      <c r="AA12" t="str">
        <f>_xlfn.XLOOKUP(COO[[#This Row],[Company Domain]],Summary[Company Domain], Summary[Industry (Standardized)],"ERROR")</f>
        <v>Physicians Clinics</v>
      </c>
      <c r="AB12" t="str">
        <f>_xlfn.XLOOKUP(COO[[#This Row],[Company Domain]],Summary[Company Domain], Summary[Lead Segment HS],"ERROR")</f>
        <v>Healthcare</v>
      </c>
      <c r="AC12" t="str">
        <f>_xlfn.XLOOKUP(COO[[#This Row],[Company Domain]],Summary[Company Domain], Summary[Industry Re-Segmentation],"ERROR")</f>
        <v>Healthcare</v>
      </c>
      <c r="AD12" t="s">
        <v>533</v>
      </c>
      <c r="AE12" t="s">
        <v>534</v>
      </c>
      <c r="AF12" t="s">
        <v>535</v>
      </c>
      <c r="AG12" t="s">
        <v>527</v>
      </c>
      <c r="AH12" t="s">
        <v>528</v>
      </c>
      <c r="AI12" t="s">
        <v>529</v>
      </c>
      <c r="AJ12">
        <v>98057</v>
      </c>
      <c r="AK12" t="s">
        <v>221</v>
      </c>
      <c r="AL12" t="s">
        <v>536</v>
      </c>
      <c r="AO12" t="s">
        <v>1503</v>
      </c>
      <c r="AP12" t="s">
        <v>2140</v>
      </c>
    </row>
    <row r="13" spans="1:44" x14ac:dyDescent="0.3">
      <c r="A13" t="s">
        <v>1647</v>
      </c>
      <c r="C13" t="s">
        <v>1648</v>
      </c>
      <c r="D13" t="s">
        <v>1630</v>
      </c>
      <c r="E13" t="s">
        <v>225</v>
      </c>
      <c r="F13" t="s">
        <v>1631</v>
      </c>
      <c r="G13" t="s">
        <v>271</v>
      </c>
      <c r="H13" t="s">
        <v>1649</v>
      </c>
      <c r="I13" t="s">
        <v>1650</v>
      </c>
      <c r="K13" t="s">
        <v>1651</v>
      </c>
      <c r="L13" t="s">
        <v>1652</v>
      </c>
      <c r="M13" t="s">
        <v>1653</v>
      </c>
      <c r="N13" t="s">
        <v>294</v>
      </c>
      <c r="O13">
        <v>90241</v>
      </c>
      <c r="P13" t="s">
        <v>221</v>
      </c>
      <c r="Q13" t="s">
        <v>82</v>
      </c>
      <c r="R13" t="s">
        <v>793</v>
      </c>
      <c r="S13" t="s">
        <v>182</v>
      </c>
      <c r="T13" t="s">
        <v>794</v>
      </c>
      <c r="U13">
        <f>_xlfn.XLOOKUP(COO[[#This Row],[Company Domain]],Summary[Company Domain], Summary[Revenue (in 000s USD)],"ERROR")</f>
        <v>1161057</v>
      </c>
      <c r="V13" t="str">
        <f>_xlfn.XLOOKUP(COO[[#This Row],[Company Domain]],Summary[Company Domain], Summary[Revenue Range (in USD)],"ERROR")</f>
        <v>$1 bil. - $5 bil.</v>
      </c>
      <c r="W13" t="s">
        <v>280</v>
      </c>
      <c r="X13" t="s">
        <v>281</v>
      </c>
      <c r="Y13" t="s">
        <v>280</v>
      </c>
      <c r="Z13" t="s">
        <v>281</v>
      </c>
      <c r="AA13" t="str">
        <f>_xlfn.XLOOKUP(COO[[#This Row],[Company Domain]],Summary[Company Domain], Summary[Industry (Standardized)],"ERROR")</f>
        <v>Physicians Clinics</v>
      </c>
      <c r="AB13" t="str">
        <f>_xlfn.XLOOKUP(COO[[#This Row],[Company Domain]],Summary[Company Domain], Summary[Lead Segment HS],"ERROR")</f>
        <v>Healthcare</v>
      </c>
      <c r="AC13" t="str">
        <f>_xlfn.XLOOKUP(COO[[#This Row],[Company Domain]],Summary[Company Domain], Summary[Industry Re-Segmentation],"ERROR")</f>
        <v>Healthcare</v>
      </c>
      <c r="AD13" t="s">
        <v>795</v>
      </c>
      <c r="AE13" t="s">
        <v>796</v>
      </c>
      <c r="AF13" t="s">
        <v>797</v>
      </c>
      <c r="AG13" t="s">
        <v>798</v>
      </c>
      <c r="AH13" t="s">
        <v>799</v>
      </c>
      <c r="AI13" t="s">
        <v>294</v>
      </c>
      <c r="AJ13">
        <v>90602</v>
      </c>
      <c r="AK13" t="s">
        <v>221</v>
      </c>
      <c r="AL13" t="s">
        <v>800</v>
      </c>
      <c r="AO13" t="s">
        <v>1503</v>
      </c>
      <c r="AP13" t="s">
        <v>2140</v>
      </c>
    </row>
    <row r="14" spans="1:44" x14ac:dyDescent="0.3">
      <c r="A14" t="s">
        <v>1654</v>
      </c>
      <c r="B14" t="s">
        <v>1655</v>
      </c>
      <c r="C14" t="s">
        <v>1656</v>
      </c>
      <c r="D14" t="s">
        <v>1657</v>
      </c>
      <c r="E14" t="s">
        <v>225</v>
      </c>
      <c r="F14" t="s">
        <v>1570</v>
      </c>
      <c r="G14" t="s">
        <v>271</v>
      </c>
      <c r="H14" t="s">
        <v>1658</v>
      </c>
      <c r="I14" t="s">
        <v>137</v>
      </c>
      <c r="K14" t="s">
        <v>1659</v>
      </c>
      <c r="L14" t="s">
        <v>755</v>
      </c>
      <c r="M14" t="s">
        <v>709</v>
      </c>
      <c r="N14" t="s">
        <v>429</v>
      </c>
      <c r="O14">
        <v>60606</v>
      </c>
      <c r="P14" t="s">
        <v>221</v>
      </c>
      <c r="Q14" t="s">
        <v>37</v>
      </c>
      <c r="R14" t="s">
        <v>756</v>
      </c>
      <c r="S14" t="s">
        <v>137</v>
      </c>
      <c r="T14" t="s">
        <v>757</v>
      </c>
      <c r="U14">
        <f>_xlfn.XLOOKUP(COO[[#This Row],[Company Domain]],Summary[Company Domain], Summary[Revenue (in 000s USD)],"ERROR")</f>
        <v>33900000</v>
      </c>
      <c r="V14" t="str">
        <f>_xlfn.XLOOKUP(COO[[#This Row],[Company Domain]],Summary[Company Domain], Summary[Revenue Range (in USD)],"ERROR")</f>
        <v>Over $5 bil.</v>
      </c>
      <c r="W14" t="s">
        <v>280</v>
      </c>
      <c r="X14" t="s">
        <v>281</v>
      </c>
      <c r="Y14" t="s">
        <v>460</v>
      </c>
      <c r="Z14" t="s">
        <v>699</v>
      </c>
      <c r="AA14" t="str">
        <f>_xlfn.XLOOKUP(COO[[#This Row],[Company Domain]],Summary[Company Domain], Summary[Industry (Standardized)],"ERROR")</f>
        <v>Physicians Clinics</v>
      </c>
      <c r="AB14" t="str">
        <f>_xlfn.XLOOKUP(COO[[#This Row],[Company Domain]],Summary[Company Domain], Summary[Lead Segment HS],"ERROR")</f>
        <v>Healthcare</v>
      </c>
      <c r="AC14" t="str">
        <f>_xlfn.XLOOKUP(COO[[#This Row],[Company Domain]],Summary[Company Domain], Summary[Industry Re-Segmentation],"ERROR")</f>
        <v>Healthcare</v>
      </c>
      <c r="AD14" t="s">
        <v>758</v>
      </c>
      <c r="AE14" t="s">
        <v>759</v>
      </c>
      <c r="AF14" t="s">
        <v>760</v>
      </c>
      <c r="AG14" t="s">
        <v>755</v>
      </c>
      <c r="AH14" t="s">
        <v>709</v>
      </c>
      <c r="AI14" t="s">
        <v>429</v>
      </c>
      <c r="AJ14">
        <v>60606</v>
      </c>
      <c r="AK14" t="s">
        <v>221</v>
      </c>
      <c r="AL14" t="s">
        <v>761</v>
      </c>
      <c r="AO14" t="s">
        <v>1503</v>
      </c>
      <c r="AP14" t="s">
        <v>2140</v>
      </c>
    </row>
    <row r="15" spans="1:44" x14ac:dyDescent="0.3">
      <c r="A15" t="s">
        <v>1660</v>
      </c>
      <c r="C15" t="s">
        <v>1661</v>
      </c>
      <c r="D15" t="s">
        <v>1569</v>
      </c>
      <c r="E15" t="s">
        <v>225</v>
      </c>
      <c r="F15" t="s">
        <v>802</v>
      </c>
      <c r="G15" t="s">
        <v>271</v>
      </c>
      <c r="H15" t="s">
        <v>1662</v>
      </c>
      <c r="I15" t="s">
        <v>154</v>
      </c>
      <c r="J15" t="s">
        <v>1663</v>
      </c>
      <c r="K15" t="s">
        <v>1664</v>
      </c>
      <c r="N15" t="s">
        <v>542</v>
      </c>
      <c r="P15" t="s">
        <v>221</v>
      </c>
      <c r="Q15" t="s">
        <v>543</v>
      </c>
      <c r="R15" t="s">
        <v>544</v>
      </c>
      <c r="S15" t="s">
        <v>154</v>
      </c>
      <c r="T15" t="s">
        <v>545</v>
      </c>
      <c r="U15">
        <f>_xlfn.XLOOKUP(COO[[#This Row],[Company Domain]],Summary[Company Domain], Summary[Revenue (in 000s USD)],"ERROR")</f>
        <v>12450000</v>
      </c>
      <c r="V15" t="str">
        <f>_xlfn.XLOOKUP(COO[[#This Row],[Company Domain]],Summary[Company Domain], Summary[Revenue Range (in USD)],"ERROR")</f>
        <v>Over $5 bil.</v>
      </c>
      <c r="W15" t="s">
        <v>280</v>
      </c>
      <c r="X15" t="s">
        <v>281</v>
      </c>
      <c r="Y15" t="s">
        <v>280</v>
      </c>
      <c r="Z15" t="s">
        <v>281</v>
      </c>
      <c r="AA15" t="str">
        <f>_xlfn.XLOOKUP(COO[[#This Row],[Company Domain]],Summary[Company Domain], Summary[Industry (Standardized)],"ERROR")</f>
        <v>Physicians Clinics</v>
      </c>
      <c r="AB15" t="str">
        <f>_xlfn.XLOOKUP(COO[[#This Row],[Company Domain]],Summary[Company Domain], Summary[Lead Segment HS],"ERROR")</f>
        <v>Healthcare</v>
      </c>
      <c r="AC15" t="str">
        <f>_xlfn.XLOOKUP(COO[[#This Row],[Company Domain]],Summary[Company Domain], Summary[Industry Re-Segmentation],"ERROR")</f>
        <v>Healthcare</v>
      </c>
      <c r="AD15" t="s">
        <v>546</v>
      </c>
      <c r="AE15" t="s">
        <v>547</v>
      </c>
      <c r="AF15" t="s">
        <v>548</v>
      </c>
      <c r="AG15" t="s">
        <v>549</v>
      </c>
      <c r="AH15" t="s">
        <v>550</v>
      </c>
      <c r="AI15" t="s">
        <v>551</v>
      </c>
      <c r="AJ15">
        <v>37067</v>
      </c>
      <c r="AK15" t="s">
        <v>221</v>
      </c>
      <c r="AL15" t="s">
        <v>552</v>
      </c>
      <c r="AO15" t="s">
        <v>1503</v>
      </c>
      <c r="AP15" t="s">
        <v>2140</v>
      </c>
    </row>
    <row r="16" spans="1:44" x14ac:dyDescent="0.3">
      <c r="A16" t="s">
        <v>1665</v>
      </c>
      <c r="C16" t="s">
        <v>1666</v>
      </c>
      <c r="D16" t="s">
        <v>1630</v>
      </c>
      <c r="E16" t="s">
        <v>225</v>
      </c>
      <c r="F16" t="s">
        <v>1631</v>
      </c>
      <c r="G16" t="s">
        <v>271</v>
      </c>
      <c r="H16" t="s">
        <v>1667</v>
      </c>
      <c r="I16" t="s">
        <v>1352</v>
      </c>
      <c r="K16" t="s">
        <v>1668</v>
      </c>
      <c r="M16" t="s">
        <v>1669</v>
      </c>
      <c r="N16" t="s">
        <v>581</v>
      </c>
      <c r="O16">
        <v>83638</v>
      </c>
      <c r="P16" t="s">
        <v>221</v>
      </c>
      <c r="Q16" t="s">
        <v>1354</v>
      </c>
      <c r="R16" t="s">
        <v>1355</v>
      </c>
      <c r="S16" t="s">
        <v>186</v>
      </c>
      <c r="T16" t="s">
        <v>1356</v>
      </c>
      <c r="U16">
        <f>_xlfn.XLOOKUP(COO[[#This Row],[Company Domain]],Summary[Company Domain], Summary[Revenue (in 000s USD)],"ERROR")</f>
        <v>1913515</v>
      </c>
      <c r="V16" t="str">
        <f>_xlfn.XLOOKUP(COO[[#This Row],[Company Domain]],Summary[Company Domain], Summary[Revenue Range (in USD)],"ERROR")</f>
        <v>$1 bil. - $5 bil.</v>
      </c>
      <c r="W16" t="s">
        <v>280</v>
      </c>
      <c r="X16" t="s">
        <v>281</v>
      </c>
      <c r="Y16" t="s">
        <v>280</v>
      </c>
      <c r="Z16" t="s">
        <v>281</v>
      </c>
      <c r="AA16" t="str">
        <f>_xlfn.XLOOKUP(COO[[#This Row],[Company Domain]],Summary[Company Domain], Summary[Industry (Standardized)],"ERROR")</f>
        <v>Physicians Clinics</v>
      </c>
      <c r="AB16" t="str">
        <f>_xlfn.XLOOKUP(COO[[#This Row],[Company Domain]],Summary[Company Domain], Summary[Lead Segment HS],"ERROR")</f>
        <v>Healthcare</v>
      </c>
      <c r="AC16" t="str">
        <f>_xlfn.XLOOKUP(COO[[#This Row],[Company Domain]],Summary[Company Domain], Summary[Industry Re-Segmentation],"ERROR")</f>
        <v>Healthcare</v>
      </c>
      <c r="AD16" t="s">
        <v>1357</v>
      </c>
      <c r="AE16" t="s">
        <v>1358</v>
      </c>
      <c r="AF16" t="s">
        <v>1359</v>
      </c>
      <c r="AG16" t="s">
        <v>1360</v>
      </c>
      <c r="AH16" t="s">
        <v>1121</v>
      </c>
      <c r="AI16" t="s">
        <v>581</v>
      </c>
      <c r="AJ16">
        <v>83712</v>
      </c>
      <c r="AK16" t="s">
        <v>221</v>
      </c>
      <c r="AL16" t="s">
        <v>1361</v>
      </c>
      <c r="AO16" t="s">
        <v>1503</v>
      </c>
      <c r="AP16" t="s">
        <v>2140</v>
      </c>
      <c r="AQ16" t="s">
        <v>3439</v>
      </c>
      <c r="AR16" t="s">
        <v>207</v>
      </c>
    </row>
    <row r="17" spans="1:44" x14ac:dyDescent="0.3">
      <c r="A17" t="s">
        <v>1670</v>
      </c>
      <c r="B17" t="s">
        <v>389</v>
      </c>
      <c r="C17" t="s">
        <v>1671</v>
      </c>
      <c r="D17" t="s">
        <v>1630</v>
      </c>
      <c r="E17" t="s">
        <v>225</v>
      </c>
      <c r="F17" t="s">
        <v>1631</v>
      </c>
      <c r="G17" t="s">
        <v>271</v>
      </c>
      <c r="H17" t="s">
        <v>1672</v>
      </c>
      <c r="I17" t="s">
        <v>1673</v>
      </c>
      <c r="L17" t="s">
        <v>1360</v>
      </c>
      <c r="M17" t="s">
        <v>1121</v>
      </c>
      <c r="N17" t="s">
        <v>581</v>
      </c>
      <c r="O17">
        <v>83712</v>
      </c>
      <c r="P17" t="s">
        <v>221</v>
      </c>
      <c r="Q17" t="s">
        <v>1354</v>
      </c>
      <c r="R17" t="s">
        <v>1355</v>
      </c>
      <c r="S17" t="s">
        <v>186</v>
      </c>
      <c r="T17" t="s">
        <v>1356</v>
      </c>
      <c r="U17">
        <f>_xlfn.XLOOKUP(COO[[#This Row],[Company Domain]],Summary[Company Domain], Summary[Revenue (in 000s USD)],"ERROR")</f>
        <v>1913515</v>
      </c>
      <c r="V17" t="str">
        <f>_xlfn.XLOOKUP(COO[[#This Row],[Company Domain]],Summary[Company Domain], Summary[Revenue Range (in USD)],"ERROR")</f>
        <v>$1 bil. - $5 bil.</v>
      </c>
      <c r="W17" t="s">
        <v>280</v>
      </c>
      <c r="X17" t="s">
        <v>281</v>
      </c>
      <c r="Y17" t="s">
        <v>280</v>
      </c>
      <c r="Z17" t="s">
        <v>281</v>
      </c>
      <c r="AA17" t="str">
        <f>_xlfn.XLOOKUP(COO[[#This Row],[Company Domain]],Summary[Company Domain], Summary[Industry (Standardized)],"ERROR")</f>
        <v>Physicians Clinics</v>
      </c>
      <c r="AB17" t="str">
        <f>_xlfn.XLOOKUP(COO[[#This Row],[Company Domain]],Summary[Company Domain], Summary[Lead Segment HS],"ERROR")</f>
        <v>Healthcare</v>
      </c>
      <c r="AC17" t="str">
        <f>_xlfn.XLOOKUP(COO[[#This Row],[Company Domain]],Summary[Company Domain], Summary[Industry Re-Segmentation],"ERROR")</f>
        <v>Healthcare</v>
      </c>
      <c r="AD17" t="s">
        <v>1357</v>
      </c>
      <c r="AE17" t="s">
        <v>1358</v>
      </c>
      <c r="AF17" t="s">
        <v>1359</v>
      </c>
      <c r="AG17" t="s">
        <v>1360</v>
      </c>
      <c r="AH17" t="s">
        <v>1121</v>
      </c>
      <c r="AI17" t="s">
        <v>581</v>
      </c>
      <c r="AJ17">
        <v>83712</v>
      </c>
      <c r="AK17" t="s">
        <v>221</v>
      </c>
      <c r="AL17" t="s">
        <v>1361</v>
      </c>
      <c r="AO17" t="s">
        <v>1503</v>
      </c>
      <c r="AP17" t="s">
        <v>2140</v>
      </c>
      <c r="AQ17" t="s">
        <v>3439</v>
      </c>
      <c r="AR17" t="s">
        <v>207</v>
      </c>
    </row>
    <row r="18" spans="1:44" x14ac:dyDescent="0.3">
      <c r="A18" t="s">
        <v>488</v>
      </c>
      <c r="B18" t="s">
        <v>1674</v>
      </c>
      <c r="C18" t="s">
        <v>1675</v>
      </c>
      <c r="D18" t="s">
        <v>1569</v>
      </c>
      <c r="E18" t="s">
        <v>225</v>
      </c>
      <c r="F18" t="s">
        <v>802</v>
      </c>
      <c r="G18" t="s">
        <v>271</v>
      </c>
      <c r="H18" t="s">
        <v>1676</v>
      </c>
      <c r="I18" t="s">
        <v>1677</v>
      </c>
      <c r="J18" t="s">
        <v>1678</v>
      </c>
      <c r="K18" t="s">
        <v>1679</v>
      </c>
      <c r="L18" t="s">
        <v>1680</v>
      </c>
      <c r="M18" t="s">
        <v>1681</v>
      </c>
      <c r="N18" t="s">
        <v>376</v>
      </c>
      <c r="O18">
        <v>14201</v>
      </c>
      <c r="P18" t="s">
        <v>221</v>
      </c>
      <c r="Q18" t="s">
        <v>76</v>
      </c>
      <c r="R18" t="s">
        <v>1256</v>
      </c>
      <c r="S18" t="s">
        <v>176</v>
      </c>
      <c r="T18" t="s">
        <v>1257</v>
      </c>
      <c r="U18">
        <f>_xlfn.XLOOKUP(COO[[#This Row],[Company Domain]],Summary[Company Domain], Summary[Revenue (in 000s USD)],"ERROR")</f>
        <v>1574612</v>
      </c>
      <c r="V18" t="str">
        <f>_xlfn.XLOOKUP(COO[[#This Row],[Company Domain]],Summary[Company Domain], Summary[Revenue Range (in USD)],"ERROR")</f>
        <v>$1 bil. - $5 bil.</v>
      </c>
      <c r="W18" t="s">
        <v>280</v>
      </c>
      <c r="X18" t="s">
        <v>281</v>
      </c>
      <c r="Y18" t="s">
        <v>280</v>
      </c>
      <c r="Z18" t="s">
        <v>281</v>
      </c>
      <c r="AA18" t="str">
        <f>_xlfn.XLOOKUP(COO[[#This Row],[Company Domain]],Summary[Company Domain], Summary[Industry (Standardized)],"ERROR")</f>
        <v>Physicians Clinics</v>
      </c>
      <c r="AB18" t="str">
        <f>_xlfn.XLOOKUP(COO[[#This Row],[Company Domain]],Summary[Company Domain], Summary[Lead Segment HS],"ERROR")</f>
        <v>Healthcare</v>
      </c>
      <c r="AC18" t="str">
        <f>_xlfn.XLOOKUP(COO[[#This Row],[Company Domain]],Summary[Company Domain], Summary[Industry Re-Segmentation],"ERROR")</f>
        <v>Healthcare</v>
      </c>
      <c r="AD18" t="s">
        <v>1258</v>
      </c>
      <c r="AE18" t="s">
        <v>1259</v>
      </c>
      <c r="AF18" t="s">
        <v>1260</v>
      </c>
      <c r="AG18" t="s">
        <v>1261</v>
      </c>
      <c r="AH18" t="s">
        <v>1262</v>
      </c>
      <c r="AI18" t="s">
        <v>529</v>
      </c>
      <c r="AJ18">
        <v>98034</v>
      </c>
      <c r="AK18" t="s">
        <v>221</v>
      </c>
      <c r="AL18" t="s">
        <v>1263</v>
      </c>
      <c r="AO18" t="s">
        <v>1503</v>
      </c>
      <c r="AP18" t="s">
        <v>2140</v>
      </c>
      <c r="AQ18" t="s">
        <v>3439</v>
      </c>
      <c r="AR18" t="s">
        <v>207</v>
      </c>
    </row>
    <row r="19" spans="1:44" x14ac:dyDescent="0.3">
      <c r="A19" t="s">
        <v>1682</v>
      </c>
      <c r="B19" t="s">
        <v>1159</v>
      </c>
      <c r="C19" t="s">
        <v>1683</v>
      </c>
      <c r="D19" t="s">
        <v>1569</v>
      </c>
      <c r="E19" t="s">
        <v>225</v>
      </c>
      <c r="F19" t="s">
        <v>802</v>
      </c>
      <c r="G19" t="s">
        <v>271</v>
      </c>
      <c r="H19" t="s">
        <v>1684</v>
      </c>
      <c r="I19" t="s">
        <v>135</v>
      </c>
      <c r="K19" t="s">
        <v>1685</v>
      </c>
      <c r="L19" t="s">
        <v>1686</v>
      </c>
      <c r="M19" t="s">
        <v>680</v>
      </c>
      <c r="N19" t="s">
        <v>345</v>
      </c>
      <c r="O19">
        <v>63105</v>
      </c>
      <c r="P19" t="s">
        <v>221</v>
      </c>
      <c r="Q19" t="s">
        <v>681</v>
      </c>
      <c r="R19" t="s">
        <v>682</v>
      </c>
      <c r="S19" t="s">
        <v>135</v>
      </c>
      <c r="T19" t="s">
        <v>683</v>
      </c>
      <c r="U19">
        <f>_xlfn.XLOOKUP(COO[[#This Row],[Company Domain]],Summary[Company Domain], Summary[Revenue (in 000s USD)],"ERROR")</f>
        <v>144547000</v>
      </c>
      <c r="V19" t="str">
        <f>_xlfn.XLOOKUP(COO[[#This Row],[Company Domain]],Summary[Company Domain], Summary[Revenue Range (in USD)],"ERROR")</f>
        <v>Over $5 bil.</v>
      </c>
      <c r="W19" t="s">
        <v>215</v>
      </c>
      <c r="Y19" t="s">
        <v>215</v>
      </c>
      <c r="AA19" t="str">
        <f>_xlfn.XLOOKUP(COO[[#This Row],[Company Domain]],Summary[Company Domain], Summary[Industry (Standardized)],"ERROR")</f>
        <v>Insurance</v>
      </c>
      <c r="AB19" t="str">
        <f>_xlfn.XLOOKUP(COO[[#This Row],[Company Domain]],Summary[Company Domain], Summary[Lead Segment HS],"ERROR")</f>
        <v>Services</v>
      </c>
      <c r="AC19" t="str">
        <f>_xlfn.XLOOKUP(COO[[#This Row],[Company Domain]],Summary[Company Domain], Summary[Industry Re-Segmentation],"ERROR")</f>
        <v>Finance &amp; Insurance</v>
      </c>
      <c r="AD19" t="s">
        <v>684</v>
      </c>
      <c r="AE19" t="s">
        <v>685</v>
      </c>
      <c r="AF19" t="s">
        <v>686</v>
      </c>
      <c r="AG19" t="s">
        <v>687</v>
      </c>
      <c r="AH19" t="s">
        <v>680</v>
      </c>
      <c r="AI19" t="s">
        <v>345</v>
      </c>
      <c r="AJ19">
        <v>63105</v>
      </c>
      <c r="AK19" t="s">
        <v>221</v>
      </c>
      <c r="AL19" t="s">
        <v>688</v>
      </c>
      <c r="AO19" t="s">
        <v>1503</v>
      </c>
      <c r="AP19" t="s">
        <v>2140</v>
      </c>
    </row>
    <row r="20" spans="1:44" x14ac:dyDescent="0.3">
      <c r="A20" t="s">
        <v>1687</v>
      </c>
      <c r="C20" t="s">
        <v>1688</v>
      </c>
      <c r="D20" t="s">
        <v>1569</v>
      </c>
      <c r="E20" t="s">
        <v>225</v>
      </c>
      <c r="F20" t="s">
        <v>802</v>
      </c>
      <c r="G20" t="s">
        <v>271</v>
      </c>
      <c r="H20" t="s">
        <v>1689</v>
      </c>
      <c r="I20" t="s">
        <v>142</v>
      </c>
      <c r="J20" t="s">
        <v>1690</v>
      </c>
      <c r="K20" t="s">
        <v>1691</v>
      </c>
      <c r="L20" t="s">
        <v>1692</v>
      </c>
      <c r="M20" t="s">
        <v>1693</v>
      </c>
      <c r="N20" t="s">
        <v>529</v>
      </c>
      <c r="O20">
        <v>99220</v>
      </c>
      <c r="P20" t="s">
        <v>221</v>
      </c>
      <c r="Q20" t="s">
        <v>42</v>
      </c>
      <c r="R20" t="s">
        <v>530</v>
      </c>
      <c r="S20" t="s">
        <v>142</v>
      </c>
      <c r="T20" t="s">
        <v>531</v>
      </c>
      <c r="U20">
        <f>_xlfn.XLOOKUP(COO[[#This Row],[Company Domain]],Summary[Company Domain], Summary[Revenue (in 000s USD)],"ERROR")</f>
        <v>17616228</v>
      </c>
      <c r="V20" t="str">
        <f>_xlfn.XLOOKUP(COO[[#This Row],[Company Domain]],Summary[Company Domain], Summary[Revenue Range (in USD)],"ERROR")</f>
        <v>Over $5 bil.</v>
      </c>
      <c r="W20" t="s">
        <v>280</v>
      </c>
      <c r="X20" t="s">
        <v>281</v>
      </c>
      <c r="Y20" t="s">
        <v>399</v>
      </c>
      <c r="Z20" t="s">
        <v>532</v>
      </c>
      <c r="AA20" t="str">
        <f>_xlfn.XLOOKUP(COO[[#This Row],[Company Domain]],Summary[Company Domain], Summary[Industry (Standardized)],"ERROR")</f>
        <v>Physicians Clinics</v>
      </c>
      <c r="AB20" t="str">
        <f>_xlfn.XLOOKUP(COO[[#This Row],[Company Domain]],Summary[Company Domain], Summary[Lead Segment HS],"ERROR")</f>
        <v>Healthcare</v>
      </c>
      <c r="AC20" t="str">
        <f>_xlfn.XLOOKUP(COO[[#This Row],[Company Domain]],Summary[Company Domain], Summary[Industry Re-Segmentation],"ERROR")</f>
        <v>Healthcare</v>
      </c>
      <c r="AD20" t="s">
        <v>533</v>
      </c>
      <c r="AE20" t="s">
        <v>534</v>
      </c>
      <c r="AF20" t="s">
        <v>535</v>
      </c>
      <c r="AG20" t="s">
        <v>527</v>
      </c>
      <c r="AH20" t="s">
        <v>528</v>
      </c>
      <c r="AI20" t="s">
        <v>529</v>
      </c>
      <c r="AJ20">
        <v>98057</v>
      </c>
      <c r="AK20" t="s">
        <v>221</v>
      </c>
      <c r="AL20" t="s">
        <v>536</v>
      </c>
      <c r="AO20" t="s">
        <v>1503</v>
      </c>
      <c r="AP20" t="s">
        <v>2141</v>
      </c>
    </row>
    <row r="21" spans="1:44" x14ac:dyDescent="0.3">
      <c r="A21" t="s">
        <v>1694</v>
      </c>
      <c r="C21" t="s">
        <v>1695</v>
      </c>
      <c r="D21" t="s">
        <v>1696</v>
      </c>
      <c r="E21" t="s">
        <v>225</v>
      </c>
      <c r="F21" t="s">
        <v>1570</v>
      </c>
      <c r="G21" t="s">
        <v>271</v>
      </c>
      <c r="H21" t="s">
        <v>1697</v>
      </c>
      <c r="I21" t="s">
        <v>471</v>
      </c>
      <c r="J21" t="s">
        <v>1698</v>
      </c>
      <c r="K21" t="s">
        <v>1699</v>
      </c>
      <c r="L21" t="s">
        <v>486</v>
      </c>
      <c r="M21" t="s">
        <v>344</v>
      </c>
      <c r="N21" t="s">
        <v>475</v>
      </c>
      <c r="O21">
        <v>66160</v>
      </c>
      <c r="P21" t="s">
        <v>221</v>
      </c>
      <c r="Q21" t="s">
        <v>476</v>
      </c>
      <c r="R21" t="s">
        <v>477</v>
      </c>
      <c r="S21" t="s">
        <v>167</v>
      </c>
      <c r="T21" t="s">
        <v>478</v>
      </c>
      <c r="U21">
        <f>_xlfn.XLOOKUP(COO[[#This Row],[Company Domain]],Summary[Company Domain], Summary[Revenue (in 000s USD)],"ERROR")</f>
        <v>2010521</v>
      </c>
      <c r="V21" t="str">
        <f>_xlfn.XLOOKUP(COO[[#This Row],[Company Domain]],Summary[Company Domain], Summary[Revenue Range (in USD)],"ERROR")</f>
        <v>$1 bil. - $5 bil.</v>
      </c>
      <c r="W21" t="s">
        <v>479</v>
      </c>
      <c r="X21" t="s">
        <v>480</v>
      </c>
      <c r="Y21" t="s">
        <v>481</v>
      </c>
      <c r="Z21" t="s">
        <v>482</v>
      </c>
      <c r="AA21" t="str">
        <f>_xlfn.XLOOKUP(COO[[#This Row],[Company Domain]],Summary[Company Domain], Summary[Industry (Standardized)],"ERROR")</f>
        <v>Physicians Clinics</v>
      </c>
      <c r="AB21" t="str">
        <f>_xlfn.XLOOKUP(COO[[#This Row],[Company Domain]],Summary[Company Domain], Summary[Lead Segment HS],"ERROR")</f>
        <v>Healthcare</v>
      </c>
      <c r="AC21" t="str">
        <f>_xlfn.XLOOKUP(COO[[#This Row],[Company Domain]],Summary[Company Domain], Summary[Industry Re-Segmentation],"ERROR")</f>
        <v>Healthcare</v>
      </c>
      <c r="AD21" t="s">
        <v>483</v>
      </c>
      <c r="AE21" t="s">
        <v>484</v>
      </c>
      <c r="AF21" t="s">
        <v>485</v>
      </c>
      <c r="AG21" t="s">
        <v>486</v>
      </c>
      <c r="AH21" t="s">
        <v>344</v>
      </c>
      <c r="AI21" t="s">
        <v>475</v>
      </c>
      <c r="AJ21">
        <v>66160</v>
      </c>
      <c r="AK21" t="s">
        <v>221</v>
      </c>
      <c r="AL21" t="s">
        <v>487</v>
      </c>
      <c r="AO21" t="s">
        <v>1503</v>
      </c>
      <c r="AP21" t="s">
        <v>2141</v>
      </c>
    </row>
    <row r="22" spans="1:44" x14ac:dyDescent="0.3">
      <c r="A22" t="s">
        <v>488</v>
      </c>
      <c r="B22" t="s">
        <v>389</v>
      </c>
      <c r="C22" t="s">
        <v>1700</v>
      </c>
      <c r="D22" t="s">
        <v>1569</v>
      </c>
      <c r="E22" t="s">
        <v>225</v>
      </c>
      <c r="F22" t="s">
        <v>802</v>
      </c>
      <c r="G22" t="s">
        <v>271</v>
      </c>
      <c r="H22" t="s">
        <v>1701</v>
      </c>
      <c r="I22" t="s">
        <v>154</v>
      </c>
      <c r="L22" t="s">
        <v>549</v>
      </c>
      <c r="M22" t="s">
        <v>550</v>
      </c>
      <c r="N22" t="s">
        <v>551</v>
      </c>
      <c r="O22">
        <v>37067</v>
      </c>
      <c r="P22" t="s">
        <v>221</v>
      </c>
      <c r="Q22" t="s">
        <v>543</v>
      </c>
      <c r="R22" t="s">
        <v>544</v>
      </c>
      <c r="S22" t="s">
        <v>154</v>
      </c>
      <c r="T22" t="s">
        <v>545</v>
      </c>
      <c r="U22">
        <f>_xlfn.XLOOKUP(COO[[#This Row],[Company Domain]],Summary[Company Domain], Summary[Revenue (in 000s USD)],"ERROR")</f>
        <v>12450000</v>
      </c>
      <c r="V22" t="str">
        <f>_xlfn.XLOOKUP(COO[[#This Row],[Company Domain]],Summary[Company Domain], Summary[Revenue Range (in USD)],"ERROR")</f>
        <v>Over $5 bil.</v>
      </c>
      <c r="W22" t="s">
        <v>280</v>
      </c>
      <c r="X22" t="s">
        <v>281</v>
      </c>
      <c r="Y22" t="s">
        <v>280</v>
      </c>
      <c r="Z22" t="s">
        <v>281</v>
      </c>
      <c r="AA22" t="str">
        <f>_xlfn.XLOOKUP(COO[[#This Row],[Company Domain]],Summary[Company Domain], Summary[Industry (Standardized)],"ERROR")</f>
        <v>Physicians Clinics</v>
      </c>
      <c r="AB22" t="str">
        <f>_xlfn.XLOOKUP(COO[[#This Row],[Company Domain]],Summary[Company Domain], Summary[Lead Segment HS],"ERROR")</f>
        <v>Healthcare</v>
      </c>
      <c r="AC22" t="str">
        <f>_xlfn.XLOOKUP(COO[[#This Row],[Company Domain]],Summary[Company Domain], Summary[Industry Re-Segmentation],"ERROR")</f>
        <v>Healthcare</v>
      </c>
      <c r="AD22" t="s">
        <v>546</v>
      </c>
      <c r="AE22" t="s">
        <v>547</v>
      </c>
      <c r="AF22" t="s">
        <v>548</v>
      </c>
      <c r="AG22" t="s">
        <v>549</v>
      </c>
      <c r="AH22" t="s">
        <v>550</v>
      </c>
      <c r="AI22" t="s">
        <v>551</v>
      </c>
      <c r="AJ22">
        <v>37067</v>
      </c>
      <c r="AK22" t="s">
        <v>221</v>
      </c>
      <c r="AL22" t="s">
        <v>552</v>
      </c>
      <c r="AO22" t="s">
        <v>1503</v>
      </c>
      <c r="AP22" t="s">
        <v>2140</v>
      </c>
    </row>
    <row r="23" spans="1:44" x14ac:dyDescent="0.3">
      <c r="A23" t="s">
        <v>1702</v>
      </c>
      <c r="B23" t="s">
        <v>320</v>
      </c>
      <c r="C23" t="s">
        <v>1683</v>
      </c>
      <c r="D23" t="s">
        <v>1569</v>
      </c>
      <c r="E23" t="s">
        <v>225</v>
      </c>
      <c r="F23" t="s">
        <v>802</v>
      </c>
      <c r="G23" t="s">
        <v>271</v>
      </c>
      <c r="H23" t="s">
        <v>1703</v>
      </c>
      <c r="I23" t="s">
        <v>178</v>
      </c>
      <c r="J23" t="s">
        <v>1704</v>
      </c>
      <c r="K23" t="s">
        <v>1705</v>
      </c>
      <c r="L23" t="s">
        <v>1706</v>
      </c>
      <c r="M23" t="s">
        <v>386</v>
      </c>
      <c r="N23" t="s">
        <v>1707</v>
      </c>
      <c r="O23">
        <v>1103</v>
      </c>
      <c r="P23" t="s">
        <v>221</v>
      </c>
      <c r="Q23" t="s">
        <v>78</v>
      </c>
      <c r="R23" t="s">
        <v>652</v>
      </c>
      <c r="S23" t="s">
        <v>178</v>
      </c>
      <c r="T23" t="s">
        <v>653</v>
      </c>
      <c r="U23">
        <f>_xlfn.XLOOKUP(COO[[#This Row],[Company Domain]],Summary[Company Domain], Summary[Revenue (in 000s USD)],"ERROR")</f>
        <v>1031125</v>
      </c>
      <c r="V23" t="str">
        <f>_xlfn.XLOOKUP(COO[[#This Row],[Company Domain]],Summary[Company Domain], Summary[Revenue Range (in USD)],"ERROR")</f>
        <v>$1 bil. - $5 bil.</v>
      </c>
      <c r="W23" t="s">
        <v>601</v>
      </c>
      <c r="X23" t="s">
        <v>602</v>
      </c>
      <c r="Y23" t="s">
        <v>601</v>
      </c>
      <c r="Z23" t="s">
        <v>602</v>
      </c>
      <c r="AA23" t="str">
        <f>_xlfn.XLOOKUP(COO[[#This Row],[Company Domain]],Summary[Company Domain], Summary[Industry (Standardized)],"ERROR")</f>
        <v>Physicians Clinics</v>
      </c>
      <c r="AB23" t="str">
        <f>_xlfn.XLOOKUP(COO[[#This Row],[Company Domain]],Summary[Company Domain], Summary[Lead Segment HS],"ERROR")</f>
        <v>Healthcare</v>
      </c>
      <c r="AC23" t="str">
        <f>_xlfn.XLOOKUP(COO[[#This Row],[Company Domain]],Summary[Company Domain], Summary[Industry Re-Segmentation],"ERROR")</f>
        <v>Healthcare</v>
      </c>
      <c r="AD23" t="s">
        <v>654</v>
      </c>
      <c r="AE23" t="s">
        <v>655</v>
      </c>
      <c r="AF23" t="s">
        <v>656</v>
      </c>
      <c r="AG23" t="s">
        <v>657</v>
      </c>
      <c r="AH23" t="s">
        <v>658</v>
      </c>
      <c r="AI23" t="s">
        <v>659</v>
      </c>
      <c r="AJ23">
        <v>21784</v>
      </c>
      <c r="AK23" t="s">
        <v>221</v>
      </c>
      <c r="AL23" t="s">
        <v>660</v>
      </c>
      <c r="AO23" t="s">
        <v>1503</v>
      </c>
      <c r="AP23" t="s">
        <v>2140</v>
      </c>
    </row>
    <row r="24" spans="1:44" x14ac:dyDescent="0.3">
      <c r="A24" t="s">
        <v>574</v>
      </c>
      <c r="C24" t="s">
        <v>506</v>
      </c>
      <c r="D24" t="s">
        <v>1569</v>
      </c>
      <c r="E24" t="s">
        <v>225</v>
      </c>
      <c r="F24" t="s">
        <v>802</v>
      </c>
      <c r="G24" t="s">
        <v>271</v>
      </c>
      <c r="H24" t="s">
        <v>1708</v>
      </c>
      <c r="I24" t="s">
        <v>885</v>
      </c>
      <c r="J24" t="s">
        <v>1709</v>
      </c>
      <c r="K24" t="s">
        <v>1710</v>
      </c>
      <c r="L24" t="s">
        <v>1711</v>
      </c>
      <c r="M24" t="s">
        <v>1712</v>
      </c>
      <c r="N24" t="s">
        <v>376</v>
      </c>
      <c r="O24">
        <v>11206</v>
      </c>
      <c r="P24" t="s">
        <v>221</v>
      </c>
      <c r="Q24" t="s">
        <v>98</v>
      </c>
      <c r="R24" t="s">
        <v>888</v>
      </c>
      <c r="S24" t="s">
        <v>197</v>
      </c>
      <c r="T24" t="s">
        <v>889</v>
      </c>
      <c r="U24">
        <f>_xlfn.XLOOKUP(COO[[#This Row],[Company Domain]],Summary[Company Domain], Summary[Revenue (in 000s USD)],"ERROR")</f>
        <v>11177516</v>
      </c>
      <c r="V24" t="str">
        <f>_xlfn.XLOOKUP(COO[[#This Row],[Company Domain]],Summary[Company Domain], Summary[Revenue Range (in USD)],"ERROR")</f>
        <v>Over $5 bil.</v>
      </c>
      <c r="W24" t="s">
        <v>280</v>
      </c>
      <c r="X24" t="s">
        <v>281</v>
      </c>
      <c r="Y24" t="s">
        <v>280</v>
      </c>
      <c r="Z24" t="s">
        <v>281</v>
      </c>
      <c r="AA24" t="str">
        <f>_xlfn.XLOOKUP(COO[[#This Row],[Company Domain]],Summary[Company Domain], Summary[Industry (Standardized)],"ERROR")</f>
        <v>Physicians Clinics</v>
      </c>
      <c r="AB24" t="str">
        <f>_xlfn.XLOOKUP(COO[[#This Row],[Company Domain]],Summary[Company Domain], Summary[Lead Segment HS],"ERROR")</f>
        <v>Healthcare</v>
      </c>
      <c r="AC24" t="str">
        <f>_xlfn.XLOOKUP(COO[[#This Row],[Company Domain]],Summary[Company Domain], Summary[Industry Re-Segmentation],"ERROR")</f>
        <v>Healthcare</v>
      </c>
      <c r="AD24" t="s">
        <v>890</v>
      </c>
      <c r="AE24" t="s">
        <v>891</v>
      </c>
      <c r="AF24" t="s">
        <v>892</v>
      </c>
      <c r="AG24" t="s">
        <v>893</v>
      </c>
      <c r="AH24" t="s">
        <v>743</v>
      </c>
      <c r="AI24" t="s">
        <v>376</v>
      </c>
      <c r="AJ24">
        <v>10013</v>
      </c>
      <c r="AK24" t="s">
        <v>221</v>
      </c>
      <c r="AL24" t="s">
        <v>894</v>
      </c>
      <c r="AO24" t="s">
        <v>1503</v>
      </c>
      <c r="AP24" t="s">
        <v>2140</v>
      </c>
    </row>
    <row r="25" spans="1:44" x14ac:dyDescent="0.3">
      <c r="A25" t="s">
        <v>1713</v>
      </c>
      <c r="C25" t="s">
        <v>1714</v>
      </c>
      <c r="D25" t="s">
        <v>1569</v>
      </c>
      <c r="E25" t="s">
        <v>225</v>
      </c>
      <c r="F25" t="s">
        <v>802</v>
      </c>
      <c r="G25" t="s">
        <v>271</v>
      </c>
      <c r="H25" t="s">
        <v>1715</v>
      </c>
      <c r="I25" t="s">
        <v>1716</v>
      </c>
      <c r="J25" t="s">
        <v>1717</v>
      </c>
      <c r="K25" t="s">
        <v>1718</v>
      </c>
      <c r="L25" t="s">
        <v>1719</v>
      </c>
      <c r="M25" t="s">
        <v>904</v>
      </c>
      <c r="N25" t="s">
        <v>529</v>
      </c>
      <c r="O25">
        <v>98103</v>
      </c>
      <c r="P25" t="s">
        <v>221</v>
      </c>
      <c r="Q25" t="s">
        <v>5</v>
      </c>
      <c r="R25" t="s">
        <v>744</v>
      </c>
      <c r="S25" t="s">
        <v>105</v>
      </c>
      <c r="T25" t="s">
        <v>745</v>
      </c>
      <c r="U25">
        <f>_xlfn.XLOOKUP(COO[[#This Row],[Company Domain]],Summary[Company Domain], Summary[Revenue (in 000s USD)],"ERROR")</f>
        <v>6783845</v>
      </c>
      <c r="V25" t="str">
        <f>_xlfn.XLOOKUP(COO[[#This Row],[Company Domain]],Summary[Company Domain], Summary[Revenue Range (in USD)],"ERROR")</f>
        <v>Over $5 bil.</v>
      </c>
      <c r="W25" t="s">
        <v>208</v>
      </c>
      <c r="X25" t="s">
        <v>312</v>
      </c>
      <c r="Y25" t="s">
        <v>208</v>
      </c>
      <c r="Z25" t="s">
        <v>746</v>
      </c>
      <c r="AA25" t="str">
        <f>_xlfn.XLOOKUP(COO[[#This Row],[Company Domain]],Summary[Company Domain], Summary[Industry (Standardized)],"ERROR")</f>
        <v>Retail</v>
      </c>
      <c r="AB25" t="str">
        <f>_xlfn.XLOOKUP(COO[[#This Row],[Company Domain]],Summary[Company Domain], Summary[Lead Segment HS],"ERROR")</f>
        <v>Services</v>
      </c>
      <c r="AC25" t="str">
        <f>_xlfn.XLOOKUP(COO[[#This Row],[Company Domain]],Summary[Company Domain], Summary[Industry Re-Segmentation],"ERROR")</f>
        <v>Retail + CPG</v>
      </c>
      <c r="AD25" t="s">
        <v>747</v>
      </c>
      <c r="AE25" t="s">
        <v>748</v>
      </c>
      <c r="AF25" t="s">
        <v>749</v>
      </c>
      <c r="AG25" t="s">
        <v>742</v>
      </c>
      <c r="AH25" t="s">
        <v>743</v>
      </c>
      <c r="AI25" t="s">
        <v>376</v>
      </c>
      <c r="AJ25">
        <v>10022</v>
      </c>
      <c r="AK25" t="s">
        <v>221</v>
      </c>
      <c r="AL25" t="s">
        <v>750</v>
      </c>
      <c r="AO25" t="s">
        <v>1503</v>
      </c>
      <c r="AP25" t="s">
        <v>2140</v>
      </c>
    </row>
    <row r="26" spans="1:44" x14ac:dyDescent="0.3">
      <c r="A26" t="s">
        <v>628</v>
      </c>
      <c r="C26" t="s">
        <v>1720</v>
      </c>
      <c r="D26" t="s">
        <v>1569</v>
      </c>
      <c r="E26" t="s">
        <v>225</v>
      </c>
      <c r="F26" t="s">
        <v>802</v>
      </c>
      <c r="G26" t="s">
        <v>271</v>
      </c>
      <c r="H26" t="s">
        <v>1721</v>
      </c>
      <c r="I26" t="s">
        <v>1722</v>
      </c>
      <c r="K26" t="s">
        <v>1723</v>
      </c>
      <c r="N26" t="s">
        <v>943</v>
      </c>
      <c r="P26" t="s">
        <v>221</v>
      </c>
      <c r="Q26" t="s">
        <v>84</v>
      </c>
      <c r="R26" t="s">
        <v>944</v>
      </c>
      <c r="S26" t="s">
        <v>184</v>
      </c>
      <c r="T26" t="s">
        <v>945</v>
      </c>
      <c r="U26">
        <f>_xlfn.XLOOKUP(COO[[#This Row],[Company Domain]],Summary[Company Domain], Summary[Revenue (in 000s USD)],"ERROR")</f>
        <v>1027614</v>
      </c>
      <c r="V26" t="str">
        <f>_xlfn.XLOOKUP(COO[[#This Row],[Company Domain]],Summary[Company Domain], Summary[Revenue Range (in USD)],"ERROR")</f>
        <v>$1 bil. - $5 bil.</v>
      </c>
      <c r="W26" t="s">
        <v>280</v>
      </c>
      <c r="X26" t="s">
        <v>281</v>
      </c>
      <c r="Y26" t="s">
        <v>280</v>
      </c>
      <c r="Z26" t="s">
        <v>281</v>
      </c>
      <c r="AA26" t="str">
        <f>_xlfn.XLOOKUP(COO[[#This Row],[Company Domain]],Summary[Company Domain], Summary[Industry (Standardized)],"ERROR")</f>
        <v>Physicians Clinics</v>
      </c>
      <c r="AB26" t="str">
        <f>_xlfn.XLOOKUP(COO[[#This Row],[Company Domain]],Summary[Company Domain], Summary[Lead Segment HS],"ERROR")</f>
        <v>Healthcare</v>
      </c>
      <c r="AC26" t="str">
        <f>_xlfn.XLOOKUP(COO[[#This Row],[Company Domain]],Summary[Company Domain], Summary[Industry Re-Segmentation],"ERROR")</f>
        <v>Healthcare</v>
      </c>
      <c r="AD26" t="s">
        <v>946</v>
      </c>
      <c r="AE26" t="s">
        <v>947</v>
      </c>
      <c r="AF26" t="s">
        <v>948</v>
      </c>
      <c r="AG26" t="s">
        <v>941</v>
      </c>
      <c r="AH26" t="s">
        <v>942</v>
      </c>
      <c r="AI26" t="s">
        <v>943</v>
      </c>
      <c r="AJ26">
        <v>96813</v>
      </c>
      <c r="AK26" t="s">
        <v>221</v>
      </c>
      <c r="AL26" t="s">
        <v>949</v>
      </c>
      <c r="AO26" t="s">
        <v>1503</v>
      </c>
      <c r="AP26" t="s">
        <v>2140</v>
      </c>
    </row>
    <row r="27" spans="1:44" x14ac:dyDescent="0.3">
      <c r="A27" t="s">
        <v>1724</v>
      </c>
      <c r="B27" t="s">
        <v>1725</v>
      </c>
      <c r="C27" t="s">
        <v>1726</v>
      </c>
      <c r="D27" t="s">
        <v>1569</v>
      </c>
      <c r="E27" t="s">
        <v>225</v>
      </c>
      <c r="F27" t="s">
        <v>802</v>
      </c>
      <c r="G27" t="s">
        <v>271</v>
      </c>
      <c r="H27" t="s">
        <v>1727</v>
      </c>
      <c r="I27" t="s">
        <v>1728</v>
      </c>
      <c r="J27" t="s">
        <v>1729</v>
      </c>
      <c r="K27" t="s">
        <v>1730</v>
      </c>
      <c r="L27" t="s">
        <v>326</v>
      </c>
      <c r="M27" t="s">
        <v>327</v>
      </c>
      <c r="N27" t="s">
        <v>328</v>
      </c>
      <c r="O27">
        <v>97301</v>
      </c>
      <c r="P27" t="s">
        <v>221</v>
      </c>
      <c r="Q27" t="s">
        <v>329</v>
      </c>
      <c r="R27" t="s">
        <v>330</v>
      </c>
      <c r="S27" t="s">
        <v>189</v>
      </c>
      <c r="T27" t="s">
        <v>331</v>
      </c>
      <c r="U27">
        <f>_xlfn.XLOOKUP(COO[[#This Row],[Company Domain]],Summary[Company Domain], Summary[Revenue (in 000s USD)],"ERROR")</f>
        <v>1000000</v>
      </c>
      <c r="V27" t="str">
        <f>_xlfn.XLOOKUP(COO[[#This Row],[Company Domain]],Summary[Company Domain], Summary[Revenue Range (in USD)],"ERROR")</f>
        <v>$1 bil. - $5 bil.</v>
      </c>
      <c r="W27" t="s">
        <v>280</v>
      </c>
      <c r="X27" t="s">
        <v>281</v>
      </c>
      <c r="Y27" t="s">
        <v>280</v>
      </c>
      <c r="Z27" t="s">
        <v>281</v>
      </c>
      <c r="AA27" t="str">
        <f>_xlfn.XLOOKUP(COO[[#This Row],[Company Domain]],Summary[Company Domain], Summary[Industry (Standardized)],"ERROR")</f>
        <v>Physicians Clinics</v>
      </c>
      <c r="AB27" t="str">
        <f>_xlfn.XLOOKUP(COO[[#This Row],[Company Domain]],Summary[Company Domain], Summary[Lead Segment HS],"ERROR")</f>
        <v>Healthcare</v>
      </c>
      <c r="AC27" t="str">
        <f>_xlfn.XLOOKUP(COO[[#This Row],[Company Domain]],Summary[Company Domain], Summary[Industry Re-Segmentation],"ERROR")</f>
        <v>Healthcare</v>
      </c>
      <c r="AD27" t="s">
        <v>332</v>
      </c>
      <c r="AE27" t="s">
        <v>333</v>
      </c>
      <c r="AF27" t="s">
        <v>334</v>
      </c>
      <c r="AG27" t="s">
        <v>335</v>
      </c>
      <c r="AH27" t="s">
        <v>327</v>
      </c>
      <c r="AI27" t="s">
        <v>328</v>
      </c>
      <c r="AJ27">
        <v>97301</v>
      </c>
      <c r="AK27" t="s">
        <v>221</v>
      </c>
      <c r="AL27" t="s">
        <v>336</v>
      </c>
      <c r="AO27" t="s">
        <v>1503</v>
      </c>
      <c r="AP27" t="s">
        <v>2140</v>
      </c>
    </row>
    <row r="28" spans="1:44" x14ac:dyDescent="0.3">
      <c r="A28" t="s">
        <v>303</v>
      </c>
      <c r="C28" t="s">
        <v>1731</v>
      </c>
      <c r="D28" t="s">
        <v>1732</v>
      </c>
      <c r="E28" t="s">
        <v>225</v>
      </c>
      <c r="F28" t="s">
        <v>802</v>
      </c>
      <c r="G28" t="s">
        <v>271</v>
      </c>
      <c r="H28" t="s">
        <v>1733</v>
      </c>
      <c r="I28" t="s">
        <v>185</v>
      </c>
      <c r="J28" t="s">
        <v>1734</v>
      </c>
      <c r="K28" t="s">
        <v>1735</v>
      </c>
      <c r="L28" t="s">
        <v>1736</v>
      </c>
      <c r="M28" t="s">
        <v>942</v>
      </c>
      <c r="N28" t="s">
        <v>943</v>
      </c>
      <c r="O28">
        <v>96813</v>
      </c>
      <c r="P28" t="s">
        <v>221</v>
      </c>
      <c r="Q28" t="s">
        <v>1483</v>
      </c>
      <c r="R28" t="s">
        <v>1484</v>
      </c>
      <c r="S28" t="s">
        <v>185</v>
      </c>
      <c r="T28" t="s">
        <v>1485</v>
      </c>
      <c r="U28">
        <f>_xlfn.XLOOKUP(COO[[#This Row],[Company Domain]],Summary[Company Domain], Summary[Revenue (in 000s USD)],"ERROR")</f>
        <v>1468019</v>
      </c>
      <c r="V28" t="str">
        <f>_xlfn.XLOOKUP(COO[[#This Row],[Company Domain]],Summary[Company Domain], Summary[Revenue Range (in USD)],"ERROR")</f>
        <v>$1 bil. - $5 bil.</v>
      </c>
      <c r="W28" t="s">
        <v>280</v>
      </c>
      <c r="X28" t="s">
        <v>281</v>
      </c>
      <c r="Y28" t="s">
        <v>280</v>
      </c>
      <c r="Z28" t="s">
        <v>842</v>
      </c>
      <c r="AA28" t="str">
        <f>_xlfn.XLOOKUP(COO[[#This Row],[Company Domain]],Summary[Company Domain], Summary[Industry (Standardized)],"ERROR")</f>
        <v>Physicians Clinics</v>
      </c>
      <c r="AB28" t="str">
        <f>_xlfn.XLOOKUP(COO[[#This Row],[Company Domain]],Summary[Company Domain], Summary[Lead Segment HS],"ERROR")</f>
        <v>Healthcare</v>
      </c>
      <c r="AC28" t="str">
        <f>_xlfn.XLOOKUP(COO[[#This Row],[Company Domain]],Summary[Company Domain], Summary[Industry Re-Segmentation],"ERROR")</f>
        <v>Healthcare</v>
      </c>
      <c r="AD28" t="s">
        <v>1486</v>
      </c>
      <c r="AE28" t="s">
        <v>1487</v>
      </c>
      <c r="AF28" t="s">
        <v>1488</v>
      </c>
      <c r="AG28" t="s">
        <v>1489</v>
      </c>
      <c r="AH28" t="s">
        <v>1490</v>
      </c>
      <c r="AI28" t="s">
        <v>943</v>
      </c>
      <c r="AJ28">
        <v>96706</v>
      </c>
      <c r="AK28" t="s">
        <v>221</v>
      </c>
      <c r="AL28" t="s">
        <v>1491</v>
      </c>
      <c r="AO28" t="s">
        <v>1503</v>
      </c>
      <c r="AP28" t="s">
        <v>2140</v>
      </c>
    </row>
    <row r="29" spans="1:44" x14ac:dyDescent="0.3">
      <c r="A29" t="s">
        <v>1737</v>
      </c>
      <c r="C29" t="s">
        <v>1738</v>
      </c>
      <c r="D29" t="s">
        <v>1569</v>
      </c>
      <c r="E29" t="s">
        <v>225</v>
      </c>
      <c r="F29" t="s">
        <v>802</v>
      </c>
      <c r="G29" t="s">
        <v>271</v>
      </c>
      <c r="H29" t="s">
        <v>1739</v>
      </c>
      <c r="I29" t="s">
        <v>184</v>
      </c>
      <c r="L29" t="s">
        <v>941</v>
      </c>
      <c r="M29" t="s">
        <v>942</v>
      </c>
      <c r="N29" t="s">
        <v>943</v>
      </c>
      <c r="O29">
        <v>96813</v>
      </c>
      <c r="P29" t="s">
        <v>221</v>
      </c>
      <c r="Q29" t="s">
        <v>84</v>
      </c>
      <c r="R29" t="s">
        <v>944</v>
      </c>
      <c r="S29" t="s">
        <v>184</v>
      </c>
      <c r="T29" t="s">
        <v>945</v>
      </c>
      <c r="U29">
        <f>_xlfn.XLOOKUP(COO[[#This Row],[Company Domain]],Summary[Company Domain], Summary[Revenue (in 000s USD)],"ERROR")</f>
        <v>1027614</v>
      </c>
      <c r="V29" t="str">
        <f>_xlfn.XLOOKUP(COO[[#This Row],[Company Domain]],Summary[Company Domain], Summary[Revenue Range (in USD)],"ERROR")</f>
        <v>$1 bil. - $5 bil.</v>
      </c>
      <c r="W29" t="s">
        <v>280</v>
      </c>
      <c r="X29" t="s">
        <v>281</v>
      </c>
      <c r="Y29" t="s">
        <v>280</v>
      </c>
      <c r="Z29" t="s">
        <v>281</v>
      </c>
      <c r="AA29" t="str">
        <f>_xlfn.XLOOKUP(COO[[#This Row],[Company Domain]],Summary[Company Domain], Summary[Industry (Standardized)],"ERROR")</f>
        <v>Physicians Clinics</v>
      </c>
      <c r="AB29" t="str">
        <f>_xlfn.XLOOKUP(COO[[#This Row],[Company Domain]],Summary[Company Domain], Summary[Lead Segment HS],"ERROR")</f>
        <v>Healthcare</v>
      </c>
      <c r="AC29" t="str">
        <f>_xlfn.XLOOKUP(COO[[#This Row],[Company Domain]],Summary[Company Domain], Summary[Industry Re-Segmentation],"ERROR")</f>
        <v>Healthcare</v>
      </c>
      <c r="AD29" t="s">
        <v>946</v>
      </c>
      <c r="AE29" t="s">
        <v>947</v>
      </c>
      <c r="AF29" t="s">
        <v>948</v>
      </c>
      <c r="AG29" t="s">
        <v>941</v>
      </c>
      <c r="AH29" t="s">
        <v>942</v>
      </c>
      <c r="AI29" t="s">
        <v>943</v>
      </c>
      <c r="AJ29">
        <v>96813</v>
      </c>
      <c r="AK29" t="s">
        <v>221</v>
      </c>
      <c r="AL29" t="s">
        <v>949</v>
      </c>
      <c r="AO29" t="s">
        <v>1503</v>
      </c>
      <c r="AP29" t="s">
        <v>2140</v>
      </c>
    </row>
    <row r="30" spans="1:44" x14ac:dyDescent="0.3">
      <c r="A30" t="s">
        <v>1740</v>
      </c>
      <c r="C30" t="s">
        <v>1741</v>
      </c>
      <c r="D30" t="s">
        <v>1569</v>
      </c>
      <c r="E30" t="s">
        <v>225</v>
      </c>
      <c r="F30" t="s">
        <v>802</v>
      </c>
      <c r="G30" t="s">
        <v>271</v>
      </c>
      <c r="H30" t="s">
        <v>1742</v>
      </c>
      <c r="I30" t="s">
        <v>1141</v>
      </c>
      <c r="J30" t="s">
        <v>1743</v>
      </c>
      <c r="K30" t="s">
        <v>1744</v>
      </c>
      <c r="L30" t="s">
        <v>1150</v>
      </c>
      <c r="M30" t="s">
        <v>1144</v>
      </c>
      <c r="N30" t="s">
        <v>1088</v>
      </c>
      <c r="O30">
        <v>80204</v>
      </c>
      <c r="P30" t="s">
        <v>221</v>
      </c>
      <c r="Q30" t="s">
        <v>77</v>
      </c>
      <c r="R30" t="s">
        <v>1145</v>
      </c>
      <c r="S30" t="s">
        <v>177</v>
      </c>
      <c r="T30" t="s">
        <v>1146</v>
      </c>
      <c r="U30">
        <f>_xlfn.XLOOKUP(COO[[#This Row],[Company Domain]],Summary[Company Domain], Summary[Revenue (in 000s USD)],"ERROR")</f>
        <v>1193312</v>
      </c>
      <c r="V30" t="str">
        <f>_xlfn.XLOOKUP(COO[[#This Row],[Company Domain]],Summary[Company Domain], Summary[Revenue Range (in USD)],"ERROR")</f>
        <v>$1 bil. - $5 bil.</v>
      </c>
      <c r="W30" t="s">
        <v>280</v>
      </c>
      <c r="X30" t="s">
        <v>281</v>
      </c>
      <c r="Y30" t="s">
        <v>280</v>
      </c>
      <c r="Z30" t="s">
        <v>819</v>
      </c>
      <c r="AA30" t="str">
        <f>_xlfn.XLOOKUP(COO[[#This Row],[Company Domain]],Summary[Company Domain], Summary[Industry (Standardized)],"ERROR")</f>
        <v>Physicians Clinics</v>
      </c>
      <c r="AB30" t="str">
        <f>_xlfn.XLOOKUP(COO[[#This Row],[Company Domain]],Summary[Company Domain], Summary[Lead Segment HS],"ERROR")</f>
        <v>Healthcare</v>
      </c>
      <c r="AC30" t="str">
        <f>_xlfn.XLOOKUP(COO[[#This Row],[Company Domain]],Summary[Company Domain], Summary[Industry Re-Segmentation],"ERROR")</f>
        <v>Healthcare</v>
      </c>
      <c r="AD30" t="s">
        <v>1147</v>
      </c>
      <c r="AE30" t="s">
        <v>1148</v>
      </c>
      <c r="AF30" t="s">
        <v>1149</v>
      </c>
      <c r="AG30" t="s">
        <v>1150</v>
      </c>
      <c r="AH30" t="s">
        <v>1144</v>
      </c>
      <c r="AI30" t="s">
        <v>1088</v>
      </c>
      <c r="AJ30">
        <v>80204</v>
      </c>
      <c r="AK30" t="s">
        <v>221</v>
      </c>
      <c r="AL30" t="s">
        <v>1151</v>
      </c>
      <c r="AO30" t="s">
        <v>1503</v>
      </c>
      <c r="AP30" t="s">
        <v>2140</v>
      </c>
      <c r="AQ30" t="s">
        <v>3439</v>
      </c>
      <c r="AR30" t="s">
        <v>207</v>
      </c>
    </row>
    <row r="31" spans="1:44" x14ac:dyDescent="0.3">
      <c r="A31" t="s">
        <v>1383</v>
      </c>
      <c r="C31" t="s">
        <v>1745</v>
      </c>
      <c r="D31" t="s">
        <v>1569</v>
      </c>
      <c r="E31" t="s">
        <v>225</v>
      </c>
      <c r="F31" t="s">
        <v>1570</v>
      </c>
      <c r="G31" t="s">
        <v>271</v>
      </c>
      <c r="H31" t="s">
        <v>1746</v>
      </c>
      <c r="I31" t="s">
        <v>162</v>
      </c>
      <c r="J31" t="s">
        <v>1747</v>
      </c>
      <c r="K31" t="s">
        <v>1748</v>
      </c>
      <c r="L31" t="s">
        <v>1749</v>
      </c>
      <c r="M31" t="s">
        <v>344</v>
      </c>
      <c r="N31" t="s">
        <v>345</v>
      </c>
      <c r="O31">
        <v>64106</v>
      </c>
      <c r="P31" t="s">
        <v>221</v>
      </c>
      <c r="Q31" t="s">
        <v>346</v>
      </c>
      <c r="R31" t="s">
        <v>347</v>
      </c>
      <c r="S31" t="s">
        <v>162</v>
      </c>
      <c r="T31" t="s">
        <v>348</v>
      </c>
      <c r="U31">
        <f>_xlfn.XLOOKUP(COO[[#This Row],[Company Domain]],Summary[Company Domain], Summary[Revenue (in 000s USD)],"ERROR")</f>
        <v>1585628</v>
      </c>
      <c r="V31" t="str">
        <f>_xlfn.XLOOKUP(COO[[#This Row],[Company Domain]],Summary[Company Domain], Summary[Revenue Range (in USD)],"ERROR")</f>
        <v>$1 bil. - $5 bil.</v>
      </c>
      <c r="W31" t="s">
        <v>219</v>
      </c>
      <c r="X31" t="s">
        <v>349</v>
      </c>
      <c r="Y31" t="s">
        <v>219</v>
      </c>
      <c r="Z31" t="s">
        <v>349</v>
      </c>
      <c r="AA31" t="str">
        <f>_xlfn.XLOOKUP(COO[[#This Row],[Company Domain]],Summary[Company Domain], Summary[Industry (Standardized)],"ERROR")</f>
        <v>Finance</v>
      </c>
      <c r="AB31" t="str">
        <f>_xlfn.XLOOKUP(COO[[#This Row],[Company Domain]],Summary[Company Domain], Summary[Lead Segment HS],"ERROR")</f>
        <v>Services</v>
      </c>
      <c r="AC31" t="str">
        <f>_xlfn.XLOOKUP(COO[[#This Row],[Company Domain]],Summary[Company Domain], Summary[Industry Re-Segmentation],"ERROR")</f>
        <v>Finance &amp; Insurance</v>
      </c>
      <c r="AD31" t="s">
        <v>350</v>
      </c>
      <c r="AE31" t="s">
        <v>351</v>
      </c>
      <c r="AF31" t="s">
        <v>352</v>
      </c>
      <c r="AG31" t="s">
        <v>343</v>
      </c>
      <c r="AH31" t="s">
        <v>344</v>
      </c>
      <c r="AI31" t="s">
        <v>345</v>
      </c>
      <c r="AJ31">
        <v>64106</v>
      </c>
      <c r="AK31" t="s">
        <v>221</v>
      </c>
      <c r="AL31" t="s">
        <v>353</v>
      </c>
      <c r="AO31" t="s">
        <v>1503</v>
      </c>
      <c r="AP31" t="s">
        <v>2140</v>
      </c>
    </row>
    <row r="32" spans="1:44" x14ac:dyDescent="0.3">
      <c r="A32" t="s">
        <v>1623</v>
      </c>
      <c r="B32" t="s">
        <v>896</v>
      </c>
      <c r="C32" t="s">
        <v>1750</v>
      </c>
      <c r="D32" t="s">
        <v>1569</v>
      </c>
      <c r="E32" t="s">
        <v>225</v>
      </c>
      <c r="F32" t="s">
        <v>802</v>
      </c>
      <c r="G32" t="s">
        <v>271</v>
      </c>
      <c r="H32" t="s">
        <v>1751</v>
      </c>
      <c r="I32" t="s">
        <v>140</v>
      </c>
      <c r="J32" t="s">
        <v>1752</v>
      </c>
      <c r="K32" t="s">
        <v>1753</v>
      </c>
      <c r="L32" t="s">
        <v>1754</v>
      </c>
      <c r="M32" t="s">
        <v>308</v>
      </c>
      <c r="N32" t="s">
        <v>294</v>
      </c>
      <c r="O32">
        <v>90015</v>
      </c>
      <c r="P32" t="s">
        <v>221</v>
      </c>
      <c r="Q32" t="s">
        <v>40</v>
      </c>
      <c r="R32" t="s">
        <v>856</v>
      </c>
      <c r="S32" t="s">
        <v>140</v>
      </c>
      <c r="T32" t="s">
        <v>857</v>
      </c>
      <c r="U32">
        <f>_xlfn.XLOOKUP(COO[[#This Row],[Company Domain]],Summary[Company Domain], Summary[Revenue (in 000s USD)],"ERROR")</f>
        <v>8779057</v>
      </c>
      <c r="V32" t="str">
        <f>_xlfn.XLOOKUP(COO[[#This Row],[Company Domain]],Summary[Company Domain], Summary[Revenue Range (in USD)],"ERROR")</f>
        <v>Over $5 bil.</v>
      </c>
      <c r="W32" t="s">
        <v>280</v>
      </c>
      <c r="X32" t="s">
        <v>281</v>
      </c>
      <c r="Y32" t="s">
        <v>858</v>
      </c>
      <c r="Z32" t="s">
        <v>859</v>
      </c>
      <c r="AA32" t="str">
        <f>_xlfn.XLOOKUP(COO[[#This Row],[Company Domain]],Summary[Company Domain], Summary[Industry (Standardized)],"ERROR")</f>
        <v>Physicians Clinics</v>
      </c>
      <c r="AB32" t="str">
        <f>_xlfn.XLOOKUP(COO[[#This Row],[Company Domain]],Summary[Company Domain], Summary[Lead Segment HS],"ERROR")</f>
        <v>Healthcare</v>
      </c>
      <c r="AC32" t="str">
        <f>_xlfn.XLOOKUP(COO[[#This Row],[Company Domain]],Summary[Company Domain], Summary[Industry Re-Segmentation],"ERROR")</f>
        <v>Healthcare</v>
      </c>
      <c r="AD32" t="s">
        <v>860</v>
      </c>
      <c r="AE32" t="s">
        <v>861</v>
      </c>
      <c r="AF32" t="s">
        <v>862</v>
      </c>
      <c r="AG32" t="s">
        <v>863</v>
      </c>
      <c r="AH32" t="s">
        <v>864</v>
      </c>
      <c r="AI32" t="s">
        <v>294</v>
      </c>
      <c r="AJ32">
        <v>94107</v>
      </c>
      <c r="AK32" t="s">
        <v>221</v>
      </c>
      <c r="AL32" t="s">
        <v>865</v>
      </c>
      <c r="AO32" t="s">
        <v>1503</v>
      </c>
      <c r="AP32" t="s">
        <v>2140</v>
      </c>
    </row>
    <row r="33" spans="1:44" x14ac:dyDescent="0.3">
      <c r="A33" t="s">
        <v>1755</v>
      </c>
      <c r="B33" t="s">
        <v>1756</v>
      </c>
      <c r="C33" t="s">
        <v>1757</v>
      </c>
      <c r="D33" t="s">
        <v>1569</v>
      </c>
      <c r="E33" t="s">
        <v>225</v>
      </c>
      <c r="F33" t="s">
        <v>802</v>
      </c>
      <c r="G33" t="s">
        <v>271</v>
      </c>
      <c r="H33" t="s">
        <v>1758</v>
      </c>
      <c r="I33" t="s">
        <v>126</v>
      </c>
      <c r="K33" t="s">
        <v>1759</v>
      </c>
      <c r="L33" t="s">
        <v>1209</v>
      </c>
      <c r="M33" t="s">
        <v>1210</v>
      </c>
      <c r="N33" t="s">
        <v>529</v>
      </c>
      <c r="O33">
        <v>98004</v>
      </c>
      <c r="P33" t="s">
        <v>221</v>
      </c>
      <c r="Q33" t="s">
        <v>1201</v>
      </c>
      <c r="R33" t="s">
        <v>1202</v>
      </c>
      <c r="S33" t="s">
        <v>126</v>
      </c>
      <c r="T33" t="s">
        <v>1203</v>
      </c>
      <c r="U33">
        <f>_xlfn.XLOOKUP(COO[[#This Row],[Company Domain]],Summary[Company Domain], Summary[Revenue (in 000s USD)],"ERROR")</f>
        <v>1484286</v>
      </c>
      <c r="V33" t="str">
        <f>_xlfn.XLOOKUP(COO[[#This Row],[Company Domain]],Summary[Company Domain], Summary[Revenue Range (in USD)],"ERROR")</f>
        <v>$1 bil. - $5 bil.</v>
      </c>
      <c r="W33" t="s">
        <v>208</v>
      </c>
      <c r="X33" t="s">
        <v>1204</v>
      </c>
      <c r="Y33" t="s">
        <v>208</v>
      </c>
      <c r="Z33" t="s">
        <v>1205</v>
      </c>
      <c r="AA33" t="str">
        <f>_xlfn.XLOOKUP(COO[[#This Row],[Company Domain]],Summary[Company Domain], Summary[Industry (Standardized)],"ERROR")</f>
        <v>Retail</v>
      </c>
      <c r="AB33" t="str">
        <f>_xlfn.XLOOKUP(COO[[#This Row],[Company Domain]],Summary[Company Domain], Summary[Lead Segment HS],"ERROR")</f>
        <v>Services</v>
      </c>
      <c r="AC33" t="str">
        <f>_xlfn.XLOOKUP(COO[[#This Row],[Company Domain]],Summary[Company Domain], Summary[Industry Re-Segmentation],"ERROR")</f>
        <v>Retail + CPG</v>
      </c>
      <c r="AD33" t="s">
        <v>1206</v>
      </c>
      <c r="AE33" t="s">
        <v>1207</v>
      </c>
      <c r="AF33" t="s">
        <v>1208</v>
      </c>
      <c r="AG33" t="s">
        <v>1209</v>
      </c>
      <c r="AH33" t="s">
        <v>1210</v>
      </c>
      <c r="AI33" t="s">
        <v>529</v>
      </c>
      <c r="AJ33">
        <v>98004</v>
      </c>
      <c r="AK33" t="s">
        <v>221</v>
      </c>
      <c r="AL33" t="s">
        <v>1211</v>
      </c>
      <c r="AO33" t="s">
        <v>1503</v>
      </c>
      <c r="AP33" t="s">
        <v>2140</v>
      </c>
      <c r="AQ33" t="s">
        <v>3439</v>
      </c>
      <c r="AR33" t="s">
        <v>210</v>
      </c>
    </row>
    <row r="34" spans="1:44" x14ac:dyDescent="0.3">
      <c r="A34" t="s">
        <v>1760</v>
      </c>
      <c r="B34" t="s">
        <v>896</v>
      </c>
      <c r="C34" t="s">
        <v>1761</v>
      </c>
      <c r="D34" t="s">
        <v>1569</v>
      </c>
      <c r="E34" t="s">
        <v>225</v>
      </c>
      <c r="F34" t="s">
        <v>802</v>
      </c>
      <c r="G34" t="s">
        <v>271</v>
      </c>
      <c r="H34" t="s">
        <v>1762</v>
      </c>
      <c r="I34" t="s">
        <v>157</v>
      </c>
      <c r="L34" t="s">
        <v>1763</v>
      </c>
      <c r="M34" t="s">
        <v>1764</v>
      </c>
      <c r="N34" t="s">
        <v>294</v>
      </c>
      <c r="O34">
        <v>94304</v>
      </c>
      <c r="P34" t="s">
        <v>221</v>
      </c>
      <c r="Q34" t="s">
        <v>57</v>
      </c>
      <c r="R34" t="s">
        <v>1765</v>
      </c>
      <c r="S34" t="s">
        <v>157</v>
      </c>
      <c r="T34" t="s">
        <v>1766</v>
      </c>
      <c r="U34">
        <f>_xlfn.XLOOKUP(COO[[#This Row],[Company Domain]],Summary[Company Domain], Summary[Revenue (in 000s USD)],"ERROR")</f>
        <v>7412467</v>
      </c>
      <c r="V34" t="str">
        <f>_xlfn.XLOOKUP(COO[[#This Row],[Company Domain]],Summary[Company Domain], Summary[Revenue Range (in USD)],"ERROR")</f>
        <v>Over $5 bil.</v>
      </c>
      <c r="W34" t="s">
        <v>280</v>
      </c>
      <c r="X34" t="s">
        <v>206</v>
      </c>
      <c r="Y34" t="s">
        <v>1767</v>
      </c>
      <c r="Z34" t="s">
        <v>1768</v>
      </c>
      <c r="AA34" t="str">
        <f>_xlfn.XLOOKUP(COO[[#This Row],[Company Domain]],Summary[Company Domain], Summary[Industry (Standardized)],"ERROR")</f>
        <v>Physicians Clinics</v>
      </c>
      <c r="AB34" t="str">
        <f>_xlfn.XLOOKUP(COO[[#This Row],[Company Domain]],Summary[Company Domain], Summary[Lead Segment HS],"ERROR")</f>
        <v>Healthcare</v>
      </c>
      <c r="AC34" t="str">
        <f>_xlfn.XLOOKUP(COO[[#This Row],[Company Domain]],Summary[Company Domain], Summary[Industry Re-Segmentation],"ERROR")</f>
        <v>Healthcare</v>
      </c>
      <c r="AD34" t="s">
        <v>1769</v>
      </c>
      <c r="AE34" t="s">
        <v>1770</v>
      </c>
      <c r="AF34" t="s">
        <v>1771</v>
      </c>
      <c r="AG34" t="s">
        <v>1763</v>
      </c>
      <c r="AH34" t="s">
        <v>1764</v>
      </c>
      <c r="AI34" t="s">
        <v>294</v>
      </c>
      <c r="AJ34">
        <v>94304</v>
      </c>
      <c r="AK34" t="s">
        <v>221</v>
      </c>
      <c r="AL34" t="s">
        <v>1772</v>
      </c>
      <c r="AO34" t="s">
        <v>1503</v>
      </c>
      <c r="AP34" t="s">
        <v>2140</v>
      </c>
      <c r="AQ34" t="s">
        <v>3439</v>
      </c>
      <c r="AR34" t="s">
        <v>207</v>
      </c>
    </row>
    <row r="35" spans="1:44" x14ac:dyDescent="0.3">
      <c r="A35" t="s">
        <v>1773</v>
      </c>
      <c r="C35" t="s">
        <v>718</v>
      </c>
      <c r="D35" t="s">
        <v>1569</v>
      </c>
      <c r="E35" t="s">
        <v>225</v>
      </c>
      <c r="F35" t="s">
        <v>802</v>
      </c>
      <c r="G35" t="s">
        <v>271</v>
      </c>
      <c r="H35" t="s">
        <v>1774</v>
      </c>
      <c r="I35" t="s">
        <v>135</v>
      </c>
      <c r="L35" t="s">
        <v>1686</v>
      </c>
      <c r="M35" t="s">
        <v>680</v>
      </c>
      <c r="N35" t="s">
        <v>345</v>
      </c>
      <c r="O35">
        <v>63105</v>
      </c>
      <c r="P35" t="s">
        <v>221</v>
      </c>
      <c r="Q35" t="s">
        <v>681</v>
      </c>
      <c r="R35" t="s">
        <v>682</v>
      </c>
      <c r="S35" t="s">
        <v>135</v>
      </c>
      <c r="T35" t="s">
        <v>683</v>
      </c>
      <c r="U35">
        <f>_xlfn.XLOOKUP(COO[[#This Row],[Company Domain]],Summary[Company Domain], Summary[Revenue (in 000s USD)],"ERROR")</f>
        <v>144547000</v>
      </c>
      <c r="V35" t="str">
        <f>_xlfn.XLOOKUP(COO[[#This Row],[Company Domain]],Summary[Company Domain], Summary[Revenue Range (in USD)],"ERROR")</f>
        <v>Over $5 bil.</v>
      </c>
      <c r="W35" t="s">
        <v>215</v>
      </c>
      <c r="Y35" t="s">
        <v>215</v>
      </c>
      <c r="AA35" t="str">
        <f>_xlfn.XLOOKUP(COO[[#This Row],[Company Domain]],Summary[Company Domain], Summary[Industry (Standardized)],"ERROR")</f>
        <v>Insurance</v>
      </c>
      <c r="AB35" t="str">
        <f>_xlfn.XLOOKUP(COO[[#This Row],[Company Domain]],Summary[Company Domain], Summary[Lead Segment HS],"ERROR")</f>
        <v>Services</v>
      </c>
      <c r="AC35" t="str">
        <f>_xlfn.XLOOKUP(COO[[#This Row],[Company Domain]],Summary[Company Domain], Summary[Industry Re-Segmentation],"ERROR")</f>
        <v>Finance &amp; Insurance</v>
      </c>
      <c r="AD35" t="s">
        <v>684</v>
      </c>
      <c r="AE35" t="s">
        <v>685</v>
      </c>
      <c r="AF35" t="s">
        <v>686</v>
      </c>
      <c r="AG35" t="s">
        <v>687</v>
      </c>
      <c r="AH35" t="s">
        <v>680</v>
      </c>
      <c r="AI35" t="s">
        <v>345</v>
      </c>
      <c r="AJ35">
        <v>63105</v>
      </c>
      <c r="AK35" t="s">
        <v>221</v>
      </c>
      <c r="AL35" t="s">
        <v>688</v>
      </c>
      <c r="AO35" t="s">
        <v>1503</v>
      </c>
      <c r="AP35" t="s">
        <v>2140</v>
      </c>
    </row>
    <row r="36" spans="1:44" x14ac:dyDescent="0.3">
      <c r="A36" t="s">
        <v>1775</v>
      </c>
      <c r="B36" t="s">
        <v>505</v>
      </c>
      <c r="C36" t="s">
        <v>1776</v>
      </c>
      <c r="D36" t="s">
        <v>1589</v>
      </c>
      <c r="E36" t="s">
        <v>225</v>
      </c>
      <c r="F36" t="s">
        <v>802</v>
      </c>
      <c r="G36" t="s">
        <v>271</v>
      </c>
      <c r="H36" t="s">
        <v>1777</v>
      </c>
      <c r="I36" t="s">
        <v>185</v>
      </c>
      <c r="J36" t="s">
        <v>1778</v>
      </c>
      <c r="K36" t="s">
        <v>1779</v>
      </c>
      <c r="L36" t="s">
        <v>1780</v>
      </c>
      <c r="M36" t="s">
        <v>1781</v>
      </c>
      <c r="N36" t="s">
        <v>943</v>
      </c>
      <c r="O36">
        <v>96706</v>
      </c>
      <c r="P36" t="s">
        <v>221</v>
      </c>
      <c r="Q36" t="s">
        <v>1483</v>
      </c>
      <c r="R36" t="s">
        <v>1484</v>
      </c>
      <c r="S36" t="s">
        <v>185</v>
      </c>
      <c r="T36" t="s">
        <v>1485</v>
      </c>
      <c r="U36">
        <f>_xlfn.XLOOKUP(COO[[#This Row],[Company Domain]],Summary[Company Domain], Summary[Revenue (in 000s USD)],"ERROR")</f>
        <v>1468019</v>
      </c>
      <c r="V36" t="str">
        <f>_xlfn.XLOOKUP(COO[[#This Row],[Company Domain]],Summary[Company Domain], Summary[Revenue Range (in USD)],"ERROR")</f>
        <v>$1 bil. - $5 bil.</v>
      </c>
      <c r="W36" t="s">
        <v>280</v>
      </c>
      <c r="X36" t="s">
        <v>281</v>
      </c>
      <c r="Y36" t="s">
        <v>280</v>
      </c>
      <c r="Z36" t="s">
        <v>842</v>
      </c>
      <c r="AA36" t="str">
        <f>_xlfn.XLOOKUP(COO[[#This Row],[Company Domain]],Summary[Company Domain], Summary[Industry (Standardized)],"ERROR")</f>
        <v>Physicians Clinics</v>
      </c>
      <c r="AB36" t="str">
        <f>_xlfn.XLOOKUP(COO[[#This Row],[Company Domain]],Summary[Company Domain], Summary[Lead Segment HS],"ERROR")</f>
        <v>Healthcare</v>
      </c>
      <c r="AC36" t="str">
        <f>_xlfn.XLOOKUP(COO[[#This Row],[Company Domain]],Summary[Company Domain], Summary[Industry Re-Segmentation],"ERROR")</f>
        <v>Healthcare</v>
      </c>
      <c r="AD36" t="s">
        <v>1486</v>
      </c>
      <c r="AE36" t="s">
        <v>1487</v>
      </c>
      <c r="AF36" t="s">
        <v>1488</v>
      </c>
      <c r="AG36" t="s">
        <v>1489</v>
      </c>
      <c r="AH36" t="s">
        <v>1490</v>
      </c>
      <c r="AI36" t="s">
        <v>943</v>
      </c>
      <c r="AJ36">
        <v>96706</v>
      </c>
      <c r="AK36" t="s">
        <v>221</v>
      </c>
      <c r="AL36" t="s">
        <v>1491</v>
      </c>
      <c r="AO36" t="s">
        <v>1503</v>
      </c>
      <c r="AP36" t="s">
        <v>2140</v>
      </c>
    </row>
    <row r="37" spans="1:44" x14ac:dyDescent="0.3">
      <c r="A37" t="s">
        <v>1782</v>
      </c>
      <c r="B37" t="s">
        <v>1783</v>
      </c>
      <c r="C37" t="s">
        <v>1784</v>
      </c>
      <c r="D37" t="s">
        <v>1785</v>
      </c>
      <c r="E37" t="s">
        <v>225</v>
      </c>
      <c r="F37" t="s">
        <v>1570</v>
      </c>
      <c r="G37" t="s">
        <v>271</v>
      </c>
      <c r="H37" t="s">
        <v>1786</v>
      </c>
      <c r="I37" t="s">
        <v>140</v>
      </c>
      <c r="K37" t="s">
        <v>1787</v>
      </c>
      <c r="M37" t="s">
        <v>1788</v>
      </c>
      <c r="N37" t="s">
        <v>294</v>
      </c>
      <c r="P37" t="s">
        <v>221</v>
      </c>
      <c r="Q37" t="s">
        <v>40</v>
      </c>
      <c r="R37" t="s">
        <v>856</v>
      </c>
      <c r="S37" t="s">
        <v>140</v>
      </c>
      <c r="T37" t="s">
        <v>857</v>
      </c>
      <c r="U37">
        <f>_xlfn.XLOOKUP(COO[[#This Row],[Company Domain]],Summary[Company Domain], Summary[Revenue (in 000s USD)],"ERROR")</f>
        <v>8779057</v>
      </c>
      <c r="V37" t="str">
        <f>_xlfn.XLOOKUP(COO[[#This Row],[Company Domain]],Summary[Company Domain], Summary[Revenue Range (in USD)],"ERROR")</f>
        <v>Over $5 bil.</v>
      </c>
      <c r="W37" t="s">
        <v>280</v>
      </c>
      <c r="X37" t="s">
        <v>281</v>
      </c>
      <c r="Y37" t="s">
        <v>858</v>
      </c>
      <c r="Z37" t="s">
        <v>859</v>
      </c>
      <c r="AA37" t="str">
        <f>_xlfn.XLOOKUP(COO[[#This Row],[Company Domain]],Summary[Company Domain], Summary[Industry (Standardized)],"ERROR")</f>
        <v>Physicians Clinics</v>
      </c>
      <c r="AB37" t="str">
        <f>_xlfn.XLOOKUP(COO[[#This Row],[Company Domain]],Summary[Company Domain], Summary[Lead Segment HS],"ERROR")</f>
        <v>Healthcare</v>
      </c>
      <c r="AC37" t="str">
        <f>_xlfn.XLOOKUP(COO[[#This Row],[Company Domain]],Summary[Company Domain], Summary[Industry Re-Segmentation],"ERROR")</f>
        <v>Healthcare</v>
      </c>
      <c r="AD37" t="s">
        <v>860</v>
      </c>
      <c r="AE37" t="s">
        <v>861</v>
      </c>
      <c r="AF37" t="s">
        <v>862</v>
      </c>
      <c r="AG37" t="s">
        <v>863</v>
      </c>
      <c r="AH37" t="s">
        <v>864</v>
      </c>
      <c r="AI37" t="s">
        <v>294</v>
      </c>
      <c r="AJ37">
        <v>94107</v>
      </c>
      <c r="AK37" t="s">
        <v>221</v>
      </c>
      <c r="AL37" t="s">
        <v>865</v>
      </c>
      <c r="AO37" t="s">
        <v>1503</v>
      </c>
      <c r="AP37" t="s">
        <v>2140</v>
      </c>
    </row>
    <row r="38" spans="1:44" x14ac:dyDescent="0.3">
      <c r="A38" t="s">
        <v>628</v>
      </c>
      <c r="C38" t="s">
        <v>1789</v>
      </c>
      <c r="D38" t="s">
        <v>1569</v>
      </c>
      <c r="E38" t="s">
        <v>225</v>
      </c>
      <c r="F38" t="s">
        <v>1570</v>
      </c>
      <c r="G38" t="s">
        <v>271</v>
      </c>
      <c r="H38" t="s">
        <v>1790</v>
      </c>
      <c r="I38" t="s">
        <v>129</v>
      </c>
      <c r="J38" t="s">
        <v>1791</v>
      </c>
      <c r="K38" t="s">
        <v>1792</v>
      </c>
      <c r="L38" t="s">
        <v>1793</v>
      </c>
      <c r="M38" t="s">
        <v>1794</v>
      </c>
      <c r="N38" t="s">
        <v>1394</v>
      </c>
      <c r="O38">
        <v>6042</v>
      </c>
      <c r="P38" t="s">
        <v>221</v>
      </c>
      <c r="Q38" t="s">
        <v>1795</v>
      </c>
      <c r="R38" t="s">
        <v>1796</v>
      </c>
      <c r="S38" t="s">
        <v>129</v>
      </c>
      <c r="T38" t="s">
        <v>1797</v>
      </c>
      <c r="U38">
        <f>_xlfn.XLOOKUP(COO[[#This Row],[Company Domain]],Summary[Company Domain], Summary[Revenue (in 000s USD)],"ERROR")</f>
        <v>1414167</v>
      </c>
      <c r="V38" t="str">
        <f>_xlfn.XLOOKUP(COO[[#This Row],[Company Domain]],Summary[Company Domain], Summary[Revenue Range (in USD)],"ERROR")</f>
        <v>$1 bil. - $5 bil.</v>
      </c>
      <c r="W38" t="s">
        <v>208</v>
      </c>
      <c r="X38" t="s">
        <v>1241</v>
      </c>
      <c r="Y38" t="s">
        <v>208</v>
      </c>
      <c r="Z38" t="s">
        <v>1241</v>
      </c>
      <c r="AA38" t="str">
        <f>_xlfn.XLOOKUP(COO[[#This Row],[Company Domain]],Summary[Company Domain], Summary[Industry (Standardized)],"ERROR")</f>
        <v>Retail</v>
      </c>
      <c r="AB38" t="str">
        <f>_xlfn.XLOOKUP(COO[[#This Row],[Company Domain]],Summary[Company Domain], Summary[Lead Segment HS],"ERROR")</f>
        <v>Services</v>
      </c>
      <c r="AC38" t="str">
        <f>_xlfn.XLOOKUP(COO[[#This Row],[Company Domain]],Summary[Company Domain], Summary[Industry Re-Segmentation],"ERROR")</f>
        <v>Retail + CPG</v>
      </c>
      <c r="AD38" t="s">
        <v>1798</v>
      </c>
      <c r="AE38" t="s">
        <v>1799</v>
      </c>
      <c r="AF38" t="s">
        <v>1800</v>
      </c>
      <c r="AG38" t="s">
        <v>1793</v>
      </c>
      <c r="AH38" t="s">
        <v>1794</v>
      </c>
      <c r="AI38" t="s">
        <v>1394</v>
      </c>
      <c r="AJ38">
        <v>6042</v>
      </c>
      <c r="AK38" t="s">
        <v>221</v>
      </c>
      <c r="AL38" t="s">
        <v>1801</v>
      </c>
      <c r="AO38" t="s">
        <v>1503</v>
      </c>
      <c r="AP38" t="s">
        <v>2140</v>
      </c>
      <c r="AQ38" t="s">
        <v>3439</v>
      </c>
      <c r="AR38" t="s">
        <v>210</v>
      </c>
    </row>
    <row r="39" spans="1:44" x14ac:dyDescent="0.3">
      <c r="A39" t="s">
        <v>1802</v>
      </c>
      <c r="B39" t="s">
        <v>1153</v>
      </c>
      <c r="C39" t="s">
        <v>1803</v>
      </c>
      <c r="D39" t="s">
        <v>1804</v>
      </c>
      <c r="E39" t="s">
        <v>225</v>
      </c>
      <c r="F39" t="s">
        <v>802</v>
      </c>
      <c r="G39" t="s">
        <v>271</v>
      </c>
      <c r="H39" t="s">
        <v>1805</v>
      </c>
      <c r="I39" t="s">
        <v>187</v>
      </c>
      <c r="J39" t="s">
        <v>1806</v>
      </c>
      <c r="M39" t="s">
        <v>1807</v>
      </c>
      <c r="N39" t="s">
        <v>457</v>
      </c>
      <c r="O39">
        <v>84074</v>
      </c>
      <c r="P39" t="s">
        <v>221</v>
      </c>
      <c r="Q39" t="s">
        <v>87</v>
      </c>
      <c r="R39" t="s">
        <v>1808</v>
      </c>
      <c r="S39" t="s">
        <v>187</v>
      </c>
      <c r="T39" t="s">
        <v>1809</v>
      </c>
      <c r="U39">
        <f>_xlfn.XLOOKUP(COO[[#This Row],[Company Domain]],Summary[Company Domain], Summary[Revenue (in 000s USD)],"ERROR")</f>
        <v>1939308</v>
      </c>
      <c r="V39" t="str">
        <f>_xlfn.XLOOKUP(COO[[#This Row],[Company Domain]],Summary[Company Domain], Summary[Revenue Range (in USD)],"ERROR")</f>
        <v>$1 bil. - $5 bil.</v>
      </c>
      <c r="W39" t="s">
        <v>215</v>
      </c>
      <c r="Y39" t="s">
        <v>215</v>
      </c>
      <c r="AA39" t="str">
        <f>_xlfn.XLOOKUP(COO[[#This Row],[Company Domain]],Summary[Company Domain], Summary[Industry (Standardized)],"ERROR")</f>
        <v>Insurance</v>
      </c>
      <c r="AB39" t="str">
        <f>_xlfn.XLOOKUP(COO[[#This Row],[Company Domain]],Summary[Company Domain], Summary[Lead Segment HS],"ERROR")</f>
        <v>Services</v>
      </c>
      <c r="AC39" t="str">
        <f>_xlfn.XLOOKUP(COO[[#This Row],[Company Domain]],Summary[Company Domain], Summary[Industry Re-Segmentation],"ERROR")</f>
        <v>Finance &amp; Insurance</v>
      </c>
      <c r="AD39" t="s">
        <v>1810</v>
      </c>
      <c r="AE39" t="s">
        <v>1811</v>
      </c>
      <c r="AF39" t="s">
        <v>1812</v>
      </c>
      <c r="AG39" t="s">
        <v>1813</v>
      </c>
      <c r="AH39" t="s">
        <v>718</v>
      </c>
      <c r="AI39" t="s">
        <v>457</v>
      </c>
      <c r="AK39" t="s">
        <v>221</v>
      </c>
      <c r="AL39" t="s">
        <v>1814</v>
      </c>
      <c r="AO39" t="s">
        <v>1503</v>
      </c>
      <c r="AP39" t="s">
        <v>2140</v>
      </c>
    </row>
    <row r="40" spans="1:44" x14ac:dyDescent="0.3">
      <c r="A40" t="s">
        <v>1815</v>
      </c>
      <c r="C40" t="s">
        <v>1816</v>
      </c>
      <c r="D40" t="s">
        <v>1569</v>
      </c>
      <c r="E40" t="s">
        <v>225</v>
      </c>
      <c r="F40" t="s">
        <v>802</v>
      </c>
      <c r="G40" t="s">
        <v>271</v>
      </c>
      <c r="H40" t="s">
        <v>1817</v>
      </c>
      <c r="I40" t="s">
        <v>133</v>
      </c>
      <c r="J40" t="s">
        <v>1818</v>
      </c>
      <c r="L40" t="s">
        <v>1819</v>
      </c>
      <c r="M40" t="s">
        <v>1820</v>
      </c>
      <c r="N40" t="s">
        <v>981</v>
      </c>
      <c r="O40">
        <v>85209</v>
      </c>
      <c r="P40" t="s">
        <v>221</v>
      </c>
      <c r="Q40" t="s">
        <v>33</v>
      </c>
      <c r="R40" t="s">
        <v>430</v>
      </c>
      <c r="S40" t="s">
        <v>133</v>
      </c>
      <c r="T40" t="s">
        <v>431</v>
      </c>
      <c r="U40">
        <f>_xlfn.XLOOKUP(COO[[#This Row],[Company Domain]],Summary[Company Domain], Summary[Revenue (in 000s USD)],"ERROR")</f>
        <v>2186762</v>
      </c>
      <c r="V40" t="str">
        <f>_xlfn.XLOOKUP(COO[[#This Row],[Company Domain]],Summary[Company Domain], Summary[Revenue Range (in USD)],"ERROR")</f>
        <v>$1 bil. - $5 bil.</v>
      </c>
      <c r="W40" t="s">
        <v>432</v>
      </c>
      <c r="X40" t="s">
        <v>214</v>
      </c>
      <c r="Y40" t="s">
        <v>432</v>
      </c>
      <c r="Z40" t="s">
        <v>214</v>
      </c>
      <c r="AA40" t="str">
        <f>_xlfn.XLOOKUP(COO[[#This Row],[Company Domain]],Summary[Company Domain], Summary[Industry (Standardized)],"ERROR")</f>
        <v>Elderly Care Services</v>
      </c>
      <c r="AB40" t="str">
        <f>_xlfn.XLOOKUP(COO[[#This Row],[Company Domain]],Summary[Company Domain], Summary[Lead Segment HS],"ERROR")</f>
        <v>Healthcare</v>
      </c>
      <c r="AC40" t="str">
        <f>_xlfn.XLOOKUP(COO[[#This Row],[Company Domain]],Summary[Company Domain], Summary[Industry Re-Segmentation],"ERROR")</f>
        <v>Healthcare</v>
      </c>
      <c r="AD40" t="s">
        <v>433</v>
      </c>
      <c r="AE40" t="s">
        <v>434</v>
      </c>
      <c r="AF40" t="s">
        <v>435</v>
      </c>
      <c r="AG40" t="s">
        <v>436</v>
      </c>
      <c r="AH40" t="s">
        <v>428</v>
      </c>
      <c r="AI40" t="s">
        <v>429</v>
      </c>
      <c r="AJ40">
        <v>60031</v>
      </c>
      <c r="AK40" t="s">
        <v>221</v>
      </c>
      <c r="AL40" t="s">
        <v>437</v>
      </c>
      <c r="AO40" t="s">
        <v>1503</v>
      </c>
      <c r="AP40" t="s">
        <v>2140</v>
      </c>
      <c r="AQ40" t="s">
        <v>3439</v>
      </c>
      <c r="AR40" t="s">
        <v>207</v>
      </c>
    </row>
    <row r="41" spans="1:44" x14ac:dyDescent="0.3">
      <c r="A41" t="s">
        <v>1821</v>
      </c>
      <c r="B41" t="s">
        <v>896</v>
      </c>
      <c r="C41" t="s">
        <v>1822</v>
      </c>
      <c r="D41" t="s">
        <v>1569</v>
      </c>
      <c r="E41" t="s">
        <v>225</v>
      </c>
      <c r="F41" t="s">
        <v>802</v>
      </c>
      <c r="G41" t="s">
        <v>271</v>
      </c>
      <c r="H41" t="s">
        <v>1823</v>
      </c>
      <c r="I41" t="s">
        <v>140</v>
      </c>
      <c r="K41" t="s">
        <v>1824</v>
      </c>
      <c r="M41" t="s">
        <v>1825</v>
      </c>
      <c r="N41" t="s">
        <v>294</v>
      </c>
      <c r="P41" t="s">
        <v>221</v>
      </c>
      <c r="Q41" t="s">
        <v>40</v>
      </c>
      <c r="R41" t="s">
        <v>856</v>
      </c>
      <c r="S41" t="s">
        <v>140</v>
      </c>
      <c r="T41" t="s">
        <v>857</v>
      </c>
      <c r="U41">
        <f>_xlfn.XLOOKUP(COO[[#This Row],[Company Domain]],Summary[Company Domain], Summary[Revenue (in 000s USD)],"ERROR")</f>
        <v>8779057</v>
      </c>
      <c r="V41" t="str">
        <f>_xlfn.XLOOKUP(COO[[#This Row],[Company Domain]],Summary[Company Domain], Summary[Revenue Range (in USD)],"ERROR")</f>
        <v>Over $5 bil.</v>
      </c>
      <c r="W41" t="s">
        <v>280</v>
      </c>
      <c r="X41" t="s">
        <v>281</v>
      </c>
      <c r="Y41" t="s">
        <v>858</v>
      </c>
      <c r="Z41" t="s">
        <v>859</v>
      </c>
      <c r="AA41" t="str">
        <f>_xlfn.XLOOKUP(COO[[#This Row],[Company Domain]],Summary[Company Domain], Summary[Industry (Standardized)],"ERROR")</f>
        <v>Physicians Clinics</v>
      </c>
      <c r="AB41" t="str">
        <f>_xlfn.XLOOKUP(COO[[#This Row],[Company Domain]],Summary[Company Domain], Summary[Lead Segment HS],"ERROR")</f>
        <v>Healthcare</v>
      </c>
      <c r="AC41" t="str">
        <f>_xlfn.XLOOKUP(COO[[#This Row],[Company Domain]],Summary[Company Domain], Summary[Industry Re-Segmentation],"ERROR")</f>
        <v>Healthcare</v>
      </c>
      <c r="AD41" t="s">
        <v>860</v>
      </c>
      <c r="AE41" t="s">
        <v>861</v>
      </c>
      <c r="AF41" t="s">
        <v>862</v>
      </c>
      <c r="AG41" t="s">
        <v>863</v>
      </c>
      <c r="AH41" t="s">
        <v>864</v>
      </c>
      <c r="AI41" t="s">
        <v>294</v>
      </c>
      <c r="AJ41">
        <v>94107</v>
      </c>
      <c r="AK41" t="s">
        <v>221</v>
      </c>
      <c r="AL41" t="s">
        <v>865</v>
      </c>
      <c r="AO41" t="s">
        <v>1503</v>
      </c>
      <c r="AP41" t="s">
        <v>2140</v>
      </c>
    </row>
    <row r="42" spans="1:44" x14ac:dyDescent="0.3">
      <c r="A42" t="s">
        <v>1826</v>
      </c>
      <c r="C42" t="s">
        <v>1827</v>
      </c>
      <c r="D42" t="s">
        <v>1732</v>
      </c>
      <c r="E42" t="s">
        <v>225</v>
      </c>
      <c r="F42" t="s">
        <v>802</v>
      </c>
      <c r="G42" t="s">
        <v>271</v>
      </c>
      <c r="H42" t="s">
        <v>1828</v>
      </c>
      <c r="I42" t="s">
        <v>1462</v>
      </c>
      <c r="J42" t="s">
        <v>1829</v>
      </c>
      <c r="K42" t="s">
        <v>1830</v>
      </c>
      <c r="L42" t="s">
        <v>1471</v>
      </c>
      <c r="M42" t="s">
        <v>1472</v>
      </c>
      <c r="N42" t="s">
        <v>542</v>
      </c>
      <c r="O42">
        <v>75235</v>
      </c>
      <c r="P42" t="s">
        <v>221</v>
      </c>
      <c r="Q42" t="s">
        <v>95</v>
      </c>
      <c r="R42" t="s">
        <v>1465</v>
      </c>
      <c r="S42" t="s">
        <v>1466</v>
      </c>
      <c r="T42" t="s">
        <v>1467</v>
      </c>
      <c r="U42">
        <f>_xlfn.XLOOKUP(COO[[#This Row],[Company Domain]],Summary[Company Domain], Summary[Revenue (in 000s USD)],"ERROR")</f>
        <v>1586773</v>
      </c>
      <c r="V42" t="str">
        <f>_xlfn.XLOOKUP(COO[[#This Row],[Company Domain]],Summary[Company Domain], Summary[Revenue Range (in USD)],"ERROR")</f>
        <v>$1 bil. - $5 bil.</v>
      </c>
      <c r="W42" t="s">
        <v>280</v>
      </c>
      <c r="X42" t="s">
        <v>281</v>
      </c>
      <c r="Y42" t="s">
        <v>280</v>
      </c>
      <c r="Z42" t="s">
        <v>281</v>
      </c>
      <c r="AA42" t="str">
        <f>_xlfn.XLOOKUP(COO[[#This Row],[Company Domain]],Summary[Company Domain], Summary[Industry (Standardized)],"ERROR")</f>
        <v>Physicians Clinics</v>
      </c>
      <c r="AB42" t="str">
        <f>_xlfn.XLOOKUP(COO[[#This Row],[Company Domain]],Summary[Company Domain], Summary[Lead Segment HS],"ERROR")</f>
        <v>Healthcare</v>
      </c>
      <c r="AC42" t="str">
        <f>_xlfn.XLOOKUP(COO[[#This Row],[Company Domain]],Summary[Company Domain], Summary[Industry Re-Segmentation],"ERROR")</f>
        <v>Healthcare</v>
      </c>
      <c r="AD42" t="s">
        <v>1468</v>
      </c>
      <c r="AE42" t="s">
        <v>1469</v>
      </c>
      <c r="AF42" t="s">
        <v>1470</v>
      </c>
      <c r="AG42" t="s">
        <v>1471</v>
      </c>
      <c r="AH42" t="s">
        <v>1472</v>
      </c>
      <c r="AI42" t="s">
        <v>542</v>
      </c>
      <c r="AJ42">
        <v>75235</v>
      </c>
      <c r="AK42" t="s">
        <v>221</v>
      </c>
      <c r="AL42" t="s">
        <v>1473</v>
      </c>
      <c r="AO42" t="s">
        <v>1503</v>
      </c>
      <c r="AP42" t="s">
        <v>2140</v>
      </c>
      <c r="AQ42" t="s">
        <v>3439</v>
      </c>
      <c r="AR42" t="s">
        <v>207</v>
      </c>
    </row>
    <row r="43" spans="1:44" x14ac:dyDescent="0.3">
      <c r="A43" t="s">
        <v>1383</v>
      </c>
      <c r="C43" t="s">
        <v>1831</v>
      </c>
      <c r="D43" t="s">
        <v>1569</v>
      </c>
      <c r="E43" t="s">
        <v>225</v>
      </c>
      <c r="F43" t="s">
        <v>1832</v>
      </c>
      <c r="G43" t="s">
        <v>271</v>
      </c>
      <c r="H43" t="s">
        <v>1833</v>
      </c>
      <c r="I43" t="s">
        <v>134</v>
      </c>
      <c r="K43" t="s">
        <v>1834</v>
      </c>
      <c r="L43" t="s">
        <v>607</v>
      </c>
      <c r="M43" t="s">
        <v>597</v>
      </c>
      <c r="N43" t="s">
        <v>558</v>
      </c>
      <c r="O43">
        <v>55344</v>
      </c>
      <c r="P43" t="s">
        <v>221</v>
      </c>
      <c r="Q43" t="s">
        <v>598</v>
      </c>
      <c r="R43" t="s">
        <v>599</v>
      </c>
      <c r="S43" t="s">
        <v>134</v>
      </c>
      <c r="T43" t="s">
        <v>600</v>
      </c>
      <c r="U43">
        <f>_xlfn.XLOOKUP(COO[[#This Row],[Company Domain]],Summary[Company Domain], Summary[Revenue (in 000s USD)],"ERROR")</f>
        <v>226600000</v>
      </c>
      <c r="V43" t="str">
        <f>_xlfn.XLOOKUP(COO[[#This Row],[Company Domain]],Summary[Company Domain], Summary[Revenue Range (in USD)],"ERROR")</f>
        <v>Over $5 bil.</v>
      </c>
      <c r="W43" t="s">
        <v>601</v>
      </c>
      <c r="X43" t="s">
        <v>602</v>
      </c>
      <c r="Y43" t="s">
        <v>603</v>
      </c>
      <c r="Z43" t="s">
        <v>602</v>
      </c>
      <c r="AA43" t="str">
        <f>_xlfn.XLOOKUP(COO[[#This Row],[Company Domain]],Summary[Company Domain], Summary[Industry (Standardized)],"ERROR")</f>
        <v>Insurance</v>
      </c>
      <c r="AB43" t="str">
        <f>_xlfn.XLOOKUP(COO[[#This Row],[Company Domain]],Summary[Company Domain], Summary[Lead Segment HS],"ERROR")</f>
        <v>Services</v>
      </c>
      <c r="AC43" t="str">
        <f>_xlfn.XLOOKUP(COO[[#This Row],[Company Domain]],Summary[Company Domain], Summary[Industry Re-Segmentation],"ERROR")</f>
        <v>Finance &amp; Insurance</v>
      </c>
      <c r="AD43" t="s">
        <v>604</v>
      </c>
      <c r="AE43" t="s">
        <v>605</v>
      </c>
      <c r="AF43" t="s">
        <v>606</v>
      </c>
      <c r="AG43" t="s">
        <v>607</v>
      </c>
      <c r="AH43" t="s">
        <v>597</v>
      </c>
      <c r="AI43" t="s">
        <v>558</v>
      </c>
      <c r="AJ43">
        <v>55344</v>
      </c>
      <c r="AK43" t="s">
        <v>221</v>
      </c>
      <c r="AL43" t="s">
        <v>608</v>
      </c>
      <c r="AO43" t="s">
        <v>1503</v>
      </c>
      <c r="AP43" t="s">
        <v>2140</v>
      </c>
    </row>
    <row r="44" spans="1:44" x14ac:dyDescent="0.3">
      <c r="A44" t="s">
        <v>1835</v>
      </c>
      <c r="B44" t="s">
        <v>389</v>
      </c>
      <c r="C44" t="s">
        <v>1836</v>
      </c>
      <c r="D44" t="s">
        <v>1569</v>
      </c>
      <c r="E44" t="s">
        <v>225</v>
      </c>
      <c r="F44" t="s">
        <v>802</v>
      </c>
      <c r="G44" t="s">
        <v>271</v>
      </c>
      <c r="H44" t="s">
        <v>1837</v>
      </c>
      <c r="I44" t="s">
        <v>142</v>
      </c>
      <c r="J44" t="s">
        <v>1838</v>
      </c>
      <c r="K44" t="s">
        <v>1839</v>
      </c>
      <c r="L44" t="s">
        <v>1840</v>
      </c>
      <c r="M44" t="s">
        <v>1841</v>
      </c>
      <c r="N44" t="s">
        <v>529</v>
      </c>
      <c r="O44">
        <v>98501</v>
      </c>
      <c r="P44" t="s">
        <v>221</v>
      </c>
      <c r="Q44" t="s">
        <v>42</v>
      </c>
      <c r="R44" t="s">
        <v>530</v>
      </c>
      <c r="S44" t="s">
        <v>142</v>
      </c>
      <c r="T44" t="s">
        <v>531</v>
      </c>
      <c r="U44">
        <f>_xlfn.XLOOKUP(COO[[#This Row],[Company Domain]],Summary[Company Domain], Summary[Revenue (in 000s USD)],"ERROR")</f>
        <v>17616228</v>
      </c>
      <c r="V44" t="str">
        <f>_xlfn.XLOOKUP(COO[[#This Row],[Company Domain]],Summary[Company Domain], Summary[Revenue Range (in USD)],"ERROR")</f>
        <v>Over $5 bil.</v>
      </c>
      <c r="W44" t="s">
        <v>280</v>
      </c>
      <c r="X44" t="s">
        <v>281</v>
      </c>
      <c r="Y44" t="s">
        <v>399</v>
      </c>
      <c r="Z44" t="s">
        <v>532</v>
      </c>
      <c r="AA44" t="str">
        <f>_xlfn.XLOOKUP(COO[[#This Row],[Company Domain]],Summary[Company Domain], Summary[Industry (Standardized)],"ERROR")</f>
        <v>Physicians Clinics</v>
      </c>
      <c r="AB44" t="str">
        <f>_xlfn.XLOOKUP(COO[[#This Row],[Company Domain]],Summary[Company Domain], Summary[Lead Segment HS],"ERROR")</f>
        <v>Healthcare</v>
      </c>
      <c r="AC44" t="str">
        <f>_xlfn.XLOOKUP(COO[[#This Row],[Company Domain]],Summary[Company Domain], Summary[Industry Re-Segmentation],"ERROR")</f>
        <v>Healthcare</v>
      </c>
      <c r="AD44" t="s">
        <v>533</v>
      </c>
      <c r="AE44" t="s">
        <v>534</v>
      </c>
      <c r="AF44" t="s">
        <v>535</v>
      </c>
      <c r="AG44" t="s">
        <v>527</v>
      </c>
      <c r="AH44" t="s">
        <v>528</v>
      </c>
      <c r="AI44" t="s">
        <v>529</v>
      </c>
      <c r="AJ44">
        <v>98057</v>
      </c>
      <c r="AK44" t="s">
        <v>221</v>
      </c>
      <c r="AL44" t="s">
        <v>536</v>
      </c>
      <c r="AO44" t="s">
        <v>1503</v>
      </c>
      <c r="AP44" t="s">
        <v>2140</v>
      </c>
    </row>
    <row r="45" spans="1:44" x14ac:dyDescent="0.3">
      <c r="A45" t="s">
        <v>1842</v>
      </c>
      <c r="C45" t="s">
        <v>1843</v>
      </c>
      <c r="D45" t="s">
        <v>1844</v>
      </c>
      <c r="E45" t="s">
        <v>225</v>
      </c>
      <c r="F45" t="s">
        <v>1845</v>
      </c>
      <c r="G45" t="s">
        <v>271</v>
      </c>
      <c r="H45" t="s">
        <v>1846</v>
      </c>
      <c r="I45" t="s">
        <v>179</v>
      </c>
      <c r="J45" t="s">
        <v>1847</v>
      </c>
      <c r="K45" t="s">
        <v>1848</v>
      </c>
      <c r="L45" t="s">
        <v>1849</v>
      </c>
      <c r="M45" t="s">
        <v>1850</v>
      </c>
      <c r="N45" t="s">
        <v>1407</v>
      </c>
      <c r="O45">
        <v>89502</v>
      </c>
      <c r="P45" t="s">
        <v>221</v>
      </c>
      <c r="Q45" t="s">
        <v>1851</v>
      </c>
      <c r="R45" t="s">
        <v>1852</v>
      </c>
      <c r="S45" t="s">
        <v>179</v>
      </c>
      <c r="T45" t="s">
        <v>1853</v>
      </c>
      <c r="U45">
        <f>_xlfn.XLOOKUP(COO[[#This Row],[Company Domain]],Summary[Company Domain], Summary[Revenue (in 000s USD)],"ERROR")</f>
        <v>1027614</v>
      </c>
      <c r="V45" t="str">
        <f>_xlfn.XLOOKUP(COO[[#This Row],[Company Domain]],Summary[Company Domain], Summary[Revenue Range (in USD)],"ERROR")</f>
        <v>$1 bil. - $5 bil.</v>
      </c>
      <c r="W45" t="s">
        <v>280</v>
      </c>
      <c r="X45" t="s">
        <v>281</v>
      </c>
      <c r="Y45" t="s">
        <v>399</v>
      </c>
      <c r="Z45" t="s">
        <v>1854</v>
      </c>
      <c r="AA45" t="str">
        <f>_xlfn.XLOOKUP(COO[[#This Row],[Company Domain]],Summary[Company Domain], Summary[Industry (Standardized)],"ERROR")</f>
        <v>Physicians Clinics</v>
      </c>
      <c r="AB45" t="str">
        <f>_xlfn.XLOOKUP(COO[[#This Row],[Company Domain]],Summary[Company Domain], Summary[Lead Segment HS],"ERROR")</f>
        <v>Healthcare</v>
      </c>
      <c r="AC45" t="str">
        <f>_xlfn.XLOOKUP(COO[[#This Row],[Company Domain]],Summary[Company Domain], Summary[Industry Re-Segmentation],"ERROR")</f>
        <v>Healthcare</v>
      </c>
      <c r="AD45" t="s">
        <v>1855</v>
      </c>
      <c r="AE45" t="s">
        <v>1856</v>
      </c>
      <c r="AF45" t="s">
        <v>1857</v>
      </c>
      <c r="AG45" t="s">
        <v>1858</v>
      </c>
      <c r="AH45" t="s">
        <v>1850</v>
      </c>
      <c r="AI45" t="s">
        <v>1407</v>
      </c>
      <c r="AJ45">
        <v>89502</v>
      </c>
      <c r="AK45" t="s">
        <v>221</v>
      </c>
      <c r="AL45" t="s">
        <v>1859</v>
      </c>
      <c r="AO45" t="s">
        <v>1503</v>
      </c>
      <c r="AP45" t="s">
        <v>2140</v>
      </c>
    </row>
    <row r="46" spans="1:44" x14ac:dyDescent="0.3">
      <c r="A46" t="s">
        <v>1860</v>
      </c>
      <c r="B46" t="s">
        <v>1153</v>
      </c>
      <c r="C46" t="s">
        <v>1861</v>
      </c>
      <c r="D46" t="s">
        <v>1862</v>
      </c>
      <c r="E46" t="s">
        <v>225</v>
      </c>
      <c r="F46" t="s">
        <v>1570</v>
      </c>
      <c r="G46" t="s">
        <v>271</v>
      </c>
      <c r="H46" t="s">
        <v>1863</v>
      </c>
      <c r="I46" t="s">
        <v>142</v>
      </c>
      <c r="J46" t="s">
        <v>1864</v>
      </c>
      <c r="K46" t="s">
        <v>1865</v>
      </c>
      <c r="M46" t="s">
        <v>1866</v>
      </c>
      <c r="N46" t="s">
        <v>328</v>
      </c>
      <c r="O46">
        <v>97045</v>
      </c>
      <c r="P46" t="s">
        <v>221</v>
      </c>
      <c r="Q46" t="s">
        <v>42</v>
      </c>
      <c r="R46" t="s">
        <v>530</v>
      </c>
      <c r="S46" t="s">
        <v>142</v>
      </c>
      <c r="T46" t="s">
        <v>531</v>
      </c>
      <c r="U46">
        <f>_xlfn.XLOOKUP(COO[[#This Row],[Company Domain]],Summary[Company Domain], Summary[Revenue (in 000s USD)],"ERROR")</f>
        <v>17616228</v>
      </c>
      <c r="V46" t="str">
        <f>_xlfn.XLOOKUP(COO[[#This Row],[Company Domain]],Summary[Company Domain], Summary[Revenue Range (in USD)],"ERROR")</f>
        <v>Over $5 bil.</v>
      </c>
      <c r="W46" t="s">
        <v>280</v>
      </c>
      <c r="X46" t="s">
        <v>281</v>
      </c>
      <c r="Y46" t="s">
        <v>399</v>
      </c>
      <c r="Z46" t="s">
        <v>532</v>
      </c>
      <c r="AA46" t="str">
        <f>_xlfn.XLOOKUP(COO[[#This Row],[Company Domain]],Summary[Company Domain], Summary[Industry (Standardized)],"ERROR")</f>
        <v>Physicians Clinics</v>
      </c>
      <c r="AB46" t="str">
        <f>_xlfn.XLOOKUP(COO[[#This Row],[Company Domain]],Summary[Company Domain], Summary[Lead Segment HS],"ERROR")</f>
        <v>Healthcare</v>
      </c>
      <c r="AC46" t="str">
        <f>_xlfn.XLOOKUP(COO[[#This Row],[Company Domain]],Summary[Company Domain], Summary[Industry Re-Segmentation],"ERROR")</f>
        <v>Healthcare</v>
      </c>
      <c r="AD46" t="s">
        <v>533</v>
      </c>
      <c r="AE46" t="s">
        <v>534</v>
      </c>
      <c r="AF46" t="s">
        <v>535</v>
      </c>
      <c r="AG46" t="s">
        <v>527</v>
      </c>
      <c r="AH46" t="s">
        <v>528</v>
      </c>
      <c r="AI46" t="s">
        <v>529</v>
      </c>
      <c r="AJ46">
        <v>98057</v>
      </c>
      <c r="AK46" t="s">
        <v>221</v>
      </c>
      <c r="AL46" t="s">
        <v>536</v>
      </c>
      <c r="AO46" t="s">
        <v>1503</v>
      </c>
      <c r="AP46" t="s">
        <v>2140</v>
      </c>
    </row>
    <row r="47" spans="1:44" x14ac:dyDescent="0.3">
      <c r="A47" t="s">
        <v>1867</v>
      </c>
      <c r="C47" t="s">
        <v>1868</v>
      </c>
      <c r="D47" t="s">
        <v>1569</v>
      </c>
      <c r="E47" t="s">
        <v>225</v>
      </c>
      <c r="F47" t="s">
        <v>802</v>
      </c>
      <c r="G47" t="s">
        <v>271</v>
      </c>
      <c r="H47" t="s">
        <v>1869</v>
      </c>
      <c r="I47" t="s">
        <v>1870</v>
      </c>
      <c r="K47" t="s">
        <v>1871</v>
      </c>
      <c r="L47" t="s">
        <v>742</v>
      </c>
      <c r="M47" t="s">
        <v>743</v>
      </c>
      <c r="N47" t="s">
        <v>376</v>
      </c>
      <c r="O47">
        <v>10022</v>
      </c>
      <c r="P47" t="s">
        <v>221</v>
      </c>
      <c r="Q47" t="s">
        <v>5</v>
      </c>
      <c r="R47" t="s">
        <v>744</v>
      </c>
      <c r="S47" t="s">
        <v>105</v>
      </c>
      <c r="T47" t="s">
        <v>745</v>
      </c>
      <c r="U47">
        <f>_xlfn.XLOOKUP(COO[[#This Row],[Company Domain]],Summary[Company Domain], Summary[Revenue (in 000s USD)],"ERROR")</f>
        <v>6783845</v>
      </c>
      <c r="V47" t="str">
        <f>_xlfn.XLOOKUP(COO[[#This Row],[Company Domain]],Summary[Company Domain], Summary[Revenue Range (in USD)],"ERROR")</f>
        <v>Over $5 bil.</v>
      </c>
      <c r="W47" t="s">
        <v>208</v>
      </c>
      <c r="X47" t="s">
        <v>312</v>
      </c>
      <c r="Y47" t="s">
        <v>208</v>
      </c>
      <c r="Z47" t="s">
        <v>746</v>
      </c>
      <c r="AA47" t="str">
        <f>_xlfn.XLOOKUP(COO[[#This Row],[Company Domain]],Summary[Company Domain], Summary[Industry (Standardized)],"ERROR")</f>
        <v>Retail</v>
      </c>
      <c r="AB47" t="str">
        <f>_xlfn.XLOOKUP(COO[[#This Row],[Company Domain]],Summary[Company Domain], Summary[Lead Segment HS],"ERROR")</f>
        <v>Services</v>
      </c>
      <c r="AC47" t="str">
        <f>_xlfn.XLOOKUP(COO[[#This Row],[Company Domain]],Summary[Company Domain], Summary[Industry Re-Segmentation],"ERROR")</f>
        <v>Retail + CPG</v>
      </c>
      <c r="AD47" t="s">
        <v>747</v>
      </c>
      <c r="AE47" t="s">
        <v>748</v>
      </c>
      <c r="AF47" t="s">
        <v>749</v>
      </c>
      <c r="AG47" t="s">
        <v>742</v>
      </c>
      <c r="AH47" t="s">
        <v>743</v>
      </c>
      <c r="AI47" t="s">
        <v>376</v>
      </c>
      <c r="AJ47">
        <v>10022</v>
      </c>
      <c r="AK47" t="s">
        <v>221</v>
      </c>
      <c r="AL47" t="s">
        <v>750</v>
      </c>
      <c r="AO47" t="s">
        <v>1503</v>
      </c>
      <c r="AP47" t="s">
        <v>2140</v>
      </c>
      <c r="AQ47" t="s">
        <v>3439</v>
      </c>
      <c r="AR47" t="s">
        <v>210</v>
      </c>
    </row>
    <row r="48" spans="1:44" x14ac:dyDescent="0.3">
      <c r="A48" t="s">
        <v>1376</v>
      </c>
      <c r="C48" t="s">
        <v>1377</v>
      </c>
      <c r="D48" t="s">
        <v>1378</v>
      </c>
      <c r="E48" t="s">
        <v>225</v>
      </c>
      <c r="F48" t="s">
        <v>779</v>
      </c>
      <c r="G48" t="s">
        <v>271</v>
      </c>
      <c r="H48" t="s">
        <v>1379</v>
      </c>
      <c r="I48" t="s">
        <v>173</v>
      </c>
      <c r="J48" t="s">
        <v>1380</v>
      </c>
      <c r="L48" t="s">
        <v>1381</v>
      </c>
      <c r="M48" t="s">
        <v>1382</v>
      </c>
      <c r="N48" t="s">
        <v>294</v>
      </c>
      <c r="O48">
        <v>92118</v>
      </c>
      <c r="P48" t="s">
        <v>221</v>
      </c>
      <c r="Q48" t="s">
        <v>73</v>
      </c>
      <c r="R48" t="s">
        <v>1073</v>
      </c>
      <c r="S48" t="s">
        <v>173</v>
      </c>
      <c r="T48" t="s">
        <v>1074</v>
      </c>
      <c r="U48">
        <f>_xlfn.XLOOKUP(COO[[#This Row],[Company Domain]],Summary[Company Domain], Summary[Revenue (in 000s USD)],"ERROR")</f>
        <v>4500000</v>
      </c>
      <c r="V48" t="str">
        <f>_xlfn.XLOOKUP(COO[[#This Row],[Company Domain]],Summary[Company Domain], Summary[Revenue Range (in USD)],"ERROR")</f>
        <v>$1 bil. - $5 bil.</v>
      </c>
      <c r="W48" t="s">
        <v>280</v>
      </c>
      <c r="X48" t="s">
        <v>281</v>
      </c>
      <c r="Y48" t="s">
        <v>1075</v>
      </c>
      <c r="Z48" t="s">
        <v>281</v>
      </c>
      <c r="AA48" t="str">
        <f>_xlfn.XLOOKUP(COO[[#This Row],[Company Domain]],Summary[Company Domain], Summary[Industry (Standardized)],"ERROR")</f>
        <v>Physicians Clinics</v>
      </c>
      <c r="AB48" t="str">
        <f>_xlfn.XLOOKUP(COO[[#This Row],[Company Domain]],Summary[Company Domain], Summary[Lead Segment HS],"ERROR")</f>
        <v>Healthcare</v>
      </c>
      <c r="AC48" t="str">
        <f>_xlfn.XLOOKUP(COO[[#This Row],[Company Domain]],Summary[Company Domain], Summary[Industry Re-Segmentation],"ERROR")</f>
        <v>Healthcare</v>
      </c>
      <c r="AD48" t="s">
        <v>1076</v>
      </c>
      <c r="AE48" t="s">
        <v>1077</v>
      </c>
      <c r="AF48" t="s">
        <v>1078</v>
      </c>
      <c r="AG48" t="s">
        <v>1079</v>
      </c>
      <c r="AH48" t="s">
        <v>293</v>
      </c>
      <c r="AI48" t="s">
        <v>294</v>
      </c>
      <c r="AJ48">
        <v>92123</v>
      </c>
      <c r="AK48" t="s">
        <v>221</v>
      </c>
      <c r="AL48" t="s">
        <v>1080</v>
      </c>
      <c r="AO48" t="s">
        <v>1503</v>
      </c>
      <c r="AP48" t="s">
        <v>2140</v>
      </c>
      <c r="AQ48" t="s">
        <v>3439</v>
      </c>
      <c r="AR48" t="s">
        <v>207</v>
      </c>
    </row>
    <row r="49" spans="1:44" x14ac:dyDescent="0.3">
      <c r="A49" t="s">
        <v>1872</v>
      </c>
      <c r="B49" t="s">
        <v>1873</v>
      </c>
      <c r="C49" t="s">
        <v>1874</v>
      </c>
      <c r="D49" t="s">
        <v>1569</v>
      </c>
      <c r="E49" t="s">
        <v>225</v>
      </c>
      <c r="F49" t="s">
        <v>802</v>
      </c>
      <c r="G49" t="s">
        <v>271</v>
      </c>
      <c r="H49" t="s">
        <v>1875</v>
      </c>
      <c r="I49" t="s">
        <v>766</v>
      </c>
      <c r="J49" t="s">
        <v>1876</v>
      </c>
      <c r="K49" t="s">
        <v>1877</v>
      </c>
      <c r="L49" t="s">
        <v>1878</v>
      </c>
      <c r="M49" t="s">
        <v>1879</v>
      </c>
      <c r="N49" t="s">
        <v>294</v>
      </c>
      <c r="O49">
        <v>94589</v>
      </c>
      <c r="P49" t="s">
        <v>221</v>
      </c>
      <c r="Q49" t="s">
        <v>1</v>
      </c>
      <c r="R49" t="s">
        <v>770</v>
      </c>
      <c r="S49" t="s">
        <v>101</v>
      </c>
      <c r="T49" t="s">
        <v>771</v>
      </c>
      <c r="U49">
        <f>_xlfn.XLOOKUP(COO[[#This Row],[Company Domain]],Summary[Company Domain], Summary[Revenue (in 000s USD)],"ERROR")</f>
        <v>95400000</v>
      </c>
      <c r="V49" t="str">
        <f>_xlfn.XLOOKUP(COO[[#This Row],[Company Domain]],Summary[Company Domain], Summary[Revenue Range (in USD)],"ERROR")</f>
        <v>Over $5 bil.</v>
      </c>
      <c r="W49" t="s">
        <v>280</v>
      </c>
      <c r="X49" t="s">
        <v>206</v>
      </c>
      <c r="Y49" t="s">
        <v>280</v>
      </c>
      <c r="Z49" t="s">
        <v>206</v>
      </c>
      <c r="AA49" t="str">
        <f>_xlfn.XLOOKUP(COO[[#This Row],[Company Domain]],Summary[Company Domain], Summary[Industry (Standardized)],"ERROR")</f>
        <v>Physicians Clinics</v>
      </c>
      <c r="AB49" t="str">
        <f>_xlfn.XLOOKUP(COO[[#This Row],[Company Domain]],Summary[Company Domain], Summary[Lead Segment HS],"ERROR")</f>
        <v>Healthcare</v>
      </c>
      <c r="AC49" t="str">
        <f>_xlfn.XLOOKUP(COO[[#This Row],[Company Domain]],Summary[Company Domain], Summary[Industry Re-Segmentation],"ERROR")</f>
        <v>Healthcare</v>
      </c>
      <c r="AD49" t="s">
        <v>772</v>
      </c>
      <c r="AE49" t="s">
        <v>773</v>
      </c>
      <c r="AF49" t="s">
        <v>774</v>
      </c>
      <c r="AG49" t="s">
        <v>775</v>
      </c>
      <c r="AH49" t="s">
        <v>769</v>
      </c>
      <c r="AI49" t="s">
        <v>294</v>
      </c>
      <c r="AJ49">
        <v>94612</v>
      </c>
      <c r="AK49" t="s">
        <v>221</v>
      </c>
      <c r="AL49" t="s">
        <v>776</v>
      </c>
      <c r="AO49" t="s">
        <v>1503</v>
      </c>
      <c r="AP49" t="s">
        <v>2140</v>
      </c>
    </row>
    <row r="50" spans="1:44" x14ac:dyDescent="0.3">
      <c r="A50" t="s">
        <v>1068</v>
      </c>
      <c r="C50" t="s">
        <v>1880</v>
      </c>
      <c r="D50" t="s">
        <v>1881</v>
      </c>
      <c r="E50" t="s">
        <v>225</v>
      </c>
      <c r="F50" t="s">
        <v>802</v>
      </c>
      <c r="G50" t="s">
        <v>271</v>
      </c>
      <c r="H50" t="s">
        <v>1882</v>
      </c>
      <c r="I50" t="s">
        <v>115</v>
      </c>
      <c r="K50" t="s">
        <v>1883</v>
      </c>
      <c r="L50" t="s">
        <v>292</v>
      </c>
      <c r="M50" t="s">
        <v>293</v>
      </c>
      <c r="N50" t="s">
        <v>294</v>
      </c>
      <c r="O50">
        <v>92123</v>
      </c>
      <c r="P50" t="s">
        <v>221</v>
      </c>
      <c r="Q50" t="s">
        <v>295</v>
      </c>
      <c r="R50" t="s">
        <v>296</v>
      </c>
      <c r="S50" t="s">
        <v>115</v>
      </c>
      <c r="T50" t="s">
        <v>297</v>
      </c>
      <c r="U50">
        <f>_xlfn.XLOOKUP(COO[[#This Row],[Company Domain]],Summary[Company Domain], Summary[Revenue (in 000s USD)],"ERROR")</f>
        <v>1722555</v>
      </c>
      <c r="V50" t="str">
        <f>_xlfn.XLOOKUP(COO[[#This Row],[Company Domain]],Summary[Company Domain], Summary[Revenue Range (in USD)],"ERROR")</f>
        <v>$1 bil. - $5 bil.</v>
      </c>
      <c r="W50" t="s">
        <v>211</v>
      </c>
      <c r="X50" t="s">
        <v>298</v>
      </c>
      <c r="Y50" t="s">
        <v>211</v>
      </c>
      <c r="Z50" t="s">
        <v>298</v>
      </c>
      <c r="AA50" t="str">
        <f>_xlfn.XLOOKUP(COO[[#This Row],[Company Domain]],Summary[Company Domain], Summary[Industry (Standardized)],"ERROR")</f>
        <v>Hospitality</v>
      </c>
      <c r="AB50" t="str">
        <f>_xlfn.XLOOKUP(COO[[#This Row],[Company Domain]],Summary[Company Domain], Summary[Lead Segment HS],"ERROR")</f>
        <v>Services</v>
      </c>
      <c r="AC50" t="str">
        <f>_xlfn.XLOOKUP(COO[[#This Row],[Company Domain]],Summary[Company Domain], Summary[Industry Re-Segmentation],"ERROR")</f>
        <v>Hospitality</v>
      </c>
      <c r="AD50" t="s">
        <v>299</v>
      </c>
      <c r="AE50" t="s">
        <v>300</v>
      </c>
      <c r="AF50" t="s">
        <v>301</v>
      </c>
      <c r="AG50" t="s">
        <v>292</v>
      </c>
      <c r="AH50" t="s">
        <v>293</v>
      </c>
      <c r="AI50" t="s">
        <v>294</v>
      </c>
      <c r="AJ50">
        <v>92123</v>
      </c>
      <c r="AK50" t="s">
        <v>221</v>
      </c>
      <c r="AL50" t="s">
        <v>302</v>
      </c>
      <c r="AO50" t="s">
        <v>1503</v>
      </c>
      <c r="AP50" t="s">
        <v>2140</v>
      </c>
      <c r="AQ50" t="s">
        <v>3439</v>
      </c>
      <c r="AR50" t="s">
        <v>211</v>
      </c>
    </row>
    <row r="51" spans="1:44" x14ac:dyDescent="0.3">
      <c r="A51" t="s">
        <v>1884</v>
      </c>
      <c r="B51" t="s">
        <v>1153</v>
      </c>
      <c r="C51" t="s">
        <v>1885</v>
      </c>
      <c r="D51" t="s">
        <v>1886</v>
      </c>
      <c r="E51" t="s">
        <v>225</v>
      </c>
      <c r="F51" t="s">
        <v>802</v>
      </c>
      <c r="G51" t="s">
        <v>271</v>
      </c>
      <c r="H51" t="s">
        <v>1887</v>
      </c>
      <c r="I51" t="s">
        <v>1888</v>
      </c>
      <c r="K51" t="s">
        <v>1889</v>
      </c>
      <c r="L51" t="s">
        <v>755</v>
      </c>
      <c r="M51" t="s">
        <v>709</v>
      </c>
      <c r="N51" t="s">
        <v>429</v>
      </c>
      <c r="O51">
        <v>60606</v>
      </c>
      <c r="P51" t="s">
        <v>221</v>
      </c>
      <c r="Q51" t="s">
        <v>37</v>
      </c>
      <c r="R51" t="s">
        <v>756</v>
      </c>
      <c r="S51" t="s">
        <v>137</v>
      </c>
      <c r="T51" t="s">
        <v>757</v>
      </c>
      <c r="U51">
        <f>_xlfn.XLOOKUP(COO[[#This Row],[Company Domain]],Summary[Company Domain], Summary[Revenue (in 000s USD)],"ERROR")</f>
        <v>33900000</v>
      </c>
      <c r="V51" t="str">
        <f>_xlfn.XLOOKUP(COO[[#This Row],[Company Domain]],Summary[Company Domain], Summary[Revenue Range (in USD)],"ERROR")</f>
        <v>Over $5 bil.</v>
      </c>
      <c r="W51" t="s">
        <v>280</v>
      </c>
      <c r="X51" t="s">
        <v>281</v>
      </c>
      <c r="Y51" t="s">
        <v>460</v>
      </c>
      <c r="Z51" t="s">
        <v>699</v>
      </c>
      <c r="AA51" t="str">
        <f>_xlfn.XLOOKUP(COO[[#This Row],[Company Domain]],Summary[Company Domain], Summary[Industry (Standardized)],"ERROR")</f>
        <v>Physicians Clinics</v>
      </c>
      <c r="AB51" t="str">
        <f>_xlfn.XLOOKUP(COO[[#This Row],[Company Domain]],Summary[Company Domain], Summary[Lead Segment HS],"ERROR")</f>
        <v>Healthcare</v>
      </c>
      <c r="AC51" t="str">
        <f>_xlfn.XLOOKUP(COO[[#This Row],[Company Domain]],Summary[Company Domain], Summary[Industry Re-Segmentation],"ERROR")</f>
        <v>Healthcare</v>
      </c>
      <c r="AD51" t="s">
        <v>758</v>
      </c>
      <c r="AE51" t="s">
        <v>759</v>
      </c>
      <c r="AF51" t="s">
        <v>760</v>
      </c>
      <c r="AG51" t="s">
        <v>755</v>
      </c>
      <c r="AH51" t="s">
        <v>709</v>
      </c>
      <c r="AI51" t="s">
        <v>429</v>
      </c>
      <c r="AJ51">
        <v>60606</v>
      </c>
      <c r="AK51" t="s">
        <v>221</v>
      </c>
      <c r="AL51" t="s">
        <v>761</v>
      </c>
      <c r="AO51" t="s">
        <v>1503</v>
      </c>
      <c r="AP51" t="s">
        <v>2140</v>
      </c>
      <c r="AQ51" t="s">
        <v>3440</v>
      </c>
      <c r="AR51" t="s">
        <v>207</v>
      </c>
    </row>
    <row r="52" spans="1:44" x14ac:dyDescent="0.3">
      <c r="A52" t="s">
        <v>438</v>
      </c>
      <c r="C52" t="s">
        <v>1890</v>
      </c>
      <c r="D52" t="s">
        <v>1891</v>
      </c>
      <c r="E52" t="s">
        <v>225</v>
      </c>
      <c r="F52" t="s">
        <v>1570</v>
      </c>
      <c r="G52" t="s">
        <v>271</v>
      </c>
      <c r="H52" t="s">
        <v>1892</v>
      </c>
      <c r="I52" t="s">
        <v>1352</v>
      </c>
      <c r="J52" t="s">
        <v>1893</v>
      </c>
      <c r="K52" t="s">
        <v>1894</v>
      </c>
      <c r="L52" t="s">
        <v>1360</v>
      </c>
      <c r="M52" t="s">
        <v>1121</v>
      </c>
      <c r="N52" t="s">
        <v>581</v>
      </c>
      <c r="O52">
        <v>83712</v>
      </c>
      <c r="P52" t="s">
        <v>221</v>
      </c>
      <c r="Q52" t="s">
        <v>1354</v>
      </c>
      <c r="R52" t="s">
        <v>1355</v>
      </c>
      <c r="S52" t="s">
        <v>186</v>
      </c>
      <c r="T52" t="s">
        <v>1356</v>
      </c>
      <c r="U52">
        <f>_xlfn.XLOOKUP(COO[[#This Row],[Company Domain]],Summary[Company Domain], Summary[Revenue (in 000s USD)],"ERROR")</f>
        <v>1913515</v>
      </c>
      <c r="V52" t="str">
        <f>_xlfn.XLOOKUP(COO[[#This Row],[Company Domain]],Summary[Company Domain], Summary[Revenue Range (in USD)],"ERROR")</f>
        <v>$1 bil. - $5 bil.</v>
      </c>
      <c r="W52" t="s">
        <v>280</v>
      </c>
      <c r="X52" t="s">
        <v>281</v>
      </c>
      <c r="Y52" t="s">
        <v>280</v>
      </c>
      <c r="Z52" t="s">
        <v>281</v>
      </c>
      <c r="AA52" t="str">
        <f>_xlfn.XLOOKUP(COO[[#This Row],[Company Domain]],Summary[Company Domain], Summary[Industry (Standardized)],"ERROR")</f>
        <v>Physicians Clinics</v>
      </c>
      <c r="AB52" t="str">
        <f>_xlfn.XLOOKUP(COO[[#This Row],[Company Domain]],Summary[Company Domain], Summary[Lead Segment HS],"ERROR")</f>
        <v>Healthcare</v>
      </c>
      <c r="AC52" t="str">
        <f>_xlfn.XLOOKUP(COO[[#This Row],[Company Domain]],Summary[Company Domain], Summary[Industry Re-Segmentation],"ERROR")</f>
        <v>Healthcare</v>
      </c>
      <c r="AD52" t="s">
        <v>1357</v>
      </c>
      <c r="AE52" t="s">
        <v>1358</v>
      </c>
      <c r="AF52" t="s">
        <v>1359</v>
      </c>
      <c r="AG52" t="s">
        <v>1360</v>
      </c>
      <c r="AH52" t="s">
        <v>1121</v>
      </c>
      <c r="AI52" t="s">
        <v>581</v>
      </c>
      <c r="AJ52">
        <v>83712</v>
      </c>
      <c r="AK52" t="s">
        <v>221</v>
      </c>
      <c r="AL52" t="s">
        <v>1361</v>
      </c>
      <c r="AO52" t="s">
        <v>1503</v>
      </c>
      <c r="AP52" t="s">
        <v>2140</v>
      </c>
      <c r="AQ52" t="s">
        <v>3439</v>
      </c>
      <c r="AR52" t="s">
        <v>207</v>
      </c>
    </row>
    <row r="53" spans="1:44" x14ac:dyDescent="0.3">
      <c r="A53" t="s">
        <v>1081</v>
      </c>
      <c r="C53" t="s">
        <v>1895</v>
      </c>
      <c r="D53" t="s">
        <v>1569</v>
      </c>
      <c r="E53" t="s">
        <v>225</v>
      </c>
      <c r="F53" t="s">
        <v>802</v>
      </c>
      <c r="G53" t="s">
        <v>271</v>
      </c>
      <c r="H53" t="s">
        <v>1896</v>
      </c>
      <c r="I53" t="s">
        <v>140</v>
      </c>
      <c r="J53" t="s">
        <v>1897</v>
      </c>
      <c r="K53" t="s">
        <v>1898</v>
      </c>
      <c r="L53" t="s">
        <v>1899</v>
      </c>
      <c r="M53" t="s">
        <v>1900</v>
      </c>
      <c r="N53" t="s">
        <v>981</v>
      </c>
      <c r="O53" t="s">
        <v>1901</v>
      </c>
      <c r="P53" t="s">
        <v>221</v>
      </c>
      <c r="Q53" t="s">
        <v>40</v>
      </c>
      <c r="R53" t="s">
        <v>856</v>
      </c>
      <c r="S53" t="s">
        <v>140</v>
      </c>
      <c r="T53" t="s">
        <v>857</v>
      </c>
      <c r="U53">
        <f>_xlfn.XLOOKUP(COO[[#This Row],[Company Domain]],Summary[Company Domain], Summary[Revenue (in 000s USD)],"ERROR")</f>
        <v>8779057</v>
      </c>
      <c r="V53" t="str">
        <f>_xlfn.XLOOKUP(COO[[#This Row],[Company Domain]],Summary[Company Domain], Summary[Revenue Range (in USD)],"ERROR")</f>
        <v>Over $5 bil.</v>
      </c>
      <c r="W53" t="s">
        <v>280</v>
      </c>
      <c r="X53" t="s">
        <v>281</v>
      </c>
      <c r="Y53" t="s">
        <v>858</v>
      </c>
      <c r="Z53" t="s">
        <v>859</v>
      </c>
      <c r="AA53" t="str">
        <f>_xlfn.XLOOKUP(COO[[#This Row],[Company Domain]],Summary[Company Domain], Summary[Industry (Standardized)],"ERROR")</f>
        <v>Physicians Clinics</v>
      </c>
      <c r="AB53" t="str">
        <f>_xlfn.XLOOKUP(COO[[#This Row],[Company Domain]],Summary[Company Domain], Summary[Lead Segment HS],"ERROR")</f>
        <v>Healthcare</v>
      </c>
      <c r="AC53" t="str">
        <f>_xlfn.XLOOKUP(COO[[#This Row],[Company Domain]],Summary[Company Domain], Summary[Industry Re-Segmentation],"ERROR")</f>
        <v>Healthcare</v>
      </c>
      <c r="AD53" t="s">
        <v>860</v>
      </c>
      <c r="AE53" t="s">
        <v>861</v>
      </c>
      <c r="AF53" t="s">
        <v>862</v>
      </c>
      <c r="AG53" t="s">
        <v>863</v>
      </c>
      <c r="AH53" t="s">
        <v>864</v>
      </c>
      <c r="AI53" t="s">
        <v>294</v>
      </c>
      <c r="AJ53">
        <v>94107</v>
      </c>
      <c r="AK53" t="s">
        <v>221</v>
      </c>
      <c r="AL53" t="s">
        <v>865</v>
      </c>
      <c r="AO53" t="s">
        <v>1503</v>
      </c>
      <c r="AP53" t="s">
        <v>2140</v>
      </c>
      <c r="AQ53" t="s">
        <v>3439</v>
      </c>
      <c r="AR53" t="s">
        <v>207</v>
      </c>
    </row>
    <row r="54" spans="1:44" x14ac:dyDescent="0.3">
      <c r="A54" t="s">
        <v>1860</v>
      </c>
      <c r="C54" t="s">
        <v>1902</v>
      </c>
      <c r="D54" t="s">
        <v>1891</v>
      </c>
      <c r="E54" t="s">
        <v>225</v>
      </c>
      <c r="F54" t="s">
        <v>1570</v>
      </c>
      <c r="G54" t="s">
        <v>271</v>
      </c>
      <c r="H54" t="s">
        <v>1903</v>
      </c>
      <c r="I54" t="s">
        <v>1352</v>
      </c>
      <c r="J54" t="s">
        <v>1904</v>
      </c>
      <c r="K54" t="s">
        <v>1905</v>
      </c>
      <c r="P54" t="s">
        <v>221</v>
      </c>
      <c r="Q54" t="s">
        <v>1354</v>
      </c>
      <c r="R54" t="s">
        <v>1355</v>
      </c>
      <c r="S54" t="s">
        <v>186</v>
      </c>
      <c r="T54" t="s">
        <v>1356</v>
      </c>
      <c r="U54">
        <f>_xlfn.XLOOKUP(COO[[#This Row],[Company Domain]],Summary[Company Domain], Summary[Revenue (in 000s USD)],"ERROR")</f>
        <v>1913515</v>
      </c>
      <c r="V54" t="str">
        <f>_xlfn.XLOOKUP(COO[[#This Row],[Company Domain]],Summary[Company Domain], Summary[Revenue Range (in USD)],"ERROR")</f>
        <v>$1 bil. - $5 bil.</v>
      </c>
      <c r="W54" t="s">
        <v>280</v>
      </c>
      <c r="X54" t="s">
        <v>281</v>
      </c>
      <c r="Y54" t="s">
        <v>280</v>
      </c>
      <c r="Z54" t="s">
        <v>281</v>
      </c>
      <c r="AA54" t="str">
        <f>_xlfn.XLOOKUP(COO[[#This Row],[Company Domain]],Summary[Company Domain], Summary[Industry (Standardized)],"ERROR")</f>
        <v>Physicians Clinics</v>
      </c>
      <c r="AB54" t="str">
        <f>_xlfn.XLOOKUP(COO[[#This Row],[Company Domain]],Summary[Company Domain], Summary[Lead Segment HS],"ERROR")</f>
        <v>Healthcare</v>
      </c>
      <c r="AC54" t="str">
        <f>_xlfn.XLOOKUP(COO[[#This Row],[Company Domain]],Summary[Company Domain], Summary[Industry Re-Segmentation],"ERROR")</f>
        <v>Healthcare</v>
      </c>
      <c r="AD54" t="s">
        <v>1357</v>
      </c>
      <c r="AE54" t="s">
        <v>1358</v>
      </c>
      <c r="AF54" t="s">
        <v>1359</v>
      </c>
      <c r="AG54" t="s">
        <v>1360</v>
      </c>
      <c r="AH54" t="s">
        <v>1121</v>
      </c>
      <c r="AI54" t="s">
        <v>581</v>
      </c>
      <c r="AJ54">
        <v>83712</v>
      </c>
      <c r="AK54" t="s">
        <v>221</v>
      </c>
      <c r="AL54" t="s">
        <v>1361</v>
      </c>
      <c r="AO54" t="s">
        <v>1503</v>
      </c>
      <c r="AP54" t="s">
        <v>2140</v>
      </c>
    </row>
    <row r="55" spans="1:44" x14ac:dyDescent="0.3">
      <c r="A55" t="s">
        <v>720</v>
      </c>
      <c r="C55" t="s">
        <v>1906</v>
      </c>
      <c r="D55" t="s">
        <v>1907</v>
      </c>
      <c r="E55" t="s">
        <v>225</v>
      </c>
      <c r="F55" t="s">
        <v>802</v>
      </c>
      <c r="G55" t="s">
        <v>271</v>
      </c>
      <c r="H55" t="s">
        <v>1908</v>
      </c>
      <c r="I55" t="s">
        <v>125</v>
      </c>
      <c r="J55" t="s">
        <v>1909</v>
      </c>
      <c r="K55" t="s">
        <v>1910</v>
      </c>
      <c r="L55" t="s">
        <v>1911</v>
      </c>
      <c r="M55" t="s">
        <v>1912</v>
      </c>
      <c r="N55" t="s">
        <v>830</v>
      </c>
      <c r="O55">
        <v>32609</v>
      </c>
      <c r="P55" t="s">
        <v>221</v>
      </c>
      <c r="Q55" t="s">
        <v>1913</v>
      </c>
      <c r="R55" t="s">
        <v>1914</v>
      </c>
      <c r="S55" t="s">
        <v>125</v>
      </c>
      <c r="T55" t="s">
        <v>1915</v>
      </c>
      <c r="U55">
        <f>_xlfn.XLOOKUP(COO[[#This Row],[Company Domain]],Summary[Company Domain], Summary[Revenue (in 000s USD)],"ERROR")</f>
        <v>1034343</v>
      </c>
      <c r="V55" t="str">
        <f>_xlfn.XLOOKUP(COO[[#This Row],[Company Domain]],Summary[Company Domain], Summary[Revenue Range (in USD)],"ERROR")</f>
        <v>$1 bil. - $5 bil.</v>
      </c>
      <c r="W55" t="s">
        <v>211</v>
      </c>
      <c r="X55" t="s">
        <v>1916</v>
      </c>
      <c r="Y55" t="s">
        <v>211</v>
      </c>
      <c r="Z55" t="s">
        <v>1916</v>
      </c>
      <c r="AA55" t="str">
        <f>_xlfn.XLOOKUP(COO[[#This Row],[Company Domain]],Summary[Company Domain], Summary[Industry (Standardized)],"ERROR")</f>
        <v>Hospitality</v>
      </c>
      <c r="AB55" t="str">
        <f>_xlfn.XLOOKUP(COO[[#This Row],[Company Domain]],Summary[Company Domain], Summary[Lead Segment HS],"ERROR")</f>
        <v>Services</v>
      </c>
      <c r="AC55" t="str">
        <f>_xlfn.XLOOKUP(COO[[#This Row],[Company Domain]],Summary[Company Domain], Summary[Industry Re-Segmentation],"ERROR")</f>
        <v>Hospitality</v>
      </c>
      <c r="AD55" t="s">
        <v>1917</v>
      </c>
      <c r="AE55" t="s">
        <v>1918</v>
      </c>
      <c r="AF55" t="s">
        <v>1919</v>
      </c>
      <c r="AG55" t="s">
        <v>1920</v>
      </c>
      <c r="AH55" t="s">
        <v>1921</v>
      </c>
      <c r="AI55" t="s">
        <v>1922</v>
      </c>
      <c r="AJ55">
        <v>3842</v>
      </c>
      <c r="AK55" t="s">
        <v>221</v>
      </c>
      <c r="AL55" t="s">
        <v>1923</v>
      </c>
      <c r="AO55" t="s">
        <v>1503</v>
      </c>
      <c r="AP55" t="s">
        <v>2140</v>
      </c>
    </row>
    <row r="56" spans="1:44" x14ac:dyDescent="0.3">
      <c r="A56" t="s">
        <v>1924</v>
      </c>
      <c r="B56" t="s">
        <v>1103</v>
      </c>
      <c r="C56" t="s">
        <v>1925</v>
      </c>
      <c r="D56" t="s">
        <v>1569</v>
      </c>
      <c r="E56" t="s">
        <v>225</v>
      </c>
      <c r="F56" t="s">
        <v>802</v>
      </c>
      <c r="G56" t="s">
        <v>271</v>
      </c>
      <c r="H56" t="s">
        <v>1926</v>
      </c>
      <c r="I56" t="s">
        <v>142</v>
      </c>
      <c r="J56" t="s">
        <v>1927</v>
      </c>
      <c r="L56" t="s">
        <v>1928</v>
      </c>
      <c r="M56" t="s">
        <v>1929</v>
      </c>
      <c r="N56" t="s">
        <v>294</v>
      </c>
      <c r="O56">
        <v>92805</v>
      </c>
      <c r="P56" t="s">
        <v>221</v>
      </c>
      <c r="Q56" t="s">
        <v>42</v>
      </c>
      <c r="R56" t="s">
        <v>530</v>
      </c>
      <c r="S56" t="s">
        <v>142</v>
      </c>
      <c r="T56" t="s">
        <v>531</v>
      </c>
      <c r="U56">
        <f>_xlfn.XLOOKUP(COO[[#This Row],[Company Domain]],Summary[Company Domain], Summary[Revenue (in 000s USD)],"ERROR")</f>
        <v>17616228</v>
      </c>
      <c r="V56" t="str">
        <f>_xlfn.XLOOKUP(COO[[#This Row],[Company Domain]],Summary[Company Domain], Summary[Revenue Range (in USD)],"ERROR")</f>
        <v>Over $5 bil.</v>
      </c>
      <c r="W56" t="s">
        <v>280</v>
      </c>
      <c r="X56" t="s">
        <v>281</v>
      </c>
      <c r="Y56" t="s">
        <v>399</v>
      </c>
      <c r="Z56" t="s">
        <v>532</v>
      </c>
      <c r="AA56" t="str">
        <f>_xlfn.XLOOKUP(COO[[#This Row],[Company Domain]],Summary[Company Domain], Summary[Industry (Standardized)],"ERROR")</f>
        <v>Physicians Clinics</v>
      </c>
      <c r="AB56" t="str">
        <f>_xlfn.XLOOKUP(COO[[#This Row],[Company Domain]],Summary[Company Domain], Summary[Lead Segment HS],"ERROR")</f>
        <v>Healthcare</v>
      </c>
      <c r="AC56" t="str">
        <f>_xlfn.XLOOKUP(COO[[#This Row],[Company Domain]],Summary[Company Domain], Summary[Industry Re-Segmentation],"ERROR")</f>
        <v>Healthcare</v>
      </c>
      <c r="AD56" t="s">
        <v>533</v>
      </c>
      <c r="AE56" t="s">
        <v>534</v>
      </c>
      <c r="AF56" t="s">
        <v>535</v>
      </c>
      <c r="AG56" t="s">
        <v>527</v>
      </c>
      <c r="AH56" t="s">
        <v>528</v>
      </c>
      <c r="AI56" t="s">
        <v>529</v>
      </c>
      <c r="AJ56">
        <v>98057</v>
      </c>
      <c r="AK56" t="s">
        <v>221</v>
      </c>
      <c r="AL56" t="s">
        <v>536</v>
      </c>
      <c r="AO56" t="s">
        <v>1503</v>
      </c>
      <c r="AP56" t="s">
        <v>2140</v>
      </c>
    </row>
    <row r="57" spans="1:44" x14ac:dyDescent="0.3">
      <c r="A57" t="s">
        <v>1930</v>
      </c>
      <c r="B57" t="s">
        <v>320</v>
      </c>
      <c r="C57" t="s">
        <v>1931</v>
      </c>
      <c r="D57" t="s">
        <v>1569</v>
      </c>
      <c r="E57" t="s">
        <v>225</v>
      </c>
      <c r="F57" t="s">
        <v>802</v>
      </c>
      <c r="G57" t="s">
        <v>271</v>
      </c>
      <c r="H57" t="s">
        <v>1932</v>
      </c>
      <c r="I57" t="s">
        <v>1933</v>
      </c>
      <c r="L57" t="s">
        <v>1934</v>
      </c>
      <c r="M57" t="s">
        <v>1472</v>
      </c>
      <c r="N57" t="s">
        <v>542</v>
      </c>
      <c r="O57">
        <v>75247</v>
      </c>
      <c r="P57" t="s">
        <v>221</v>
      </c>
      <c r="Q57" t="s">
        <v>95</v>
      </c>
      <c r="R57" t="s">
        <v>1465</v>
      </c>
      <c r="S57" t="s">
        <v>1466</v>
      </c>
      <c r="T57" t="s">
        <v>1467</v>
      </c>
      <c r="U57">
        <f>_xlfn.XLOOKUP(COO[[#This Row],[Company Domain]],Summary[Company Domain], Summary[Revenue (in 000s USD)],"ERROR")</f>
        <v>1586773</v>
      </c>
      <c r="V57" t="str">
        <f>_xlfn.XLOOKUP(COO[[#This Row],[Company Domain]],Summary[Company Domain], Summary[Revenue Range (in USD)],"ERROR")</f>
        <v>$1 bil. - $5 bil.</v>
      </c>
      <c r="W57" t="s">
        <v>280</v>
      </c>
      <c r="X57" t="s">
        <v>281</v>
      </c>
      <c r="Y57" t="s">
        <v>280</v>
      </c>
      <c r="Z57" t="s">
        <v>281</v>
      </c>
      <c r="AA57" t="str">
        <f>_xlfn.XLOOKUP(COO[[#This Row],[Company Domain]],Summary[Company Domain], Summary[Industry (Standardized)],"ERROR")</f>
        <v>Physicians Clinics</v>
      </c>
      <c r="AB57" t="str">
        <f>_xlfn.XLOOKUP(COO[[#This Row],[Company Domain]],Summary[Company Domain], Summary[Lead Segment HS],"ERROR")</f>
        <v>Healthcare</v>
      </c>
      <c r="AC57" t="str">
        <f>_xlfn.XLOOKUP(COO[[#This Row],[Company Domain]],Summary[Company Domain], Summary[Industry Re-Segmentation],"ERROR")</f>
        <v>Healthcare</v>
      </c>
      <c r="AD57" t="s">
        <v>1468</v>
      </c>
      <c r="AE57" t="s">
        <v>1469</v>
      </c>
      <c r="AF57" t="s">
        <v>1470</v>
      </c>
      <c r="AG57" t="s">
        <v>1471</v>
      </c>
      <c r="AH57" t="s">
        <v>1472</v>
      </c>
      <c r="AI57" t="s">
        <v>542</v>
      </c>
      <c r="AJ57">
        <v>75235</v>
      </c>
      <c r="AK57" t="s">
        <v>221</v>
      </c>
      <c r="AL57" t="s">
        <v>1473</v>
      </c>
      <c r="AO57" t="s">
        <v>1503</v>
      </c>
      <c r="AP57" t="s">
        <v>2140</v>
      </c>
      <c r="AQ57" t="s">
        <v>3439</v>
      </c>
      <c r="AR57" t="s">
        <v>207</v>
      </c>
    </row>
    <row r="58" spans="1:44" x14ac:dyDescent="0.3">
      <c r="A58" t="s">
        <v>1860</v>
      </c>
      <c r="C58" t="s">
        <v>1082</v>
      </c>
      <c r="D58" t="s">
        <v>1935</v>
      </c>
      <c r="E58" t="s">
        <v>225</v>
      </c>
      <c r="F58" t="s">
        <v>802</v>
      </c>
      <c r="G58" t="s">
        <v>271</v>
      </c>
      <c r="H58" t="s">
        <v>1936</v>
      </c>
      <c r="I58" t="s">
        <v>178</v>
      </c>
      <c r="J58" t="s">
        <v>1937</v>
      </c>
      <c r="L58" t="s">
        <v>1938</v>
      </c>
      <c r="M58" t="s">
        <v>1939</v>
      </c>
      <c r="N58" t="s">
        <v>659</v>
      </c>
      <c r="O58">
        <v>21208</v>
      </c>
      <c r="P58" t="s">
        <v>221</v>
      </c>
      <c r="Q58" t="s">
        <v>78</v>
      </c>
      <c r="R58" t="s">
        <v>652</v>
      </c>
      <c r="S58" t="s">
        <v>178</v>
      </c>
      <c r="T58" t="s">
        <v>653</v>
      </c>
      <c r="U58">
        <f>_xlfn.XLOOKUP(COO[[#This Row],[Company Domain]],Summary[Company Domain], Summary[Revenue (in 000s USD)],"ERROR")</f>
        <v>1031125</v>
      </c>
      <c r="V58" t="str">
        <f>_xlfn.XLOOKUP(COO[[#This Row],[Company Domain]],Summary[Company Domain], Summary[Revenue Range (in USD)],"ERROR")</f>
        <v>$1 bil. - $5 bil.</v>
      </c>
      <c r="W58" t="s">
        <v>601</v>
      </c>
      <c r="X58" t="s">
        <v>602</v>
      </c>
      <c r="Y58" t="s">
        <v>601</v>
      </c>
      <c r="Z58" t="s">
        <v>602</v>
      </c>
      <c r="AA58" t="str">
        <f>_xlfn.XLOOKUP(COO[[#This Row],[Company Domain]],Summary[Company Domain], Summary[Industry (Standardized)],"ERROR")</f>
        <v>Physicians Clinics</v>
      </c>
      <c r="AB58" t="str">
        <f>_xlfn.XLOOKUP(COO[[#This Row],[Company Domain]],Summary[Company Domain], Summary[Lead Segment HS],"ERROR")</f>
        <v>Healthcare</v>
      </c>
      <c r="AC58" t="str">
        <f>_xlfn.XLOOKUP(COO[[#This Row],[Company Domain]],Summary[Company Domain], Summary[Industry Re-Segmentation],"ERROR")</f>
        <v>Healthcare</v>
      </c>
      <c r="AD58" t="s">
        <v>654</v>
      </c>
      <c r="AE58" t="s">
        <v>655</v>
      </c>
      <c r="AF58" t="s">
        <v>656</v>
      </c>
      <c r="AG58" t="s">
        <v>657</v>
      </c>
      <c r="AH58" t="s">
        <v>658</v>
      </c>
      <c r="AI58" t="s">
        <v>659</v>
      </c>
      <c r="AJ58">
        <v>21784</v>
      </c>
      <c r="AK58" t="s">
        <v>221</v>
      </c>
      <c r="AL58" t="s">
        <v>660</v>
      </c>
      <c r="AO58" t="s">
        <v>1503</v>
      </c>
      <c r="AP58" t="s">
        <v>2140</v>
      </c>
    </row>
    <row r="59" spans="1:44" x14ac:dyDescent="0.3">
      <c r="A59" t="s">
        <v>1860</v>
      </c>
      <c r="B59" t="s">
        <v>1940</v>
      </c>
      <c r="C59" t="s">
        <v>1941</v>
      </c>
      <c r="D59" t="s">
        <v>1569</v>
      </c>
      <c r="E59" t="s">
        <v>225</v>
      </c>
      <c r="F59" t="s">
        <v>802</v>
      </c>
      <c r="G59" t="s">
        <v>271</v>
      </c>
      <c r="H59" t="s">
        <v>1942</v>
      </c>
      <c r="I59" t="s">
        <v>885</v>
      </c>
      <c r="K59" t="s">
        <v>1943</v>
      </c>
      <c r="L59" t="s">
        <v>893</v>
      </c>
      <c r="M59" t="s">
        <v>743</v>
      </c>
      <c r="N59" t="s">
        <v>376</v>
      </c>
      <c r="O59">
        <v>10013</v>
      </c>
      <c r="P59" t="s">
        <v>221</v>
      </c>
      <c r="Q59" t="s">
        <v>98</v>
      </c>
      <c r="R59" t="s">
        <v>888</v>
      </c>
      <c r="S59" t="s">
        <v>197</v>
      </c>
      <c r="T59" t="s">
        <v>889</v>
      </c>
      <c r="U59">
        <f>_xlfn.XLOOKUP(COO[[#This Row],[Company Domain]],Summary[Company Domain], Summary[Revenue (in 000s USD)],"ERROR")</f>
        <v>11177516</v>
      </c>
      <c r="V59" t="str">
        <f>_xlfn.XLOOKUP(COO[[#This Row],[Company Domain]],Summary[Company Domain], Summary[Revenue Range (in USD)],"ERROR")</f>
        <v>Over $5 bil.</v>
      </c>
      <c r="W59" t="s">
        <v>280</v>
      </c>
      <c r="X59" t="s">
        <v>281</v>
      </c>
      <c r="Y59" t="s">
        <v>280</v>
      </c>
      <c r="Z59" t="s">
        <v>281</v>
      </c>
      <c r="AA59" t="str">
        <f>_xlfn.XLOOKUP(COO[[#This Row],[Company Domain]],Summary[Company Domain], Summary[Industry (Standardized)],"ERROR")</f>
        <v>Physicians Clinics</v>
      </c>
      <c r="AB59" t="str">
        <f>_xlfn.XLOOKUP(COO[[#This Row],[Company Domain]],Summary[Company Domain], Summary[Lead Segment HS],"ERROR")</f>
        <v>Healthcare</v>
      </c>
      <c r="AC59" t="str">
        <f>_xlfn.XLOOKUP(COO[[#This Row],[Company Domain]],Summary[Company Domain], Summary[Industry Re-Segmentation],"ERROR")</f>
        <v>Healthcare</v>
      </c>
      <c r="AD59" t="s">
        <v>890</v>
      </c>
      <c r="AE59" t="s">
        <v>891</v>
      </c>
      <c r="AF59" t="s">
        <v>892</v>
      </c>
      <c r="AG59" t="s">
        <v>893</v>
      </c>
      <c r="AH59" t="s">
        <v>743</v>
      </c>
      <c r="AI59" t="s">
        <v>376</v>
      </c>
      <c r="AJ59">
        <v>10013</v>
      </c>
      <c r="AK59" t="s">
        <v>221</v>
      </c>
      <c r="AL59" t="s">
        <v>894</v>
      </c>
      <c r="AO59" t="s">
        <v>1503</v>
      </c>
      <c r="AP59" t="s">
        <v>2140</v>
      </c>
    </row>
    <row r="60" spans="1:44" x14ac:dyDescent="0.3">
      <c r="A60" t="s">
        <v>1944</v>
      </c>
      <c r="C60" t="s">
        <v>1945</v>
      </c>
      <c r="D60" t="s">
        <v>1569</v>
      </c>
      <c r="E60" t="s">
        <v>225</v>
      </c>
      <c r="F60" t="s">
        <v>1631</v>
      </c>
      <c r="G60" t="s">
        <v>271</v>
      </c>
      <c r="H60" t="s">
        <v>1946</v>
      </c>
      <c r="I60" t="s">
        <v>766</v>
      </c>
      <c r="K60" t="s">
        <v>1947</v>
      </c>
      <c r="L60" t="s">
        <v>775</v>
      </c>
      <c r="M60" t="s">
        <v>769</v>
      </c>
      <c r="N60" t="s">
        <v>294</v>
      </c>
      <c r="O60">
        <v>94612</v>
      </c>
      <c r="P60" t="s">
        <v>221</v>
      </c>
      <c r="Q60" t="s">
        <v>1</v>
      </c>
      <c r="R60" t="s">
        <v>770</v>
      </c>
      <c r="S60" t="s">
        <v>101</v>
      </c>
      <c r="T60" t="s">
        <v>771</v>
      </c>
      <c r="U60">
        <f>_xlfn.XLOOKUP(COO[[#This Row],[Company Domain]],Summary[Company Domain], Summary[Revenue (in 000s USD)],"ERROR")</f>
        <v>95400000</v>
      </c>
      <c r="V60" t="str">
        <f>_xlfn.XLOOKUP(COO[[#This Row],[Company Domain]],Summary[Company Domain], Summary[Revenue Range (in USD)],"ERROR")</f>
        <v>Over $5 bil.</v>
      </c>
      <c r="W60" t="s">
        <v>280</v>
      </c>
      <c r="X60" t="s">
        <v>206</v>
      </c>
      <c r="Y60" t="s">
        <v>280</v>
      </c>
      <c r="Z60" t="s">
        <v>206</v>
      </c>
      <c r="AA60" t="str">
        <f>_xlfn.XLOOKUP(COO[[#This Row],[Company Domain]],Summary[Company Domain], Summary[Industry (Standardized)],"ERROR")</f>
        <v>Physicians Clinics</v>
      </c>
      <c r="AB60" t="str">
        <f>_xlfn.XLOOKUP(COO[[#This Row],[Company Domain]],Summary[Company Domain], Summary[Lead Segment HS],"ERROR")</f>
        <v>Healthcare</v>
      </c>
      <c r="AC60" t="str">
        <f>_xlfn.XLOOKUP(COO[[#This Row],[Company Domain]],Summary[Company Domain], Summary[Industry Re-Segmentation],"ERROR")</f>
        <v>Healthcare</v>
      </c>
      <c r="AD60" t="s">
        <v>772</v>
      </c>
      <c r="AE60" t="s">
        <v>773</v>
      </c>
      <c r="AF60" t="s">
        <v>774</v>
      </c>
      <c r="AG60" t="s">
        <v>775</v>
      </c>
      <c r="AH60" t="s">
        <v>769</v>
      </c>
      <c r="AI60" t="s">
        <v>294</v>
      </c>
      <c r="AJ60">
        <v>94612</v>
      </c>
      <c r="AK60" t="s">
        <v>221</v>
      </c>
      <c r="AL60" t="s">
        <v>776</v>
      </c>
      <c r="AO60" t="s">
        <v>1503</v>
      </c>
      <c r="AP60" t="s">
        <v>2140</v>
      </c>
    </row>
    <row r="61" spans="1:44" x14ac:dyDescent="0.3">
      <c r="A61" t="s">
        <v>1948</v>
      </c>
      <c r="B61" t="s">
        <v>1756</v>
      </c>
      <c r="C61" t="s">
        <v>1949</v>
      </c>
      <c r="D61" t="s">
        <v>1569</v>
      </c>
      <c r="E61" t="s">
        <v>225</v>
      </c>
      <c r="F61" t="s">
        <v>1570</v>
      </c>
      <c r="G61" t="s">
        <v>271</v>
      </c>
      <c r="H61" t="s">
        <v>1950</v>
      </c>
      <c r="I61" t="s">
        <v>766</v>
      </c>
      <c r="J61" t="s">
        <v>1951</v>
      </c>
      <c r="K61" t="s">
        <v>1952</v>
      </c>
      <c r="L61" t="s">
        <v>1953</v>
      </c>
      <c r="M61" t="s">
        <v>696</v>
      </c>
      <c r="N61" t="s">
        <v>328</v>
      </c>
      <c r="O61">
        <v>97232</v>
      </c>
      <c r="P61" t="s">
        <v>221</v>
      </c>
      <c r="Q61" t="s">
        <v>1</v>
      </c>
      <c r="R61" t="s">
        <v>770</v>
      </c>
      <c r="S61" t="s">
        <v>101</v>
      </c>
      <c r="T61" t="s">
        <v>771</v>
      </c>
      <c r="U61">
        <f>_xlfn.XLOOKUP(COO[[#This Row],[Company Domain]],Summary[Company Domain], Summary[Revenue (in 000s USD)],"ERROR")</f>
        <v>95400000</v>
      </c>
      <c r="V61" t="str">
        <f>_xlfn.XLOOKUP(COO[[#This Row],[Company Domain]],Summary[Company Domain], Summary[Revenue Range (in USD)],"ERROR")</f>
        <v>Over $5 bil.</v>
      </c>
      <c r="W61" t="s">
        <v>280</v>
      </c>
      <c r="X61" t="s">
        <v>206</v>
      </c>
      <c r="Y61" t="s">
        <v>280</v>
      </c>
      <c r="Z61" t="s">
        <v>206</v>
      </c>
      <c r="AA61" t="str">
        <f>_xlfn.XLOOKUP(COO[[#This Row],[Company Domain]],Summary[Company Domain], Summary[Industry (Standardized)],"ERROR")</f>
        <v>Physicians Clinics</v>
      </c>
      <c r="AB61" t="str">
        <f>_xlfn.XLOOKUP(COO[[#This Row],[Company Domain]],Summary[Company Domain], Summary[Lead Segment HS],"ERROR")</f>
        <v>Healthcare</v>
      </c>
      <c r="AC61" t="str">
        <f>_xlfn.XLOOKUP(COO[[#This Row],[Company Domain]],Summary[Company Domain], Summary[Industry Re-Segmentation],"ERROR")</f>
        <v>Healthcare</v>
      </c>
      <c r="AD61" t="s">
        <v>772</v>
      </c>
      <c r="AE61" t="s">
        <v>773</v>
      </c>
      <c r="AF61" t="s">
        <v>774</v>
      </c>
      <c r="AG61" t="s">
        <v>775</v>
      </c>
      <c r="AH61" t="s">
        <v>769</v>
      </c>
      <c r="AI61" t="s">
        <v>294</v>
      </c>
      <c r="AJ61">
        <v>94612</v>
      </c>
      <c r="AK61" t="s">
        <v>221</v>
      </c>
      <c r="AL61" t="s">
        <v>776</v>
      </c>
      <c r="AO61" t="s">
        <v>1503</v>
      </c>
      <c r="AP61" t="s">
        <v>2140</v>
      </c>
    </row>
    <row r="62" spans="1:44" x14ac:dyDescent="0.3">
      <c r="A62" t="s">
        <v>1954</v>
      </c>
      <c r="C62" t="s">
        <v>1955</v>
      </c>
      <c r="D62" t="s">
        <v>1569</v>
      </c>
      <c r="E62" t="s">
        <v>225</v>
      </c>
      <c r="F62" t="s">
        <v>802</v>
      </c>
      <c r="G62" t="s">
        <v>271</v>
      </c>
      <c r="H62" t="s">
        <v>1956</v>
      </c>
      <c r="I62" t="s">
        <v>154</v>
      </c>
      <c r="J62" t="s">
        <v>1957</v>
      </c>
      <c r="K62" t="s">
        <v>1958</v>
      </c>
      <c r="L62" t="s">
        <v>1959</v>
      </c>
      <c r="M62" t="s">
        <v>1960</v>
      </c>
      <c r="N62" t="s">
        <v>1961</v>
      </c>
      <c r="O62">
        <v>39120</v>
      </c>
      <c r="P62" t="s">
        <v>221</v>
      </c>
      <c r="Q62" t="s">
        <v>543</v>
      </c>
      <c r="R62" t="s">
        <v>544</v>
      </c>
      <c r="S62" t="s">
        <v>154</v>
      </c>
      <c r="T62" t="s">
        <v>545</v>
      </c>
      <c r="U62">
        <f>_xlfn.XLOOKUP(COO[[#This Row],[Company Domain]],Summary[Company Domain], Summary[Revenue (in 000s USD)],"ERROR")</f>
        <v>12450000</v>
      </c>
      <c r="V62" t="str">
        <f>_xlfn.XLOOKUP(COO[[#This Row],[Company Domain]],Summary[Company Domain], Summary[Revenue Range (in USD)],"ERROR")</f>
        <v>Over $5 bil.</v>
      </c>
      <c r="W62" t="s">
        <v>280</v>
      </c>
      <c r="X62" t="s">
        <v>281</v>
      </c>
      <c r="Y62" t="s">
        <v>280</v>
      </c>
      <c r="Z62" t="s">
        <v>281</v>
      </c>
      <c r="AA62" t="str">
        <f>_xlfn.XLOOKUP(COO[[#This Row],[Company Domain]],Summary[Company Domain], Summary[Industry (Standardized)],"ERROR")</f>
        <v>Physicians Clinics</v>
      </c>
      <c r="AB62" t="str">
        <f>_xlfn.XLOOKUP(COO[[#This Row],[Company Domain]],Summary[Company Domain], Summary[Lead Segment HS],"ERROR")</f>
        <v>Healthcare</v>
      </c>
      <c r="AC62" t="str">
        <f>_xlfn.XLOOKUP(COO[[#This Row],[Company Domain]],Summary[Company Domain], Summary[Industry Re-Segmentation],"ERROR")</f>
        <v>Healthcare</v>
      </c>
      <c r="AD62" t="s">
        <v>546</v>
      </c>
      <c r="AE62" t="s">
        <v>547</v>
      </c>
      <c r="AF62" t="s">
        <v>548</v>
      </c>
      <c r="AG62" t="s">
        <v>549</v>
      </c>
      <c r="AH62" t="s">
        <v>550</v>
      </c>
      <c r="AI62" t="s">
        <v>551</v>
      </c>
      <c r="AJ62">
        <v>37067</v>
      </c>
      <c r="AK62" t="s">
        <v>221</v>
      </c>
      <c r="AL62" t="s">
        <v>552</v>
      </c>
      <c r="AO62" t="s">
        <v>1503</v>
      </c>
      <c r="AP62" t="s">
        <v>2140</v>
      </c>
    </row>
    <row r="63" spans="1:44" x14ac:dyDescent="0.3">
      <c r="A63" t="s">
        <v>1962</v>
      </c>
      <c r="B63" t="s">
        <v>896</v>
      </c>
      <c r="C63" t="s">
        <v>1963</v>
      </c>
      <c r="D63" t="s">
        <v>1964</v>
      </c>
      <c r="E63" t="s">
        <v>225</v>
      </c>
      <c r="F63" t="s">
        <v>802</v>
      </c>
      <c r="G63" t="s">
        <v>271</v>
      </c>
      <c r="H63" t="s">
        <v>1965</v>
      </c>
      <c r="I63" t="s">
        <v>1966</v>
      </c>
      <c r="J63" t="s">
        <v>1967</v>
      </c>
      <c r="K63" t="s">
        <v>1968</v>
      </c>
      <c r="L63" t="s">
        <v>385</v>
      </c>
      <c r="M63" t="s">
        <v>386</v>
      </c>
      <c r="N63" t="s">
        <v>345</v>
      </c>
      <c r="O63">
        <v>65801</v>
      </c>
      <c r="P63" t="s">
        <v>221</v>
      </c>
      <c r="Q63" t="s">
        <v>377</v>
      </c>
      <c r="R63" t="s">
        <v>378</v>
      </c>
      <c r="S63" t="s">
        <v>170</v>
      </c>
      <c r="T63" t="s">
        <v>379</v>
      </c>
      <c r="U63">
        <f>_xlfn.XLOOKUP(COO[[#This Row],[Company Domain]],Summary[Company Domain], Summary[Revenue (in 000s USD)],"ERROR")</f>
        <v>1204613</v>
      </c>
      <c r="V63" t="str">
        <f>_xlfn.XLOOKUP(COO[[#This Row],[Company Domain]],Summary[Company Domain], Summary[Revenue Range (in USD)],"ERROR")</f>
        <v>$1 bil. - $5 bil.</v>
      </c>
      <c r="W63" t="s">
        <v>380</v>
      </c>
      <c r="X63" t="s">
        <v>381</v>
      </c>
      <c r="Y63" t="s">
        <v>380</v>
      </c>
      <c r="Z63" t="s">
        <v>381</v>
      </c>
      <c r="AA63" t="str">
        <f>_xlfn.XLOOKUP(COO[[#This Row],[Company Domain]],Summary[Company Domain], Summary[Industry (Standardized)],"ERROR")</f>
        <v>Finance</v>
      </c>
      <c r="AB63" t="str">
        <f>_xlfn.XLOOKUP(COO[[#This Row],[Company Domain]],Summary[Company Domain], Summary[Lead Segment HS],"ERROR")</f>
        <v>Services</v>
      </c>
      <c r="AC63" t="str">
        <f>_xlfn.XLOOKUP(COO[[#This Row],[Company Domain]],Summary[Company Domain], Summary[Industry Re-Segmentation],"ERROR")</f>
        <v>Finance &amp; Insurance</v>
      </c>
      <c r="AD63" t="s">
        <v>382</v>
      </c>
      <c r="AE63" t="s">
        <v>383</v>
      </c>
      <c r="AF63" t="s">
        <v>384</v>
      </c>
      <c r="AG63" t="s">
        <v>385</v>
      </c>
      <c r="AH63" t="s">
        <v>386</v>
      </c>
      <c r="AI63" t="s">
        <v>345</v>
      </c>
      <c r="AJ63">
        <v>65801</v>
      </c>
      <c r="AK63" t="s">
        <v>221</v>
      </c>
      <c r="AL63" t="s">
        <v>387</v>
      </c>
      <c r="AO63" t="s">
        <v>1503</v>
      </c>
      <c r="AP63" t="s">
        <v>2140</v>
      </c>
    </row>
    <row r="64" spans="1:44" x14ac:dyDescent="0.3">
      <c r="A64" t="s">
        <v>1969</v>
      </c>
      <c r="B64" t="s">
        <v>505</v>
      </c>
      <c r="C64" t="s">
        <v>1970</v>
      </c>
      <c r="D64" t="s">
        <v>1569</v>
      </c>
      <c r="E64" t="s">
        <v>225</v>
      </c>
      <c r="F64" t="s">
        <v>802</v>
      </c>
      <c r="G64" t="s">
        <v>271</v>
      </c>
      <c r="H64" t="s">
        <v>1971</v>
      </c>
      <c r="I64" t="s">
        <v>1972</v>
      </c>
      <c r="J64" t="s">
        <v>1973</v>
      </c>
      <c r="K64" t="s">
        <v>1974</v>
      </c>
      <c r="L64" t="s">
        <v>960</v>
      </c>
      <c r="M64" t="s">
        <v>961</v>
      </c>
      <c r="N64" t="s">
        <v>277</v>
      </c>
      <c r="O64">
        <v>50702</v>
      </c>
      <c r="P64" t="s">
        <v>221</v>
      </c>
      <c r="Q64" t="s">
        <v>64</v>
      </c>
      <c r="R64" t="s">
        <v>278</v>
      </c>
      <c r="S64" t="s">
        <v>164</v>
      </c>
      <c r="T64" t="s">
        <v>279</v>
      </c>
      <c r="U64">
        <f>_xlfn.XLOOKUP(COO[[#This Row],[Company Domain]],Summary[Company Domain], Summary[Revenue (in 000s USD)],"ERROR")</f>
        <v>2642435</v>
      </c>
      <c r="V64" t="str">
        <f>_xlfn.XLOOKUP(COO[[#This Row],[Company Domain]],Summary[Company Domain], Summary[Revenue Range (in USD)],"ERROR")</f>
        <v>$1 bil. - $5 bil.</v>
      </c>
      <c r="W64" t="s">
        <v>280</v>
      </c>
      <c r="X64" t="s">
        <v>281</v>
      </c>
      <c r="Y64" t="s">
        <v>280</v>
      </c>
      <c r="Z64" t="s">
        <v>281</v>
      </c>
      <c r="AA64" t="str">
        <f>_xlfn.XLOOKUP(COO[[#This Row],[Company Domain]],Summary[Company Domain], Summary[Industry (Standardized)],"ERROR")</f>
        <v>Physicians Clinics</v>
      </c>
      <c r="AB64" t="str">
        <f>_xlfn.XLOOKUP(COO[[#This Row],[Company Domain]],Summary[Company Domain], Summary[Lead Segment HS],"ERROR")</f>
        <v>Healthcare</v>
      </c>
      <c r="AC64" t="str">
        <f>_xlfn.XLOOKUP(COO[[#This Row],[Company Domain]],Summary[Company Domain], Summary[Industry Re-Segmentation],"ERROR")</f>
        <v>Healthcare</v>
      </c>
      <c r="AD64" t="s">
        <v>282</v>
      </c>
      <c r="AE64" t="s">
        <v>283</v>
      </c>
      <c r="AF64" t="s">
        <v>284</v>
      </c>
      <c r="AG64" t="s">
        <v>285</v>
      </c>
      <c r="AH64" t="s">
        <v>286</v>
      </c>
      <c r="AI64" t="s">
        <v>277</v>
      </c>
      <c r="AJ64">
        <v>52403</v>
      </c>
      <c r="AK64" t="s">
        <v>221</v>
      </c>
      <c r="AL64" t="s">
        <v>287</v>
      </c>
      <c r="AO64" t="s">
        <v>1503</v>
      </c>
      <c r="AP64" t="s">
        <v>2140</v>
      </c>
      <c r="AQ64" t="s">
        <v>3439</v>
      </c>
      <c r="AR64" t="s">
        <v>207</v>
      </c>
    </row>
    <row r="65" spans="1:44" x14ac:dyDescent="0.3">
      <c r="A65" t="s">
        <v>1975</v>
      </c>
      <c r="C65" t="s">
        <v>1976</v>
      </c>
      <c r="D65" t="s">
        <v>1569</v>
      </c>
      <c r="E65" t="s">
        <v>225</v>
      </c>
      <c r="F65" t="s">
        <v>802</v>
      </c>
      <c r="G65" t="s">
        <v>271</v>
      </c>
      <c r="H65" t="s">
        <v>1977</v>
      </c>
      <c r="I65" t="s">
        <v>144</v>
      </c>
      <c r="J65" t="s">
        <v>1978</v>
      </c>
      <c r="K65" t="s">
        <v>1979</v>
      </c>
      <c r="L65" t="s">
        <v>455</v>
      </c>
      <c r="M65" t="s">
        <v>456</v>
      </c>
      <c r="N65" t="s">
        <v>457</v>
      </c>
      <c r="O65">
        <v>84111</v>
      </c>
      <c r="P65" t="s">
        <v>221</v>
      </c>
      <c r="Q65" t="s">
        <v>44</v>
      </c>
      <c r="R65" t="s">
        <v>458</v>
      </c>
      <c r="S65" t="s">
        <v>144</v>
      </c>
      <c r="T65" t="s">
        <v>459</v>
      </c>
      <c r="U65">
        <f>_xlfn.XLOOKUP(COO[[#This Row],[Company Domain]],Summary[Company Domain], Summary[Revenue (in 000s USD)],"ERROR")</f>
        <v>8393157</v>
      </c>
      <c r="V65" t="str">
        <f>_xlfn.XLOOKUP(COO[[#This Row],[Company Domain]],Summary[Company Domain], Summary[Revenue Range (in USD)],"ERROR")</f>
        <v>Over $5 bil.</v>
      </c>
      <c r="W65" t="s">
        <v>280</v>
      </c>
      <c r="X65" t="s">
        <v>281</v>
      </c>
      <c r="Y65" t="s">
        <v>460</v>
      </c>
      <c r="Z65" t="s">
        <v>461</v>
      </c>
      <c r="AA65" t="str">
        <f>_xlfn.XLOOKUP(COO[[#This Row],[Company Domain]],Summary[Company Domain], Summary[Industry (Standardized)],"ERROR")</f>
        <v>Physicians Clinics</v>
      </c>
      <c r="AB65" t="str">
        <f>_xlfn.XLOOKUP(COO[[#This Row],[Company Domain]],Summary[Company Domain], Summary[Lead Segment HS],"ERROR")</f>
        <v>Healthcare</v>
      </c>
      <c r="AC65" t="str">
        <f>_xlfn.XLOOKUP(COO[[#This Row],[Company Domain]],Summary[Company Domain], Summary[Industry Re-Segmentation],"ERROR")</f>
        <v>Healthcare</v>
      </c>
      <c r="AD65" t="s">
        <v>462</v>
      </c>
      <c r="AE65" t="s">
        <v>463</v>
      </c>
      <c r="AF65" t="s">
        <v>464</v>
      </c>
      <c r="AG65" t="s">
        <v>465</v>
      </c>
      <c r="AH65" t="s">
        <v>456</v>
      </c>
      <c r="AI65" t="s">
        <v>457</v>
      </c>
      <c r="AJ65">
        <v>84111</v>
      </c>
      <c r="AK65" t="s">
        <v>221</v>
      </c>
      <c r="AL65" t="s">
        <v>466</v>
      </c>
      <c r="AO65" t="s">
        <v>1503</v>
      </c>
      <c r="AP65" t="s">
        <v>2140</v>
      </c>
      <c r="AQ65" t="s">
        <v>3439</v>
      </c>
      <c r="AR65" t="s">
        <v>207</v>
      </c>
    </row>
    <row r="66" spans="1:44" x14ac:dyDescent="0.3">
      <c r="A66" t="s">
        <v>1980</v>
      </c>
      <c r="B66" t="s">
        <v>1981</v>
      </c>
      <c r="C66" t="s">
        <v>1982</v>
      </c>
      <c r="D66" t="s">
        <v>1983</v>
      </c>
      <c r="E66" t="s">
        <v>225</v>
      </c>
      <c r="F66" t="s">
        <v>802</v>
      </c>
      <c r="G66" t="s">
        <v>271</v>
      </c>
      <c r="H66" t="s">
        <v>1984</v>
      </c>
      <c r="I66" t="s">
        <v>1495</v>
      </c>
      <c r="J66" t="s">
        <v>1985</v>
      </c>
      <c r="K66" t="s">
        <v>1986</v>
      </c>
      <c r="L66" t="s">
        <v>1309</v>
      </c>
      <c r="M66" t="s">
        <v>1310</v>
      </c>
      <c r="N66" t="s">
        <v>294</v>
      </c>
      <c r="O66">
        <v>92868</v>
      </c>
      <c r="P66" t="s">
        <v>221</v>
      </c>
      <c r="Q66" t="s">
        <v>59</v>
      </c>
      <c r="R66" t="s">
        <v>1305</v>
      </c>
      <c r="S66" t="s">
        <v>159</v>
      </c>
      <c r="U66">
        <f>_xlfn.XLOOKUP(COO[[#This Row],[Company Domain]],Summary[Company Domain], Summary[Revenue (in 000s USD)],"ERROR")</f>
        <v>2202029</v>
      </c>
      <c r="V66" t="str">
        <f>_xlfn.XLOOKUP(COO[[#This Row],[Company Domain]],Summary[Company Domain], Summary[Revenue Range (in USD)],"ERROR")</f>
        <v>$1 bil. - $5 bil.</v>
      </c>
      <c r="W66" t="s">
        <v>280</v>
      </c>
      <c r="X66" t="s">
        <v>281</v>
      </c>
      <c r="Y66" t="s">
        <v>280</v>
      </c>
      <c r="Z66" t="s">
        <v>842</v>
      </c>
      <c r="AA66" t="str">
        <f>_xlfn.XLOOKUP(COO[[#This Row],[Company Domain]],Summary[Company Domain], Summary[Industry (Standardized)],"ERROR")</f>
        <v>Physicians Clinics</v>
      </c>
      <c r="AB66" t="str">
        <f>_xlfn.XLOOKUP(COO[[#This Row],[Company Domain]],Summary[Company Domain], Summary[Lead Segment HS],"ERROR")</f>
        <v>Healthcare</v>
      </c>
      <c r="AC66" t="str">
        <f>_xlfn.XLOOKUP(COO[[#This Row],[Company Domain]],Summary[Company Domain], Summary[Industry Re-Segmentation],"ERROR")</f>
        <v>Healthcare</v>
      </c>
      <c r="AD66" t="s">
        <v>1306</v>
      </c>
      <c r="AE66" t="s">
        <v>1307</v>
      </c>
      <c r="AF66" t="s">
        <v>1308</v>
      </c>
      <c r="AG66" t="s">
        <v>1309</v>
      </c>
      <c r="AH66" t="s">
        <v>1310</v>
      </c>
      <c r="AI66" t="s">
        <v>294</v>
      </c>
      <c r="AJ66">
        <v>92868</v>
      </c>
      <c r="AK66" t="s">
        <v>221</v>
      </c>
      <c r="AL66" t="s">
        <v>1311</v>
      </c>
      <c r="AO66" t="s">
        <v>1503</v>
      </c>
      <c r="AP66" t="s">
        <v>2140</v>
      </c>
      <c r="AQ66" t="s">
        <v>3440</v>
      </c>
      <c r="AR66" t="s">
        <v>207</v>
      </c>
    </row>
    <row r="67" spans="1:44" x14ac:dyDescent="0.3">
      <c r="A67" t="s">
        <v>1617</v>
      </c>
      <c r="B67" t="s">
        <v>1987</v>
      </c>
      <c r="C67" t="s">
        <v>1988</v>
      </c>
      <c r="D67" t="s">
        <v>1989</v>
      </c>
      <c r="E67" t="s">
        <v>225</v>
      </c>
      <c r="F67" t="s">
        <v>1570</v>
      </c>
      <c r="G67" t="s">
        <v>271</v>
      </c>
      <c r="H67" t="s">
        <v>1990</v>
      </c>
      <c r="I67" t="s">
        <v>135</v>
      </c>
      <c r="J67" t="s">
        <v>1991</v>
      </c>
      <c r="K67" t="s">
        <v>1992</v>
      </c>
      <c r="L67" t="s">
        <v>1993</v>
      </c>
      <c r="M67" t="s">
        <v>680</v>
      </c>
      <c r="N67" t="s">
        <v>345</v>
      </c>
      <c r="O67">
        <v>63105</v>
      </c>
      <c r="P67" t="s">
        <v>221</v>
      </c>
      <c r="Q67" t="s">
        <v>681</v>
      </c>
      <c r="R67" t="s">
        <v>682</v>
      </c>
      <c r="S67" t="s">
        <v>135</v>
      </c>
      <c r="T67" t="s">
        <v>683</v>
      </c>
      <c r="U67">
        <f>_xlfn.XLOOKUP(COO[[#This Row],[Company Domain]],Summary[Company Domain], Summary[Revenue (in 000s USD)],"ERROR")</f>
        <v>144547000</v>
      </c>
      <c r="V67" t="str">
        <f>_xlfn.XLOOKUP(COO[[#This Row],[Company Domain]],Summary[Company Domain], Summary[Revenue Range (in USD)],"ERROR")</f>
        <v>Over $5 bil.</v>
      </c>
      <c r="W67" t="s">
        <v>215</v>
      </c>
      <c r="Y67" t="s">
        <v>215</v>
      </c>
      <c r="AA67" t="str">
        <f>_xlfn.XLOOKUP(COO[[#This Row],[Company Domain]],Summary[Company Domain], Summary[Industry (Standardized)],"ERROR")</f>
        <v>Insurance</v>
      </c>
      <c r="AB67" t="str">
        <f>_xlfn.XLOOKUP(COO[[#This Row],[Company Domain]],Summary[Company Domain], Summary[Lead Segment HS],"ERROR")</f>
        <v>Services</v>
      </c>
      <c r="AC67" t="str">
        <f>_xlfn.XLOOKUP(COO[[#This Row],[Company Domain]],Summary[Company Domain], Summary[Industry Re-Segmentation],"ERROR")</f>
        <v>Finance &amp; Insurance</v>
      </c>
      <c r="AD67" t="s">
        <v>684</v>
      </c>
      <c r="AE67" t="s">
        <v>685</v>
      </c>
      <c r="AF67" t="s">
        <v>686</v>
      </c>
      <c r="AG67" t="s">
        <v>687</v>
      </c>
      <c r="AH67" t="s">
        <v>680</v>
      </c>
      <c r="AI67" t="s">
        <v>345</v>
      </c>
      <c r="AJ67">
        <v>63105</v>
      </c>
      <c r="AK67" t="s">
        <v>221</v>
      </c>
      <c r="AL67" t="s">
        <v>688</v>
      </c>
      <c r="AO67" t="s">
        <v>1503</v>
      </c>
      <c r="AP67" t="s">
        <v>2140</v>
      </c>
    </row>
    <row r="68" spans="1:44" x14ac:dyDescent="0.3">
      <c r="A68" t="s">
        <v>1994</v>
      </c>
      <c r="C68" t="s">
        <v>451</v>
      </c>
      <c r="D68" t="s">
        <v>1569</v>
      </c>
      <c r="E68" t="s">
        <v>225</v>
      </c>
      <c r="F68" t="s">
        <v>802</v>
      </c>
      <c r="G68" t="s">
        <v>271</v>
      </c>
      <c r="H68" t="s">
        <v>1995</v>
      </c>
      <c r="I68" t="s">
        <v>135</v>
      </c>
      <c r="K68" t="s">
        <v>1996</v>
      </c>
      <c r="N68" t="s">
        <v>361</v>
      </c>
      <c r="P68" t="s">
        <v>221</v>
      </c>
      <c r="Q68" t="s">
        <v>681</v>
      </c>
      <c r="R68" t="s">
        <v>682</v>
      </c>
      <c r="S68" t="s">
        <v>135</v>
      </c>
      <c r="T68" t="s">
        <v>683</v>
      </c>
      <c r="U68">
        <f>_xlfn.XLOOKUP(COO[[#This Row],[Company Domain]],Summary[Company Domain], Summary[Revenue (in 000s USD)],"ERROR")</f>
        <v>144547000</v>
      </c>
      <c r="V68" t="str">
        <f>_xlfn.XLOOKUP(COO[[#This Row],[Company Domain]],Summary[Company Domain], Summary[Revenue Range (in USD)],"ERROR")</f>
        <v>Over $5 bil.</v>
      </c>
      <c r="W68" t="s">
        <v>215</v>
      </c>
      <c r="Y68" t="s">
        <v>215</v>
      </c>
      <c r="AA68" t="str">
        <f>_xlfn.XLOOKUP(COO[[#This Row],[Company Domain]],Summary[Company Domain], Summary[Industry (Standardized)],"ERROR")</f>
        <v>Insurance</v>
      </c>
      <c r="AB68" t="str">
        <f>_xlfn.XLOOKUP(COO[[#This Row],[Company Domain]],Summary[Company Domain], Summary[Lead Segment HS],"ERROR")</f>
        <v>Services</v>
      </c>
      <c r="AC68" t="str">
        <f>_xlfn.XLOOKUP(COO[[#This Row],[Company Domain]],Summary[Company Domain], Summary[Industry Re-Segmentation],"ERROR")</f>
        <v>Finance &amp; Insurance</v>
      </c>
      <c r="AD68" t="s">
        <v>684</v>
      </c>
      <c r="AE68" t="s">
        <v>685</v>
      </c>
      <c r="AF68" t="s">
        <v>686</v>
      </c>
      <c r="AG68" t="s">
        <v>687</v>
      </c>
      <c r="AH68" t="s">
        <v>680</v>
      </c>
      <c r="AI68" t="s">
        <v>345</v>
      </c>
      <c r="AJ68">
        <v>63105</v>
      </c>
      <c r="AK68" t="s">
        <v>221</v>
      </c>
      <c r="AL68" t="s">
        <v>688</v>
      </c>
      <c r="AO68" t="s">
        <v>1503</v>
      </c>
      <c r="AP68" t="s">
        <v>2140</v>
      </c>
    </row>
    <row r="69" spans="1:44" x14ac:dyDescent="0.3">
      <c r="A69" t="s">
        <v>1997</v>
      </c>
      <c r="B69" t="s">
        <v>914</v>
      </c>
      <c r="C69" t="s">
        <v>1998</v>
      </c>
      <c r="D69" t="s">
        <v>1569</v>
      </c>
      <c r="E69" t="s">
        <v>225</v>
      </c>
      <c r="F69" t="s">
        <v>802</v>
      </c>
      <c r="G69" t="s">
        <v>271</v>
      </c>
      <c r="H69" t="s">
        <v>1999</v>
      </c>
      <c r="I69" t="s">
        <v>134</v>
      </c>
      <c r="K69" t="s">
        <v>2000</v>
      </c>
      <c r="L69" t="s">
        <v>607</v>
      </c>
      <c r="M69" t="s">
        <v>597</v>
      </c>
      <c r="N69" t="s">
        <v>558</v>
      </c>
      <c r="O69">
        <v>55344</v>
      </c>
      <c r="P69" t="s">
        <v>221</v>
      </c>
      <c r="Q69" t="s">
        <v>598</v>
      </c>
      <c r="R69" t="s">
        <v>599</v>
      </c>
      <c r="S69" t="s">
        <v>134</v>
      </c>
      <c r="T69" t="s">
        <v>600</v>
      </c>
      <c r="U69">
        <f>_xlfn.XLOOKUP(COO[[#This Row],[Company Domain]],Summary[Company Domain], Summary[Revenue (in 000s USD)],"ERROR")</f>
        <v>226600000</v>
      </c>
      <c r="V69" t="str">
        <f>_xlfn.XLOOKUP(COO[[#This Row],[Company Domain]],Summary[Company Domain], Summary[Revenue Range (in USD)],"ERROR")</f>
        <v>Over $5 bil.</v>
      </c>
      <c r="W69" t="s">
        <v>601</v>
      </c>
      <c r="X69" t="s">
        <v>602</v>
      </c>
      <c r="Y69" t="s">
        <v>603</v>
      </c>
      <c r="Z69" t="s">
        <v>602</v>
      </c>
      <c r="AA69" t="str">
        <f>_xlfn.XLOOKUP(COO[[#This Row],[Company Domain]],Summary[Company Domain], Summary[Industry (Standardized)],"ERROR")</f>
        <v>Insurance</v>
      </c>
      <c r="AB69" t="str">
        <f>_xlfn.XLOOKUP(COO[[#This Row],[Company Domain]],Summary[Company Domain], Summary[Lead Segment HS],"ERROR")</f>
        <v>Services</v>
      </c>
      <c r="AC69" t="str">
        <f>_xlfn.XLOOKUP(COO[[#This Row],[Company Domain]],Summary[Company Domain], Summary[Industry Re-Segmentation],"ERROR")</f>
        <v>Finance &amp; Insurance</v>
      </c>
      <c r="AD69" t="s">
        <v>604</v>
      </c>
      <c r="AE69" t="s">
        <v>605</v>
      </c>
      <c r="AF69" t="s">
        <v>606</v>
      </c>
      <c r="AG69" t="s">
        <v>607</v>
      </c>
      <c r="AH69" t="s">
        <v>597</v>
      </c>
      <c r="AI69" t="s">
        <v>558</v>
      </c>
      <c r="AJ69">
        <v>55344</v>
      </c>
      <c r="AK69" t="s">
        <v>221</v>
      </c>
      <c r="AL69" t="s">
        <v>608</v>
      </c>
      <c r="AO69" t="s">
        <v>1503</v>
      </c>
      <c r="AP69" t="s">
        <v>2140</v>
      </c>
    </row>
    <row r="70" spans="1:44" x14ac:dyDescent="0.3">
      <c r="A70" t="s">
        <v>1737</v>
      </c>
      <c r="C70" t="s">
        <v>2001</v>
      </c>
      <c r="D70" t="s">
        <v>2002</v>
      </c>
      <c r="E70" t="s">
        <v>225</v>
      </c>
      <c r="F70" t="s">
        <v>1845</v>
      </c>
      <c r="G70" t="s">
        <v>271</v>
      </c>
      <c r="H70" t="s">
        <v>2003</v>
      </c>
      <c r="I70" t="s">
        <v>766</v>
      </c>
      <c r="J70" t="s">
        <v>2004</v>
      </c>
      <c r="K70" t="s">
        <v>2005</v>
      </c>
      <c r="L70" t="s">
        <v>2006</v>
      </c>
      <c r="M70" t="s">
        <v>2007</v>
      </c>
      <c r="N70" t="s">
        <v>294</v>
      </c>
      <c r="O70">
        <v>95051</v>
      </c>
      <c r="P70" t="s">
        <v>221</v>
      </c>
      <c r="Q70" t="s">
        <v>1</v>
      </c>
      <c r="R70" t="s">
        <v>770</v>
      </c>
      <c r="S70" t="s">
        <v>101</v>
      </c>
      <c r="T70" t="s">
        <v>771</v>
      </c>
      <c r="U70">
        <f>_xlfn.XLOOKUP(COO[[#This Row],[Company Domain]],Summary[Company Domain], Summary[Revenue (in 000s USD)],"ERROR")</f>
        <v>95400000</v>
      </c>
      <c r="V70" t="str">
        <f>_xlfn.XLOOKUP(COO[[#This Row],[Company Domain]],Summary[Company Domain], Summary[Revenue Range (in USD)],"ERROR")</f>
        <v>Over $5 bil.</v>
      </c>
      <c r="W70" t="s">
        <v>280</v>
      </c>
      <c r="X70" t="s">
        <v>206</v>
      </c>
      <c r="Y70" t="s">
        <v>280</v>
      </c>
      <c r="Z70" t="s">
        <v>206</v>
      </c>
      <c r="AA70" t="str">
        <f>_xlfn.XLOOKUP(COO[[#This Row],[Company Domain]],Summary[Company Domain], Summary[Industry (Standardized)],"ERROR")</f>
        <v>Physicians Clinics</v>
      </c>
      <c r="AB70" t="str">
        <f>_xlfn.XLOOKUP(COO[[#This Row],[Company Domain]],Summary[Company Domain], Summary[Lead Segment HS],"ERROR")</f>
        <v>Healthcare</v>
      </c>
      <c r="AC70" t="str">
        <f>_xlfn.XLOOKUP(COO[[#This Row],[Company Domain]],Summary[Company Domain], Summary[Industry Re-Segmentation],"ERROR")</f>
        <v>Healthcare</v>
      </c>
      <c r="AD70" t="s">
        <v>772</v>
      </c>
      <c r="AE70" t="s">
        <v>773</v>
      </c>
      <c r="AF70" t="s">
        <v>774</v>
      </c>
      <c r="AG70" t="s">
        <v>775</v>
      </c>
      <c r="AH70" t="s">
        <v>769</v>
      </c>
      <c r="AI70" t="s">
        <v>294</v>
      </c>
      <c r="AJ70">
        <v>94612</v>
      </c>
      <c r="AK70" t="s">
        <v>221</v>
      </c>
      <c r="AL70" t="s">
        <v>776</v>
      </c>
      <c r="AO70" t="s">
        <v>1503</v>
      </c>
      <c r="AP70" t="s">
        <v>2140</v>
      </c>
    </row>
    <row r="71" spans="1:44" x14ac:dyDescent="0.3">
      <c r="A71" t="s">
        <v>628</v>
      </c>
      <c r="C71" t="s">
        <v>2008</v>
      </c>
      <c r="D71" t="s">
        <v>1569</v>
      </c>
      <c r="E71" t="s">
        <v>225</v>
      </c>
      <c r="F71" t="s">
        <v>802</v>
      </c>
      <c r="G71" t="s">
        <v>271</v>
      </c>
      <c r="H71" t="s">
        <v>2009</v>
      </c>
      <c r="I71" t="s">
        <v>632</v>
      </c>
      <c r="K71" t="s">
        <v>2010</v>
      </c>
      <c r="M71" t="s">
        <v>2011</v>
      </c>
      <c r="N71" t="s">
        <v>345</v>
      </c>
      <c r="P71" t="s">
        <v>221</v>
      </c>
      <c r="Q71" t="s">
        <v>637</v>
      </c>
      <c r="R71" t="s">
        <v>183</v>
      </c>
      <c r="S71" t="s">
        <v>183</v>
      </c>
      <c r="T71" t="s">
        <v>638</v>
      </c>
      <c r="U71">
        <f>_xlfn.XLOOKUP(COO[[#This Row],[Company Domain]],Summary[Company Domain], Summary[Revenue (in 000s USD)],"ERROR")</f>
        <v>1145055</v>
      </c>
      <c r="V71" t="str">
        <f>_xlfn.XLOOKUP(COO[[#This Row],[Company Domain]],Summary[Company Domain], Summary[Revenue Range (in USD)],"ERROR")</f>
        <v>$1 bil. - $5 bil.</v>
      </c>
      <c r="W71" t="s">
        <v>280</v>
      </c>
      <c r="Y71" t="s">
        <v>280</v>
      </c>
      <c r="Z71" t="s">
        <v>281</v>
      </c>
      <c r="AA71" t="str">
        <f>_xlfn.XLOOKUP(COO[[#This Row],[Company Domain]],Summary[Company Domain], Summary[Industry (Standardized)],"ERROR")</f>
        <v>Physicians Clinics</v>
      </c>
      <c r="AB71" t="str">
        <f>_xlfn.XLOOKUP(COO[[#This Row],[Company Domain]],Summary[Company Domain], Summary[Lead Segment HS],"ERROR")</f>
        <v>Healthcare</v>
      </c>
      <c r="AC71" t="str">
        <f>_xlfn.XLOOKUP(COO[[#This Row],[Company Domain]],Summary[Company Domain], Summary[Industry Re-Segmentation],"ERROR")</f>
        <v>Healthcare</v>
      </c>
      <c r="AD71" t="s">
        <v>639</v>
      </c>
      <c r="AE71" t="s">
        <v>640</v>
      </c>
      <c r="AF71" t="s">
        <v>641</v>
      </c>
      <c r="AG71" t="s">
        <v>634</v>
      </c>
      <c r="AH71" t="s">
        <v>635</v>
      </c>
      <c r="AI71" t="s">
        <v>636</v>
      </c>
      <c r="AJ71">
        <v>83001</v>
      </c>
      <c r="AK71" t="s">
        <v>221</v>
      </c>
      <c r="AL71" t="s">
        <v>642</v>
      </c>
      <c r="AO71" t="s">
        <v>1503</v>
      </c>
      <c r="AP71" t="s">
        <v>2140</v>
      </c>
    </row>
    <row r="72" spans="1:44" x14ac:dyDescent="0.3">
      <c r="A72" t="s">
        <v>2012</v>
      </c>
      <c r="C72" t="s">
        <v>2013</v>
      </c>
      <c r="D72" t="s">
        <v>2014</v>
      </c>
      <c r="E72" t="s">
        <v>225</v>
      </c>
      <c r="G72" t="s">
        <v>271</v>
      </c>
      <c r="H72" t="s">
        <v>2015</v>
      </c>
      <c r="I72" t="s">
        <v>180</v>
      </c>
      <c r="J72" t="s">
        <v>2016</v>
      </c>
      <c r="K72" t="s">
        <v>2017</v>
      </c>
      <c r="L72" t="s">
        <v>2018</v>
      </c>
      <c r="M72" t="s">
        <v>2019</v>
      </c>
      <c r="N72" t="s">
        <v>981</v>
      </c>
      <c r="O72">
        <v>85257</v>
      </c>
      <c r="P72" t="s">
        <v>221</v>
      </c>
      <c r="Q72" t="s">
        <v>80</v>
      </c>
      <c r="R72" t="s">
        <v>2020</v>
      </c>
      <c r="S72" t="s">
        <v>180</v>
      </c>
      <c r="T72" t="s">
        <v>2021</v>
      </c>
      <c r="U72">
        <f>_xlfn.XLOOKUP(COO[[#This Row],[Company Domain]],Summary[Company Domain], Summary[Revenue (in 000s USD)],"ERROR")</f>
        <v>1908425</v>
      </c>
      <c r="V72" t="str">
        <f>_xlfn.XLOOKUP(COO[[#This Row],[Company Domain]],Summary[Company Domain], Summary[Revenue Range (in USD)],"ERROR")</f>
        <v>$1 bil. - $5 bil.</v>
      </c>
      <c r="W72" t="s">
        <v>280</v>
      </c>
      <c r="X72" t="s">
        <v>206</v>
      </c>
      <c r="Y72" t="s">
        <v>460</v>
      </c>
      <c r="Z72" t="s">
        <v>2022</v>
      </c>
      <c r="AA72" t="str">
        <f>_xlfn.XLOOKUP(COO[[#This Row],[Company Domain]],Summary[Company Domain], Summary[Industry (Standardized)],"ERROR")</f>
        <v>Physicians Clinics</v>
      </c>
      <c r="AB72" t="str">
        <f>_xlfn.XLOOKUP(COO[[#This Row],[Company Domain]],Summary[Company Domain], Summary[Lead Segment HS],"ERROR")</f>
        <v>Healthcare</v>
      </c>
      <c r="AC72" t="str">
        <f>_xlfn.XLOOKUP(COO[[#This Row],[Company Domain]],Summary[Company Domain], Summary[Industry Re-Segmentation],"ERROR")</f>
        <v>Healthcare</v>
      </c>
      <c r="AD72" t="s">
        <v>2023</v>
      </c>
      <c r="AE72" t="s">
        <v>2024</v>
      </c>
      <c r="AF72" t="s">
        <v>2025</v>
      </c>
      <c r="AG72" t="s">
        <v>2018</v>
      </c>
      <c r="AH72" t="s">
        <v>2019</v>
      </c>
      <c r="AI72" t="s">
        <v>981</v>
      </c>
      <c r="AJ72">
        <v>85257</v>
      </c>
      <c r="AK72" t="s">
        <v>221</v>
      </c>
      <c r="AL72" t="s">
        <v>2026</v>
      </c>
      <c r="AO72" t="s">
        <v>1503</v>
      </c>
      <c r="AP72" t="s">
        <v>2140</v>
      </c>
    </row>
    <row r="73" spans="1:44" x14ac:dyDescent="0.3">
      <c r="A73" t="s">
        <v>2027</v>
      </c>
      <c r="B73" t="s">
        <v>1153</v>
      </c>
      <c r="C73" t="s">
        <v>2028</v>
      </c>
      <c r="D73" t="s">
        <v>1589</v>
      </c>
      <c r="E73" t="s">
        <v>225</v>
      </c>
      <c r="F73" t="s">
        <v>802</v>
      </c>
      <c r="G73" t="s">
        <v>271</v>
      </c>
      <c r="H73" t="s">
        <v>2029</v>
      </c>
      <c r="I73" t="s">
        <v>138</v>
      </c>
      <c r="J73" t="s">
        <v>2030</v>
      </c>
      <c r="L73" t="s">
        <v>734</v>
      </c>
      <c r="M73" t="s">
        <v>735</v>
      </c>
      <c r="N73" t="s">
        <v>651</v>
      </c>
      <c r="O73">
        <v>48152</v>
      </c>
      <c r="P73" t="s">
        <v>221</v>
      </c>
      <c r="Q73" t="s">
        <v>726</v>
      </c>
      <c r="R73" t="s">
        <v>727</v>
      </c>
      <c r="S73" t="s">
        <v>138</v>
      </c>
      <c r="T73" t="s">
        <v>728</v>
      </c>
      <c r="U73">
        <f>_xlfn.XLOOKUP(COO[[#This Row],[Company Domain]],Summary[Company Domain], Summary[Revenue (in 000s USD)],"ERROR")</f>
        <v>21500000</v>
      </c>
      <c r="V73" t="str">
        <f>_xlfn.XLOOKUP(COO[[#This Row],[Company Domain]],Summary[Company Domain], Summary[Revenue Range (in USD)],"ERROR")</f>
        <v>Over $5 bil.</v>
      </c>
      <c r="W73" t="s">
        <v>432</v>
      </c>
      <c r="X73" t="s">
        <v>214</v>
      </c>
      <c r="Y73" t="s">
        <v>729</v>
      </c>
      <c r="Z73" t="s">
        <v>730</v>
      </c>
      <c r="AA73" t="str">
        <f>_xlfn.XLOOKUP(COO[[#This Row],[Company Domain]],Summary[Company Domain], Summary[Industry (Standardized)],"ERROR")</f>
        <v>Elderly Care Services</v>
      </c>
      <c r="AB73" t="str">
        <f>_xlfn.XLOOKUP(COO[[#This Row],[Company Domain]],Summary[Company Domain], Summary[Lead Segment HS],"ERROR")</f>
        <v>Healthcare</v>
      </c>
      <c r="AC73" t="str">
        <f>_xlfn.XLOOKUP(COO[[#This Row],[Company Domain]],Summary[Company Domain], Summary[Industry Re-Segmentation],"ERROR")</f>
        <v>Healthcare</v>
      </c>
      <c r="AD73" t="s">
        <v>731</v>
      </c>
      <c r="AE73" t="s">
        <v>732</v>
      </c>
      <c r="AF73" t="s">
        <v>733</v>
      </c>
      <c r="AG73" t="s">
        <v>734</v>
      </c>
      <c r="AH73" t="s">
        <v>735</v>
      </c>
      <c r="AI73" t="s">
        <v>651</v>
      </c>
      <c r="AJ73">
        <v>48152</v>
      </c>
      <c r="AK73" t="s">
        <v>221</v>
      </c>
      <c r="AL73" t="s">
        <v>736</v>
      </c>
      <c r="AO73" t="s">
        <v>1503</v>
      </c>
      <c r="AP73" t="s">
        <v>2140</v>
      </c>
      <c r="AQ73" t="s">
        <v>3439</v>
      </c>
      <c r="AR73" t="s">
        <v>207</v>
      </c>
    </row>
    <row r="74" spans="1:44" x14ac:dyDescent="0.3">
      <c r="A74" t="s">
        <v>2031</v>
      </c>
      <c r="B74" t="s">
        <v>1153</v>
      </c>
      <c r="C74" t="s">
        <v>2032</v>
      </c>
      <c r="D74" t="s">
        <v>2033</v>
      </c>
      <c r="E74" t="s">
        <v>225</v>
      </c>
      <c r="F74" t="s">
        <v>802</v>
      </c>
      <c r="G74" t="s">
        <v>271</v>
      </c>
      <c r="H74" t="s">
        <v>2034</v>
      </c>
      <c r="I74" t="s">
        <v>137</v>
      </c>
      <c r="K74" t="s">
        <v>2035</v>
      </c>
      <c r="N74" t="s">
        <v>429</v>
      </c>
      <c r="P74" t="s">
        <v>221</v>
      </c>
      <c r="Q74" t="s">
        <v>37</v>
      </c>
      <c r="R74" t="s">
        <v>756</v>
      </c>
      <c r="S74" t="s">
        <v>137</v>
      </c>
      <c r="T74" t="s">
        <v>757</v>
      </c>
      <c r="U74">
        <f>_xlfn.XLOOKUP(COO[[#This Row],[Company Domain]],Summary[Company Domain], Summary[Revenue (in 000s USD)],"ERROR")</f>
        <v>33900000</v>
      </c>
      <c r="V74" t="str">
        <f>_xlfn.XLOOKUP(COO[[#This Row],[Company Domain]],Summary[Company Domain], Summary[Revenue Range (in USD)],"ERROR")</f>
        <v>Over $5 bil.</v>
      </c>
      <c r="W74" t="s">
        <v>280</v>
      </c>
      <c r="X74" t="s">
        <v>281</v>
      </c>
      <c r="Y74" t="s">
        <v>460</v>
      </c>
      <c r="Z74" t="s">
        <v>699</v>
      </c>
      <c r="AA74" t="str">
        <f>_xlfn.XLOOKUP(COO[[#This Row],[Company Domain]],Summary[Company Domain], Summary[Industry (Standardized)],"ERROR")</f>
        <v>Physicians Clinics</v>
      </c>
      <c r="AB74" t="str">
        <f>_xlfn.XLOOKUP(COO[[#This Row],[Company Domain]],Summary[Company Domain], Summary[Lead Segment HS],"ERROR")</f>
        <v>Healthcare</v>
      </c>
      <c r="AC74" t="str">
        <f>_xlfn.XLOOKUP(COO[[#This Row],[Company Domain]],Summary[Company Domain], Summary[Industry Re-Segmentation],"ERROR")</f>
        <v>Healthcare</v>
      </c>
      <c r="AD74" t="s">
        <v>758</v>
      </c>
      <c r="AE74" t="s">
        <v>759</v>
      </c>
      <c r="AF74" t="s">
        <v>760</v>
      </c>
      <c r="AG74" t="s">
        <v>755</v>
      </c>
      <c r="AH74" t="s">
        <v>709</v>
      </c>
      <c r="AI74" t="s">
        <v>429</v>
      </c>
      <c r="AJ74">
        <v>60606</v>
      </c>
      <c r="AK74" t="s">
        <v>221</v>
      </c>
      <c r="AL74" t="s">
        <v>761</v>
      </c>
      <c r="AO74" t="s">
        <v>1503</v>
      </c>
      <c r="AP74" t="s">
        <v>2140</v>
      </c>
    </row>
    <row r="75" spans="1:44" x14ac:dyDescent="0.3">
      <c r="A75" t="s">
        <v>2036</v>
      </c>
      <c r="C75" t="s">
        <v>2037</v>
      </c>
      <c r="D75" t="s">
        <v>1569</v>
      </c>
      <c r="E75" t="s">
        <v>225</v>
      </c>
      <c r="F75" t="s">
        <v>802</v>
      </c>
      <c r="G75" t="s">
        <v>271</v>
      </c>
      <c r="H75" t="s">
        <v>2038</v>
      </c>
      <c r="I75" t="s">
        <v>2039</v>
      </c>
      <c r="L75" t="s">
        <v>2040</v>
      </c>
      <c r="M75" t="s">
        <v>2041</v>
      </c>
      <c r="N75" t="s">
        <v>558</v>
      </c>
      <c r="O75">
        <v>55428</v>
      </c>
      <c r="P75" t="s">
        <v>221</v>
      </c>
      <c r="Q75" t="s">
        <v>1913</v>
      </c>
      <c r="R75" t="s">
        <v>1914</v>
      </c>
      <c r="S75" t="s">
        <v>125</v>
      </c>
      <c r="T75" t="s">
        <v>1915</v>
      </c>
      <c r="U75">
        <f>_xlfn.XLOOKUP(COO[[#This Row],[Company Domain]],Summary[Company Domain], Summary[Revenue (in 000s USD)],"ERROR")</f>
        <v>1034343</v>
      </c>
      <c r="V75" t="str">
        <f>_xlfn.XLOOKUP(COO[[#This Row],[Company Domain]],Summary[Company Domain], Summary[Revenue Range (in USD)],"ERROR")</f>
        <v>$1 bil. - $5 bil.</v>
      </c>
      <c r="W75" t="s">
        <v>211</v>
      </c>
      <c r="X75" t="s">
        <v>1916</v>
      </c>
      <c r="Y75" t="s">
        <v>211</v>
      </c>
      <c r="Z75" t="s">
        <v>1916</v>
      </c>
      <c r="AA75" t="str">
        <f>_xlfn.XLOOKUP(COO[[#This Row],[Company Domain]],Summary[Company Domain], Summary[Industry (Standardized)],"ERROR")</f>
        <v>Hospitality</v>
      </c>
      <c r="AB75" t="str">
        <f>_xlfn.XLOOKUP(COO[[#This Row],[Company Domain]],Summary[Company Domain], Summary[Lead Segment HS],"ERROR")</f>
        <v>Services</v>
      </c>
      <c r="AC75" t="str">
        <f>_xlfn.XLOOKUP(COO[[#This Row],[Company Domain]],Summary[Company Domain], Summary[Industry Re-Segmentation],"ERROR")</f>
        <v>Hospitality</v>
      </c>
      <c r="AD75" t="s">
        <v>1917</v>
      </c>
      <c r="AE75" t="s">
        <v>1918</v>
      </c>
      <c r="AF75" t="s">
        <v>1919</v>
      </c>
      <c r="AG75" t="s">
        <v>1920</v>
      </c>
      <c r="AH75" t="s">
        <v>1921</v>
      </c>
      <c r="AI75" t="s">
        <v>1922</v>
      </c>
      <c r="AJ75">
        <v>3842</v>
      </c>
      <c r="AK75" t="s">
        <v>221</v>
      </c>
      <c r="AL75" t="s">
        <v>1923</v>
      </c>
      <c r="AO75" t="s">
        <v>1503</v>
      </c>
      <c r="AP75" t="s">
        <v>2140</v>
      </c>
    </row>
    <row r="76" spans="1:44" x14ac:dyDescent="0.3">
      <c r="A76" t="s">
        <v>339</v>
      </c>
      <c r="C76" t="s">
        <v>2042</v>
      </c>
      <c r="D76" t="s">
        <v>2043</v>
      </c>
      <c r="E76" t="s">
        <v>225</v>
      </c>
      <c r="F76" t="s">
        <v>2044</v>
      </c>
      <c r="G76" t="s">
        <v>271</v>
      </c>
      <c r="H76" t="s">
        <v>2045</v>
      </c>
      <c r="I76" t="s">
        <v>180</v>
      </c>
      <c r="J76" t="s">
        <v>2046</v>
      </c>
      <c r="L76" t="s">
        <v>2047</v>
      </c>
      <c r="M76" t="s">
        <v>2019</v>
      </c>
      <c r="N76" t="s">
        <v>981</v>
      </c>
      <c r="O76">
        <v>85255</v>
      </c>
      <c r="P76" t="s">
        <v>221</v>
      </c>
      <c r="Q76" t="s">
        <v>80</v>
      </c>
      <c r="R76" t="s">
        <v>2020</v>
      </c>
      <c r="S76" t="s">
        <v>180</v>
      </c>
      <c r="T76" t="s">
        <v>2021</v>
      </c>
      <c r="U76">
        <f>_xlfn.XLOOKUP(COO[[#This Row],[Company Domain]],Summary[Company Domain], Summary[Revenue (in 000s USD)],"ERROR")</f>
        <v>1908425</v>
      </c>
      <c r="V76" t="str">
        <f>_xlfn.XLOOKUP(COO[[#This Row],[Company Domain]],Summary[Company Domain], Summary[Revenue Range (in USD)],"ERROR")</f>
        <v>$1 bil. - $5 bil.</v>
      </c>
      <c r="W76" t="s">
        <v>280</v>
      </c>
      <c r="X76" t="s">
        <v>206</v>
      </c>
      <c r="Y76" t="s">
        <v>460</v>
      </c>
      <c r="Z76" t="s">
        <v>2022</v>
      </c>
      <c r="AA76" t="str">
        <f>_xlfn.XLOOKUP(COO[[#This Row],[Company Domain]],Summary[Company Domain], Summary[Industry (Standardized)],"ERROR")</f>
        <v>Physicians Clinics</v>
      </c>
      <c r="AB76" t="str">
        <f>_xlfn.XLOOKUP(COO[[#This Row],[Company Domain]],Summary[Company Domain], Summary[Lead Segment HS],"ERROR")</f>
        <v>Healthcare</v>
      </c>
      <c r="AC76" t="str">
        <f>_xlfn.XLOOKUP(COO[[#This Row],[Company Domain]],Summary[Company Domain], Summary[Industry Re-Segmentation],"ERROR")</f>
        <v>Healthcare</v>
      </c>
      <c r="AD76" t="s">
        <v>2023</v>
      </c>
      <c r="AE76" t="s">
        <v>2024</v>
      </c>
      <c r="AF76" t="s">
        <v>2025</v>
      </c>
      <c r="AG76" t="s">
        <v>2018</v>
      </c>
      <c r="AH76" t="s">
        <v>2019</v>
      </c>
      <c r="AI76" t="s">
        <v>981</v>
      </c>
      <c r="AJ76">
        <v>85257</v>
      </c>
      <c r="AK76" t="s">
        <v>221</v>
      </c>
      <c r="AL76" t="s">
        <v>2026</v>
      </c>
      <c r="AO76" t="s">
        <v>1503</v>
      </c>
      <c r="AP76" t="s">
        <v>2140</v>
      </c>
      <c r="AQ76" t="s">
        <v>3439</v>
      </c>
      <c r="AR76" t="s">
        <v>207</v>
      </c>
    </row>
    <row r="77" spans="1:44" x14ac:dyDescent="0.3">
      <c r="A77" t="s">
        <v>2048</v>
      </c>
      <c r="B77" t="s">
        <v>389</v>
      </c>
      <c r="C77" t="s">
        <v>2049</v>
      </c>
      <c r="D77" t="s">
        <v>1569</v>
      </c>
      <c r="E77" t="s">
        <v>225</v>
      </c>
      <c r="F77" t="s">
        <v>802</v>
      </c>
      <c r="G77" t="s">
        <v>271</v>
      </c>
      <c r="H77" t="s">
        <v>2050</v>
      </c>
      <c r="I77" t="s">
        <v>184</v>
      </c>
      <c r="J77" t="s">
        <v>2051</v>
      </c>
      <c r="K77" t="s">
        <v>2052</v>
      </c>
      <c r="L77" t="s">
        <v>2053</v>
      </c>
      <c r="M77" t="s">
        <v>1781</v>
      </c>
      <c r="N77" t="s">
        <v>943</v>
      </c>
      <c r="O77">
        <v>96706</v>
      </c>
      <c r="P77" t="s">
        <v>221</v>
      </c>
      <c r="Q77" t="s">
        <v>84</v>
      </c>
      <c r="R77" t="s">
        <v>944</v>
      </c>
      <c r="S77" t="s">
        <v>184</v>
      </c>
      <c r="T77" t="s">
        <v>945</v>
      </c>
      <c r="U77">
        <f>_xlfn.XLOOKUP(COO[[#This Row],[Company Domain]],Summary[Company Domain], Summary[Revenue (in 000s USD)],"ERROR")</f>
        <v>1027614</v>
      </c>
      <c r="V77" t="str">
        <f>_xlfn.XLOOKUP(COO[[#This Row],[Company Domain]],Summary[Company Domain], Summary[Revenue Range (in USD)],"ERROR")</f>
        <v>$1 bil. - $5 bil.</v>
      </c>
      <c r="W77" t="s">
        <v>280</v>
      </c>
      <c r="X77" t="s">
        <v>281</v>
      </c>
      <c r="Y77" t="s">
        <v>280</v>
      </c>
      <c r="Z77" t="s">
        <v>281</v>
      </c>
      <c r="AA77" t="str">
        <f>_xlfn.XLOOKUP(COO[[#This Row],[Company Domain]],Summary[Company Domain], Summary[Industry (Standardized)],"ERROR")</f>
        <v>Physicians Clinics</v>
      </c>
      <c r="AB77" t="str">
        <f>_xlfn.XLOOKUP(COO[[#This Row],[Company Domain]],Summary[Company Domain], Summary[Lead Segment HS],"ERROR")</f>
        <v>Healthcare</v>
      </c>
      <c r="AC77" t="str">
        <f>_xlfn.XLOOKUP(COO[[#This Row],[Company Domain]],Summary[Company Domain], Summary[Industry Re-Segmentation],"ERROR")</f>
        <v>Healthcare</v>
      </c>
      <c r="AD77" t="s">
        <v>946</v>
      </c>
      <c r="AE77" t="s">
        <v>947</v>
      </c>
      <c r="AF77" t="s">
        <v>948</v>
      </c>
      <c r="AG77" t="s">
        <v>941</v>
      </c>
      <c r="AH77" t="s">
        <v>942</v>
      </c>
      <c r="AI77" t="s">
        <v>943</v>
      </c>
      <c r="AJ77">
        <v>96813</v>
      </c>
      <c r="AK77" t="s">
        <v>221</v>
      </c>
      <c r="AL77" t="s">
        <v>949</v>
      </c>
      <c r="AO77" t="s">
        <v>1503</v>
      </c>
      <c r="AP77" t="s">
        <v>2140</v>
      </c>
      <c r="AQ77" t="s">
        <v>3439</v>
      </c>
      <c r="AR77" t="s">
        <v>207</v>
      </c>
    </row>
    <row r="78" spans="1:44" x14ac:dyDescent="0.3">
      <c r="A78" t="s">
        <v>422</v>
      </c>
      <c r="C78" t="s">
        <v>704</v>
      </c>
      <c r="D78" t="s">
        <v>705</v>
      </c>
      <c r="E78" t="s">
        <v>225</v>
      </c>
      <c r="F78" t="s">
        <v>219</v>
      </c>
      <c r="G78" t="s">
        <v>271</v>
      </c>
      <c r="H78" t="s">
        <v>706</v>
      </c>
      <c r="I78" t="s">
        <v>155</v>
      </c>
      <c r="J78" t="s">
        <v>707</v>
      </c>
      <c r="L78" t="s">
        <v>708</v>
      </c>
      <c r="M78" t="s">
        <v>709</v>
      </c>
      <c r="N78" t="s">
        <v>429</v>
      </c>
      <c r="O78">
        <v>60611</v>
      </c>
      <c r="P78" t="s">
        <v>221</v>
      </c>
      <c r="Q78" t="s">
        <v>710</v>
      </c>
      <c r="R78" t="s">
        <v>711</v>
      </c>
      <c r="S78" t="s">
        <v>155</v>
      </c>
      <c r="T78" t="s">
        <v>712</v>
      </c>
      <c r="U78">
        <f>_xlfn.XLOOKUP(COO[[#This Row],[Company Domain]],Summary[Company Domain], Summary[Revenue (in 000s USD)],"ERROR")</f>
        <v>1806400</v>
      </c>
      <c r="V78" t="str">
        <f>_xlfn.XLOOKUP(COO[[#This Row],[Company Domain]],Summary[Company Domain], Summary[Revenue Range (in USD)],"ERROR")</f>
        <v>$1 bil. - $5 bil.</v>
      </c>
      <c r="W78" t="s">
        <v>380</v>
      </c>
      <c r="X78" t="s">
        <v>713</v>
      </c>
      <c r="Y78" t="s">
        <v>380</v>
      </c>
      <c r="Z78" t="s">
        <v>713</v>
      </c>
      <c r="AA78" t="str">
        <f>_xlfn.XLOOKUP(COO[[#This Row],[Company Domain]],Summary[Company Domain], Summary[Industry (Standardized)],"ERROR")</f>
        <v>Media &amp; Internet</v>
      </c>
      <c r="AB78" t="str">
        <f>_xlfn.XLOOKUP(COO[[#This Row],[Company Domain]],Summary[Company Domain], Summary[Lead Segment HS],"ERROR")</f>
        <v>Services</v>
      </c>
      <c r="AC78" t="str">
        <f>_xlfn.XLOOKUP(COO[[#This Row],[Company Domain]],Summary[Company Domain], Summary[Industry Re-Segmentation],"ERROR")</f>
        <v>General</v>
      </c>
      <c r="AD78" t="s">
        <v>714</v>
      </c>
      <c r="AE78" t="s">
        <v>715</v>
      </c>
      <c r="AF78" t="s">
        <v>716</v>
      </c>
      <c r="AG78" t="s">
        <v>717</v>
      </c>
      <c r="AH78" t="s">
        <v>718</v>
      </c>
      <c r="AI78" t="s">
        <v>457</v>
      </c>
      <c r="AK78" t="s">
        <v>221</v>
      </c>
      <c r="AL78" t="s">
        <v>719</v>
      </c>
      <c r="AO78" t="s">
        <v>1503</v>
      </c>
      <c r="AP78" t="s">
        <v>2140</v>
      </c>
    </row>
    <row r="79" spans="1:44" x14ac:dyDescent="0.3">
      <c r="A79" t="s">
        <v>2054</v>
      </c>
      <c r="C79" t="s">
        <v>2055</v>
      </c>
      <c r="D79" t="s">
        <v>1983</v>
      </c>
      <c r="E79" t="s">
        <v>225</v>
      </c>
      <c r="F79" t="s">
        <v>802</v>
      </c>
      <c r="G79" t="s">
        <v>271</v>
      </c>
      <c r="H79" t="s">
        <v>2056</v>
      </c>
      <c r="I79" t="s">
        <v>693</v>
      </c>
      <c r="J79" t="s">
        <v>2057</v>
      </c>
      <c r="K79" t="s">
        <v>2058</v>
      </c>
      <c r="L79" t="s">
        <v>695</v>
      </c>
      <c r="M79" t="s">
        <v>696</v>
      </c>
      <c r="N79" t="s">
        <v>328</v>
      </c>
      <c r="O79">
        <v>97209</v>
      </c>
      <c r="P79" t="s">
        <v>221</v>
      </c>
      <c r="Q79" t="s">
        <v>75</v>
      </c>
      <c r="R79" t="s">
        <v>697</v>
      </c>
      <c r="S79" t="s">
        <v>175</v>
      </c>
      <c r="T79" t="s">
        <v>698</v>
      </c>
      <c r="U79">
        <f>_xlfn.XLOOKUP(COO[[#This Row],[Company Domain]],Summary[Company Domain], Summary[Revenue (in 000s USD)],"ERROR")</f>
        <v>2055227</v>
      </c>
      <c r="V79" t="str">
        <f>_xlfn.XLOOKUP(COO[[#This Row],[Company Domain]],Summary[Company Domain], Summary[Revenue Range (in USD)],"ERROR")</f>
        <v>$1 bil. - $5 bil.</v>
      </c>
      <c r="W79" t="s">
        <v>280</v>
      </c>
      <c r="X79" t="s">
        <v>281</v>
      </c>
      <c r="Y79" t="s">
        <v>460</v>
      </c>
      <c r="Z79" t="s">
        <v>699</v>
      </c>
      <c r="AA79" t="str">
        <f>_xlfn.XLOOKUP(COO[[#This Row],[Company Domain]],Summary[Company Domain], Summary[Industry (Standardized)],"ERROR")</f>
        <v>Physicians Clinics</v>
      </c>
      <c r="AB79" t="str">
        <f>_xlfn.XLOOKUP(COO[[#This Row],[Company Domain]],Summary[Company Domain], Summary[Lead Segment HS],"ERROR")</f>
        <v>Healthcare</v>
      </c>
      <c r="AC79" t="str">
        <f>_xlfn.XLOOKUP(COO[[#This Row],[Company Domain]],Summary[Company Domain], Summary[Industry Re-Segmentation],"ERROR")</f>
        <v>Healthcare</v>
      </c>
      <c r="AD79" t="s">
        <v>700</v>
      </c>
      <c r="AE79" t="s">
        <v>701</v>
      </c>
      <c r="AF79" t="s">
        <v>702</v>
      </c>
      <c r="AG79" t="s">
        <v>695</v>
      </c>
      <c r="AH79" t="s">
        <v>696</v>
      </c>
      <c r="AI79" t="s">
        <v>328</v>
      </c>
      <c r="AJ79">
        <v>97209</v>
      </c>
      <c r="AK79" t="s">
        <v>221</v>
      </c>
      <c r="AL79" t="s">
        <v>703</v>
      </c>
      <c r="AO79" t="s">
        <v>1503</v>
      </c>
      <c r="AP79" t="s">
        <v>2140</v>
      </c>
      <c r="AQ79" t="s">
        <v>3439</v>
      </c>
      <c r="AR79" t="s">
        <v>207</v>
      </c>
    </row>
    <row r="80" spans="1:44" x14ac:dyDescent="0.3">
      <c r="A80" t="s">
        <v>2059</v>
      </c>
      <c r="C80" t="s">
        <v>1492</v>
      </c>
      <c r="D80" t="s">
        <v>1732</v>
      </c>
      <c r="E80" t="s">
        <v>225</v>
      </c>
      <c r="F80" t="s">
        <v>802</v>
      </c>
      <c r="G80" t="s">
        <v>271</v>
      </c>
      <c r="H80" t="s">
        <v>2060</v>
      </c>
      <c r="I80" t="s">
        <v>142</v>
      </c>
      <c r="L80" t="s">
        <v>2061</v>
      </c>
      <c r="M80" t="s">
        <v>2062</v>
      </c>
      <c r="N80" t="s">
        <v>294</v>
      </c>
      <c r="O80">
        <v>92651</v>
      </c>
      <c r="P80" t="s">
        <v>221</v>
      </c>
      <c r="Q80" t="s">
        <v>42</v>
      </c>
      <c r="R80" t="s">
        <v>530</v>
      </c>
      <c r="S80" t="s">
        <v>142</v>
      </c>
      <c r="T80" t="s">
        <v>531</v>
      </c>
      <c r="U80">
        <f>_xlfn.XLOOKUP(COO[[#This Row],[Company Domain]],Summary[Company Domain], Summary[Revenue (in 000s USD)],"ERROR")</f>
        <v>17616228</v>
      </c>
      <c r="V80" t="str">
        <f>_xlfn.XLOOKUP(COO[[#This Row],[Company Domain]],Summary[Company Domain], Summary[Revenue Range (in USD)],"ERROR")</f>
        <v>Over $5 bil.</v>
      </c>
      <c r="W80" t="s">
        <v>280</v>
      </c>
      <c r="X80" t="s">
        <v>281</v>
      </c>
      <c r="Y80" t="s">
        <v>399</v>
      </c>
      <c r="Z80" t="s">
        <v>532</v>
      </c>
      <c r="AA80" t="str">
        <f>_xlfn.XLOOKUP(COO[[#This Row],[Company Domain]],Summary[Company Domain], Summary[Industry (Standardized)],"ERROR")</f>
        <v>Physicians Clinics</v>
      </c>
      <c r="AB80" t="str">
        <f>_xlfn.XLOOKUP(COO[[#This Row],[Company Domain]],Summary[Company Domain], Summary[Lead Segment HS],"ERROR")</f>
        <v>Healthcare</v>
      </c>
      <c r="AC80" t="str">
        <f>_xlfn.XLOOKUP(COO[[#This Row],[Company Domain]],Summary[Company Domain], Summary[Industry Re-Segmentation],"ERROR")</f>
        <v>Healthcare</v>
      </c>
      <c r="AD80" t="s">
        <v>533</v>
      </c>
      <c r="AE80" t="s">
        <v>534</v>
      </c>
      <c r="AF80" t="s">
        <v>535</v>
      </c>
      <c r="AG80" t="s">
        <v>527</v>
      </c>
      <c r="AH80" t="s">
        <v>528</v>
      </c>
      <c r="AI80" t="s">
        <v>529</v>
      </c>
      <c r="AJ80">
        <v>98057</v>
      </c>
      <c r="AK80" t="s">
        <v>221</v>
      </c>
      <c r="AL80" t="s">
        <v>536</v>
      </c>
      <c r="AO80" t="s">
        <v>1503</v>
      </c>
      <c r="AP80" t="s">
        <v>2140</v>
      </c>
    </row>
    <row r="81" spans="1:44" x14ac:dyDescent="0.3">
      <c r="A81" t="s">
        <v>967</v>
      </c>
      <c r="B81" t="s">
        <v>935</v>
      </c>
      <c r="C81" t="s">
        <v>2063</v>
      </c>
      <c r="D81" t="s">
        <v>1569</v>
      </c>
      <c r="E81" t="s">
        <v>225</v>
      </c>
      <c r="F81" t="s">
        <v>1570</v>
      </c>
      <c r="G81" t="s">
        <v>271</v>
      </c>
      <c r="H81" t="s">
        <v>2064</v>
      </c>
      <c r="I81" t="s">
        <v>885</v>
      </c>
      <c r="J81" t="s">
        <v>2065</v>
      </c>
      <c r="K81" t="s">
        <v>2066</v>
      </c>
      <c r="L81" t="s">
        <v>2067</v>
      </c>
      <c r="M81" t="s">
        <v>1712</v>
      </c>
      <c r="N81" t="s">
        <v>376</v>
      </c>
      <c r="O81">
        <v>11203</v>
      </c>
      <c r="P81" t="s">
        <v>221</v>
      </c>
      <c r="Q81" t="s">
        <v>98</v>
      </c>
      <c r="R81" t="s">
        <v>888</v>
      </c>
      <c r="S81" t="s">
        <v>197</v>
      </c>
      <c r="T81" t="s">
        <v>889</v>
      </c>
      <c r="U81">
        <f>_xlfn.XLOOKUP(COO[[#This Row],[Company Domain]],Summary[Company Domain], Summary[Revenue (in 000s USD)],"ERROR")</f>
        <v>11177516</v>
      </c>
      <c r="V81" t="str">
        <f>_xlfn.XLOOKUP(COO[[#This Row],[Company Domain]],Summary[Company Domain], Summary[Revenue Range (in USD)],"ERROR")</f>
        <v>Over $5 bil.</v>
      </c>
      <c r="W81" t="s">
        <v>280</v>
      </c>
      <c r="X81" t="s">
        <v>281</v>
      </c>
      <c r="Y81" t="s">
        <v>280</v>
      </c>
      <c r="Z81" t="s">
        <v>281</v>
      </c>
      <c r="AA81" t="str">
        <f>_xlfn.XLOOKUP(COO[[#This Row],[Company Domain]],Summary[Company Domain], Summary[Industry (Standardized)],"ERROR")</f>
        <v>Physicians Clinics</v>
      </c>
      <c r="AB81" t="str">
        <f>_xlfn.XLOOKUP(COO[[#This Row],[Company Domain]],Summary[Company Domain], Summary[Lead Segment HS],"ERROR")</f>
        <v>Healthcare</v>
      </c>
      <c r="AC81" t="str">
        <f>_xlfn.XLOOKUP(COO[[#This Row],[Company Domain]],Summary[Company Domain], Summary[Industry Re-Segmentation],"ERROR")</f>
        <v>Healthcare</v>
      </c>
      <c r="AD81" t="s">
        <v>890</v>
      </c>
      <c r="AE81" t="s">
        <v>891</v>
      </c>
      <c r="AF81" t="s">
        <v>892</v>
      </c>
      <c r="AG81" t="s">
        <v>893</v>
      </c>
      <c r="AH81" t="s">
        <v>743</v>
      </c>
      <c r="AI81" t="s">
        <v>376</v>
      </c>
      <c r="AJ81">
        <v>10013</v>
      </c>
      <c r="AK81" t="s">
        <v>221</v>
      </c>
      <c r="AL81" t="s">
        <v>894</v>
      </c>
      <c r="AO81" t="s">
        <v>1503</v>
      </c>
      <c r="AP81" t="s">
        <v>2140</v>
      </c>
      <c r="AQ81" t="s">
        <v>3439</v>
      </c>
      <c r="AR81" t="s">
        <v>207</v>
      </c>
    </row>
    <row r="82" spans="1:44" x14ac:dyDescent="0.3">
      <c r="A82" t="s">
        <v>2068</v>
      </c>
      <c r="C82" t="s">
        <v>2069</v>
      </c>
      <c r="D82" t="s">
        <v>1891</v>
      </c>
      <c r="E82" t="s">
        <v>225</v>
      </c>
      <c r="F82" t="s">
        <v>1570</v>
      </c>
      <c r="G82" t="s">
        <v>271</v>
      </c>
      <c r="H82" t="s">
        <v>2070</v>
      </c>
      <c r="I82" t="s">
        <v>2071</v>
      </c>
      <c r="K82" t="s">
        <v>2072</v>
      </c>
      <c r="L82" t="s">
        <v>1440</v>
      </c>
      <c r="M82" t="s">
        <v>1434</v>
      </c>
      <c r="N82" t="s">
        <v>551</v>
      </c>
      <c r="O82">
        <v>37215</v>
      </c>
      <c r="P82" t="s">
        <v>221</v>
      </c>
      <c r="Q82" t="s">
        <v>69</v>
      </c>
      <c r="R82" t="s">
        <v>1435</v>
      </c>
      <c r="S82" t="s">
        <v>169</v>
      </c>
      <c r="T82" t="s">
        <v>1436</v>
      </c>
      <c r="U82">
        <f>_xlfn.XLOOKUP(COO[[#This Row],[Company Domain]],Summary[Company Domain], Summary[Revenue (in 000s USD)],"ERROR")</f>
        <v>2313222</v>
      </c>
      <c r="V82" t="str">
        <f>_xlfn.XLOOKUP(COO[[#This Row],[Company Domain]],Summary[Company Domain], Summary[Revenue Range (in USD)],"ERROR")</f>
        <v>$1 bil. - $5 bil.</v>
      </c>
      <c r="W82" t="s">
        <v>280</v>
      </c>
      <c r="X82" t="s">
        <v>281</v>
      </c>
      <c r="Y82" t="s">
        <v>280</v>
      </c>
      <c r="Z82" t="s">
        <v>281</v>
      </c>
      <c r="AA82" t="str">
        <f>_xlfn.XLOOKUP(COO[[#This Row],[Company Domain]],Summary[Company Domain], Summary[Industry (Standardized)],"ERROR")</f>
        <v>Physicians Clinics</v>
      </c>
      <c r="AB82" t="str">
        <f>_xlfn.XLOOKUP(COO[[#This Row],[Company Domain]],Summary[Company Domain], Summary[Lead Segment HS],"ERROR")</f>
        <v>Healthcare</v>
      </c>
      <c r="AC82" t="str">
        <f>_xlfn.XLOOKUP(COO[[#This Row],[Company Domain]],Summary[Company Domain], Summary[Industry Re-Segmentation],"ERROR")</f>
        <v>Healthcare</v>
      </c>
      <c r="AD82" t="s">
        <v>1437</v>
      </c>
      <c r="AE82" t="s">
        <v>1438</v>
      </c>
      <c r="AF82" t="s">
        <v>1439</v>
      </c>
      <c r="AG82" t="s">
        <v>1440</v>
      </c>
      <c r="AH82" t="s">
        <v>1434</v>
      </c>
      <c r="AI82" t="s">
        <v>551</v>
      </c>
      <c r="AJ82">
        <v>37215</v>
      </c>
      <c r="AK82" t="s">
        <v>221</v>
      </c>
      <c r="AL82" t="s">
        <v>1441</v>
      </c>
      <c r="AO82" t="s">
        <v>1503</v>
      </c>
      <c r="AP82" t="s">
        <v>2140</v>
      </c>
      <c r="AQ82" t="s">
        <v>3439</v>
      </c>
      <c r="AR82" t="s">
        <v>207</v>
      </c>
    </row>
    <row r="83" spans="1:44" x14ac:dyDescent="0.3">
      <c r="A83" t="s">
        <v>2073</v>
      </c>
      <c r="C83" t="s">
        <v>2074</v>
      </c>
      <c r="D83" t="s">
        <v>1891</v>
      </c>
      <c r="E83" t="s">
        <v>225</v>
      </c>
      <c r="F83" t="s">
        <v>1570</v>
      </c>
      <c r="G83" t="s">
        <v>271</v>
      </c>
      <c r="H83" t="s">
        <v>2075</v>
      </c>
      <c r="I83" t="s">
        <v>2071</v>
      </c>
      <c r="J83" t="s">
        <v>2076</v>
      </c>
      <c r="K83" t="s">
        <v>2072</v>
      </c>
      <c r="L83" t="s">
        <v>1440</v>
      </c>
      <c r="M83" t="s">
        <v>1434</v>
      </c>
      <c r="N83" t="s">
        <v>551</v>
      </c>
      <c r="O83">
        <v>37215</v>
      </c>
      <c r="P83" t="s">
        <v>221</v>
      </c>
      <c r="Q83" t="s">
        <v>69</v>
      </c>
      <c r="R83" t="s">
        <v>1435</v>
      </c>
      <c r="S83" t="s">
        <v>169</v>
      </c>
      <c r="T83" t="s">
        <v>1436</v>
      </c>
      <c r="U83">
        <f>_xlfn.XLOOKUP(COO[[#This Row],[Company Domain]],Summary[Company Domain], Summary[Revenue (in 000s USD)],"ERROR")</f>
        <v>2313222</v>
      </c>
      <c r="V83" t="str">
        <f>_xlfn.XLOOKUP(COO[[#This Row],[Company Domain]],Summary[Company Domain], Summary[Revenue Range (in USD)],"ERROR")</f>
        <v>$1 bil. - $5 bil.</v>
      </c>
      <c r="W83" t="s">
        <v>280</v>
      </c>
      <c r="X83" t="s">
        <v>281</v>
      </c>
      <c r="Y83" t="s">
        <v>280</v>
      </c>
      <c r="Z83" t="s">
        <v>281</v>
      </c>
      <c r="AA83" t="str">
        <f>_xlfn.XLOOKUP(COO[[#This Row],[Company Domain]],Summary[Company Domain], Summary[Industry (Standardized)],"ERROR")</f>
        <v>Physicians Clinics</v>
      </c>
      <c r="AB83" t="str">
        <f>_xlfn.XLOOKUP(COO[[#This Row],[Company Domain]],Summary[Company Domain], Summary[Lead Segment HS],"ERROR")</f>
        <v>Healthcare</v>
      </c>
      <c r="AC83" t="str">
        <f>_xlfn.XLOOKUP(COO[[#This Row],[Company Domain]],Summary[Company Domain], Summary[Industry Re-Segmentation],"ERROR")</f>
        <v>Healthcare</v>
      </c>
      <c r="AD83" t="s">
        <v>1437</v>
      </c>
      <c r="AE83" t="s">
        <v>1438</v>
      </c>
      <c r="AF83" t="s">
        <v>1439</v>
      </c>
      <c r="AG83" t="s">
        <v>1440</v>
      </c>
      <c r="AH83" t="s">
        <v>1434</v>
      </c>
      <c r="AI83" t="s">
        <v>551</v>
      </c>
      <c r="AJ83">
        <v>37215</v>
      </c>
      <c r="AK83" t="s">
        <v>221</v>
      </c>
      <c r="AL83" t="s">
        <v>1441</v>
      </c>
      <c r="AO83" t="s">
        <v>1503</v>
      </c>
      <c r="AP83" t="s">
        <v>2140</v>
      </c>
    </row>
    <row r="84" spans="1:44" x14ac:dyDescent="0.3">
      <c r="A84" t="s">
        <v>1687</v>
      </c>
      <c r="C84" t="s">
        <v>2077</v>
      </c>
      <c r="D84" t="s">
        <v>2078</v>
      </c>
      <c r="E84" t="s">
        <v>225</v>
      </c>
      <c r="F84" t="s">
        <v>1570</v>
      </c>
      <c r="G84" t="s">
        <v>271</v>
      </c>
      <c r="H84" t="s">
        <v>2079</v>
      </c>
      <c r="I84" t="s">
        <v>140</v>
      </c>
      <c r="J84" t="s">
        <v>2080</v>
      </c>
      <c r="K84" t="s">
        <v>2081</v>
      </c>
      <c r="L84" t="s">
        <v>2082</v>
      </c>
      <c r="M84" t="s">
        <v>919</v>
      </c>
      <c r="N84" t="s">
        <v>1407</v>
      </c>
      <c r="O84">
        <v>89113</v>
      </c>
      <c r="P84" t="s">
        <v>221</v>
      </c>
      <c r="Q84" t="s">
        <v>40</v>
      </c>
      <c r="R84" t="s">
        <v>856</v>
      </c>
      <c r="S84" t="s">
        <v>140</v>
      </c>
      <c r="T84" t="s">
        <v>857</v>
      </c>
      <c r="U84">
        <f>_xlfn.XLOOKUP(COO[[#This Row],[Company Domain]],Summary[Company Domain], Summary[Revenue (in 000s USD)],"ERROR")</f>
        <v>8779057</v>
      </c>
      <c r="V84" t="str">
        <f>_xlfn.XLOOKUP(COO[[#This Row],[Company Domain]],Summary[Company Domain], Summary[Revenue Range (in USD)],"ERROR")</f>
        <v>Over $5 bil.</v>
      </c>
      <c r="W84" t="s">
        <v>280</v>
      </c>
      <c r="X84" t="s">
        <v>281</v>
      </c>
      <c r="Y84" t="s">
        <v>858</v>
      </c>
      <c r="Z84" t="s">
        <v>859</v>
      </c>
      <c r="AA84" t="str">
        <f>_xlfn.XLOOKUP(COO[[#This Row],[Company Domain]],Summary[Company Domain], Summary[Industry (Standardized)],"ERROR")</f>
        <v>Physicians Clinics</v>
      </c>
      <c r="AB84" t="str">
        <f>_xlfn.XLOOKUP(COO[[#This Row],[Company Domain]],Summary[Company Domain], Summary[Lead Segment HS],"ERROR")</f>
        <v>Healthcare</v>
      </c>
      <c r="AC84" t="str">
        <f>_xlfn.XLOOKUP(COO[[#This Row],[Company Domain]],Summary[Company Domain], Summary[Industry Re-Segmentation],"ERROR")</f>
        <v>Healthcare</v>
      </c>
      <c r="AD84" t="s">
        <v>860</v>
      </c>
      <c r="AE84" t="s">
        <v>861</v>
      </c>
      <c r="AF84" t="s">
        <v>862</v>
      </c>
      <c r="AG84" t="s">
        <v>863</v>
      </c>
      <c r="AH84" t="s">
        <v>864</v>
      </c>
      <c r="AI84" t="s">
        <v>294</v>
      </c>
      <c r="AJ84">
        <v>94107</v>
      </c>
      <c r="AK84" t="s">
        <v>221</v>
      </c>
      <c r="AL84" t="s">
        <v>865</v>
      </c>
      <c r="AO84" t="s">
        <v>1503</v>
      </c>
      <c r="AP84" t="s">
        <v>2140</v>
      </c>
    </row>
    <row r="85" spans="1:44" x14ac:dyDescent="0.3">
      <c r="A85" t="s">
        <v>2083</v>
      </c>
      <c r="C85" t="s">
        <v>2084</v>
      </c>
      <c r="D85" t="s">
        <v>1611</v>
      </c>
      <c r="E85" t="s">
        <v>225</v>
      </c>
      <c r="F85" t="s">
        <v>802</v>
      </c>
      <c r="G85" t="s">
        <v>271</v>
      </c>
      <c r="H85" t="s">
        <v>2085</v>
      </c>
      <c r="I85" t="s">
        <v>198</v>
      </c>
      <c r="J85" t="s">
        <v>2086</v>
      </c>
      <c r="L85" t="s">
        <v>1268</v>
      </c>
      <c r="M85" t="s">
        <v>1269</v>
      </c>
      <c r="N85" t="s">
        <v>830</v>
      </c>
      <c r="O85">
        <v>33605</v>
      </c>
      <c r="P85" t="s">
        <v>221</v>
      </c>
      <c r="Q85" t="s">
        <v>1270</v>
      </c>
      <c r="R85" t="s">
        <v>1271</v>
      </c>
      <c r="S85" t="s">
        <v>198</v>
      </c>
      <c r="T85" t="s">
        <v>1272</v>
      </c>
      <c r="U85">
        <f>_xlfn.XLOOKUP(COO[[#This Row],[Company Domain]],Summary[Company Domain], Summary[Revenue (in 000s USD)],"ERROR")</f>
        <v>1652469</v>
      </c>
      <c r="V85" t="str">
        <f>_xlfn.XLOOKUP(COO[[#This Row],[Company Domain]],Summary[Company Domain], Summary[Revenue Range (in USD)],"ERROR")</f>
        <v>$1 bil. - $5 bil.</v>
      </c>
      <c r="W85" t="s">
        <v>380</v>
      </c>
      <c r="X85" t="s">
        <v>929</v>
      </c>
      <c r="Y85" t="s">
        <v>380</v>
      </c>
      <c r="Z85" t="s">
        <v>929</v>
      </c>
      <c r="AA85" t="str">
        <f>_xlfn.XLOOKUP(COO[[#This Row],[Company Domain]],Summary[Company Domain], Summary[Industry (Standardized)],"ERROR")</f>
        <v>Consumer Services</v>
      </c>
      <c r="AB85" t="str">
        <f>_xlfn.XLOOKUP(COO[[#This Row],[Company Domain]],Summary[Company Domain], Summary[Lead Segment HS],"ERROR")</f>
        <v>Services</v>
      </c>
      <c r="AC85" t="str">
        <f>_xlfn.XLOOKUP(COO[[#This Row],[Company Domain]],Summary[Company Domain], Summary[Industry Re-Segmentation],"ERROR")</f>
        <v>Retail + CPG</v>
      </c>
      <c r="AD85" t="s">
        <v>1273</v>
      </c>
      <c r="AE85" t="s">
        <v>1274</v>
      </c>
      <c r="AF85" t="s">
        <v>1275</v>
      </c>
      <c r="AG85" t="s">
        <v>1276</v>
      </c>
      <c r="AH85" t="s">
        <v>1269</v>
      </c>
      <c r="AI85" t="s">
        <v>830</v>
      </c>
      <c r="AJ85">
        <v>33607</v>
      </c>
      <c r="AK85" t="s">
        <v>221</v>
      </c>
      <c r="AL85" t="s">
        <v>1277</v>
      </c>
      <c r="AO85" t="s">
        <v>1503</v>
      </c>
      <c r="AP85" t="s">
        <v>2140</v>
      </c>
    </row>
    <row r="86" spans="1:44" x14ac:dyDescent="0.3">
      <c r="A86" t="s">
        <v>2087</v>
      </c>
      <c r="B86" t="s">
        <v>896</v>
      </c>
      <c r="C86" t="s">
        <v>2088</v>
      </c>
      <c r="D86" t="s">
        <v>1569</v>
      </c>
      <c r="E86" t="s">
        <v>225</v>
      </c>
      <c r="F86" t="s">
        <v>802</v>
      </c>
      <c r="G86" t="s">
        <v>271</v>
      </c>
      <c r="H86" t="s">
        <v>2089</v>
      </c>
      <c r="I86" t="s">
        <v>2090</v>
      </c>
      <c r="J86" t="s">
        <v>2091</v>
      </c>
      <c r="K86" t="s">
        <v>2092</v>
      </c>
      <c r="L86" t="s">
        <v>1261</v>
      </c>
      <c r="M86" t="s">
        <v>1262</v>
      </c>
      <c r="N86" t="s">
        <v>529</v>
      </c>
      <c r="O86">
        <v>98034</v>
      </c>
      <c r="P86" t="s">
        <v>221</v>
      </c>
      <c r="Q86" t="s">
        <v>76</v>
      </c>
      <c r="R86" t="s">
        <v>1256</v>
      </c>
      <c r="S86" t="s">
        <v>176</v>
      </c>
      <c r="T86" t="s">
        <v>1257</v>
      </c>
      <c r="U86">
        <f>_xlfn.XLOOKUP(COO[[#This Row],[Company Domain]],Summary[Company Domain], Summary[Revenue (in 000s USD)],"ERROR")</f>
        <v>1574612</v>
      </c>
      <c r="V86" t="str">
        <f>_xlfn.XLOOKUP(COO[[#This Row],[Company Domain]],Summary[Company Domain], Summary[Revenue Range (in USD)],"ERROR")</f>
        <v>$1 bil. - $5 bil.</v>
      </c>
      <c r="W86" t="s">
        <v>280</v>
      </c>
      <c r="X86" t="s">
        <v>281</v>
      </c>
      <c r="Y86" t="s">
        <v>280</v>
      </c>
      <c r="Z86" t="s">
        <v>281</v>
      </c>
      <c r="AA86" t="str">
        <f>_xlfn.XLOOKUP(COO[[#This Row],[Company Domain]],Summary[Company Domain], Summary[Industry (Standardized)],"ERROR")</f>
        <v>Physicians Clinics</v>
      </c>
      <c r="AB86" t="str">
        <f>_xlfn.XLOOKUP(COO[[#This Row],[Company Domain]],Summary[Company Domain], Summary[Lead Segment HS],"ERROR")</f>
        <v>Healthcare</v>
      </c>
      <c r="AC86" t="str">
        <f>_xlfn.XLOOKUP(COO[[#This Row],[Company Domain]],Summary[Company Domain], Summary[Industry Re-Segmentation],"ERROR")</f>
        <v>Healthcare</v>
      </c>
      <c r="AD86" t="s">
        <v>1258</v>
      </c>
      <c r="AE86" t="s">
        <v>1259</v>
      </c>
      <c r="AF86" t="s">
        <v>1260</v>
      </c>
      <c r="AG86" t="s">
        <v>1261</v>
      </c>
      <c r="AH86" t="s">
        <v>1262</v>
      </c>
      <c r="AI86" t="s">
        <v>529</v>
      </c>
      <c r="AJ86">
        <v>98034</v>
      </c>
      <c r="AK86" t="s">
        <v>221</v>
      </c>
      <c r="AL86" t="s">
        <v>1263</v>
      </c>
      <c r="AO86" t="s">
        <v>1503</v>
      </c>
      <c r="AP86" t="s">
        <v>2140</v>
      </c>
      <c r="AQ86" t="s">
        <v>3439</v>
      </c>
      <c r="AR86" t="s">
        <v>207</v>
      </c>
    </row>
    <row r="87" spans="1:44" x14ac:dyDescent="0.3">
      <c r="A87" t="s">
        <v>2093</v>
      </c>
      <c r="B87" t="s">
        <v>661</v>
      </c>
      <c r="C87" t="s">
        <v>2094</v>
      </c>
      <c r="D87" t="s">
        <v>1569</v>
      </c>
      <c r="E87" t="s">
        <v>225</v>
      </c>
      <c r="F87" t="s">
        <v>802</v>
      </c>
      <c r="G87" t="s">
        <v>271</v>
      </c>
      <c r="H87" t="s">
        <v>2095</v>
      </c>
      <c r="I87" t="s">
        <v>179</v>
      </c>
      <c r="J87" t="s">
        <v>2096</v>
      </c>
      <c r="L87" t="s">
        <v>1849</v>
      </c>
      <c r="M87" t="s">
        <v>1850</v>
      </c>
      <c r="N87" t="s">
        <v>1407</v>
      </c>
      <c r="O87">
        <v>89502</v>
      </c>
      <c r="P87" t="s">
        <v>221</v>
      </c>
      <c r="Q87" t="s">
        <v>1851</v>
      </c>
      <c r="R87" t="s">
        <v>1852</v>
      </c>
      <c r="S87" t="s">
        <v>179</v>
      </c>
      <c r="T87" t="s">
        <v>1853</v>
      </c>
      <c r="U87">
        <f>_xlfn.XLOOKUP(COO[[#This Row],[Company Domain]],Summary[Company Domain], Summary[Revenue (in 000s USD)],"ERROR")</f>
        <v>1027614</v>
      </c>
      <c r="V87" t="str">
        <f>_xlfn.XLOOKUP(COO[[#This Row],[Company Domain]],Summary[Company Domain], Summary[Revenue Range (in USD)],"ERROR")</f>
        <v>$1 bil. - $5 bil.</v>
      </c>
      <c r="W87" t="s">
        <v>280</v>
      </c>
      <c r="X87" t="s">
        <v>281</v>
      </c>
      <c r="Y87" t="s">
        <v>399</v>
      </c>
      <c r="Z87" t="s">
        <v>1854</v>
      </c>
      <c r="AA87" t="str">
        <f>_xlfn.XLOOKUP(COO[[#This Row],[Company Domain]],Summary[Company Domain], Summary[Industry (Standardized)],"ERROR")</f>
        <v>Physicians Clinics</v>
      </c>
      <c r="AB87" t="str">
        <f>_xlfn.XLOOKUP(COO[[#This Row],[Company Domain]],Summary[Company Domain], Summary[Lead Segment HS],"ERROR")</f>
        <v>Healthcare</v>
      </c>
      <c r="AC87" t="str">
        <f>_xlfn.XLOOKUP(COO[[#This Row],[Company Domain]],Summary[Company Domain], Summary[Industry Re-Segmentation],"ERROR")</f>
        <v>Healthcare</v>
      </c>
      <c r="AD87" t="s">
        <v>1855</v>
      </c>
      <c r="AE87" t="s">
        <v>1856</v>
      </c>
      <c r="AF87" t="s">
        <v>1857</v>
      </c>
      <c r="AG87" t="s">
        <v>1858</v>
      </c>
      <c r="AH87" t="s">
        <v>1850</v>
      </c>
      <c r="AI87" t="s">
        <v>1407</v>
      </c>
      <c r="AJ87">
        <v>89502</v>
      </c>
      <c r="AK87" t="s">
        <v>221</v>
      </c>
      <c r="AL87" t="s">
        <v>1859</v>
      </c>
      <c r="AO87" t="s">
        <v>1503</v>
      </c>
      <c r="AP87" t="s">
        <v>2140</v>
      </c>
      <c r="AQ87" t="s">
        <v>3440</v>
      </c>
      <c r="AR87" t="s">
        <v>207</v>
      </c>
    </row>
    <row r="88" spans="1:44" x14ac:dyDescent="0.3">
      <c r="A88" t="s">
        <v>488</v>
      </c>
      <c r="B88" t="s">
        <v>896</v>
      </c>
      <c r="C88" t="s">
        <v>2097</v>
      </c>
      <c r="D88" t="s">
        <v>1732</v>
      </c>
      <c r="E88" t="s">
        <v>225</v>
      </c>
      <c r="F88" t="s">
        <v>802</v>
      </c>
      <c r="G88" t="s">
        <v>271</v>
      </c>
      <c r="H88" t="s">
        <v>2098</v>
      </c>
      <c r="I88" t="s">
        <v>163</v>
      </c>
      <c r="J88" t="s">
        <v>2099</v>
      </c>
      <c r="K88" t="s">
        <v>2100</v>
      </c>
      <c r="L88" t="s">
        <v>672</v>
      </c>
      <c r="M88" t="s">
        <v>673</v>
      </c>
      <c r="N88" t="s">
        <v>396</v>
      </c>
      <c r="O88">
        <v>19611</v>
      </c>
      <c r="P88" t="s">
        <v>221</v>
      </c>
      <c r="Q88" t="s">
        <v>63</v>
      </c>
      <c r="R88" t="s">
        <v>667</v>
      </c>
      <c r="S88" t="s">
        <v>163</v>
      </c>
      <c r="T88" t="s">
        <v>668</v>
      </c>
      <c r="U88">
        <f>_xlfn.XLOOKUP(COO[[#This Row],[Company Domain]],Summary[Company Domain], Summary[Revenue (in 000s USD)],"ERROR")</f>
        <v>1688222</v>
      </c>
      <c r="V88" t="str">
        <f>_xlfn.XLOOKUP(COO[[#This Row],[Company Domain]],Summary[Company Domain], Summary[Revenue Range (in USD)],"ERROR")</f>
        <v>$1 bil. - $5 bil.</v>
      </c>
      <c r="W88" t="s">
        <v>280</v>
      </c>
      <c r="X88" t="s">
        <v>281</v>
      </c>
      <c r="Y88" t="s">
        <v>280</v>
      </c>
      <c r="Z88" t="s">
        <v>281</v>
      </c>
      <c r="AA88" t="str">
        <f>_xlfn.XLOOKUP(COO[[#This Row],[Company Domain]],Summary[Company Domain], Summary[Industry (Standardized)],"ERROR")</f>
        <v>Physicians Clinics</v>
      </c>
      <c r="AB88" t="str">
        <f>_xlfn.XLOOKUP(COO[[#This Row],[Company Domain]],Summary[Company Domain], Summary[Lead Segment HS],"ERROR")</f>
        <v>Healthcare</v>
      </c>
      <c r="AC88" t="str">
        <f>_xlfn.XLOOKUP(COO[[#This Row],[Company Domain]],Summary[Company Domain], Summary[Industry Re-Segmentation],"ERROR")</f>
        <v>Healthcare</v>
      </c>
      <c r="AD88" t="s">
        <v>669</v>
      </c>
      <c r="AE88" t="s">
        <v>670</v>
      </c>
      <c r="AF88" t="s">
        <v>671</v>
      </c>
      <c r="AG88" t="s">
        <v>672</v>
      </c>
      <c r="AH88" t="s">
        <v>673</v>
      </c>
      <c r="AI88" t="s">
        <v>396</v>
      </c>
      <c r="AJ88">
        <v>19611</v>
      </c>
      <c r="AK88" t="s">
        <v>221</v>
      </c>
      <c r="AL88" t="s">
        <v>674</v>
      </c>
      <c r="AO88" t="s">
        <v>1503</v>
      </c>
      <c r="AP88" t="s">
        <v>2140</v>
      </c>
      <c r="AQ88" t="s">
        <v>3439</v>
      </c>
      <c r="AR88" t="s">
        <v>207</v>
      </c>
    </row>
    <row r="89" spans="1:44" x14ac:dyDescent="0.3">
      <c r="A89" t="s">
        <v>2101</v>
      </c>
      <c r="B89" t="s">
        <v>1153</v>
      </c>
      <c r="C89" t="s">
        <v>2102</v>
      </c>
      <c r="D89" t="s">
        <v>1569</v>
      </c>
      <c r="E89" t="s">
        <v>225</v>
      </c>
      <c r="F89" t="s">
        <v>802</v>
      </c>
      <c r="G89" t="s">
        <v>271</v>
      </c>
      <c r="H89" t="s">
        <v>2103</v>
      </c>
      <c r="I89" t="s">
        <v>140</v>
      </c>
      <c r="K89" t="s">
        <v>2104</v>
      </c>
      <c r="L89" t="s">
        <v>863</v>
      </c>
      <c r="M89" t="s">
        <v>864</v>
      </c>
      <c r="N89" t="s">
        <v>294</v>
      </c>
      <c r="O89">
        <v>94107</v>
      </c>
      <c r="P89" t="s">
        <v>221</v>
      </c>
      <c r="Q89" t="s">
        <v>40</v>
      </c>
      <c r="R89" t="s">
        <v>856</v>
      </c>
      <c r="S89" t="s">
        <v>140</v>
      </c>
      <c r="T89" t="s">
        <v>857</v>
      </c>
      <c r="U89">
        <f>_xlfn.XLOOKUP(COO[[#This Row],[Company Domain]],Summary[Company Domain], Summary[Revenue (in 000s USD)],"ERROR")</f>
        <v>8779057</v>
      </c>
      <c r="V89" t="str">
        <f>_xlfn.XLOOKUP(COO[[#This Row],[Company Domain]],Summary[Company Domain], Summary[Revenue Range (in USD)],"ERROR")</f>
        <v>Over $5 bil.</v>
      </c>
      <c r="W89" t="s">
        <v>280</v>
      </c>
      <c r="X89" t="s">
        <v>281</v>
      </c>
      <c r="Y89" t="s">
        <v>858</v>
      </c>
      <c r="Z89" t="s">
        <v>859</v>
      </c>
      <c r="AA89" t="str">
        <f>_xlfn.XLOOKUP(COO[[#This Row],[Company Domain]],Summary[Company Domain], Summary[Industry (Standardized)],"ERROR")</f>
        <v>Physicians Clinics</v>
      </c>
      <c r="AB89" t="str">
        <f>_xlfn.XLOOKUP(COO[[#This Row],[Company Domain]],Summary[Company Domain], Summary[Lead Segment HS],"ERROR")</f>
        <v>Healthcare</v>
      </c>
      <c r="AC89" t="str">
        <f>_xlfn.XLOOKUP(COO[[#This Row],[Company Domain]],Summary[Company Domain], Summary[Industry Re-Segmentation],"ERROR")</f>
        <v>Healthcare</v>
      </c>
      <c r="AD89" t="s">
        <v>860</v>
      </c>
      <c r="AE89" t="s">
        <v>861</v>
      </c>
      <c r="AF89" t="s">
        <v>862</v>
      </c>
      <c r="AG89" t="s">
        <v>863</v>
      </c>
      <c r="AH89" t="s">
        <v>864</v>
      </c>
      <c r="AI89" t="s">
        <v>294</v>
      </c>
      <c r="AJ89">
        <v>94107</v>
      </c>
      <c r="AK89" t="s">
        <v>221</v>
      </c>
      <c r="AL89" t="s">
        <v>865</v>
      </c>
      <c r="AO89" t="s">
        <v>1503</v>
      </c>
      <c r="AP89" t="s">
        <v>2140</v>
      </c>
    </row>
    <row r="90" spans="1:44" x14ac:dyDescent="0.3">
      <c r="A90" t="s">
        <v>628</v>
      </c>
      <c r="B90" t="s">
        <v>1153</v>
      </c>
      <c r="C90" t="s">
        <v>2105</v>
      </c>
      <c r="D90" t="s">
        <v>1569</v>
      </c>
      <c r="E90" t="s">
        <v>225</v>
      </c>
      <c r="F90" t="s">
        <v>802</v>
      </c>
      <c r="G90" t="s">
        <v>271</v>
      </c>
      <c r="H90" t="s">
        <v>2106</v>
      </c>
      <c r="I90" t="s">
        <v>172</v>
      </c>
      <c r="J90" t="s">
        <v>2107</v>
      </c>
      <c r="K90" t="s">
        <v>2108</v>
      </c>
      <c r="L90" t="s">
        <v>404</v>
      </c>
      <c r="M90" t="s">
        <v>405</v>
      </c>
      <c r="N90" t="s">
        <v>294</v>
      </c>
      <c r="O90">
        <v>93721</v>
      </c>
      <c r="P90" t="s">
        <v>221</v>
      </c>
      <c r="Q90" t="s">
        <v>72</v>
      </c>
      <c r="R90" t="s">
        <v>397</v>
      </c>
      <c r="S90" t="s">
        <v>172</v>
      </c>
      <c r="T90" t="s">
        <v>398</v>
      </c>
      <c r="U90">
        <f>_xlfn.XLOOKUP(COO[[#This Row],[Company Domain]],Summary[Company Domain], Summary[Revenue (in 000s USD)],"ERROR")</f>
        <v>1325622</v>
      </c>
      <c r="V90" t="str">
        <f>_xlfn.XLOOKUP(COO[[#This Row],[Company Domain]],Summary[Company Domain], Summary[Revenue Range (in USD)],"ERROR")</f>
        <v>$1 bil. - $5 bil.</v>
      </c>
      <c r="W90" t="s">
        <v>280</v>
      </c>
      <c r="X90" t="s">
        <v>281</v>
      </c>
      <c r="Y90" t="s">
        <v>399</v>
      </c>
      <c r="Z90" t="s">
        <v>400</v>
      </c>
      <c r="AA90" t="str">
        <f>_xlfn.XLOOKUP(COO[[#This Row],[Company Domain]],Summary[Company Domain], Summary[Industry (Standardized)],"ERROR")</f>
        <v>Physicians Clinics</v>
      </c>
      <c r="AB90" t="str">
        <f>_xlfn.XLOOKUP(COO[[#This Row],[Company Domain]],Summary[Company Domain], Summary[Lead Segment HS],"ERROR")</f>
        <v>Healthcare</v>
      </c>
      <c r="AC90" t="str">
        <f>_xlfn.XLOOKUP(COO[[#This Row],[Company Domain]],Summary[Company Domain], Summary[Industry Re-Segmentation],"ERROR")</f>
        <v>Healthcare</v>
      </c>
      <c r="AD90" t="s">
        <v>401</v>
      </c>
      <c r="AE90" t="s">
        <v>402</v>
      </c>
      <c r="AF90" t="s">
        <v>403</v>
      </c>
      <c r="AG90" t="s">
        <v>404</v>
      </c>
      <c r="AH90" t="s">
        <v>405</v>
      </c>
      <c r="AI90" t="s">
        <v>294</v>
      </c>
      <c r="AJ90">
        <v>93721</v>
      </c>
      <c r="AK90" t="s">
        <v>221</v>
      </c>
      <c r="AL90" t="s">
        <v>406</v>
      </c>
      <c r="AO90" t="s">
        <v>1503</v>
      </c>
      <c r="AP90" t="s">
        <v>2140</v>
      </c>
    </row>
    <row r="91" spans="1:44" x14ac:dyDescent="0.3">
      <c r="A91" t="s">
        <v>2109</v>
      </c>
      <c r="B91" t="s">
        <v>567</v>
      </c>
      <c r="C91" t="s">
        <v>2110</v>
      </c>
      <c r="D91" t="s">
        <v>2111</v>
      </c>
      <c r="E91" t="s">
        <v>225</v>
      </c>
      <c r="G91" t="s">
        <v>271</v>
      </c>
      <c r="H91" t="s">
        <v>2112</v>
      </c>
      <c r="I91" t="s">
        <v>139</v>
      </c>
      <c r="J91" t="s">
        <v>2113</v>
      </c>
      <c r="L91" t="s">
        <v>1580</v>
      </c>
      <c r="M91" t="s">
        <v>989</v>
      </c>
      <c r="N91" t="s">
        <v>981</v>
      </c>
      <c r="O91">
        <v>85012</v>
      </c>
      <c r="P91" t="s">
        <v>221</v>
      </c>
      <c r="Q91" t="s">
        <v>39</v>
      </c>
      <c r="R91" t="s">
        <v>982</v>
      </c>
      <c r="S91" t="s">
        <v>139</v>
      </c>
      <c r="T91" t="s">
        <v>983</v>
      </c>
      <c r="U91">
        <f>_xlfn.XLOOKUP(COO[[#This Row],[Company Domain]],Summary[Company Domain], Summary[Revenue (in 000s USD)],"ERROR")</f>
        <v>12400000</v>
      </c>
      <c r="V91" t="str">
        <f>_xlfn.XLOOKUP(COO[[#This Row],[Company Domain]],Summary[Company Domain], Summary[Revenue Range (in USD)],"ERROR")</f>
        <v>Over $5 bil.</v>
      </c>
      <c r="W91" t="s">
        <v>280</v>
      </c>
      <c r="X91" t="s">
        <v>281</v>
      </c>
      <c r="Y91" t="s">
        <v>858</v>
      </c>
      <c r="Z91" t="s">
        <v>984</v>
      </c>
      <c r="AA91" t="str">
        <f>_xlfn.XLOOKUP(COO[[#This Row],[Company Domain]],Summary[Company Domain], Summary[Industry (Standardized)],"ERROR")</f>
        <v>Physicians Clinics</v>
      </c>
      <c r="AB91" t="str">
        <f>_xlfn.XLOOKUP(COO[[#This Row],[Company Domain]],Summary[Company Domain], Summary[Lead Segment HS],"ERROR")</f>
        <v>Healthcare</v>
      </c>
      <c r="AC91" t="str">
        <f>_xlfn.XLOOKUP(COO[[#This Row],[Company Domain]],Summary[Company Domain], Summary[Industry Re-Segmentation],"ERROR")</f>
        <v>Healthcare</v>
      </c>
      <c r="AD91" t="s">
        <v>985</v>
      </c>
      <c r="AE91" t="s">
        <v>986</v>
      </c>
      <c r="AF91" t="s">
        <v>987</v>
      </c>
      <c r="AG91" t="s">
        <v>988</v>
      </c>
      <c r="AH91" t="s">
        <v>989</v>
      </c>
      <c r="AI91" t="s">
        <v>981</v>
      </c>
      <c r="AJ91">
        <v>85012</v>
      </c>
      <c r="AK91" t="s">
        <v>221</v>
      </c>
      <c r="AL91" t="s">
        <v>990</v>
      </c>
      <c r="AO91" t="s">
        <v>1503</v>
      </c>
      <c r="AP91" t="s">
        <v>2140</v>
      </c>
    </row>
    <row r="92" spans="1:44" x14ac:dyDescent="0.3">
      <c r="A92" t="s">
        <v>1050</v>
      </c>
      <c r="C92" t="s">
        <v>2114</v>
      </c>
      <c r="D92" t="s">
        <v>1569</v>
      </c>
      <c r="E92" t="s">
        <v>225</v>
      </c>
      <c r="F92" t="s">
        <v>802</v>
      </c>
      <c r="G92" t="s">
        <v>271</v>
      </c>
      <c r="H92" t="s">
        <v>2115</v>
      </c>
      <c r="I92" t="s">
        <v>193</v>
      </c>
      <c r="K92" t="s">
        <v>2116</v>
      </c>
      <c r="P92" t="s">
        <v>221</v>
      </c>
      <c r="Q92" t="s">
        <v>94</v>
      </c>
      <c r="R92" t="s">
        <v>1042</v>
      </c>
      <c r="S92" t="s">
        <v>193</v>
      </c>
      <c r="T92" t="s">
        <v>1043</v>
      </c>
      <c r="U92">
        <f>_xlfn.XLOOKUP(COO[[#This Row],[Company Domain]],Summary[Company Domain], Summary[Revenue (in 000s USD)],"ERROR")</f>
        <v>1785438</v>
      </c>
      <c r="V92" t="str">
        <f>_xlfn.XLOOKUP(COO[[#This Row],[Company Domain]],Summary[Company Domain], Summary[Revenue Range (in USD)],"ERROR")</f>
        <v>$1 bil. - $5 bil.</v>
      </c>
      <c r="W92" t="s">
        <v>601</v>
      </c>
      <c r="X92" t="s">
        <v>602</v>
      </c>
      <c r="Y92" t="s">
        <v>601</v>
      </c>
      <c r="Z92" t="s">
        <v>602</v>
      </c>
      <c r="AA92" t="str">
        <f>_xlfn.XLOOKUP(COO[[#This Row],[Company Domain]],Summary[Company Domain], Summary[Industry (Standardized)],"ERROR")</f>
        <v>Physicians Clinics</v>
      </c>
      <c r="AB92" t="str">
        <f>_xlfn.XLOOKUP(COO[[#This Row],[Company Domain]],Summary[Company Domain], Summary[Lead Segment HS],"ERROR")</f>
        <v>Healthcare</v>
      </c>
      <c r="AC92" t="str">
        <f>_xlfn.XLOOKUP(COO[[#This Row],[Company Domain]],Summary[Company Domain], Summary[Industry Re-Segmentation],"ERROR")</f>
        <v>Healthcare</v>
      </c>
      <c r="AD92" t="s">
        <v>1044</v>
      </c>
      <c r="AE92" t="s">
        <v>1045</v>
      </c>
      <c r="AF92" t="s">
        <v>1046</v>
      </c>
      <c r="AG92" t="s">
        <v>1047</v>
      </c>
      <c r="AH92" t="s">
        <v>1048</v>
      </c>
      <c r="AI92" t="s">
        <v>542</v>
      </c>
      <c r="AJ92">
        <v>75024</v>
      </c>
      <c r="AK92" t="s">
        <v>221</v>
      </c>
      <c r="AL92" t="s">
        <v>1049</v>
      </c>
      <c r="AO92" t="s">
        <v>1503</v>
      </c>
      <c r="AP92" t="s">
        <v>2140</v>
      </c>
    </row>
    <row r="93" spans="1:44" x14ac:dyDescent="0.3">
      <c r="A93" t="s">
        <v>2117</v>
      </c>
      <c r="C93" t="s">
        <v>2118</v>
      </c>
      <c r="D93" t="s">
        <v>2119</v>
      </c>
      <c r="E93" t="s">
        <v>225</v>
      </c>
      <c r="G93" t="s">
        <v>271</v>
      </c>
      <c r="H93" t="s">
        <v>2120</v>
      </c>
      <c r="I93" t="s">
        <v>411</v>
      </c>
      <c r="J93" t="s">
        <v>2121</v>
      </c>
      <c r="K93" t="s">
        <v>2122</v>
      </c>
      <c r="L93" t="s">
        <v>2123</v>
      </c>
      <c r="M93" t="s">
        <v>2124</v>
      </c>
      <c r="N93" t="s">
        <v>294</v>
      </c>
      <c r="O93">
        <v>92037</v>
      </c>
      <c r="P93" t="s">
        <v>221</v>
      </c>
      <c r="Q93" t="s">
        <v>50</v>
      </c>
      <c r="R93" t="s">
        <v>415</v>
      </c>
      <c r="S93" t="s">
        <v>150</v>
      </c>
      <c r="T93" t="s">
        <v>416</v>
      </c>
      <c r="U93">
        <f>_xlfn.XLOOKUP(COO[[#This Row],[Company Domain]],Summary[Company Domain], Summary[Revenue (in 000s USD)],"ERROR")</f>
        <v>2202029</v>
      </c>
      <c r="V93" t="str">
        <f>_xlfn.XLOOKUP(COO[[#This Row],[Company Domain]],Summary[Company Domain], Summary[Revenue Range (in USD)],"ERROR")</f>
        <v>$1 bil. - $5 bil.</v>
      </c>
      <c r="W93" t="s">
        <v>280</v>
      </c>
      <c r="X93" t="s">
        <v>281</v>
      </c>
      <c r="Y93" t="s">
        <v>280</v>
      </c>
      <c r="Z93" t="s">
        <v>281</v>
      </c>
      <c r="AA93" t="str">
        <f>_xlfn.XLOOKUP(COO[[#This Row],[Company Domain]],Summary[Company Domain], Summary[Industry (Standardized)],"ERROR")</f>
        <v>Physicians Clinics</v>
      </c>
      <c r="AB93" t="str">
        <f>_xlfn.XLOOKUP(COO[[#This Row],[Company Domain]],Summary[Company Domain], Summary[Lead Segment HS],"ERROR")</f>
        <v>Healthcare</v>
      </c>
      <c r="AC93" t="str">
        <f>_xlfn.XLOOKUP(COO[[#This Row],[Company Domain]],Summary[Company Domain], Summary[Industry Re-Segmentation],"ERROR")</f>
        <v>Healthcare</v>
      </c>
      <c r="AD93" t="s">
        <v>417</v>
      </c>
      <c r="AE93" t="s">
        <v>418</v>
      </c>
      <c r="AF93" t="s">
        <v>419</v>
      </c>
      <c r="AG93" t="s">
        <v>420</v>
      </c>
      <c r="AH93" t="s">
        <v>293</v>
      </c>
      <c r="AI93" t="s">
        <v>294</v>
      </c>
      <c r="AJ93">
        <v>92121</v>
      </c>
      <c r="AK93" t="s">
        <v>221</v>
      </c>
      <c r="AL93" t="s">
        <v>421</v>
      </c>
      <c r="AO93" t="s">
        <v>1503</v>
      </c>
      <c r="AP93" t="s">
        <v>2140</v>
      </c>
    </row>
    <row r="94" spans="1:44" x14ac:dyDescent="0.3">
      <c r="A94" t="s">
        <v>2125</v>
      </c>
      <c r="B94" t="s">
        <v>2126</v>
      </c>
      <c r="C94" t="s">
        <v>2126</v>
      </c>
      <c r="D94" t="s">
        <v>1569</v>
      </c>
      <c r="E94" t="s">
        <v>225</v>
      </c>
      <c r="F94" t="s">
        <v>802</v>
      </c>
      <c r="G94" t="s">
        <v>271</v>
      </c>
      <c r="H94" t="s">
        <v>2127</v>
      </c>
      <c r="I94" t="s">
        <v>1966</v>
      </c>
      <c r="J94" t="s">
        <v>2128</v>
      </c>
      <c r="K94" t="s">
        <v>2129</v>
      </c>
      <c r="L94" t="s">
        <v>2130</v>
      </c>
      <c r="M94" t="s">
        <v>344</v>
      </c>
      <c r="N94" t="s">
        <v>345</v>
      </c>
      <c r="O94" t="s">
        <v>2131</v>
      </c>
      <c r="P94" t="s">
        <v>221</v>
      </c>
      <c r="Q94" t="s">
        <v>377</v>
      </c>
      <c r="R94" t="s">
        <v>378</v>
      </c>
      <c r="S94" t="s">
        <v>170</v>
      </c>
      <c r="T94" t="s">
        <v>379</v>
      </c>
      <c r="U94">
        <f>_xlfn.XLOOKUP(COO[[#This Row],[Company Domain]],Summary[Company Domain], Summary[Revenue (in 000s USD)],"ERROR")</f>
        <v>1204613</v>
      </c>
      <c r="V94" t="str">
        <f>_xlfn.XLOOKUP(COO[[#This Row],[Company Domain]],Summary[Company Domain], Summary[Revenue Range (in USD)],"ERROR")</f>
        <v>$1 bil. - $5 bil.</v>
      </c>
      <c r="W94" t="s">
        <v>380</v>
      </c>
      <c r="X94" t="s">
        <v>381</v>
      </c>
      <c r="Y94" t="s">
        <v>380</v>
      </c>
      <c r="Z94" t="s">
        <v>381</v>
      </c>
      <c r="AA94" t="str">
        <f>_xlfn.XLOOKUP(COO[[#This Row],[Company Domain]],Summary[Company Domain], Summary[Industry (Standardized)],"ERROR")</f>
        <v>Finance</v>
      </c>
      <c r="AB94" t="str">
        <f>_xlfn.XLOOKUP(COO[[#This Row],[Company Domain]],Summary[Company Domain], Summary[Lead Segment HS],"ERROR")</f>
        <v>Services</v>
      </c>
      <c r="AC94" t="str">
        <f>_xlfn.XLOOKUP(COO[[#This Row],[Company Domain]],Summary[Company Domain], Summary[Industry Re-Segmentation],"ERROR")</f>
        <v>Finance &amp; Insurance</v>
      </c>
      <c r="AD94" t="s">
        <v>382</v>
      </c>
      <c r="AE94" t="s">
        <v>383</v>
      </c>
      <c r="AF94" t="s">
        <v>384</v>
      </c>
      <c r="AG94" t="s">
        <v>385</v>
      </c>
      <c r="AH94" t="s">
        <v>386</v>
      </c>
      <c r="AI94" t="s">
        <v>345</v>
      </c>
      <c r="AJ94">
        <v>65801</v>
      </c>
      <c r="AK94" t="s">
        <v>221</v>
      </c>
      <c r="AL94" t="s">
        <v>387</v>
      </c>
      <c r="AO94" t="s">
        <v>1503</v>
      </c>
      <c r="AP94" t="s">
        <v>2141</v>
      </c>
    </row>
    <row r="95" spans="1:44" x14ac:dyDescent="0.3">
      <c r="A95" t="s">
        <v>2132</v>
      </c>
      <c r="C95" t="s">
        <v>2133</v>
      </c>
      <c r="D95" t="s">
        <v>1569</v>
      </c>
      <c r="E95" t="s">
        <v>225</v>
      </c>
      <c r="F95" t="s">
        <v>802</v>
      </c>
      <c r="G95" t="s">
        <v>271</v>
      </c>
      <c r="H95" t="s">
        <v>2134</v>
      </c>
      <c r="I95" t="s">
        <v>2135</v>
      </c>
      <c r="J95" t="s">
        <v>2136</v>
      </c>
      <c r="K95" t="s">
        <v>2137</v>
      </c>
      <c r="L95" t="s">
        <v>2138</v>
      </c>
      <c r="M95" t="s">
        <v>2139</v>
      </c>
      <c r="N95" t="s">
        <v>396</v>
      </c>
      <c r="O95">
        <v>19067</v>
      </c>
      <c r="P95" t="s">
        <v>221</v>
      </c>
      <c r="Q95" t="s">
        <v>40</v>
      </c>
      <c r="R95" t="s">
        <v>856</v>
      </c>
      <c r="S95" t="s">
        <v>140</v>
      </c>
      <c r="T95" t="s">
        <v>857</v>
      </c>
      <c r="U95">
        <f>_xlfn.XLOOKUP(COO[[#This Row],[Company Domain]],Summary[Company Domain], Summary[Revenue (in 000s USD)],"ERROR")</f>
        <v>8779057</v>
      </c>
      <c r="V95" t="str">
        <f>_xlfn.XLOOKUP(COO[[#This Row],[Company Domain]],Summary[Company Domain], Summary[Revenue Range (in USD)],"ERROR")</f>
        <v>Over $5 bil.</v>
      </c>
      <c r="W95" t="s">
        <v>280</v>
      </c>
      <c r="X95" t="s">
        <v>281</v>
      </c>
      <c r="Y95" t="s">
        <v>858</v>
      </c>
      <c r="Z95" t="s">
        <v>859</v>
      </c>
      <c r="AA95" t="str">
        <f>_xlfn.XLOOKUP(COO[[#This Row],[Company Domain]],Summary[Company Domain], Summary[Industry (Standardized)],"ERROR")</f>
        <v>Physicians Clinics</v>
      </c>
      <c r="AB95" t="str">
        <f>_xlfn.XLOOKUP(COO[[#This Row],[Company Domain]],Summary[Company Domain], Summary[Lead Segment HS],"ERROR")</f>
        <v>Healthcare</v>
      </c>
      <c r="AC95" t="str">
        <f>_xlfn.XLOOKUP(COO[[#This Row],[Company Domain]],Summary[Company Domain], Summary[Industry Re-Segmentation],"ERROR")</f>
        <v>Healthcare</v>
      </c>
      <c r="AD95" t="s">
        <v>860</v>
      </c>
      <c r="AE95" t="s">
        <v>861</v>
      </c>
      <c r="AF95" t="s">
        <v>862</v>
      </c>
      <c r="AG95" t="s">
        <v>863</v>
      </c>
      <c r="AH95" t="s">
        <v>864</v>
      </c>
      <c r="AI95" t="s">
        <v>294</v>
      </c>
      <c r="AJ95">
        <v>94107</v>
      </c>
      <c r="AK95" t="s">
        <v>221</v>
      </c>
      <c r="AL95" t="s">
        <v>865</v>
      </c>
      <c r="AO95" t="s">
        <v>1503</v>
      </c>
      <c r="AP95" t="s">
        <v>2141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592A-5DB5-4E8D-8CA4-498E249A7E64}">
  <sheetPr>
    <tabColor theme="9" tint="0.59999389629810485"/>
  </sheetPr>
  <dimension ref="A1:AR19"/>
  <sheetViews>
    <sheetView topLeftCell="O1" workbookViewId="0">
      <selection activeCell="V18" sqref="V18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2144</v>
      </c>
      <c r="C2" t="s">
        <v>2145</v>
      </c>
      <c r="D2" t="s">
        <v>2146</v>
      </c>
      <c r="E2" t="s">
        <v>230</v>
      </c>
      <c r="F2" t="s">
        <v>2147</v>
      </c>
      <c r="G2" t="s">
        <v>271</v>
      </c>
      <c r="H2" t="s">
        <v>2148</v>
      </c>
      <c r="I2" t="s">
        <v>195</v>
      </c>
      <c r="K2" t="s">
        <v>2149</v>
      </c>
      <c r="N2" t="s">
        <v>361</v>
      </c>
      <c r="P2" t="s">
        <v>221</v>
      </c>
      <c r="Q2" t="s">
        <v>1368</v>
      </c>
      <c r="R2" t="s">
        <v>1369</v>
      </c>
      <c r="S2" t="s">
        <v>195</v>
      </c>
      <c r="T2" t="s">
        <v>1370</v>
      </c>
      <c r="U2">
        <f>_xlfn.XLOOKUP(CAO[[#This Row],[Company Domain]],Summary[Company Domain], Summary[Revenue (in 000s USD)],"ERROR")</f>
        <v>538046000</v>
      </c>
      <c r="V2" t="str">
        <f>_xlfn.XLOOKUP(CAO[[#This Row],[Company Domain]],Summary[Company Domain], Summary[Revenue Range (in USD)],"ERROR")</f>
        <v>Over $5 bil.</v>
      </c>
      <c r="W2" t="s">
        <v>208</v>
      </c>
      <c r="X2" t="s">
        <v>1204</v>
      </c>
      <c r="Y2" t="s">
        <v>208</v>
      </c>
      <c r="Z2" t="s">
        <v>1371</v>
      </c>
      <c r="AA2" t="str">
        <f>_xlfn.XLOOKUP(CAO[[#This Row],[Company Domain]],Summary[Company Domain], Summary[Industry (Standardized)],"ERROR")</f>
        <v>Retail</v>
      </c>
      <c r="AB2" t="str">
        <f>_xlfn.XLOOKUP(CAO[[#This Row],[Company Domain]],Summary[Company Domain], Summary[Lead Segment HS],"ERROR")</f>
        <v>Services</v>
      </c>
      <c r="AC2" t="str">
        <f>_xlfn.XLOOKUP(CAO[[#This Row],[Company Domain]],Summary[Company Domain], Summary[Industry Re-Segmentation],"ERROR")</f>
        <v>Retail + CPG</v>
      </c>
      <c r="AD2" t="s">
        <v>1372</v>
      </c>
      <c r="AE2" t="s">
        <v>1373</v>
      </c>
      <c r="AF2" t="s">
        <v>1374</v>
      </c>
      <c r="AG2" t="s">
        <v>1367</v>
      </c>
      <c r="AH2" t="s">
        <v>904</v>
      </c>
      <c r="AI2" t="s">
        <v>529</v>
      </c>
      <c r="AJ2">
        <v>98109</v>
      </c>
      <c r="AK2" t="s">
        <v>221</v>
      </c>
      <c r="AL2" t="s">
        <v>1375</v>
      </c>
      <c r="AO2" t="s">
        <v>1503</v>
      </c>
      <c r="AP2" t="s">
        <v>2140</v>
      </c>
    </row>
    <row r="3" spans="1:44" x14ac:dyDescent="0.3">
      <c r="A3" t="s">
        <v>2150</v>
      </c>
      <c r="B3" t="s">
        <v>1756</v>
      </c>
      <c r="C3" t="s">
        <v>2151</v>
      </c>
      <c r="D3" t="s">
        <v>2152</v>
      </c>
      <c r="E3" t="s">
        <v>230</v>
      </c>
      <c r="F3" t="s">
        <v>2147</v>
      </c>
      <c r="G3" t="s">
        <v>271</v>
      </c>
      <c r="H3" t="s">
        <v>2153</v>
      </c>
      <c r="I3" t="s">
        <v>104</v>
      </c>
      <c r="J3" t="s">
        <v>2154</v>
      </c>
      <c r="K3" t="s">
        <v>2155</v>
      </c>
      <c r="L3" t="s">
        <v>589</v>
      </c>
      <c r="M3" t="s">
        <v>590</v>
      </c>
      <c r="N3" t="s">
        <v>591</v>
      </c>
      <c r="O3">
        <v>44333</v>
      </c>
      <c r="P3" t="s">
        <v>221</v>
      </c>
      <c r="Q3" t="s">
        <v>582</v>
      </c>
      <c r="R3" t="s">
        <v>583</v>
      </c>
      <c r="S3" t="s">
        <v>104</v>
      </c>
      <c r="T3" t="s">
        <v>584</v>
      </c>
      <c r="U3">
        <f>_xlfn.XLOOKUP(CAO[[#This Row],[Company Domain]],Summary[Company Domain], Summary[Revenue (in 000s USD)],"ERROR")</f>
        <v>7987200</v>
      </c>
      <c r="V3" t="str">
        <f>_xlfn.XLOOKUP(CAO[[#This Row],[Company Domain]],Summary[Company Domain], Summary[Revenue Range (in USD)],"ERROR")</f>
        <v>Over $5 bil.</v>
      </c>
      <c r="W3" t="s">
        <v>208</v>
      </c>
      <c r="X3" t="s">
        <v>585</v>
      </c>
      <c r="Y3" t="s">
        <v>208</v>
      </c>
      <c r="Z3" t="s">
        <v>585</v>
      </c>
      <c r="AA3" t="str">
        <f>_xlfn.XLOOKUP(CAO[[#This Row],[Company Domain]],Summary[Company Domain], Summary[Industry (Standardized)],"ERROR")</f>
        <v>Retail</v>
      </c>
      <c r="AB3" t="str">
        <f>_xlfn.XLOOKUP(CAO[[#This Row],[Company Domain]],Summary[Company Domain], Summary[Lead Segment HS],"ERROR")</f>
        <v>Services</v>
      </c>
      <c r="AC3" t="str">
        <f>_xlfn.XLOOKUP(CAO[[#This Row],[Company Domain]],Summary[Company Domain], Summary[Industry Re-Segmentation],"ERROR")</f>
        <v>Retail + CPG</v>
      </c>
      <c r="AD3" t="s">
        <v>586</v>
      </c>
      <c r="AE3" t="s">
        <v>587</v>
      </c>
      <c r="AF3" t="s">
        <v>588</v>
      </c>
      <c r="AG3" t="s">
        <v>589</v>
      </c>
      <c r="AH3" t="s">
        <v>590</v>
      </c>
      <c r="AI3" t="s">
        <v>591</v>
      </c>
      <c r="AJ3">
        <v>44333</v>
      </c>
      <c r="AK3" t="s">
        <v>221</v>
      </c>
      <c r="AL3" t="s">
        <v>592</v>
      </c>
      <c r="AO3" t="s">
        <v>1503</v>
      </c>
      <c r="AP3" t="s">
        <v>2140</v>
      </c>
      <c r="AQ3" t="s">
        <v>3439</v>
      </c>
      <c r="AR3" t="s">
        <v>210</v>
      </c>
    </row>
    <row r="4" spans="1:44" x14ac:dyDescent="0.3">
      <c r="A4" t="s">
        <v>2156</v>
      </c>
      <c r="B4" t="s">
        <v>2157</v>
      </c>
      <c r="C4" t="s">
        <v>2158</v>
      </c>
      <c r="D4" t="s">
        <v>2159</v>
      </c>
      <c r="E4" t="s">
        <v>230</v>
      </c>
      <c r="G4" t="s">
        <v>271</v>
      </c>
      <c r="H4" t="s">
        <v>2160</v>
      </c>
      <c r="I4" t="s">
        <v>185</v>
      </c>
      <c r="J4" t="s">
        <v>2161</v>
      </c>
      <c r="K4" t="s">
        <v>2162</v>
      </c>
      <c r="L4" t="s">
        <v>1489</v>
      </c>
      <c r="M4" t="s">
        <v>1781</v>
      </c>
      <c r="N4" t="s">
        <v>943</v>
      </c>
      <c r="O4">
        <v>96706</v>
      </c>
      <c r="P4" t="s">
        <v>221</v>
      </c>
      <c r="Q4" t="s">
        <v>1483</v>
      </c>
      <c r="R4" t="s">
        <v>1484</v>
      </c>
      <c r="S4" t="s">
        <v>185</v>
      </c>
      <c r="T4" t="s">
        <v>1485</v>
      </c>
      <c r="U4">
        <f>_xlfn.XLOOKUP(CAO[[#This Row],[Company Domain]],Summary[Company Domain], Summary[Revenue (in 000s USD)],"ERROR")</f>
        <v>1468019</v>
      </c>
      <c r="V4" t="str">
        <f>_xlfn.XLOOKUP(CAO[[#This Row],[Company Domain]],Summary[Company Domain], Summary[Revenue Range (in USD)],"ERROR")</f>
        <v>$1 bil. - $5 bil.</v>
      </c>
      <c r="W4" t="s">
        <v>280</v>
      </c>
      <c r="X4" t="s">
        <v>281</v>
      </c>
      <c r="Y4" t="s">
        <v>280</v>
      </c>
      <c r="Z4" t="s">
        <v>842</v>
      </c>
      <c r="AA4" t="str">
        <f>_xlfn.XLOOKUP(CAO[[#This Row],[Company Domain]],Summary[Company Domain], Summary[Industry (Standardized)],"ERROR")</f>
        <v>Physicians Clinics</v>
      </c>
      <c r="AB4" t="str">
        <f>_xlfn.XLOOKUP(CAO[[#This Row],[Company Domain]],Summary[Company Domain], Summary[Lead Segment HS],"ERROR")</f>
        <v>Healthcare</v>
      </c>
      <c r="AC4" t="str">
        <f>_xlfn.XLOOKUP(CAO[[#This Row],[Company Domain]],Summary[Company Domain], Summary[Industry Re-Segmentation],"ERROR")</f>
        <v>Healthcare</v>
      </c>
      <c r="AD4" t="s">
        <v>1486</v>
      </c>
      <c r="AE4" t="s">
        <v>1487</v>
      </c>
      <c r="AF4" t="s">
        <v>1488</v>
      </c>
      <c r="AG4" t="s">
        <v>1489</v>
      </c>
      <c r="AH4" t="s">
        <v>1490</v>
      </c>
      <c r="AI4" t="s">
        <v>943</v>
      </c>
      <c r="AJ4">
        <v>96706</v>
      </c>
      <c r="AK4" t="s">
        <v>221</v>
      </c>
      <c r="AL4" t="s">
        <v>1491</v>
      </c>
      <c r="AO4" t="s">
        <v>1503</v>
      </c>
      <c r="AP4" t="s">
        <v>2140</v>
      </c>
      <c r="AQ4" t="s">
        <v>3440</v>
      </c>
      <c r="AR4" t="s">
        <v>3438</v>
      </c>
    </row>
    <row r="5" spans="1:44" x14ac:dyDescent="0.3">
      <c r="A5" t="s">
        <v>689</v>
      </c>
      <c r="B5" t="s">
        <v>389</v>
      </c>
      <c r="C5" t="s">
        <v>2163</v>
      </c>
      <c r="D5" t="s">
        <v>2164</v>
      </c>
      <c r="E5" t="s">
        <v>230</v>
      </c>
      <c r="F5" t="s">
        <v>2147</v>
      </c>
      <c r="G5" t="s">
        <v>271</v>
      </c>
      <c r="H5" t="s">
        <v>2165</v>
      </c>
      <c r="I5" t="s">
        <v>116</v>
      </c>
      <c r="K5" t="s">
        <v>2166</v>
      </c>
      <c r="M5" t="s">
        <v>904</v>
      </c>
      <c r="N5" t="s">
        <v>529</v>
      </c>
      <c r="P5" t="s">
        <v>221</v>
      </c>
      <c r="Q5" t="s">
        <v>1060</v>
      </c>
      <c r="R5" t="s">
        <v>1061</v>
      </c>
      <c r="S5" t="s">
        <v>116</v>
      </c>
      <c r="T5" t="s">
        <v>1062</v>
      </c>
      <c r="U5">
        <f>_xlfn.XLOOKUP(CAO[[#This Row],[Company Domain]],Summary[Company Domain], Summary[Revenue (in 000s USD)],"ERROR")</f>
        <v>1547615</v>
      </c>
      <c r="V5" t="str">
        <f>_xlfn.XLOOKUP(CAO[[#This Row],[Company Domain]],Summary[Company Domain], Summary[Revenue Range (in USD)],"ERROR")</f>
        <v>$1 bil. - $5 bil.</v>
      </c>
      <c r="W5" t="s">
        <v>208</v>
      </c>
      <c r="X5" t="s">
        <v>312</v>
      </c>
      <c r="Y5" t="s">
        <v>208</v>
      </c>
      <c r="Z5" t="s">
        <v>312</v>
      </c>
      <c r="AA5" t="str">
        <f>_xlfn.XLOOKUP(CAO[[#This Row],[Company Domain]],Summary[Company Domain], Summary[Industry (Standardized)],"ERROR")</f>
        <v>Retail</v>
      </c>
      <c r="AB5" t="str">
        <f>_xlfn.XLOOKUP(CAO[[#This Row],[Company Domain]],Summary[Company Domain], Summary[Lead Segment HS],"ERROR")</f>
        <v>Services</v>
      </c>
      <c r="AC5" t="str">
        <f>_xlfn.XLOOKUP(CAO[[#This Row],[Company Domain]],Summary[Company Domain], Summary[Industry Re-Segmentation],"ERROR")</f>
        <v>Retail + CPG</v>
      </c>
      <c r="AD5" t="s">
        <v>1063</v>
      </c>
      <c r="AE5" t="s">
        <v>1064</v>
      </c>
      <c r="AF5" t="s">
        <v>1065</v>
      </c>
      <c r="AG5" t="s">
        <v>1066</v>
      </c>
      <c r="AH5" t="s">
        <v>864</v>
      </c>
      <c r="AI5" t="s">
        <v>294</v>
      </c>
      <c r="AJ5">
        <v>94104</v>
      </c>
      <c r="AK5" t="s">
        <v>221</v>
      </c>
      <c r="AL5" t="s">
        <v>1067</v>
      </c>
      <c r="AO5" t="s">
        <v>1503</v>
      </c>
      <c r="AP5" t="s">
        <v>2140</v>
      </c>
    </row>
    <row r="6" spans="1:44" x14ac:dyDescent="0.3">
      <c r="A6" t="s">
        <v>1561</v>
      </c>
      <c r="C6" t="s">
        <v>2167</v>
      </c>
      <c r="D6" t="s">
        <v>2168</v>
      </c>
      <c r="E6" t="s">
        <v>230</v>
      </c>
      <c r="F6" t="s">
        <v>1570</v>
      </c>
      <c r="G6" t="s">
        <v>271</v>
      </c>
      <c r="H6" t="s">
        <v>2169</v>
      </c>
      <c r="I6" t="s">
        <v>1301</v>
      </c>
      <c r="K6" t="s">
        <v>2170</v>
      </c>
      <c r="N6" t="s">
        <v>294</v>
      </c>
      <c r="P6" t="s">
        <v>221</v>
      </c>
      <c r="Q6" t="s">
        <v>59</v>
      </c>
      <c r="R6" t="s">
        <v>1305</v>
      </c>
      <c r="S6" t="s">
        <v>159</v>
      </c>
      <c r="T6" t="s">
        <v>2171</v>
      </c>
      <c r="U6">
        <f>_xlfn.XLOOKUP(CAO[[#This Row],[Company Domain]],Summary[Company Domain], Summary[Revenue (in 000s USD)],"ERROR")</f>
        <v>2202029</v>
      </c>
      <c r="V6" t="str">
        <f>_xlfn.XLOOKUP(CAO[[#This Row],[Company Domain]],Summary[Company Domain], Summary[Revenue Range (in USD)],"ERROR")</f>
        <v>$1 bil. - $5 bil.</v>
      </c>
      <c r="W6" t="s">
        <v>280</v>
      </c>
      <c r="X6" t="s">
        <v>281</v>
      </c>
      <c r="Y6" t="s">
        <v>280</v>
      </c>
      <c r="Z6" t="s">
        <v>842</v>
      </c>
      <c r="AA6" t="str">
        <f>_xlfn.XLOOKUP(CAO[[#This Row],[Company Domain]],Summary[Company Domain], Summary[Industry (Standardized)],"ERROR")</f>
        <v>Physicians Clinics</v>
      </c>
      <c r="AB6" t="str">
        <f>_xlfn.XLOOKUP(CAO[[#This Row],[Company Domain]],Summary[Company Domain], Summary[Lead Segment HS],"ERROR")</f>
        <v>Healthcare</v>
      </c>
      <c r="AC6" t="str">
        <f>_xlfn.XLOOKUP(CAO[[#This Row],[Company Domain]],Summary[Company Domain], Summary[Industry Re-Segmentation],"ERROR")</f>
        <v>Healthcare</v>
      </c>
      <c r="AD6" t="s">
        <v>1306</v>
      </c>
      <c r="AE6" t="s">
        <v>1307</v>
      </c>
      <c r="AF6" t="s">
        <v>1308</v>
      </c>
      <c r="AG6" t="s">
        <v>1309</v>
      </c>
      <c r="AH6" t="s">
        <v>1310</v>
      </c>
      <c r="AI6" t="s">
        <v>294</v>
      </c>
      <c r="AJ6">
        <v>92868</v>
      </c>
      <c r="AK6" t="s">
        <v>221</v>
      </c>
      <c r="AL6" t="s">
        <v>1311</v>
      </c>
      <c r="AO6" t="s">
        <v>1503</v>
      </c>
      <c r="AP6" t="s">
        <v>2140</v>
      </c>
      <c r="AQ6" t="s">
        <v>3439</v>
      </c>
      <c r="AR6" t="s">
        <v>207</v>
      </c>
    </row>
    <row r="7" spans="1:44" x14ac:dyDescent="0.3">
      <c r="A7" t="s">
        <v>267</v>
      </c>
      <c r="B7" t="s">
        <v>267</v>
      </c>
      <c r="C7" t="s">
        <v>2172</v>
      </c>
      <c r="D7" t="s">
        <v>2164</v>
      </c>
      <c r="E7" t="s">
        <v>230</v>
      </c>
      <c r="F7" t="s">
        <v>2147</v>
      </c>
      <c r="G7" t="s">
        <v>271</v>
      </c>
      <c r="H7" t="s">
        <v>2173</v>
      </c>
      <c r="I7" t="s">
        <v>154</v>
      </c>
      <c r="J7" t="s">
        <v>2174</v>
      </c>
      <c r="K7" t="s">
        <v>2175</v>
      </c>
      <c r="L7" t="s">
        <v>2176</v>
      </c>
      <c r="M7" t="s">
        <v>2177</v>
      </c>
      <c r="N7" t="s">
        <v>551</v>
      </c>
      <c r="O7" t="s">
        <v>2178</v>
      </c>
      <c r="P7" t="s">
        <v>221</v>
      </c>
      <c r="Q7" t="s">
        <v>543</v>
      </c>
      <c r="R7" t="s">
        <v>544</v>
      </c>
      <c r="S7" t="s">
        <v>154</v>
      </c>
      <c r="T7" t="s">
        <v>545</v>
      </c>
      <c r="U7">
        <f>_xlfn.XLOOKUP(CAO[[#This Row],[Company Domain]],Summary[Company Domain], Summary[Revenue (in 000s USD)],"ERROR")</f>
        <v>12450000</v>
      </c>
      <c r="V7" t="str">
        <f>_xlfn.XLOOKUP(CAO[[#This Row],[Company Domain]],Summary[Company Domain], Summary[Revenue Range (in USD)],"ERROR")</f>
        <v>Over $5 bil.</v>
      </c>
      <c r="W7" t="s">
        <v>280</v>
      </c>
      <c r="X7" t="s">
        <v>281</v>
      </c>
      <c r="Y7" t="s">
        <v>280</v>
      </c>
      <c r="Z7" t="s">
        <v>281</v>
      </c>
      <c r="AA7" t="str">
        <f>_xlfn.XLOOKUP(CAO[[#This Row],[Company Domain]],Summary[Company Domain], Summary[Industry (Standardized)],"ERROR")</f>
        <v>Physicians Clinics</v>
      </c>
      <c r="AB7" t="str">
        <f>_xlfn.XLOOKUP(CAO[[#This Row],[Company Domain]],Summary[Company Domain], Summary[Lead Segment HS],"ERROR")</f>
        <v>Healthcare</v>
      </c>
      <c r="AC7" t="str">
        <f>_xlfn.XLOOKUP(CAO[[#This Row],[Company Domain]],Summary[Company Domain], Summary[Industry Re-Segmentation],"ERROR")</f>
        <v>Healthcare</v>
      </c>
      <c r="AD7" t="s">
        <v>546</v>
      </c>
      <c r="AE7" t="s">
        <v>547</v>
      </c>
      <c r="AF7" t="s">
        <v>548</v>
      </c>
      <c r="AG7" t="s">
        <v>549</v>
      </c>
      <c r="AH7" t="s">
        <v>550</v>
      </c>
      <c r="AI7" t="s">
        <v>551</v>
      </c>
      <c r="AJ7">
        <v>37067</v>
      </c>
      <c r="AK7" t="s">
        <v>221</v>
      </c>
      <c r="AL7" t="s">
        <v>552</v>
      </c>
      <c r="AO7" t="s">
        <v>1503</v>
      </c>
      <c r="AP7" t="s">
        <v>2141</v>
      </c>
    </row>
    <row r="8" spans="1:44" x14ac:dyDescent="0.3">
      <c r="A8" t="s">
        <v>2179</v>
      </c>
      <c r="B8" t="s">
        <v>505</v>
      </c>
      <c r="C8" t="s">
        <v>1082</v>
      </c>
      <c r="D8" t="s">
        <v>2164</v>
      </c>
      <c r="E8" t="s">
        <v>230</v>
      </c>
      <c r="F8" t="s">
        <v>2147</v>
      </c>
      <c r="G8" t="s">
        <v>271</v>
      </c>
      <c r="H8" t="s">
        <v>2180</v>
      </c>
      <c r="I8" t="s">
        <v>193</v>
      </c>
      <c r="K8" t="s">
        <v>2181</v>
      </c>
      <c r="M8" t="s">
        <v>1180</v>
      </c>
      <c r="N8" t="s">
        <v>558</v>
      </c>
      <c r="P8" t="s">
        <v>221</v>
      </c>
      <c r="Q8" t="s">
        <v>94</v>
      </c>
      <c r="R8" t="s">
        <v>1042</v>
      </c>
      <c r="S8" t="s">
        <v>193</v>
      </c>
      <c r="T8" t="s">
        <v>1043</v>
      </c>
      <c r="U8">
        <f>_xlfn.XLOOKUP(CAO[[#This Row],[Company Domain]],Summary[Company Domain], Summary[Revenue (in 000s USD)],"ERROR")</f>
        <v>1785438</v>
      </c>
      <c r="V8" t="str">
        <f>_xlfn.XLOOKUP(CAO[[#This Row],[Company Domain]],Summary[Company Domain], Summary[Revenue Range (in USD)],"ERROR")</f>
        <v>$1 bil. - $5 bil.</v>
      </c>
      <c r="W8" t="s">
        <v>601</v>
      </c>
      <c r="X8" t="s">
        <v>602</v>
      </c>
      <c r="Y8" t="s">
        <v>601</v>
      </c>
      <c r="Z8" t="s">
        <v>602</v>
      </c>
      <c r="AA8" t="str">
        <f>_xlfn.XLOOKUP(CAO[[#This Row],[Company Domain]],Summary[Company Domain], Summary[Industry (Standardized)],"ERROR")</f>
        <v>Physicians Clinics</v>
      </c>
      <c r="AB8" t="str">
        <f>_xlfn.XLOOKUP(CAO[[#This Row],[Company Domain]],Summary[Company Domain], Summary[Lead Segment HS],"ERROR")</f>
        <v>Healthcare</v>
      </c>
      <c r="AC8" t="str">
        <f>_xlfn.XLOOKUP(CAO[[#This Row],[Company Domain]],Summary[Company Domain], Summary[Industry Re-Segmentation],"ERROR")</f>
        <v>Healthcare</v>
      </c>
      <c r="AD8" t="s">
        <v>1044</v>
      </c>
      <c r="AE8" t="s">
        <v>1045</v>
      </c>
      <c r="AF8" t="s">
        <v>1046</v>
      </c>
      <c r="AG8" t="s">
        <v>1047</v>
      </c>
      <c r="AH8" t="s">
        <v>1048</v>
      </c>
      <c r="AI8" t="s">
        <v>542</v>
      </c>
      <c r="AJ8">
        <v>75024</v>
      </c>
      <c r="AK8" t="s">
        <v>221</v>
      </c>
      <c r="AL8" t="s">
        <v>1049</v>
      </c>
      <c r="AO8" t="s">
        <v>1503</v>
      </c>
      <c r="AP8" t="s">
        <v>2140</v>
      </c>
    </row>
    <row r="9" spans="1:44" x14ac:dyDescent="0.3">
      <c r="A9" t="s">
        <v>488</v>
      </c>
      <c r="C9" t="s">
        <v>2182</v>
      </c>
      <c r="D9" t="s">
        <v>2183</v>
      </c>
      <c r="E9" t="s">
        <v>230</v>
      </c>
      <c r="F9" t="s">
        <v>2147</v>
      </c>
      <c r="G9" t="s">
        <v>271</v>
      </c>
      <c r="H9" t="s">
        <v>2184</v>
      </c>
      <c r="I9" t="s">
        <v>192</v>
      </c>
      <c r="J9" t="s">
        <v>2185</v>
      </c>
      <c r="K9" t="s">
        <v>2186</v>
      </c>
      <c r="L9" t="s">
        <v>2187</v>
      </c>
      <c r="M9" t="s">
        <v>541</v>
      </c>
      <c r="N9" t="s">
        <v>542</v>
      </c>
      <c r="O9">
        <v>77030</v>
      </c>
      <c r="P9" t="s">
        <v>221</v>
      </c>
      <c r="Q9" t="s">
        <v>93</v>
      </c>
      <c r="R9" t="s">
        <v>2188</v>
      </c>
      <c r="S9" t="s">
        <v>192</v>
      </c>
      <c r="T9" t="s">
        <v>2189</v>
      </c>
      <c r="U9">
        <f>_xlfn.XLOOKUP(CAO[[#This Row],[Company Domain]],Summary[Company Domain], Summary[Revenue (in 000s USD)],"ERROR")</f>
        <v>11968900</v>
      </c>
      <c r="V9" t="str">
        <f>_xlfn.XLOOKUP(CAO[[#This Row],[Company Domain]],Summary[Company Domain], Summary[Revenue Range (in USD)],"ERROR")</f>
        <v>Over $5 bil.</v>
      </c>
      <c r="W9" t="s">
        <v>280</v>
      </c>
      <c r="X9" t="s">
        <v>2190</v>
      </c>
      <c r="Y9" t="s">
        <v>280</v>
      </c>
      <c r="Z9" t="s">
        <v>2191</v>
      </c>
      <c r="AA9" t="str">
        <f>_xlfn.XLOOKUP(CAO[[#This Row],[Company Domain]],Summary[Company Domain], Summary[Industry (Standardized)],"ERROR")</f>
        <v>Physicians Clinics</v>
      </c>
      <c r="AB9" t="str">
        <f>_xlfn.XLOOKUP(CAO[[#This Row],[Company Domain]],Summary[Company Domain], Summary[Lead Segment HS],"ERROR")</f>
        <v>Healthcare</v>
      </c>
      <c r="AC9" t="str">
        <f>_xlfn.XLOOKUP(CAO[[#This Row],[Company Domain]],Summary[Company Domain], Summary[Industry Re-Segmentation],"ERROR")</f>
        <v>Healthcare</v>
      </c>
      <c r="AD9" t="s">
        <v>2192</v>
      </c>
      <c r="AE9" t="s">
        <v>2193</v>
      </c>
      <c r="AF9" t="s">
        <v>2194</v>
      </c>
      <c r="AG9" t="s">
        <v>2195</v>
      </c>
      <c r="AH9" t="s">
        <v>541</v>
      </c>
      <c r="AI9" t="s">
        <v>542</v>
      </c>
      <c r="AJ9">
        <v>77030</v>
      </c>
      <c r="AK9" t="s">
        <v>221</v>
      </c>
      <c r="AL9" t="s">
        <v>2196</v>
      </c>
      <c r="AO9" t="s">
        <v>1503</v>
      </c>
      <c r="AP9" t="s">
        <v>2140</v>
      </c>
      <c r="AQ9" t="s">
        <v>3439</v>
      </c>
      <c r="AR9" t="s">
        <v>207</v>
      </c>
    </row>
    <row r="10" spans="1:44" x14ac:dyDescent="0.3">
      <c r="A10" t="s">
        <v>438</v>
      </c>
      <c r="B10" t="s">
        <v>389</v>
      </c>
      <c r="C10" t="s">
        <v>2197</v>
      </c>
      <c r="D10" t="s">
        <v>2198</v>
      </c>
      <c r="E10" t="s">
        <v>230</v>
      </c>
      <c r="F10" t="s">
        <v>2147</v>
      </c>
      <c r="G10" t="s">
        <v>271</v>
      </c>
      <c r="H10" t="s">
        <v>2199</v>
      </c>
      <c r="I10" t="s">
        <v>136</v>
      </c>
      <c r="J10" t="s">
        <v>2200</v>
      </c>
      <c r="L10" t="s">
        <v>2201</v>
      </c>
      <c r="M10" t="s">
        <v>2202</v>
      </c>
      <c r="N10" t="s">
        <v>1338</v>
      </c>
      <c r="O10">
        <v>7666</v>
      </c>
      <c r="P10" t="s">
        <v>221</v>
      </c>
      <c r="Q10" t="s">
        <v>2203</v>
      </c>
      <c r="R10" t="s">
        <v>2204</v>
      </c>
      <c r="S10" t="s">
        <v>136</v>
      </c>
      <c r="T10" t="s">
        <v>2205</v>
      </c>
      <c r="U10">
        <f>_xlfn.XLOOKUP(CAO[[#This Row],[Company Domain]],Summary[Company Domain], Summary[Revenue (in 000s USD)],"ERROR")</f>
        <v>19394000</v>
      </c>
      <c r="V10" t="str">
        <f>_xlfn.XLOOKUP(CAO[[#This Row],[Company Domain]],Summary[Company Domain], Summary[Revenue Range (in USD)],"ERROR")</f>
        <v>Over $5 bil.</v>
      </c>
      <c r="W10" t="s">
        <v>380</v>
      </c>
      <c r="X10" t="s">
        <v>713</v>
      </c>
      <c r="Y10" t="s">
        <v>380</v>
      </c>
      <c r="Z10" t="s">
        <v>713</v>
      </c>
      <c r="AA10" t="str">
        <f>_xlfn.XLOOKUP(CAO[[#This Row],[Company Domain]],Summary[Company Domain], Summary[Industry (Standardized)],"ERROR")</f>
        <v>Media &amp; Internet</v>
      </c>
      <c r="AB10" t="str">
        <f>_xlfn.XLOOKUP(CAO[[#This Row],[Company Domain]],Summary[Company Domain], Summary[Lead Segment HS],"ERROR")</f>
        <v>Services</v>
      </c>
      <c r="AC10" t="str">
        <f>_xlfn.XLOOKUP(CAO[[#This Row],[Company Domain]],Summary[Company Domain], Summary[Industry Re-Segmentation],"ERROR")</f>
        <v>General</v>
      </c>
      <c r="AD10" t="s">
        <v>2206</v>
      </c>
      <c r="AE10" t="s">
        <v>2207</v>
      </c>
      <c r="AF10" t="s">
        <v>2208</v>
      </c>
      <c r="AG10" t="s">
        <v>2209</v>
      </c>
      <c r="AH10" t="s">
        <v>2202</v>
      </c>
      <c r="AI10" t="s">
        <v>1338</v>
      </c>
      <c r="AJ10">
        <v>7666</v>
      </c>
      <c r="AK10" t="s">
        <v>221</v>
      </c>
      <c r="AL10" t="s">
        <v>2210</v>
      </c>
      <c r="AO10" t="s">
        <v>1503</v>
      </c>
      <c r="AP10" t="s">
        <v>2140</v>
      </c>
    </row>
    <row r="11" spans="1:44" x14ac:dyDescent="0.3">
      <c r="A11" t="s">
        <v>2211</v>
      </c>
      <c r="C11" t="s">
        <v>2013</v>
      </c>
      <c r="D11" t="s">
        <v>2164</v>
      </c>
      <c r="E11" t="s">
        <v>230</v>
      </c>
      <c r="F11" t="s">
        <v>2147</v>
      </c>
      <c r="G11" t="s">
        <v>271</v>
      </c>
      <c r="H11" t="s">
        <v>2212</v>
      </c>
      <c r="I11" t="s">
        <v>145</v>
      </c>
      <c r="L11" t="s">
        <v>613</v>
      </c>
      <c r="M11" t="s">
        <v>614</v>
      </c>
      <c r="N11" t="s">
        <v>294</v>
      </c>
      <c r="O11">
        <v>92707</v>
      </c>
      <c r="P11" t="s">
        <v>221</v>
      </c>
      <c r="Q11" t="s">
        <v>615</v>
      </c>
      <c r="R11" t="s">
        <v>616</v>
      </c>
      <c r="S11" t="s">
        <v>145</v>
      </c>
      <c r="T11" t="s">
        <v>617</v>
      </c>
      <c r="U11">
        <f>_xlfn.XLOOKUP(CAO[[#This Row],[Company Domain]],Summary[Company Domain], Summary[Revenue (in 000s USD)],"ERROR")</f>
        <v>6247700</v>
      </c>
      <c r="V11" t="str">
        <f>_xlfn.XLOOKUP(CAO[[#This Row],[Company Domain]],Summary[Company Domain], Summary[Revenue Range (in USD)],"ERROR")</f>
        <v>Over $5 bil.</v>
      </c>
      <c r="W11" t="s">
        <v>219</v>
      </c>
      <c r="X11" t="s">
        <v>618</v>
      </c>
      <c r="Y11" t="s">
        <v>219</v>
      </c>
      <c r="Z11" t="s">
        <v>619</v>
      </c>
      <c r="AA11" t="str">
        <f>_xlfn.XLOOKUP(CAO[[#This Row],[Company Domain]],Summary[Company Domain], Summary[Industry (Standardized)],"ERROR")</f>
        <v>Finance</v>
      </c>
      <c r="AB11" t="str">
        <f>_xlfn.XLOOKUP(CAO[[#This Row],[Company Domain]],Summary[Company Domain], Summary[Lead Segment HS],"ERROR")</f>
        <v>Services</v>
      </c>
      <c r="AC11" t="str">
        <f>_xlfn.XLOOKUP(CAO[[#This Row],[Company Domain]],Summary[Company Domain], Summary[Industry Re-Segmentation],"ERROR")</f>
        <v>Finance &amp; Insurance</v>
      </c>
      <c r="AD11" t="s">
        <v>620</v>
      </c>
      <c r="AE11" t="s">
        <v>621</v>
      </c>
      <c r="AF11" t="s">
        <v>622</v>
      </c>
      <c r="AG11" t="s">
        <v>613</v>
      </c>
      <c r="AH11" t="s">
        <v>614</v>
      </c>
      <c r="AI11" t="s">
        <v>294</v>
      </c>
      <c r="AJ11">
        <v>92707</v>
      </c>
      <c r="AK11" t="s">
        <v>221</v>
      </c>
      <c r="AL11" t="s">
        <v>623</v>
      </c>
      <c r="AO11" t="s">
        <v>1503</v>
      </c>
      <c r="AP11" t="s">
        <v>2141</v>
      </c>
    </row>
    <row r="12" spans="1:44" x14ac:dyDescent="0.3">
      <c r="A12" t="s">
        <v>2213</v>
      </c>
      <c r="B12" t="s">
        <v>896</v>
      </c>
      <c r="C12" t="s">
        <v>2214</v>
      </c>
      <c r="D12" t="s">
        <v>2215</v>
      </c>
      <c r="E12" t="s">
        <v>230</v>
      </c>
      <c r="F12" t="s">
        <v>2147</v>
      </c>
      <c r="G12" t="s">
        <v>271</v>
      </c>
      <c r="H12" t="s">
        <v>2216</v>
      </c>
      <c r="I12" t="s">
        <v>155</v>
      </c>
      <c r="K12" t="s">
        <v>2217</v>
      </c>
      <c r="L12" t="s">
        <v>2218</v>
      </c>
      <c r="M12" t="s">
        <v>709</v>
      </c>
      <c r="N12" t="s">
        <v>429</v>
      </c>
      <c r="O12">
        <v>60611</v>
      </c>
      <c r="P12" t="s">
        <v>221</v>
      </c>
      <c r="Q12" t="s">
        <v>710</v>
      </c>
      <c r="R12" t="s">
        <v>711</v>
      </c>
      <c r="S12" t="s">
        <v>155</v>
      </c>
      <c r="T12" t="s">
        <v>712</v>
      </c>
      <c r="U12">
        <f>_xlfn.XLOOKUP(CAO[[#This Row],[Company Domain]],Summary[Company Domain], Summary[Revenue (in 000s USD)],"ERROR")</f>
        <v>1806400</v>
      </c>
      <c r="V12" t="str">
        <f>_xlfn.XLOOKUP(CAO[[#This Row],[Company Domain]],Summary[Company Domain], Summary[Revenue Range (in USD)],"ERROR")</f>
        <v>$1 bil. - $5 bil.</v>
      </c>
      <c r="W12" t="s">
        <v>380</v>
      </c>
      <c r="X12" t="s">
        <v>713</v>
      </c>
      <c r="Y12" t="s">
        <v>380</v>
      </c>
      <c r="Z12" t="s">
        <v>713</v>
      </c>
      <c r="AA12" t="str">
        <f>_xlfn.XLOOKUP(CAO[[#This Row],[Company Domain]],Summary[Company Domain], Summary[Industry (Standardized)],"ERROR")</f>
        <v>Media &amp; Internet</v>
      </c>
      <c r="AB12" t="str">
        <f>_xlfn.XLOOKUP(CAO[[#This Row],[Company Domain]],Summary[Company Domain], Summary[Lead Segment HS],"ERROR")</f>
        <v>Services</v>
      </c>
      <c r="AC12" t="str">
        <f>_xlfn.XLOOKUP(CAO[[#This Row],[Company Domain]],Summary[Company Domain], Summary[Industry Re-Segmentation],"ERROR")</f>
        <v>General</v>
      </c>
      <c r="AD12" t="s">
        <v>714</v>
      </c>
      <c r="AE12" t="s">
        <v>715</v>
      </c>
      <c r="AF12" t="s">
        <v>716</v>
      </c>
      <c r="AG12" t="s">
        <v>717</v>
      </c>
      <c r="AH12" t="s">
        <v>718</v>
      </c>
      <c r="AI12" t="s">
        <v>457</v>
      </c>
      <c r="AK12" t="s">
        <v>221</v>
      </c>
      <c r="AL12" t="s">
        <v>719</v>
      </c>
      <c r="AO12" t="s">
        <v>1503</v>
      </c>
      <c r="AP12" t="s">
        <v>2140</v>
      </c>
    </row>
    <row r="13" spans="1:44" x14ac:dyDescent="0.3">
      <c r="A13" t="s">
        <v>2219</v>
      </c>
      <c r="B13" t="s">
        <v>896</v>
      </c>
      <c r="C13" t="s">
        <v>2220</v>
      </c>
      <c r="D13" t="s">
        <v>2221</v>
      </c>
      <c r="E13" t="s">
        <v>230</v>
      </c>
      <c r="F13" t="s">
        <v>2147</v>
      </c>
      <c r="G13" t="s">
        <v>271</v>
      </c>
      <c r="H13" t="s">
        <v>2222</v>
      </c>
      <c r="I13" t="s">
        <v>109</v>
      </c>
      <c r="K13" t="s">
        <v>2223</v>
      </c>
      <c r="L13" t="s">
        <v>2224</v>
      </c>
      <c r="M13" t="s">
        <v>2225</v>
      </c>
      <c r="N13" t="s">
        <v>1088</v>
      </c>
      <c r="O13">
        <v>80111</v>
      </c>
      <c r="P13" t="s">
        <v>221</v>
      </c>
      <c r="Q13" t="s">
        <v>2226</v>
      </c>
      <c r="R13" t="s">
        <v>2227</v>
      </c>
      <c r="S13" t="s">
        <v>109</v>
      </c>
      <c r="T13" t="s">
        <v>2228</v>
      </c>
      <c r="U13">
        <f>_xlfn.XLOOKUP(CAO[[#This Row],[Company Domain]],Summary[Company Domain], Summary[Revenue (in 000s USD)],"ERROR")</f>
        <v>1266617</v>
      </c>
      <c r="V13" t="str">
        <f>_xlfn.XLOOKUP(CAO[[#This Row],[Company Domain]],Summary[Company Domain], Summary[Revenue Range (in USD)],"ERROR")</f>
        <v>$1 bil. - $5 bil.</v>
      </c>
      <c r="W13" t="s">
        <v>211</v>
      </c>
      <c r="X13" t="s">
        <v>298</v>
      </c>
      <c r="Y13" t="s">
        <v>211</v>
      </c>
      <c r="Z13" t="s">
        <v>298</v>
      </c>
      <c r="AA13" t="str">
        <f>_xlfn.XLOOKUP(CAO[[#This Row],[Company Domain]],Summary[Company Domain], Summary[Industry (Standardized)],"ERROR")</f>
        <v>Hospitality</v>
      </c>
      <c r="AB13" t="str">
        <f>_xlfn.XLOOKUP(CAO[[#This Row],[Company Domain]],Summary[Company Domain], Summary[Lead Segment HS],"ERROR")</f>
        <v>Services</v>
      </c>
      <c r="AC13" t="str">
        <f>_xlfn.XLOOKUP(CAO[[#This Row],[Company Domain]],Summary[Company Domain], Summary[Industry Re-Segmentation],"ERROR")</f>
        <v>Hospitality</v>
      </c>
      <c r="AD13" t="s">
        <v>2229</v>
      </c>
      <c r="AE13" t="s">
        <v>2230</v>
      </c>
      <c r="AF13" t="s">
        <v>2231</v>
      </c>
      <c r="AG13" t="s">
        <v>2224</v>
      </c>
      <c r="AH13" t="s">
        <v>2225</v>
      </c>
      <c r="AI13" t="s">
        <v>1088</v>
      </c>
      <c r="AJ13">
        <v>80111</v>
      </c>
      <c r="AK13" t="s">
        <v>221</v>
      </c>
      <c r="AL13" t="s">
        <v>2232</v>
      </c>
      <c r="AO13" t="s">
        <v>1503</v>
      </c>
      <c r="AP13" t="s">
        <v>2140</v>
      </c>
      <c r="AQ13" t="s">
        <v>3439</v>
      </c>
      <c r="AR13" t="s">
        <v>211</v>
      </c>
    </row>
    <row r="14" spans="1:44" x14ac:dyDescent="0.3">
      <c r="A14" t="s">
        <v>422</v>
      </c>
      <c r="B14" t="s">
        <v>567</v>
      </c>
      <c r="C14" t="s">
        <v>2233</v>
      </c>
      <c r="D14" t="s">
        <v>2234</v>
      </c>
      <c r="E14" t="s">
        <v>230</v>
      </c>
      <c r="F14" t="s">
        <v>2147</v>
      </c>
      <c r="G14" t="s">
        <v>271</v>
      </c>
      <c r="H14" t="s">
        <v>2235</v>
      </c>
      <c r="I14" t="s">
        <v>2236</v>
      </c>
      <c r="J14" t="s">
        <v>2237</v>
      </c>
      <c r="K14" t="s">
        <v>2238</v>
      </c>
      <c r="L14" t="s">
        <v>1557</v>
      </c>
      <c r="M14" t="s">
        <v>1558</v>
      </c>
      <c r="N14" t="s">
        <v>1559</v>
      </c>
      <c r="O14">
        <v>72716</v>
      </c>
      <c r="P14" t="s">
        <v>221</v>
      </c>
      <c r="Q14" t="s">
        <v>1549</v>
      </c>
      <c r="R14" t="s">
        <v>1550</v>
      </c>
      <c r="S14" t="s">
        <v>102</v>
      </c>
      <c r="T14" t="s">
        <v>1551</v>
      </c>
      <c r="U14">
        <f>_xlfn.XLOOKUP(CAO[[#This Row],[Company Domain]],Summary[Company Domain], Summary[Revenue (in 000s USD)],"ERROR")</f>
        <v>630794000</v>
      </c>
      <c r="V14" t="str">
        <f>_xlfn.XLOOKUP(CAO[[#This Row],[Company Domain]],Summary[Company Domain], Summary[Revenue Range (in USD)],"ERROR")</f>
        <v>Over $5 bil.</v>
      </c>
      <c r="W14" t="s">
        <v>208</v>
      </c>
      <c r="X14" t="s">
        <v>1204</v>
      </c>
      <c r="Y14" t="s">
        <v>1552</v>
      </c>
      <c r="Z14" t="s">
        <v>1553</v>
      </c>
      <c r="AA14" t="str">
        <f>_xlfn.XLOOKUP(CAO[[#This Row],[Company Domain]],Summary[Company Domain], Summary[Industry (Standardized)],"ERROR")</f>
        <v>Retail</v>
      </c>
      <c r="AB14" t="str">
        <f>_xlfn.XLOOKUP(CAO[[#This Row],[Company Domain]],Summary[Company Domain], Summary[Lead Segment HS],"ERROR")</f>
        <v>Services</v>
      </c>
      <c r="AC14" t="str">
        <f>_xlfn.XLOOKUP(CAO[[#This Row],[Company Domain]],Summary[Company Domain], Summary[Industry Re-Segmentation],"ERROR")</f>
        <v>Retail + CPG</v>
      </c>
      <c r="AD14" t="s">
        <v>1554</v>
      </c>
      <c r="AE14" t="s">
        <v>1555</v>
      </c>
      <c r="AF14" t="s">
        <v>1556</v>
      </c>
      <c r="AG14" t="s">
        <v>1557</v>
      </c>
      <c r="AH14" t="s">
        <v>1558</v>
      </c>
      <c r="AI14" t="s">
        <v>1559</v>
      </c>
      <c r="AJ14">
        <v>72716</v>
      </c>
      <c r="AK14" t="s">
        <v>221</v>
      </c>
      <c r="AL14" t="s">
        <v>1560</v>
      </c>
      <c r="AO14" t="s">
        <v>1503</v>
      </c>
      <c r="AP14" t="s">
        <v>2140</v>
      </c>
    </row>
    <row r="15" spans="1:44" x14ac:dyDescent="0.3">
      <c r="A15" t="s">
        <v>2239</v>
      </c>
      <c r="B15" t="s">
        <v>896</v>
      </c>
      <c r="C15" t="s">
        <v>2240</v>
      </c>
      <c r="D15" t="s">
        <v>2241</v>
      </c>
      <c r="E15" t="s">
        <v>230</v>
      </c>
      <c r="F15" t="s">
        <v>2147</v>
      </c>
      <c r="G15" t="s">
        <v>271</v>
      </c>
      <c r="H15" t="s">
        <v>2242</v>
      </c>
      <c r="I15" t="s">
        <v>122</v>
      </c>
      <c r="J15" t="s">
        <v>2243</v>
      </c>
      <c r="K15" t="s">
        <v>2244</v>
      </c>
      <c r="L15" t="s">
        <v>1236</v>
      </c>
      <c r="M15" t="s">
        <v>1237</v>
      </c>
      <c r="N15" t="s">
        <v>542</v>
      </c>
      <c r="O15">
        <v>75019</v>
      </c>
      <c r="P15" t="s">
        <v>221</v>
      </c>
      <c r="Q15" t="s">
        <v>1238</v>
      </c>
      <c r="R15" t="s">
        <v>1239</v>
      </c>
      <c r="S15" t="s">
        <v>122</v>
      </c>
      <c r="T15" t="s">
        <v>1240</v>
      </c>
      <c r="U15">
        <f>_xlfn.XLOOKUP(CAO[[#This Row],[Company Domain]],Summary[Company Domain], Summary[Revenue (in 000s USD)],"ERROR")</f>
        <v>1108156</v>
      </c>
      <c r="V15" t="str">
        <f>_xlfn.XLOOKUP(CAO[[#This Row],[Company Domain]],Summary[Company Domain], Summary[Revenue Range (in USD)],"ERROR")</f>
        <v>$1 bil. - $5 bil.</v>
      </c>
      <c r="W15" t="s">
        <v>212</v>
      </c>
      <c r="X15" t="s">
        <v>1241</v>
      </c>
      <c r="Y15" t="s">
        <v>212</v>
      </c>
      <c r="Z15" t="s">
        <v>1241</v>
      </c>
      <c r="AA15" t="str">
        <f>_xlfn.XLOOKUP(CAO[[#This Row],[Company Domain]],Summary[Company Domain], Summary[Industry (Standardized)],"ERROR")</f>
        <v>Manufacturing</v>
      </c>
      <c r="AB15" t="str">
        <f>_xlfn.XLOOKUP(CAO[[#This Row],[Company Domain]],Summary[Company Domain], Summary[Lead Segment HS],"ERROR")</f>
        <v>Services</v>
      </c>
      <c r="AC15" t="str">
        <f>_xlfn.XLOOKUP(CAO[[#This Row],[Company Domain]],Summary[Company Domain], Summary[Industry Re-Segmentation],"ERROR")</f>
        <v>Manufacturing</v>
      </c>
      <c r="AD15" t="s">
        <v>1242</v>
      </c>
      <c r="AE15" t="s">
        <v>1243</v>
      </c>
      <c r="AF15" t="s">
        <v>1244</v>
      </c>
      <c r="AG15" t="s">
        <v>1236</v>
      </c>
      <c r="AH15" t="s">
        <v>1237</v>
      </c>
      <c r="AI15" t="s">
        <v>542</v>
      </c>
      <c r="AJ15">
        <v>75019</v>
      </c>
      <c r="AK15" t="s">
        <v>221</v>
      </c>
      <c r="AL15" t="s">
        <v>1245</v>
      </c>
      <c r="AO15" t="s">
        <v>1503</v>
      </c>
      <c r="AP15" t="s">
        <v>2140</v>
      </c>
      <c r="AQ15" t="s">
        <v>3439</v>
      </c>
      <c r="AR15" t="s">
        <v>212</v>
      </c>
    </row>
    <row r="16" spans="1:44" x14ac:dyDescent="0.3">
      <c r="A16" t="s">
        <v>339</v>
      </c>
      <c r="C16" t="s">
        <v>2245</v>
      </c>
      <c r="D16" t="s">
        <v>2246</v>
      </c>
      <c r="E16" t="s">
        <v>230</v>
      </c>
      <c r="F16" t="s">
        <v>2147</v>
      </c>
      <c r="G16" t="s">
        <v>271</v>
      </c>
      <c r="H16" t="s">
        <v>2247</v>
      </c>
      <c r="I16" t="s">
        <v>138</v>
      </c>
      <c r="J16" t="s">
        <v>2248</v>
      </c>
      <c r="K16" t="s">
        <v>2249</v>
      </c>
      <c r="L16" t="s">
        <v>2250</v>
      </c>
      <c r="M16" t="s">
        <v>2251</v>
      </c>
      <c r="N16" t="s">
        <v>651</v>
      </c>
      <c r="O16" t="s">
        <v>2252</v>
      </c>
      <c r="P16" t="s">
        <v>221</v>
      </c>
      <c r="Q16" t="s">
        <v>726</v>
      </c>
      <c r="R16" t="s">
        <v>727</v>
      </c>
      <c r="S16" t="s">
        <v>138</v>
      </c>
      <c r="T16" t="s">
        <v>728</v>
      </c>
      <c r="U16">
        <f>_xlfn.XLOOKUP(CAO[[#This Row],[Company Domain]],Summary[Company Domain], Summary[Revenue (in 000s USD)],"ERROR")</f>
        <v>21500000</v>
      </c>
      <c r="V16" t="str">
        <f>_xlfn.XLOOKUP(CAO[[#This Row],[Company Domain]],Summary[Company Domain], Summary[Revenue Range (in USD)],"ERROR")</f>
        <v>Over $5 bil.</v>
      </c>
      <c r="W16" t="s">
        <v>432</v>
      </c>
      <c r="X16" t="s">
        <v>214</v>
      </c>
      <c r="Y16" t="s">
        <v>729</v>
      </c>
      <c r="Z16" t="s">
        <v>730</v>
      </c>
      <c r="AA16" t="str">
        <f>_xlfn.XLOOKUP(CAO[[#This Row],[Company Domain]],Summary[Company Domain], Summary[Industry (Standardized)],"ERROR")</f>
        <v>Elderly Care Services</v>
      </c>
      <c r="AB16" t="str">
        <f>_xlfn.XLOOKUP(CAO[[#This Row],[Company Domain]],Summary[Company Domain], Summary[Lead Segment HS],"ERROR")</f>
        <v>Healthcare</v>
      </c>
      <c r="AC16" t="str">
        <f>_xlfn.XLOOKUP(CAO[[#This Row],[Company Domain]],Summary[Company Domain], Summary[Industry Re-Segmentation],"ERROR")</f>
        <v>Healthcare</v>
      </c>
      <c r="AD16" t="s">
        <v>731</v>
      </c>
      <c r="AE16" t="s">
        <v>732</v>
      </c>
      <c r="AF16" t="s">
        <v>733</v>
      </c>
      <c r="AG16" t="s">
        <v>734</v>
      </c>
      <c r="AH16" t="s">
        <v>735</v>
      </c>
      <c r="AI16" t="s">
        <v>651</v>
      </c>
      <c r="AJ16">
        <v>48152</v>
      </c>
      <c r="AK16" t="s">
        <v>221</v>
      </c>
      <c r="AL16" t="s">
        <v>736</v>
      </c>
      <c r="AO16" t="s">
        <v>1503</v>
      </c>
      <c r="AP16" t="s">
        <v>2141</v>
      </c>
      <c r="AQ16" t="s">
        <v>3440</v>
      </c>
      <c r="AR16" t="s">
        <v>207</v>
      </c>
    </row>
    <row r="17" spans="1:44" x14ac:dyDescent="0.3">
      <c r="A17" t="s">
        <v>2253</v>
      </c>
      <c r="C17" t="s">
        <v>2254</v>
      </c>
      <c r="D17" t="s">
        <v>2146</v>
      </c>
      <c r="E17" t="s">
        <v>230</v>
      </c>
      <c r="F17" t="s">
        <v>2147</v>
      </c>
      <c r="G17" t="s">
        <v>271</v>
      </c>
      <c r="H17" t="s">
        <v>2255</v>
      </c>
      <c r="I17" t="s">
        <v>2256</v>
      </c>
      <c r="J17" t="s">
        <v>2257</v>
      </c>
      <c r="K17" t="s">
        <v>2258</v>
      </c>
      <c r="L17" t="s">
        <v>2259</v>
      </c>
      <c r="M17" t="s">
        <v>2260</v>
      </c>
      <c r="N17" t="s">
        <v>376</v>
      </c>
      <c r="O17">
        <v>10514</v>
      </c>
      <c r="P17" t="s">
        <v>221</v>
      </c>
      <c r="Q17" t="s">
        <v>598</v>
      </c>
      <c r="R17" t="s">
        <v>599</v>
      </c>
      <c r="S17" t="s">
        <v>134</v>
      </c>
      <c r="T17" t="s">
        <v>600</v>
      </c>
      <c r="U17">
        <f>_xlfn.XLOOKUP(CAO[[#This Row],[Company Domain]],Summary[Company Domain], Summary[Revenue (in 000s USD)],"ERROR")</f>
        <v>226600000</v>
      </c>
      <c r="V17" t="str">
        <f>_xlfn.XLOOKUP(CAO[[#This Row],[Company Domain]],Summary[Company Domain], Summary[Revenue Range (in USD)],"ERROR")</f>
        <v>Over $5 bil.</v>
      </c>
      <c r="W17" t="s">
        <v>601</v>
      </c>
      <c r="X17" t="s">
        <v>602</v>
      </c>
      <c r="Y17" t="s">
        <v>603</v>
      </c>
      <c r="Z17" t="s">
        <v>602</v>
      </c>
      <c r="AA17" t="str">
        <f>_xlfn.XLOOKUP(CAO[[#This Row],[Company Domain]],Summary[Company Domain], Summary[Industry (Standardized)],"ERROR")</f>
        <v>Insurance</v>
      </c>
      <c r="AB17" t="str">
        <f>_xlfn.XLOOKUP(CAO[[#This Row],[Company Domain]],Summary[Company Domain], Summary[Lead Segment HS],"ERROR")</f>
        <v>Services</v>
      </c>
      <c r="AC17" t="str">
        <f>_xlfn.XLOOKUP(CAO[[#This Row],[Company Domain]],Summary[Company Domain], Summary[Industry Re-Segmentation],"ERROR")</f>
        <v>Finance &amp; Insurance</v>
      </c>
      <c r="AD17" t="s">
        <v>604</v>
      </c>
      <c r="AE17" t="s">
        <v>605</v>
      </c>
      <c r="AF17" t="s">
        <v>606</v>
      </c>
      <c r="AG17" t="s">
        <v>607</v>
      </c>
      <c r="AH17" t="s">
        <v>597</v>
      </c>
      <c r="AI17" t="s">
        <v>558</v>
      </c>
      <c r="AJ17">
        <v>55344</v>
      </c>
      <c r="AK17" t="s">
        <v>221</v>
      </c>
      <c r="AL17" t="s">
        <v>608</v>
      </c>
      <c r="AO17" t="s">
        <v>1503</v>
      </c>
      <c r="AP17" t="s">
        <v>2140</v>
      </c>
    </row>
    <row r="18" spans="1:44" x14ac:dyDescent="0.3">
      <c r="A18" t="s">
        <v>1623</v>
      </c>
      <c r="B18" t="s">
        <v>320</v>
      </c>
      <c r="C18" t="s">
        <v>1082</v>
      </c>
      <c r="D18" t="s">
        <v>2152</v>
      </c>
      <c r="E18" t="s">
        <v>230</v>
      </c>
      <c r="F18" t="s">
        <v>2147</v>
      </c>
      <c r="G18" t="s">
        <v>271</v>
      </c>
      <c r="H18" t="s">
        <v>2261</v>
      </c>
      <c r="I18" t="s">
        <v>154</v>
      </c>
      <c r="J18" t="s">
        <v>2262</v>
      </c>
      <c r="K18" t="s">
        <v>2263</v>
      </c>
      <c r="L18" t="s">
        <v>549</v>
      </c>
      <c r="M18" t="s">
        <v>550</v>
      </c>
      <c r="N18" t="s">
        <v>551</v>
      </c>
      <c r="O18">
        <v>37067</v>
      </c>
      <c r="P18" t="s">
        <v>221</v>
      </c>
      <c r="Q18" t="s">
        <v>543</v>
      </c>
      <c r="R18" t="s">
        <v>544</v>
      </c>
      <c r="S18" t="s">
        <v>154</v>
      </c>
      <c r="T18" t="s">
        <v>545</v>
      </c>
      <c r="U18">
        <f>_xlfn.XLOOKUP(CAO[[#This Row],[Company Domain]],Summary[Company Domain], Summary[Revenue (in 000s USD)],"ERROR")</f>
        <v>12450000</v>
      </c>
      <c r="V18" t="str">
        <f>_xlfn.XLOOKUP(CAO[[#This Row],[Company Domain]],Summary[Company Domain], Summary[Revenue Range (in USD)],"ERROR")</f>
        <v>Over $5 bil.</v>
      </c>
      <c r="W18" t="s">
        <v>280</v>
      </c>
      <c r="X18" t="s">
        <v>281</v>
      </c>
      <c r="Y18" t="s">
        <v>280</v>
      </c>
      <c r="Z18" t="s">
        <v>281</v>
      </c>
      <c r="AA18" t="str">
        <f>_xlfn.XLOOKUP(CAO[[#This Row],[Company Domain]],Summary[Company Domain], Summary[Industry (Standardized)],"ERROR")</f>
        <v>Physicians Clinics</v>
      </c>
      <c r="AB18" t="str">
        <f>_xlfn.XLOOKUP(CAO[[#This Row],[Company Domain]],Summary[Company Domain], Summary[Lead Segment HS],"ERROR")</f>
        <v>Healthcare</v>
      </c>
      <c r="AC18" t="str">
        <f>_xlfn.XLOOKUP(CAO[[#This Row],[Company Domain]],Summary[Company Domain], Summary[Industry Re-Segmentation],"ERROR")</f>
        <v>Healthcare</v>
      </c>
      <c r="AD18" t="s">
        <v>546</v>
      </c>
      <c r="AE18" t="s">
        <v>547</v>
      </c>
      <c r="AF18" t="s">
        <v>548</v>
      </c>
      <c r="AG18" t="s">
        <v>549</v>
      </c>
      <c r="AH18" t="s">
        <v>550</v>
      </c>
      <c r="AI18" t="s">
        <v>551</v>
      </c>
      <c r="AJ18">
        <v>37067</v>
      </c>
      <c r="AK18" t="s">
        <v>221</v>
      </c>
      <c r="AL18" t="s">
        <v>552</v>
      </c>
      <c r="AO18" t="s">
        <v>1503</v>
      </c>
      <c r="AP18" t="s">
        <v>2140</v>
      </c>
    </row>
    <row r="19" spans="1:44" x14ac:dyDescent="0.3">
      <c r="A19" t="s">
        <v>2264</v>
      </c>
      <c r="B19" t="s">
        <v>2265</v>
      </c>
      <c r="C19" t="s">
        <v>2266</v>
      </c>
      <c r="D19" t="s">
        <v>2164</v>
      </c>
      <c r="E19" t="s">
        <v>230</v>
      </c>
      <c r="F19" t="s">
        <v>2147</v>
      </c>
      <c r="G19" t="s">
        <v>271</v>
      </c>
      <c r="H19" t="s">
        <v>2267</v>
      </c>
      <c r="I19" t="s">
        <v>2268</v>
      </c>
      <c r="J19" t="s">
        <v>2269</v>
      </c>
      <c r="K19" t="s">
        <v>2270</v>
      </c>
      <c r="M19" t="s">
        <v>989</v>
      </c>
      <c r="N19" t="s">
        <v>981</v>
      </c>
      <c r="P19" t="s">
        <v>221</v>
      </c>
      <c r="Q19" t="s">
        <v>2226</v>
      </c>
      <c r="R19" t="s">
        <v>2227</v>
      </c>
      <c r="S19" t="s">
        <v>109</v>
      </c>
      <c r="T19" t="s">
        <v>2228</v>
      </c>
      <c r="U19">
        <f>_xlfn.XLOOKUP(CAO[[#This Row],[Company Domain]],Summary[Company Domain], Summary[Revenue (in 000s USD)],"ERROR")</f>
        <v>1266617</v>
      </c>
      <c r="V19" t="str">
        <f>_xlfn.XLOOKUP(CAO[[#This Row],[Company Domain]],Summary[Company Domain], Summary[Revenue Range (in USD)],"ERROR")</f>
        <v>$1 bil. - $5 bil.</v>
      </c>
      <c r="W19" t="s">
        <v>211</v>
      </c>
      <c r="X19" t="s">
        <v>298</v>
      </c>
      <c r="Y19" t="s">
        <v>211</v>
      </c>
      <c r="Z19" t="s">
        <v>298</v>
      </c>
      <c r="AA19" t="str">
        <f>_xlfn.XLOOKUP(CAO[[#This Row],[Company Domain]],Summary[Company Domain], Summary[Industry (Standardized)],"ERROR")</f>
        <v>Hospitality</v>
      </c>
      <c r="AB19" t="str">
        <f>_xlfn.XLOOKUP(CAO[[#This Row],[Company Domain]],Summary[Company Domain], Summary[Lead Segment HS],"ERROR")</f>
        <v>Services</v>
      </c>
      <c r="AC19" t="str">
        <f>_xlfn.XLOOKUP(CAO[[#This Row],[Company Domain]],Summary[Company Domain], Summary[Industry Re-Segmentation],"ERROR")</f>
        <v>Hospitality</v>
      </c>
      <c r="AD19" t="s">
        <v>2229</v>
      </c>
      <c r="AE19" t="s">
        <v>2230</v>
      </c>
      <c r="AF19" t="s">
        <v>2231</v>
      </c>
      <c r="AG19" t="s">
        <v>2224</v>
      </c>
      <c r="AH19" t="s">
        <v>2225</v>
      </c>
      <c r="AI19" t="s">
        <v>1088</v>
      </c>
      <c r="AJ19">
        <v>80111</v>
      </c>
      <c r="AK19" t="s">
        <v>221</v>
      </c>
      <c r="AL19" t="s">
        <v>2232</v>
      </c>
      <c r="AO19" t="s">
        <v>1503</v>
      </c>
      <c r="AP19" t="s">
        <v>2141</v>
      </c>
      <c r="AQ19" t="s">
        <v>3440</v>
      </c>
      <c r="AR19" t="s">
        <v>210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EABE-C603-439D-8E58-88DDAB45BE4A}">
  <sheetPr>
    <tabColor theme="9" tint="0.59999389629810485"/>
  </sheetPr>
  <dimension ref="A1:AR91"/>
  <sheetViews>
    <sheetView topLeftCell="AH1" workbookViewId="0">
      <selection activeCell="AQ2" sqref="AQ2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3442</v>
      </c>
    </row>
    <row r="2" spans="1:44" x14ac:dyDescent="0.3">
      <c r="A2" t="s">
        <v>2271</v>
      </c>
      <c r="B2" t="s">
        <v>2272</v>
      </c>
      <c r="C2" t="s">
        <v>2273</v>
      </c>
      <c r="D2" t="s">
        <v>2274</v>
      </c>
      <c r="E2" t="s">
        <v>231</v>
      </c>
      <c r="F2" t="s">
        <v>2275</v>
      </c>
      <c r="G2" t="s">
        <v>271</v>
      </c>
      <c r="H2" t="s">
        <v>2276</v>
      </c>
      <c r="I2" t="s">
        <v>145</v>
      </c>
      <c r="J2" t="s">
        <v>2277</v>
      </c>
      <c r="L2" t="s">
        <v>2278</v>
      </c>
      <c r="M2" t="s">
        <v>614</v>
      </c>
      <c r="N2" t="s">
        <v>294</v>
      </c>
      <c r="O2">
        <v>92707</v>
      </c>
      <c r="P2" t="s">
        <v>221</v>
      </c>
      <c r="Q2" t="s">
        <v>615</v>
      </c>
      <c r="R2" t="s">
        <v>616</v>
      </c>
      <c r="S2" t="s">
        <v>145</v>
      </c>
      <c r="T2" t="s">
        <v>617</v>
      </c>
      <c r="U2">
        <f>_xlfn.XLOOKUP(CEO[[#This Row],[Company Domain]],Summary[Company Domain], Summary[Revenue (in 000s USD)],"ERROR")</f>
        <v>6247700</v>
      </c>
      <c r="V2" t="str">
        <f>_xlfn.XLOOKUP(CEO[[#This Row],[Company Domain]],Summary[Company Domain], Summary[Revenue Range (in USD)],"ERROR")</f>
        <v>Over $5 bil.</v>
      </c>
      <c r="W2" t="s">
        <v>219</v>
      </c>
      <c r="X2" t="s">
        <v>618</v>
      </c>
      <c r="Y2" t="s">
        <v>219</v>
      </c>
      <c r="Z2" t="s">
        <v>619</v>
      </c>
      <c r="AA2" t="str">
        <f>_xlfn.XLOOKUP(CEO[[#This Row],[Company Domain]],Summary[Company Domain], Summary[Industry (Standardized)],"ERROR")</f>
        <v>Finance</v>
      </c>
      <c r="AB2" t="str">
        <f>_xlfn.XLOOKUP(CEO[[#This Row],[Company Domain]],Summary[Company Domain], Summary[Lead Segment HS],"ERROR")</f>
        <v>Services</v>
      </c>
      <c r="AC2" t="str">
        <f>_xlfn.XLOOKUP(CEO[[#This Row],[Company Domain]],Summary[Company Domain], Summary[Industry Re-Segmentation],"ERROR")</f>
        <v>Finance &amp; Insurance</v>
      </c>
      <c r="AD2" t="s">
        <v>620</v>
      </c>
      <c r="AE2" t="s">
        <v>621</v>
      </c>
      <c r="AF2" t="s">
        <v>622</v>
      </c>
      <c r="AG2" t="s">
        <v>613</v>
      </c>
      <c r="AH2" t="s">
        <v>614</v>
      </c>
      <c r="AI2" t="s">
        <v>294</v>
      </c>
      <c r="AJ2">
        <v>92707</v>
      </c>
      <c r="AK2" t="s">
        <v>221</v>
      </c>
      <c r="AL2" t="s">
        <v>623</v>
      </c>
      <c r="AO2" t="s">
        <v>1503</v>
      </c>
      <c r="AP2" t="s">
        <v>2140</v>
      </c>
      <c r="AQ2" t="s">
        <v>3439</v>
      </c>
      <c r="AR2" t="s">
        <v>216</v>
      </c>
    </row>
    <row r="3" spans="1:44" x14ac:dyDescent="0.3">
      <c r="A3" t="s">
        <v>1383</v>
      </c>
      <c r="B3" t="s">
        <v>338</v>
      </c>
      <c r="C3" t="s">
        <v>2279</v>
      </c>
      <c r="D3" t="s">
        <v>2274</v>
      </c>
      <c r="E3" t="s">
        <v>231</v>
      </c>
      <c r="F3" t="s">
        <v>2280</v>
      </c>
      <c r="G3" t="s">
        <v>271</v>
      </c>
      <c r="H3" t="s">
        <v>2281</v>
      </c>
      <c r="I3" t="s">
        <v>900</v>
      </c>
      <c r="J3" t="s">
        <v>901</v>
      </c>
      <c r="K3" t="s">
        <v>2282</v>
      </c>
      <c r="L3" t="s">
        <v>903</v>
      </c>
      <c r="M3" t="s">
        <v>904</v>
      </c>
      <c r="N3" t="s">
        <v>529</v>
      </c>
      <c r="O3">
        <v>98195</v>
      </c>
      <c r="P3" t="s">
        <v>221</v>
      </c>
      <c r="Q3" t="s">
        <v>58</v>
      </c>
      <c r="R3" t="s">
        <v>905</v>
      </c>
      <c r="S3" t="s">
        <v>158</v>
      </c>
      <c r="T3" t="s">
        <v>906</v>
      </c>
      <c r="U3">
        <f>_xlfn.XLOOKUP(CEO[[#This Row],[Company Domain]],Summary[Company Domain], Summary[Revenue (in 000s USD)],"ERROR")</f>
        <v>5600000</v>
      </c>
      <c r="V3" t="str">
        <f>_xlfn.XLOOKUP(CEO[[#This Row],[Company Domain]],Summary[Company Domain], Summary[Revenue Range (in USD)],"ERROR")</f>
        <v>Over $5 bil.</v>
      </c>
      <c r="W3" t="s">
        <v>280</v>
      </c>
      <c r="X3" t="s">
        <v>281</v>
      </c>
      <c r="Y3" t="s">
        <v>907</v>
      </c>
      <c r="Z3" t="s">
        <v>908</v>
      </c>
      <c r="AA3" t="str">
        <f>_xlfn.XLOOKUP(CEO[[#This Row],[Company Domain]],Summary[Company Domain], Summary[Industry (Standardized)],"ERROR")</f>
        <v>Physicians Clinics</v>
      </c>
      <c r="AB3" t="str">
        <f>_xlfn.XLOOKUP(CEO[[#This Row],[Company Domain]],Summary[Company Domain], Summary[Lead Segment HS],"ERROR")</f>
        <v>Healthcare</v>
      </c>
      <c r="AC3" t="str">
        <f>_xlfn.XLOOKUP(CEO[[#This Row],[Company Domain]],Summary[Company Domain], Summary[Industry Re-Segmentation],"ERROR")</f>
        <v>Healthcare</v>
      </c>
      <c r="AD3" t="s">
        <v>909</v>
      </c>
      <c r="AE3" t="s">
        <v>910</v>
      </c>
      <c r="AF3" t="s">
        <v>911</v>
      </c>
      <c r="AG3" t="s">
        <v>903</v>
      </c>
      <c r="AH3" t="s">
        <v>904</v>
      </c>
      <c r="AI3" t="s">
        <v>529</v>
      </c>
      <c r="AJ3">
        <v>98195</v>
      </c>
      <c r="AK3" t="s">
        <v>221</v>
      </c>
      <c r="AL3" t="s">
        <v>912</v>
      </c>
      <c r="AO3" t="s">
        <v>1503</v>
      </c>
      <c r="AP3" t="s">
        <v>2140</v>
      </c>
      <c r="AQ3" t="s">
        <v>3440</v>
      </c>
      <c r="AR3" t="s">
        <v>207</v>
      </c>
    </row>
    <row r="4" spans="1:44" x14ac:dyDescent="0.3">
      <c r="A4" t="s">
        <v>2283</v>
      </c>
      <c r="B4" t="s">
        <v>505</v>
      </c>
      <c r="C4" t="s">
        <v>2284</v>
      </c>
      <c r="D4" t="s">
        <v>2285</v>
      </c>
      <c r="E4" t="s">
        <v>231</v>
      </c>
      <c r="F4" t="s">
        <v>2275</v>
      </c>
      <c r="G4" t="s">
        <v>271</v>
      </c>
      <c r="H4" t="s">
        <v>2286</v>
      </c>
      <c r="I4" t="s">
        <v>168</v>
      </c>
      <c r="K4" t="s">
        <v>2287</v>
      </c>
      <c r="L4" t="s">
        <v>1030</v>
      </c>
      <c r="M4" t="s">
        <v>1031</v>
      </c>
      <c r="N4" t="s">
        <v>591</v>
      </c>
      <c r="O4">
        <v>45219</v>
      </c>
      <c r="P4" t="s">
        <v>221</v>
      </c>
      <c r="Q4" t="s">
        <v>68</v>
      </c>
      <c r="R4" t="s">
        <v>1032</v>
      </c>
      <c r="S4" t="s">
        <v>168</v>
      </c>
      <c r="T4" t="s">
        <v>1033</v>
      </c>
      <c r="U4">
        <f>_xlfn.XLOOKUP(CEO[[#This Row],[Company Domain]],Summary[Company Domain], Summary[Revenue (in 000s USD)],"ERROR")</f>
        <v>1619911</v>
      </c>
      <c r="V4" t="str">
        <f>_xlfn.XLOOKUP(CEO[[#This Row],[Company Domain]],Summary[Company Domain], Summary[Revenue Range (in USD)],"ERROR")</f>
        <v>$1 bil. - $5 bil.</v>
      </c>
      <c r="W4" t="s">
        <v>280</v>
      </c>
      <c r="X4" t="s">
        <v>281</v>
      </c>
      <c r="Y4" t="s">
        <v>280</v>
      </c>
      <c r="Z4" t="s">
        <v>281</v>
      </c>
      <c r="AA4" t="str">
        <f>_xlfn.XLOOKUP(CEO[[#This Row],[Company Domain]],Summary[Company Domain], Summary[Industry (Standardized)],"ERROR")</f>
        <v>Physicians Clinics</v>
      </c>
      <c r="AB4" t="str">
        <f>_xlfn.XLOOKUP(CEO[[#This Row],[Company Domain]],Summary[Company Domain], Summary[Lead Segment HS],"ERROR")</f>
        <v>Healthcare</v>
      </c>
      <c r="AC4" t="str">
        <f>_xlfn.XLOOKUP(CEO[[#This Row],[Company Domain]],Summary[Company Domain], Summary[Industry Re-Segmentation],"ERROR")</f>
        <v>Healthcare</v>
      </c>
      <c r="AD4" t="s">
        <v>1034</v>
      </c>
      <c r="AE4" t="s">
        <v>1035</v>
      </c>
      <c r="AF4" t="s">
        <v>1036</v>
      </c>
      <c r="AG4" t="s">
        <v>1030</v>
      </c>
      <c r="AH4" t="s">
        <v>1031</v>
      </c>
      <c r="AI4" t="s">
        <v>591</v>
      </c>
      <c r="AJ4">
        <v>45219</v>
      </c>
      <c r="AK4" t="s">
        <v>221</v>
      </c>
      <c r="AL4" t="s">
        <v>1037</v>
      </c>
      <c r="AO4" t="s">
        <v>1503</v>
      </c>
      <c r="AP4" t="s">
        <v>2140</v>
      </c>
      <c r="AQ4" t="s">
        <v>3439</v>
      </c>
      <c r="AR4" t="s">
        <v>207</v>
      </c>
    </row>
    <row r="5" spans="1:44" x14ac:dyDescent="0.3">
      <c r="A5" t="s">
        <v>1068</v>
      </c>
      <c r="C5" t="s">
        <v>2288</v>
      </c>
      <c r="D5" t="s">
        <v>2289</v>
      </c>
      <c r="E5" t="s">
        <v>231</v>
      </c>
      <c r="F5" t="s">
        <v>2275</v>
      </c>
      <c r="G5" t="s">
        <v>271</v>
      </c>
      <c r="H5" t="s">
        <v>2290</v>
      </c>
      <c r="I5" t="s">
        <v>178</v>
      </c>
      <c r="K5" t="s">
        <v>2291</v>
      </c>
      <c r="M5" t="s">
        <v>658</v>
      </c>
      <c r="N5" t="s">
        <v>659</v>
      </c>
      <c r="O5">
        <v>21784</v>
      </c>
      <c r="P5" t="s">
        <v>221</v>
      </c>
      <c r="Q5" t="s">
        <v>78</v>
      </c>
      <c r="R5" t="s">
        <v>652</v>
      </c>
      <c r="S5" t="s">
        <v>178</v>
      </c>
      <c r="T5" t="s">
        <v>653</v>
      </c>
      <c r="U5">
        <f>_xlfn.XLOOKUP(CEO[[#This Row],[Company Domain]],Summary[Company Domain], Summary[Revenue (in 000s USD)],"ERROR")</f>
        <v>1031125</v>
      </c>
      <c r="V5" t="str">
        <f>_xlfn.XLOOKUP(CEO[[#This Row],[Company Domain]],Summary[Company Domain], Summary[Revenue Range (in USD)],"ERROR")</f>
        <v>$1 bil. - $5 bil.</v>
      </c>
      <c r="W5" t="s">
        <v>601</v>
      </c>
      <c r="X5" t="s">
        <v>602</v>
      </c>
      <c r="Y5" t="s">
        <v>601</v>
      </c>
      <c r="Z5" t="s">
        <v>602</v>
      </c>
      <c r="AA5" t="str">
        <f>_xlfn.XLOOKUP(CEO[[#This Row],[Company Domain]],Summary[Company Domain], Summary[Industry (Standardized)],"ERROR")</f>
        <v>Physicians Clinics</v>
      </c>
      <c r="AB5" t="str">
        <f>_xlfn.XLOOKUP(CEO[[#This Row],[Company Domain]],Summary[Company Domain], Summary[Lead Segment HS],"ERROR")</f>
        <v>Healthcare</v>
      </c>
      <c r="AC5" t="str">
        <f>_xlfn.XLOOKUP(CEO[[#This Row],[Company Domain]],Summary[Company Domain], Summary[Industry Re-Segmentation],"ERROR")</f>
        <v>Healthcare</v>
      </c>
      <c r="AD5" t="s">
        <v>654</v>
      </c>
      <c r="AE5" t="s">
        <v>655</v>
      </c>
      <c r="AF5" t="s">
        <v>656</v>
      </c>
      <c r="AG5" t="s">
        <v>657</v>
      </c>
      <c r="AH5" t="s">
        <v>658</v>
      </c>
      <c r="AI5" t="s">
        <v>659</v>
      </c>
      <c r="AJ5">
        <v>21784</v>
      </c>
      <c r="AK5" t="s">
        <v>221</v>
      </c>
      <c r="AL5" t="s">
        <v>660</v>
      </c>
      <c r="AO5" t="s">
        <v>1503</v>
      </c>
      <c r="AP5" t="s">
        <v>2140</v>
      </c>
      <c r="AQ5" t="s">
        <v>3439</v>
      </c>
      <c r="AR5" t="s">
        <v>218</v>
      </c>
    </row>
    <row r="6" spans="1:44" x14ac:dyDescent="0.3">
      <c r="A6" t="s">
        <v>337</v>
      </c>
      <c r="B6" t="s">
        <v>2292</v>
      </c>
      <c r="C6" t="s">
        <v>2293</v>
      </c>
      <c r="D6" t="s">
        <v>2285</v>
      </c>
      <c r="E6" t="s">
        <v>231</v>
      </c>
      <c r="F6" t="s">
        <v>2275</v>
      </c>
      <c r="G6" t="s">
        <v>271</v>
      </c>
      <c r="H6" t="s">
        <v>2294</v>
      </c>
      <c r="I6" t="s">
        <v>163</v>
      </c>
      <c r="J6" t="s">
        <v>2295</v>
      </c>
      <c r="K6" t="s">
        <v>2296</v>
      </c>
      <c r="L6" t="s">
        <v>672</v>
      </c>
      <c r="M6" t="s">
        <v>673</v>
      </c>
      <c r="N6" t="s">
        <v>396</v>
      </c>
      <c r="O6">
        <v>19611</v>
      </c>
      <c r="P6" t="s">
        <v>221</v>
      </c>
      <c r="Q6" t="s">
        <v>63</v>
      </c>
      <c r="R6" t="s">
        <v>667</v>
      </c>
      <c r="S6" t="s">
        <v>163</v>
      </c>
      <c r="T6" t="s">
        <v>668</v>
      </c>
      <c r="U6">
        <f>_xlfn.XLOOKUP(CEO[[#This Row],[Company Domain]],Summary[Company Domain], Summary[Revenue (in 000s USD)],"ERROR")</f>
        <v>1688222</v>
      </c>
      <c r="V6" t="str">
        <f>_xlfn.XLOOKUP(CEO[[#This Row],[Company Domain]],Summary[Company Domain], Summary[Revenue Range (in USD)],"ERROR")</f>
        <v>$1 bil. - $5 bil.</v>
      </c>
      <c r="W6" t="s">
        <v>280</v>
      </c>
      <c r="X6" t="s">
        <v>281</v>
      </c>
      <c r="Y6" t="s">
        <v>280</v>
      </c>
      <c r="Z6" t="s">
        <v>281</v>
      </c>
      <c r="AA6" t="str">
        <f>_xlfn.XLOOKUP(CEO[[#This Row],[Company Domain]],Summary[Company Domain], Summary[Industry (Standardized)],"ERROR")</f>
        <v>Physicians Clinics</v>
      </c>
      <c r="AB6" t="str">
        <f>_xlfn.XLOOKUP(CEO[[#This Row],[Company Domain]],Summary[Company Domain], Summary[Lead Segment HS],"ERROR")</f>
        <v>Healthcare</v>
      </c>
      <c r="AC6" t="str">
        <f>_xlfn.XLOOKUP(CEO[[#This Row],[Company Domain]],Summary[Company Domain], Summary[Industry Re-Segmentation],"ERROR")</f>
        <v>Healthcare</v>
      </c>
      <c r="AD6" t="s">
        <v>669</v>
      </c>
      <c r="AE6" t="s">
        <v>670</v>
      </c>
      <c r="AF6" t="s">
        <v>671</v>
      </c>
      <c r="AG6" t="s">
        <v>672</v>
      </c>
      <c r="AH6" t="s">
        <v>673</v>
      </c>
      <c r="AI6" t="s">
        <v>396</v>
      </c>
      <c r="AJ6">
        <v>19611</v>
      </c>
      <c r="AK6" t="s">
        <v>221</v>
      </c>
      <c r="AL6" t="s">
        <v>674</v>
      </c>
      <c r="AO6" t="s">
        <v>1503</v>
      </c>
      <c r="AP6" t="s">
        <v>2140</v>
      </c>
    </row>
    <row r="7" spans="1:44" x14ac:dyDescent="0.3">
      <c r="A7" t="s">
        <v>628</v>
      </c>
      <c r="C7" t="s">
        <v>2297</v>
      </c>
      <c r="D7" t="s">
        <v>2298</v>
      </c>
      <c r="E7" t="s">
        <v>231</v>
      </c>
      <c r="F7" t="s">
        <v>1570</v>
      </c>
      <c r="G7" t="s">
        <v>271</v>
      </c>
      <c r="H7" t="s">
        <v>2299</v>
      </c>
      <c r="I7" t="s">
        <v>140</v>
      </c>
      <c r="J7" t="s">
        <v>2300</v>
      </c>
      <c r="K7" t="s">
        <v>2301</v>
      </c>
      <c r="L7" t="s">
        <v>2302</v>
      </c>
      <c r="M7" t="s">
        <v>864</v>
      </c>
      <c r="N7" t="s">
        <v>294</v>
      </c>
      <c r="O7">
        <v>94107</v>
      </c>
      <c r="P7" t="s">
        <v>221</v>
      </c>
      <c r="Q7" t="s">
        <v>40</v>
      </c>
      <c r="R7" t="s">
        <v>856</v>
      </c>
      <c r="S7" t="s">
        <v>140</v>
      </c>
      <c r="T7" t="s">
        <v>857</v>
      </c>
      <c r="U7">
        <f>_xlfn.XLOOKUP(CEO[[#This Row],[Company Domain]],Summary[Company Domain], Summary[Revenue (in 000s USD)],"ERROR")</f>
        <v>8779057</v>
      </c>
      <c r="V7" t="str">
        <f>_xlfn.XLOOKUP(CEO[[#This Row],[Company Domain]],Summary[Company Domain], Summary[Revenue Range (in USD)],"ERROR")</f>
        <v>Over $5 bil.</v>
      </c>
      <c r="W7" t="s">
        <v>280</v>
      </c>
      <c r="X7" t="s">
        <v>281</v>
      </c>
      <c r="Y7" t="s">
        <v>858</v>
      </c>
      <c r="Z7" t="s">
        <v>859</v>
      </c>
      <c r="AA7" t="str">
        <f>_xlfn.XLOOKUP(CEO[[#This Row],[Company Domain]],Summary[Company Domain], Summary[Industry (Standardized)],"ERROR")</f>
        <v>Physicians Clinics</v>
      </c>
      <c r="AB7" t="str">
        <f>_xlfn.XLOOKUP(CEO[[#This Row],[Company Domain]],Summary[Company Domain], Summary[Lead Segment HS],"ERROR")</f>
        <v>Healthcare</v>
      </c>
      <c r="AC7" t="str">
        <f>_xlfn.XLOOKUP(CEO[[#This Row],[Company Domain]],Summary[Company Domain], Summary[Industry Re-Segmentation],"ERROR")</f>
        <v>Healthcare</v>
      </c>
      <c r="AD7" t="s">
        <v>860</v>
      </c>
      <c r="AE7" t="s">
        <v>861</v>
      </c>
      <c r="AF7" t="s">
        <v>862</v>
      </c>
      <c r="AG7" t="s">
        <v>863</v>
      </c>
      <c r="AH7" t="s">
        <v>864</v>
      </c>
      <c r="AI7" t="s">
        <v>294</v>
      </c>
      <c r="AJ7">
        <v>94107</v>
      </c>
      <c r="AK7" t="s">
        <v>221</v>
      </c>
      <c r="AL7" t="s">
        <v>865</v>
      </c>
      <c r="AO7" t="s">
        <v>1503</v>
      </c>
      <c r="AP7" t="s">
        <v>2140</v>
      </c>
    </row>
    <row r="8" spans="1:44" x14ac:dyDescent="0.3">
      <c r="A8" t="s">
        <v>1682</v>
      </c>
      <c r="C8" t="s">
        <v>2303</v>
      </c>
      <c r="D8" t="s">
        <v>2274</v>
      </c>
      <c r="E8" t="s">
        <v>231</v>
      </c>
      <c r="F8" t="s">
        <v>2275</v>
      </c>
      <c r="G8" t="s">
        <v>271</v>
      </c>
      <c r="H8" t="s">
        <v>2304</v>
      </c>
      <c r="I8" t="s">
        <v>885</v>
      </c>
      <c r="J8" t="s">
        <v>2305</v>
      </c>
      <c r="L8" t="s">
        <v>2306</v>
      </c>
      <c r="M8" t="s">
        <v>743</v>
      </c>
      <c r="N8" t="s">
        <v>376</v>
      </c>
      <c r="O8">
        <v>10002</v>
      </c>
      <c r="P8" t="s">
        <v>221</v>
      </c>
      <c r="Q8" t="s">
        <v>98</v>
      </c>
      <c r="R8" t="s">
        <v>888</v>
      </c>
      <c r="S8" t="s">
        <v>197</v>
      </c>
      <c r="T8" t="s">
        <v>889</v>
      </c>
      <c r="U8">
        <f>_xlfn.XLOOKUP(CEO[[#This Row],[Company Domain]],Summary[Company Domain], Summary[Revenue (in 000s USD)],"ERROR")</f>
        <v>11177516</v>
      </c>
      <c r="V8" t="str">
        <f>_xlfn.XLOOKUP(CEO[[#This Row],[Company Domain]],Summary[Company Domain], Summary[Revenue Range (in USD)],"ERROR")</f>
        <v>Over $5 bil.</v>
      </c>
      <c r="W8" t="s">
        <v>280</v>
      </c>
      <c r="X8" t="s">
        <v>281</v>
      </c>
      <c r="Y8" t="s">
        <v>280</v>
      </c>
      <c r="Z8" t="s">
        <v>281</v>
      </c>
      <c r="AA8" t="str">
        <f>_xlfn.XLOOKUP(CEO[[#This Row],[Company Domain]],Summary[Company Domain], Summary[Industry (Standardized)],"ERROR")</f>
        <v>Physicians Clinics</v>
      </c>
      <c r="AB8" t="str">
        <f>_xlfn.XLOOKUP(CEO[[#This Row],[Company Domain]],Summary[Company Domain], Summary[Lead Segment HS],"ERROR")</f>
        <v>Healthcare</v>
      </c>
      <c r="AC8" t="str">
        <f>_xlfn.XLOOKUP(CEO[[#This Row],[Company Domain]],Summary[Company Domain], Summary[Industry Re-Segmentation],"ERROR")</f>
        <v>Healthcare</v>
      </c>
      <c r="AD8" t="s">
        <v>890</v>
      </c>
      <c r="AE8" t="s">
        <v>891</v>
      </c>
      <c r="AF8" t="s">
        <v>892</v>
      </c>
      <c r="AG8" t="s">
        <v>893</v>
      </c>
      <c r="AH8" t="s">
        <v>743</v>
      </c>
      <c r="AI8" t="s">
        <v>376</v>
      </c>
      <c r="AJ8">
        <v>10013</v>
      </c>
      <c r="AK8" t="s">
        <v>221</v>
      </c>
      <c r="AL8" t="s">
        <v>894</v>
      </c>
      <c r="AO8" t="s">
        <v>1503</v>
      </c>
      <c r="AP8" t="s">
        <v>2140</v>
      </c>
    </row>
    <row r="9" spans="1:44" x14ac:dyDescent="0.3">
      <c r="A9" t="s">
        <v>2307</v>
      </c>
      <c r="C9" t="s">
        <v>2308</v>
      </c>
      <c r="D9" t="s">
        <v>2274</v>
      </c>
      <c r="E9" t="s">
        <v>231</v>
      </c>
      <c r="F9" t="s">
        <v>2275</v>
      </c>
      <c r="G9" t="s">
        <v>271</v>
      </c>
      <c r="H9" t="s">
        <v>2309</v>
      </c>
      <c r="I9" t="s">
        <v>181</v>
      </c>
      <c r="J9" t="s">
        <v>2310</v>
      </c>
      <c r="K9" t="s">
        <v>2311</v>
      </c>
      <c r="L9" t="s">
        <v>2312</v>
      </c>
      <c r="M9" t="s">
        <v>2313</v>
      </c>
      <c r="N9" t="s">
        <v>294</v>
      </c>
      <c r="O9" t="s">
        <v>2314</v>
      </c>
      <c r="P9" t="s">
        <v>221</v>
      </c>
      <c r="Q9" t="s">
        <v>2315</v>
      </c>
      <c r="R9" t="s">
        <v>2316</v>
      </c>
      <c r="S9" t="s">
        <v>181</v>
      </c>
      <c r="T9" t="s">
        <v>2317</v>
      </c>
      <c r="U9">
        <f>_xlfn.XLOOKUP(CEO[[#This Row],[Company Domain]],Summary[Company Domain], Summary[Revenue (in 000s USD)],"ERROR")</f>
        <v>2495633</v>
      </c>
      <c r="V9" t="str">
        <f>_xlfn.XLOOKUP(CEO[[#This Row],[Company Domain]],Summary[Company Domain], Summary[Revenue Range (in USD)],"ERROR")</f>
        <v>$1 bil. - $5 bil.</v>
      </c>
      <c r="W9" t="s">
        <v>479</v>
      </c>
      <c r="X9" t="s">
        <v>480</v>
      </c>
      <c r="Y9" t="s">
        <v>479</v>
      </c>
      <c r="Z9" t="s">
        <v>480</v>
      </c>
      <c r="AA9" t="str">
        <f>_xlfn.XLOOKUP(CEO[[#This Row],[Company Domain]],Summary[Company Domain], Summary[Industry (Standardized)],"ERROR")</f>
        <v>Physicians Clinics</v>
      </c>
      <c r="AB9" t="str">
        <f>_xlfn.XLOOKUP(CEO[[#This Row],[Company Domain]],Summary[Company Domain], Summary[Lead Segment HS],"ERROR")</f>
        <v>Healthcare</v>
      </c>
      <c r="AC9" t="str">
        <f>_xlfn.XLOOKUP(CEO[[#This Row],[Company Domain]],Summary[Company Domain], Summary[Industry Re-Segmentation],"ERROR")</f>
        <v>Healthcare</v>
      </c>
      <c r="AD9" t="s">
        <v>2318</v>
      </c>
      <c r="AE9" t="s">
        <v>2319</v>
      </c>
      <c r="AF9" t="s">
        <v>2320</v>
      </c>
      <c r="AG9" t="s">
        <v>2321</v>
      </c>
      <c r="AH9" t="s">
        <v>2124</v>
      </c>
      <c r="AI9" t="s">
        <v>294</v>
      </c>
      <c r="AJ9">
        <v>92093</v>
      </c>
      <c r="AK9" t="s">
        <v>221</v>
      </c>
      <c r="AL9" t="s">
        <v>2322</v>
      </c>
      <c r="AO9" t="s">
        <v>1503</v>
      </c>
      <c r="AP9" t="s">
        <v>2140</v>
      </c>
    </row>
    <row r="10" spans="1:44" x14ac:dyDescent="0.3">
      <c r="A10" t="s">
        <v>2323</v>
      </c>
      <c r="C10" t="s">
        <v>2324</v>
      </c>
      <c r="D10" t="s">
        <v>2325</v>
      </c>
      <c r="E10" t="s">
        <v>231</v>
      </c>
      <c r="G10" t="s">
        <v>271</v>
      </c>
      <c r="H10" t="s">
        <v>2326</v>
      </c>
      <c r="I10" t="s">
        <v>127</v>
      </c>
      <c r="K10" t="s">
        <v>2327</v>
      </c>
      <c r="M10" t="s">
        <v>2328</v>
      </c>
      <c r="N10" t="s">
        <v>2329</v>
      </c>
      <c r="P10" t="s">
        <v>221</v>
      </c>
      <c r="Q10" t="s">
        <v>27</v>
      </c>
      <c r="R10" t="s">
        <v>2330</v>
      </c>
      <c r="S10" t="s">
        <v>127</v>
      </c>
      <c r="T10" t="s">
        <v>2331</v>
      </c>
      <c r="U10">
        <f>_xlfn.XLOOKUP(CEO[[#This Row],[Company Domain]],Summary[Company Domain], Summary[Revenue (in 000s USD)],"ERROR")</f>
        <v>3644264</v>
      </c>
      <c r="V10" t="str">
        <f>_xlfn.XLOOKUP(CEO[[#This Row],[Company Domain]],Summary[Company Domain], Summary[Revenue Range (in USD)],"ERROR")</f>
        <v>$1 bil. - $5 bil.</v>
      </c>
      <c r="W10" t="s">
        <v>208</v>
      </c>
      <c r="X10" t="s">
        <v>312</v>
      </c>
      <c r="Y10" t="s">
        <v>208</v>
      </c>
      <c r="Z10" t="s">
        <v>312</v>
      </c>
      <c r="AA10" t="str">
        <f>_xlfn.XLOOKUP(CEO[[#This Row],[Company Domain]],Summary[Company Domain], Summary[Industry (Standardized)],"ERROR")</f>
        <v>Retail</v>
      </c>
      <c r="AB10" t="str">
        <f>_xlfn.XLOOKUP(CEO[[#This Row],[Company Domain]],Summary[Company Domain], Summary[Lead Segment HS],"ERROR")</f>
        <v>Services</v>
      </c>
      <c r="AC10" t="str">
        <f>_xlfn.XLOOKUP(CEO[[#This Row],[Company Domain]],Summary[Company Domain], Summary[Industry Re-Segmentation],"ERROR")</f>
        <v>Retail + CPG</v>
      </c>
      <c r="AD10" t="s">
        <v>2332</v>
      </c>
      <c r="AE10" t="s">
        <v>2333</v>
      </c>
      <c r="AF10" t="s">
        <v>2334</v>
      </c>
      <c r="AG10" t="s">
        <v>2335</v>
      </c>
      <c r="AH10" t="s">
        <v>2336</v>
      </c>
      <c r="AI10" t="s">
        <v>396</v>
      </c>
      <c r="AJ10">
        <v>15203</v>
      </c>
      <c r="AK10" t="s">
        <v>221</v>
      </c>
      <c r="AL10" t="s">
        <v>2337</v>
      </c>
      <c r="AO10" t="s">
        <v>1503</v>
      </c>
      <c r="AP10" t="s">
        <v>2140</v>
      </c>
    </row>
    <row r="11" spans="1:44" x14ac:dyDescent="0.3">
      <c r="A11" t="s">
        <v>2338</v>
      </c>
      <c r="C11" t="s">
        <v>2339</v>
      </c>
      <c r="D11" t="s">
        <v>2285</v>
      </c>
      <c r="E11" t="s">
        <v>231</v>
      </c>
      <c r="F11" t="s">
        <v>2340</v>
      </c>
      <c r="G11" t="s">
        <v>271</v>
      </c>
      <c r="H11" t="s">
        <v>2341</v>
      </c>
      <c r="I11" t="s">
        <v>693</v>
      </c>
      <c r="J11" t="s">
        <v>2342</v>
      </c>
      <c r="K11" t="s">
        <v>2343</v>
      </c>
      <c r="L11" t="s">
        <v>695</v>
      </c>
      <c r="M11" t="s">
        <v>696</v>
      </c>
      <c r="N11" t="s">
        <v>328</v>
      </c>
      <c r="O11">
        <v>97209</v>
      </c>
      <c r="P11" t="s">
        <v>221</v>
      </c>
      <c r="Q11" t="s">
        <v>75</v>
      </c>
      <c r="R11" t="s">
        <v>697</v>
      </c>
      <c r="S11" t="s">
        <v>175</v>
      </c>
      <c r="T11" t="s">
        <v>698</v>
      </c>
      <c r="U11">
        <f>_xlfn.XLOOKUP(CEO[[#This Row],[Company Domain]],Summary[Company Domain], Summary[Revenue (in 000s USD)],"ERROR")</f>
        <v>2055227</v>
      </c>
      <c r="V11" t="str">
        <f>_xlfn.XLOOKUP(CEO[[#This Row],[Company Domain]],Summary[Company Domain], Summary[Revenue Range (in USD)],"ERROR")</f>
        <v>$1 bil. - $5 bil.</v>
      </c>
      <c r="W11" t="s">
        <v>280</v>
      </c>
      <c r="X11" t="s">
        <v>281</v>
      </c>
      <c r="Y11" t="s">
        <v>460</v>
      </c>
      <c r="Z11" t="s">
        <v>699</v>
      </c>
      <c r="AA11" t="str">
        <f>_xlfn.XLOOKUP(CEO[[#This Row],[Company Domain]],Summary[Company Domain], Summary[Industry (Standardized)],"ERROR")</f>
        <v>Physicians Clinics</v>
      </c>
      <c r="AB11" t="str">
        <f>_xlfn.XLOOKUP(CEO[[#This Row],[Company Domain]],Summary[Company Domain], Summary[Lead Segment HS],"ERROR")</f>
        <v>Healthcare</v>
      </c>
      <c r="AC11" t="str">
        <f>_xlfn.XLOOKUP(CEO[[#This Row],[Company Domain]],Summary[Company Domain], Summary[Industry Re-Segmentation],"ERROR")</f>
        <v>Healthcare</v>
      </c>
      <c r="AD11" t="s">
        <v>700</v>
      </c>
      <c r="AE11" t="s">
        <v>701</v>
      </c>
      <c r="AF11" t="s">
        <v>702</v>
      </c>
      <c r="AG11" t="s">
        <v>695</v>
      </c>
      <c r="AH11" t="s">
        <v>696</v>
      </c>
      <c r="AI11" t="s">
        <v>328</v>
      </c>
      <c r="AJ11">
        <v>97209</v>
      </c>
      <c r="AK11" t="s">
        <v>221</v>
      </c>
      <c r="AL11" t="s">
        <v>703</v>
      </c>
      <c r="AO11" t="s">
        <v>1503</v>
      </c>
      <c r="AP11" t="s">
        <v>2140</v>
      </c>
      <c r="AQ11" t="s">
        <v>3439</v>
      </c>
      <c r="AR11" t="s">
        <v>207</v>
      </c>
    </row>
    <row r="12" spans="1:44" x14ac:dyDescent="0.3">
      <c r="A12" t="s">
        <v>319</v>
      </c>
      <c r="B12" t="s">
        <v>1153</v>
      </c>
      <c r="C12" t="s">
        <v>2344</v>
      </c>
      <c r="D12" t="s">
        <v>2274</v>
      </c>
      <c r="E12" t="s">
        <v>231</v>
      </c>
      <c r="F12" t="s">
        <v>2275</v>
      </c>
      <c r="G12" t="s">
        <v>271</v>
      </c>
      <c r="H12" t="s">
        <v>2345</v>
      </c>
      <c r="I12" t="s">
        <v>171</v>
      </c>
      <c r="J12" t="s">
        <v>2346</v>
      </c>
      <c r="K12" t="s">
        <v>2347</v>
      </c>
      <c r="L12" t="s">
        <v>846</v>
      </c>
      <c r="M12" t="s">
        <v>847</v>
      </c>
      <c r="N12" t="s">
        <v>838</v>
      </c>
      <c r="O12">
        <v>68198</v>
      </c>
      <c r="P12" t="s">
        <v>221</v>
      </c>
      <c r="Q12" t="s">
        <v>839</v>
      </c>
      <c r="R12" t="s">
        <v>840</v>
      </c>
      <c r="S12" t="s">
        <v>171</v>
      </c>
      <c r="T12" t="s">
        <v>841</v>
      </c>
      <c r="U12">
        <f>_xlfn.XLOOKUP(CEO[[#This Row],[Company Domain]],Summary[Company Domain], Summary[Revenue (in 000s USD)],"ERROR")</f>
        <v>1329650</v>
      </c>
      <c r="V12" t="str">
        <f>_xlfn.XLOOKUP(CEO[[#This Row],[Company Domain]],Summary[Company Domain], Summary[Revenue Range (in USD)],"ERROR")</f>
        <v>$1 bil. - $5 bil.</v>
      </c>
      <c r="W12" t="s">
        <v>280</v>
      </c>
      <c r="X12" t="s">
        <v>281</v>
      </c>
      <c r="Y12" t="s">
        <v>280</v>
      </c>
      <c r="Z12" t="s">
        <v>842</v>
      </c>
      <c r="AA12" t="str">
        <f>_xlfn.XLOOKUP(CEO[[#This Row],[Company Domain]],Summary[Company Domain], Summary[Industry (Standardized)],"ERROR")</f>
        <v>Physicians Clinics</v>
      </c>
      <c r="AB12" t="str">
        <f>_xlfn.XLOOKUP(CEO[[#This Row],[Company Domain]],Summary[Company Domain], Summary[Lead Segment HS],"ERROR")</f>
        <v>Healthcare</v>
      </c>
      <c r="AC12" t="str">
        <f>_xlfn.XLOOKUP(CEO[[#This Row],[Company Domain]],Summary[Company Domain], Summary[Industry Re-Segmentation],"ERROR")</f>
        <v>Healthcare</v>
      </c>
      <c r="AD12" t="s">
        <v>843</v>
      </c>
      <c r="AE12" t="s">
        <v>844</v>
      </c>
      <c r="AF12" t="s">
        <v>845</v>
      </c>
      <c r="AG12" t="s">
        <v>846</v>
      </c>
      <c r="AH12" t="s">
        <v>847</v>
      </c>
      <c r="AI12" t="s">
        <v>838</v>
      </c>
      <c r="AJ12">
        <v>68198</v>
      </c>
      <c r="AK12" t="s">
        <v>221</v>
      </c>
      <c r="AL12" t="s">
        <v>848</v>
      </c>
      <c r="AO12" t="s">
        <v>1503</v>
      </c>
      <c r="AP12" t="s">
        <v>2140</v>
      </c>
    </row>
    <row r="13" spans="1:44" x14ac:dyDescent="0.3">
      <c r="A13" t="s">
        <v>319</v>
      </c>
      <c r="B13" t="s">
        <v>1153</v>
      </c>
      <c r="C13" t="s">
        <v>2348</v>
      </c>
      <c r="D13" t="s">
        <v>2285</v>
      </c>
      <c r="E13" t="s">
        <v>231</v>
      </c>
      <c r="F13" t="s">
        <v>2275</v>
      </c>
      <c r="G13" t="s">
        <v>271</v>
      </c>
      <c r="H13" t="s">
        <v>2349</v>
      </c>
      <c r="I13" t="s">
        <v>182</v>
      </c>
      <c r="J13" t="s">
        <v>2350</v>
      </c>
      <c r="K13" t="s">
        <v>2351</v>
      </c>
      <c r="L13" t="s">
        <v>798</v>
      </c>
      <c r="M13" t="s">
        <v>799</v>
      </c>
      <c r="N13" t="s">
        <v>294</v>
      </c>
      <c r="O13">
        <v>90602</v>
      </c>
      <c r="P13" t="s">
        <v>221</v>
      </c>
      <c r="Q13" t="s">
        <v>82</v>
      </c>
      <c r="R13" t="s">
        <v>793</v>
      </c>
      <c r="S13" t="s">
        <v>182</v>
      </c>
      <c r="T13" t="s">
        <v>794</v>
      </c>
      <c r="U13">
        <f>_xlfn.XLOOKUP(CEO[[#This Row],[Company Domain]],Summary[Company Domain], Summary[Revenue (in 000s USD)],"ERROR")</f>
        <v>1161057</v>
      </c>
      <c r="V13" t="str">
        <f>_xlfn.XLOOKUP(CEO[[#This Row],[Company Domain]],Summary[Company Domain], Summary[Revenue Range (in USD)],"ERROR")</f>
        <v>$1 bil. - $5 bil.</v>
      </c>
      <c r="W13" t="s">
        <v>280</v>
      </c>
      <c r="X13" t="s">
        <v>281</v>
      </c>
      <c r="Y13" t="s">
        <v>280</v>
      </c>
      <c r="Z13" t="s">
        <v>281</v>
      </c>
      <c r="AA13" t="str">
        <f>_xlfn.XLOOKUP(CEO[[#This Row],[Company Domain]],Summary[Company Domain], Summary[Industry (Standardized)],"ERROR")</f>
        <v>Physicians Clinics</v>
      </c>
      <c r="AB13" t="str">
        <f>_xlfn.XLOOKUP(CEO[[#This Row],[Company Domain]],Summary[Company Domain], Summary[Lead Segment HS],"ERROR")</f>
        <v>Healthcare</v>
      </c>
      <c r="AC13" t="str">
        <f>_xlfn.XLOOKUP(CEO[[#This Row],[Company Domain]],Summary[Company Domain], Summary[Industry Re-Segmentation],"ERROR")</f>
        <v>Healthcare</v>
      </c>
      <c r="AD13" t="s">
        <v>795</v>
      </c>
      <c r="AE13" t="s">
        <v>796</v>
      </c>
      <c r="AF13" t="s">
        <v>797</v>
      </c>
      <c r="AG13" t="s">
        <v>798</v>
      </c>
      <c r="AH13" t="s">
        <v>799</v>
      </c>
      <c r="AI13" t="s">
        <v>294</v>
      </c>
      <c r="AJ13">
        <v>90602</v>
      </c>
      <c r="AK13" t="s">
        <v>221</v>
      </c>
      <c r="AL13" t="s">
        <v>800</v>
      </c>
      <c r="AO13" t="s">
        <v>1503</v>
      </c>
      <c r="AP13" t="s">
        <v>2140</v>
      </c>
      <c r="AQ13" t="s">
        <v>3439</v>
      </c>
      <c r="AR13" t="s">
        <v>207</v>
      </c>
    </row>
    <row r="14" spans="1:44" x14ac:dyDescent="0.3">
      <c r="A14" t="s">
        <v>2352</v>
      </c>
      <c r="C14" t="s">
        <v>2353</v>
      </c>
      <c r="D14" t="s">
        <v>2354</v>
      </c>
      <c r="E14" t="s">
        <v>231</v>
      </c>
      <c r="F14" t="s">
        <v>2275</v>
      </c>
      <c r="G14" t="s">
        <v>271</v>
      </c>
      <c r="H14" t="s">
        <v>2355</v>
      </c>
      <c r="I14" t="s">
        <v>110</v>
      </c>
      <c r="J14" t="s">
        <v>2356</v>
      </c>
      <c r="K14" t="s">
        <v>2357</v>
      </c>
      <c r="N14" t="s">
        <v>1707</v>
      </c>
      <c r="P14" t="s">
        <v>221</v>
      </c>
      <c r="Q14" t="s">
        <v>2358</v>
      </c>
      <c r="R14" t="s">
        <v>2359</v>
      </c>
      <c r="S14" t="s">
        <v>110</v>
      </c>
      <c r="T14" t="s">
        <v>2360</v>
      </c>
      <c r="U14">
        <f>_xlfn.XLOOKUP(CEO[[#This Row],[Company Domain]],Summary[Company Domain], Summary[Revenue (in 000s USD)],"ERROR")</f>
        <v>3886789</v>
      </c>
      <c r="V14" t="str">
        <f>_xlfn.XLOOKUP(CEO[[#This Row],[Company Domain]],Summary[Company Domain], Summary[Revenue Range (in USD)],"ERROR")</f>
        <v>$1 bil. - $5 bil.</v>
      </c>
      <c r="W14" t="s">
        <v>212</v>
      </c>
      <c r="X14" t="s">
        <v>2361</v>
      </c>
      <c r="Y14" t="s">
        <v>499</v>
      </c>
      <c r="Z14" t="s">
        <v>2362</v>
      </c>
      <c r="AA14" t="str">
        <f>_xlfn.XLOOKUP(CEO[[#This Row],[Company Domain]],Summary[Company Domain], Summary[Industry (Standardized)],"ERROR")</f>
        <v>Manufacturing</v>
      </c>
      <c r="AB14" t="str">
        <f>_xlfn.XLOOKUP(CEO[[#This Row],[Company Domain]],Summary[Company Domain], Summary[Lead Segment HS],"ERROR")</f>
        <v>Services</v>
      </c>
      <c r="AC14" t="str">
        <f>_xlfn.XLOOKUP(CEO[[#This Row],[Company Domain]],Summary[Company Domain], Summary[Industry Re-Segmentation],"ERROR")</f>
        <v>Manufacturing</v>
      </c>
      <c r="AD14" t="s">
        <v>2363</v>
      </c>
      <c r="AE14" t="s">
        <v>2364</v>
      </c>
      <c r="AF14" t="s">
        <v>2365</v>
      </c>
      <c r="AG14" t="s">
        <v>2366</v>
      </c>
      <c r="AH14" t="s">
        <v>2367</v>
      </c>
      <c r="AI14" t="s">
        <v>1088</v>
      </c>
      <c r="AJ14">
        <v>80020</v>
      </c>
      <c r="AK14" t="s">
        <v>221</v>
      </c>
      <c r="AL14" t="s">
        <v>2368</v>
      </c>
      <c r="AO14" t="s">
        <v>1503</v>
      </c>
      <c r="AP14" t="s">
        <v>2140</v>
      </c>
      <c r="AQ14" t="s">
        <v>3439</v>
      </c>
      <c r="AR14" t="s">
        <v>212</v>
      </c>
    </row>
    <row r="15" spans="1:44" x14ac:dyDescent="0.3">
      <c r="A15" t="s">
        <v>1453</v>
      </c>
      <c r="C15" t="s">
        <v>2369</v>
      </c>
      <c r="D15" t="s">
        <v>2370</v>
      </c>
      <c r="E15" t="s">
        <v>231</v>
      </c>
      <c r="G15" t="s">
        <v>271</v>
      </c>
      <c r="H15" t="s">
        <v>2371</v>
      </c>
      <c r="I15" t="s">
        <v>124</v>
      </c>
      <c r="J15" t="s">
        <v>2372</v>
      </c>
      <c r="K15" t="s">
        <v>2373</v>
      </c>
      <c r="M15" t="s">
        <v>2374</v>
      </c>
      <c r="N15" t="s">
        <v>294</v>
      </c>
      <c r="O15">
        <v>95901</v>
      </c>
      <c r="P15" t="s">
        <v>221</v>
      </c>
      <c r="Q15" t="s">
        <v>24</v>
      </c>
      <c r="R15" t="s">
        <v>2375</v>
      </c>
      <c r="S15" t="s">
        <v>124</v>
      </c>
      <c r="T15" t="s">
        <v>2376</v>
      </c>
      <c r="U15">
        <f>_xlfn.XLOOKUP(CEO[[#This Row],[Company Domain]],Summary[Company Domain], Summary[Revenue (in 000s USD)],"ERROR")</f>
        <v>4027584</v>
      </c>
      <c r="V15" t="str">
        <f>_xlfn.XLOOKUP(CEO[[#This Row],[Company Domain]],Summary[Company Domain], Summary[Revenue Range (in USD)],"ERROR")</f>
        <v>$1 bil. - $5 bil.</v>
      </c>
      <c r="W15" t="s">
        <v>208</v>
      </c>
      <c r="X15" t="s">
        <v>312</v>
      </c>
      <c r="Y15" t="s">
        <v>365</v>
      </c>
      <c r="Z15" t="s">
        <v>366</v>
      </c>
      <c r="AA15" t="str">
        <f>_xlfn.XLOOKUP(CEO[[#This Row],[Company Domain]],Summary[Company Domain], Summary[Industry (Standardized)],"ERROR")</f>
        <v>Retail</v>
      </c>
      <c r="AB15" t="str">
        <f>_xlfn.XLOOKUP(CEO[[#This Row],[Company Domain]],Summary[Company Domain], Summary[Lead Segment HS],"ERROR")</f>
        <v>Services</v>
      </c>
      <c r="AC15" t="str">
        <f>_xlfn.XLOOKUP(CEO[[#This Row],[Company Domain]],Summary[Company Domain], Summary[Industry Re-Segmentation],"ERROR")</f>
        <v>Retail + CPG</v>
      </c>
      <c r="AD15" t="s">
        <v>2377</v>
      </c>
      <c r="AE15" t="s">
        <v>2378</v>
      </c>
      <c r="AF15" t="s">
        <v>2379</v>
      </c>
      <c r="AG15" t="s">
        <v>2380</v>
      </c>
      <c r="AH15" t="s">
        <v>2381</v>
      </c>
      <c r="AI15" t="s">
        <v>591</v>
      </c>
      <c r="AJ15">
        <v>45710</v>
      </c>
      <c r="AK15" t="s">
        <v>221</v>
      </c>
      <c r="AL15" t="s">
        <v>2382</v>
      </c>
      <c r="AO15" t="s">
        <v>1503</v>
      </c>
      <c r="AP15" t="s">
        <v>2140</v>
      </c>
    </row>
    <row r="16" spans="1:44" x14ac:dyDescent="0.3">
      <c r="A16" t="s">
        <v>267</v>
      </c>
      <c r="B16" t="s">
        <v>914</v>
      </c>
      <c r="C16" t="s">
        <v>2383</v>
      </c>
      <c r="D16" t="s">
        <v>2274</v>
      </c>
      <c r="E16" t="s">
        <v>231</v>
      </c>
      <c r="F16" t="s">
        <v>2275</v>
      </c>
      <c r="G16" t="s">
        <v>271</v>
      </c>
      <c r="H16" t="s">
        <v>2384</v>
      </c>
      <c r="I16" t="s">
        <v>126</v>
      </c>
      <c r="K16" t="s">
        <v>2385</v>
      </c>
      <c r="L16" t="s">
        <v>2386</v>
      </c>
      <c r="M16" t="s">
        <v>1210</v>
      </c>
      <c r="N16" t="s">
        <v>529</v>
      </c>
      <c r="O16">
        <v>98004</v>
      </c>
      <c r="P16" t="s">
        <v>221</v>
      </c>
      <c r="Q16" t="s">
        <v>1201</v>
      </c>
      <c r="R16" t="s">
        <v>1202</v>
      </c>
      <c r="S16" t="s">
        <v>126</v>
      </c>
      <c r="T16" t="s">
        <v>1203</v>
      </c>
      <c r="U16">
        <f>_xlfn.XLOOKUP(CEO[[#This Row],[Company Domain]],Summary[Company Domain], Summary[Revenue (in 000s USD)],"ERROR")</f>
        <v>1484286</v>
      </c>
      <c r="V16" t="str">
        <f>_xlfn.XLOOKUP(CEO[[#This Row],[Company Domain]],Summary[Company Domain], Summary[Revenue Range (in USD)],"ERROR")</f>
        <v>$1 bil. - $5 bil.</v>
      </c>
      <c r="W16" t="s">
        <v>208</v>
      </c>
      <c r="X16" t="s">
        <v>1204</v>
      </c>
      <c r="Y16" t="s">
        <v>208</v>
      </c>
      <c r="Z16" t="s">
        <v>1205</v>
      </c>
      <c r="AA16" t="str">
        <f>_xlfn.XLOOKUP(CEO[[#This Row],[Company Domain]],Summary[Company Domain], Summary[Industry (Standardized)],"ERROR")</f>
        <v>Retail</v>
      </c>
      <c r="AB16" t="str">
        <f>_xlfn.XLOOKUP(CEO[[#This Row],[Company Domain]],Summary[Company Domain], Summary[Lead Segment HS],"ERROR")</f>
        <v>Services</v>
      </c>
      <c r="AC16" t="str">
        <f>_xlfn.XLOOKUP(CEO[[#This Row],[Company Domain]],Summary[Company Domain], Summary[Industry Re-Segmentation],"ERROR")</f>
        <v>Retail + CPG</v>
      </c>
      <c r="AD16" t="s">
        <v>1206</v>
      </c>
      <c r="AE16" t="s">
        <v>1207</v>
      </c>
      <c r="AF16" t="s">
        <v>1208</v>
      </c>
      <c r="AG16" t="s">
        <v>1209</v>
      </c>
      <c r="AH16" t="s">
        <v>1210</v>
      </c>
      <c r="AI16" t="s">
        <v>529</v>
      </c>
      <c r="AJ16">
        <v>98004</v>
      </c>
      <c r="AK16" t="s">
        <v>221</v>
      </c>
      <c r="AL16" t="s">
        <v>1211</v>
      </c>
      <c r="AO16" t="s">
        <v>1503</v>
      </c>
      <c r="AP16" t="s">
        <v>2140</v>
      </c>
      <c r="AQ16" t="s">
        <v>3439</v>
      </c>
      <c r="AR16" t="s">
        <v>210</v>
      </c>
    </row>
    <row r="17" spans="1:44" x14ac:dyDescent="0.3">
      <c r="A17" t="s">
        <v>1634</v>
      </c>
      <c r="B17" t="s">
        <v>2387</v>
      </c>
      <c r="C17" t="s">
        <v>2388</v>
      </c>
      <c r="D17" t="s">
        <v>2389</v>
      </c>
      <c r="E17" t="s">
        <v>231</v>
      </c>
      <c r="F17" t="s">
        <v>2275</v>
      </c>
      <c r="G17" t="s">
        <v>271</v>
      </c>
      <c r="H17" t="s">
        <v>2390</v>
      </c>
      <c r="I17" t="s">
        <v>2391</v>
      </c>
      <c r="J17" t="s">
        <v>2392</v>
      </c>
      <c r="K17" t="s">
        <v>2393</v>
      </c>
      <c r="L17" t="s">
        <v>1095</v>
      </c>
      <c r="M17" t="s">
        <v>1087</v>
      </c>
      <c r="N17" t="s">
        <v>1088</v>
      </c>
      <c r="O17">
        <v>80045</v>
      </c>
      <c r="P17" t="s">
        <v>221</v>
      </c>
      <c r="Q17" t="s">
        <v>1089</v>
      </c>
      <c r="R17" t="s">
        <v>1090</v>
      </c>
      <c r="S17" t="s">
        <v>147</v>
      </c>
      <c r="T17" t="s">
        <v>1091</v>
      </c>
      <c r="U17">
        <f>_xlfn.XLOOKUP(CEO[[#This Row],[Company Domain]],Summary[Company Domain], Summary[Revenue (in 000s USD)],"ERROR")</f>
        <v>6000000</v>
      </c>
      <c r="V17" t="str">
        <f>_xlfn.XLOOKUP(CEO[[#This Row],[Company Domain]],Summary[Company Domain], Summary[Revenue Range (in USD)],"ERROR")</f>
        <v>Over $5 bil.</v>
      </c>
      <c r="W17" t="s">
        <v>280</v>
      </c>
      <c r="X17" t="s">
        <v>281</v>
      </c>
      <c r="Y17" t="s">
        <v>280</v>
      </c>
      <c r="Z17" t="s">
        <v>819</v>
      </c>
      <c r="AA17" t="str">
        <f>_xlfn.XLOOKUP(CEO[[#This Row],[Company Domain]],Summary[Company Domain], Summary[Industry (Standardized)],"ERROR")</f>
        <v>Physicians Clinics</v>
      </c>
      <c r="AB17" t="str">
        <f>_xlfn.XLOOKUP(CEO[[#This Row],[Company Domain]],Summary[Company Domain], Summary[Lead Segment HS],"ERROR")</f>
        <v>Healthcare</v>
      </c>
      <c r="AC17" t="str">
        <f>_xlfn.XLOOKUP(CEO[[#This Row],[Company Domain]],Summary[Company Domain], Summary[Industry Re-Segmentation],"ERROR")</f>
        <v>Healthcare</v>
      </c>
      <c r="AD17" t="s">
        <v>1092</v>
      </c>
      <c r="AE17" t="s">
        <v>1093</v>
      </c>
      <c r="AF17" t="s">
        <v>1094</v>
      </c>
      <c r="AG17" t="s">
        <v>1095</v>
      </c>
      <c r="AH17" t="s">
        <v>1087</v>
      </c>
      <c r="AI17" t="s">
        <v>1088</v>
      </c>
      <c r="AJ17">
        <v>80045</v>
      </c>
      <c r="AK17" t="s">
        <v>221</v>
      </c>
      <c r="AL17" t="s">
        <v>1096</v>
      </c>
      <c r="AO17" t="s">
        <v>1503</v>
      </c>
      <c r="AP17" t="s">
        <v>2140</v>
      </c>
    </row>
    <row r="18" spans="1:44" x14ac:dyDescent="0.3">
      <c r="A18" t="s">
        <v>2394</v>
      </c>
      <c r="C18" t="s">
        <v>2395</v>
      </c>
      <c r="D18" t="s">
        <v>2396</v>
      </c>
      <c r="E18" t="s">
        <v>231</v>
      </c>
      <c r="G18" t="s">
        <v>271</v>
      </c>
      <c r="H18" t="s">
        <v>2397</v>
      </c>
      <c r="I18" t="s">
        <v>173</v>
      </c>
      <c r="J18" t="s">
        <v>2398</v>
      </c>
      <c r="K18" t="s">
        <v>2399</v>
      </c>
      <c r="L18" t="s">
        <v>2400</v>
      </c>
      <c r="M18" t="s">
        <v>293</v>
      </c>
      <c r="N18" t="s">
        <v>294</v>
      </c>
      <c r="O18">
        <v>92123</v>
      </c>
      <c r="P18" t="s">
        <v>221</v>
      </c>
      <c r="Q18" t="s">
        <v>73</v>
      </c>
      <c r="R18" t="s">
        <v>1073</v>
      </c>
      <c r="S18" t="s">
        <v>173</v>
      </c>
      <c r="T18" t="s">
        <v>1074</v>
      </c>
      <c r="U18">
        <f>_xlfn.XLOOKUP(CEO[[#This Row],[Company Domain]],Summary[Company Domain], Summary[Revenue (in 000s USD)],"ERROR")</f>
        <v>4500000</v>
      </c>
      <c r="V18" t="str">
        <f>_xlfn.XLOOKUP(CEO[[#This Row],[Company Domain]],Summary[Company Domain], Summary[Revenue Range (in USD)],"ERROR")</f>
        <v>$1 bil. - $5 bil.</v>
      </c>
      <c r="W18" t="s">
        <v>280</v>
      </c>
      <c r="X18" t="s">
        <v>281</v>
      </c>
      <c r="Y18" t="s">
        <v>1075</v>
      </c>
      <c r="Z18" t="s">
        <v>281</v>
      </c>
      <c r="AA18" t="str">
        <f>_xlfn.XLOOKUP(CEO[[#This Row],[Company Domain]],Summary[Company Domain], Summary[Industry (Standardized)],"ERROR")</f>
        <v>Physicians Clinics</v>
      </c>
      <c r="AB18" t="str">
        <f>_xlfn.XLOOKUP(CEO[[#This Row],[Company Domain]],Summary[Company Domain], Summary[Lead Segment HS],"ERROR")</f>
        <v>Healthcare</v>
      </c>
      <c r="AC18" t="str">
        <f>_xlfn.XLOOKUP(CEO[[#This Row],[Company Domain]],Summary[Company Domain], Summary[Industry Re-Segmentation],"ERROR")</f>
        <v>Healthcare</v>
      </c>
      <c r="AD18" t="s">
        <v>1076</v>
      </c>
      <c r="AE18" t="s">
        <v>1077</v>
      </c>
      <c r="AF18" t="s">
        <v>1078</v>
      </c>
      <c r="AG18" t="s">
        <v>1079</v>
      </c>
      <c r="AH18" t="s">
        <v>293</v>
      </c>
      <c r="AI18" t="s">
        <v>294</v>
      </c>
      <c r="AJ18">
        <v>92123</v>
      </c>
      <c r="AK18" t="s">
        <v>221</v>
      </c>
      <c r="AL18" t="s">
        <v>1080</v>
      </c>
      <c r="AO18" t="s">
        <v>1503</v>
      </c>
      <c r="AP18" t="s">
        <v>2140</v>
      </c>
    </row>
    <row r="19" spans="1:44" x14ac:dyDescent="0.3">
      <c r="A19" t="s">
        <v>2401</v>
      </c>
      <c r="C19" t="s">
        <v>2402</v>
      </c>
      <c r="D19" t="s">
        <v>2285</v>
      </c>
      <c r="E19" t="s">
        <v>231</v>
      </c>
      <c r="F19" t="s">
        <v>2275</v>
      </c>
      <c r="G19" t="s">
        <v>271</v>
      </c>
      <c r="H19" t="s">
        <v>2403</v>
      </c>
      <c r="I19" t="s">
        <v>172</v>
      </c>
      <c r="J19" t="s">
        <v>2404</v>
      </c>
      <c r="K19" t="s">
        <v>2405</v>
      </c>
      <c r="P19" t="s">
        <v>221</v>
      </c>
      <c r="Q19" t="s">
        <v>72</v>
      </c>
      <c r="R19" t="s">
        <v>397</v>
      </c>
      <c r="S19" t="s">
        <v>172</v>
      </c>
      <c r="T19" t="s">
        <v>398</v>
      </c>
      <c r="U19">
        <f>_xlfn.XLOOKUP(CEO[[#This Row],[Company Domain]],Summary[Company Domain], Summary[Revenue (in 000s USD)],"ERROR")</f>
        <v>1325622</v>
      </c>
      <c r="V19" t="str">
        <f>_xlfn.XLOOKUP(CEO[[#This Row],[Company Domain]],Summary[Company Domain], Summary[Revenue Range (in USD)],"ERROR")</f>
        <v>$1 bil. - $5 bil.</v>
      </c>
      <c r="W19" t="s">
        <v>280</v>
      </c>
      <c r="X19" t="s">
        <v>281</v>
      </c>
      <c r="Y19" t="s">
        <v>399</v>
      </c>
      <c r="Z19" t="s">
        <v>400</v>
      </c>
      <c r="AA19" t="str">
        <f>_xlfn.XLOOKUP(CEO[[#This Row],[Company Domain]],Summary[Company Domain], Summary[Industry (Standardized)],"ERROR")</f>
        <v>Physicians Clinics</v>
      </c>
      <c r="AB19" t="str">
        <f>_xlfn.XLOOKUP(CEO[[#This Row],[Company Domain]],Summary[Company Domain], Summary[Lead Segment HS],"ERROR")</f>
        <v>Healthcare</v>
      </c>
      <c r="AC19" t="str">
        <f>_xlfn.XLOOKUP(CEO[[#This Row],[Company Domain]],Summary[Company Domain], Summary[Industry Re-Segmentation],"ERROR")</f>
        <v>Healthcare</v>
      </c>
      <c r="AD19" t="s">
        <v>401</v>
      </c>
      <c r="AE19" t="s">
        <v>402</v>
      </c>
      <c r="AF19" t="s">
        <v>403</v>
      </c>
      <c r="AG19" t="s">
        <v>404</v>
      </c>
      <c r="AH19" t="s">
        <v>405</v>
      </c>
      <c r="AI19" t="s">
        <v>294</v>
      </c>
      <c r="AJ19">
        <v>93721</v>
      </c>
      <c r="AK19" t="s">
        <v>221</v>
      </c>
      <c r="AL19" t="s">
        <v>406</v>
      </c>
      <c r="AO19" t="s">
        <v>1503</v>
      </c>
      <c r="AP19" t="s">
        <v>2141</v>
      </c>
      <c r="AQ19" t="s">
        <v>3440</v>
      </c>
      <c r="AR19" t="s">
        <v>207</v>
      </c>
    </row>
    <row r="20" spans="1:44" x14ac:dyDescent="0.3">
      <c r="A20" t="s">
        <v>831</v>
      </c>
      <c r="C20" t="s">
        <v>2406</v>
      </c>
      <c r="D20" t="s">
        <v>2274</v>
      </c>
      <c r="E20" t="s">
        <v>231</v>
      </c>
      <c r="F20" t="s">
        <v>2275</v>
      </c>
      <c r="G20" t="s">
        <v>271</v>
      </c>
      <c r="H20" t="s">
        <v>2407</v>
      </c>
      <c r="I20" t="s">
        <v>885</v>
      </c>
      <c r="J20" t="s">
        <v>2408</v>
      </c>
      <c r="L20" t="s">
        <v>893</v>
      </c>
      <c r="M20" t="s">
        <v>743</v>
      </c>
      <c r="N20" t="s">
        <v>376</v>
      </c>
      <c r="O20">
        <v>10013</v>
      </c>
      <c r="P20" t="s">
        <v>221</v>
      </c>
      <c r="Q20" t="s">
        <v>98</v>
      </c>
      <c r="R20" t="s">
        <v>888</v>
      </c>
      <c r="S20" t="s">
        <v>197</v>
      </c>
      <c r="T20" t="s">
        <v>889</v>
      </c>
      <c r="U20">
        <f>_xlfn.XLOOKUP(CEO[[#This Row],[Company Domain]],Summary[Company Domain], Summary[Revenue (in 000s USD)],"ERROR")</f>
        <v>11177516</v>
      </c>
      <c r="V20" t="str">
        <f>_xlfn.XLOOKUP(CEO[[#This Row],[Company Domain]],Summary[Company Domain], Summary[Revenue Range (in USD)],"ERROR")</f>
        <v>Over $5 bil.</v>
      </c>
      <c r="W20" t="s">
        <v>280</v>
      </c>
      <c r="X20" t="s">
        <v>281</v>
      </c>
      <c r="Y20" t="s">
        <v>280</v>
      </c>
      <c r="Z20" t="s">
        <v>281</v>
      </c>
      <c r="AA20" t="str">
        <f>_xlfn.XLOOKUP(CEO[[#This Row],[Company Domain]],Summary[Company Domain], Summary[Industry (Standardized)],"ERROR")</f>
        <v>Physicians Clinics</v>
      </c>
      <c r="AB20" t="str">
        <f>_xlfn.XLOOKUP(CEO[[#This Row],[Company Domain]],Summary[Company Domain], Summary[Lead Segment HS],"ERROR")</f>
        <v>Healthcare</v>
      </c>
      <c r="AC20" t="str">
        <f>_xlfn.XLOOKUP(CEO[[#This Row],[Company Domain]],Summary[Company Domain], Summary[Industry Re-Segmentation],"ERROR")</f>
        <v>Healthcare</v>
      </c>
      <c r="AD20" t="s">
        <v>890</v>
      </c>
      <c r="AE20" t="s">
        <v>891</v>
      </c>
      <c r="AF20" t="s">
        <v>892</v>
      </c>
      <c r="AG20" t="s">
        <v>893</v>
      </c>
      <c r="AH20" t="s">
        <v>743</v>
      </c>
      <c r="AI20" t="s">
        <v>376</v>
      </c>
      <c r="AJ20">
        <v>10013</v>
      </c>
      <c r="AK20" t="s">
        <v>221</v>
      </c>
      <c r="AL20" t="s">
        <v>894</v>
      </c>
      <c r="AO20" t="s">
        <v>1503</v>
      </c>
      <c r="AP20" t="s">
        <v>2141</v>
      </c>
      <c r="AQ20" t="s">
        <v>3440</v>
      </c>
      <c r="AR20" t="s">
        <v>207</v>
      </c>
    </row>
    <row r="21" spans="1:44" x14ac:dyDescent="0.3">
      <c r="A21" t="s">
        <v>2012</v>
      </c>
      <c r="C21" t="s">
        <v>1229</v>
      </c>
      <c r="D21" t="s">
        <v>2285</v>
      </c>
      <c r="E21" t="s">
        <v>231</v>
      </c>
      <c r="F21" t="s">
        <v>2275</v>
      </c>
      <c r="G21" t="s">
        <v>271</v>
      </c>
      <c r="H21" t="s">
        <v>2409</v>
      </c>
      <c r="I21" t="s">
        <v>153</v>
      </c>
      <c r="L21" t="s">
        <v>2410</v>
      </c>
      <c r="M21" t="s">
        <v>2411</v>
      </c>
      <c r="N21" t="s">
        <v>591</v>
      </c>
      <c r="O21">
        <v>43338</v>
      </c>
      <c r="P21" t="s">
        <v>221</v>
      </c>
      <c r="Q21" t="s">
        <v>53</v>
      </c>
      <c r="R21" t="s">
        <v>2412</v>
      </c>
      <c r="S21" t="s">
        <v>153</v>
      </c>
      <c r="T21" t="s">
        <v>2413</v>
      </c>
      <c r="U21">
        <f>_xlfn.XLOOKUP(CEO[[#This Row],[Company Domain]],Summary[Company Domain], Summary[Revenue (in 000s USD)],"ERROR")</f>
        <v>5138067</v>
      </c>
      <c r="V21" t="str">
        <f>_xlfn.XLOOKUP(CEO[[#This Row],[Company Domain]],Summary[Company Domain], Summary[Revenue Range (in USD)],"ERROR")</f>
        <v>Over $5 bil.</v>
      </c>
      <c r="W21" t="s">
        <v>280</v>
      </c>
      <c r="X21" t="s">
        <v>281</v>
      </c>
      <c r="Y21" t="s">
        <v>460</v>
      </c>
      <c r="Z21" t="s">
        <v>699</v>
      </c>
      <c r="AA21" t="str">
        <f>_xlfn.XLOOKUP(CEO[[#This Row],[Company Domain]],Summary[Company Domain], Summary[Industry (Standardized)],"ERROR")</f>
        <v>Physicians Clinics</v>
      </c>
      <c r="AB21" t="str">
        <f>_xlfn.XLOOKUP(CEO[[#This Row],[Company Domain]],Summary[Company Domain], Summary[Lead Segment HS],"ERROR")</f>
        <v>Healthcare</v>
      </c>
      <c r="AC21" t="str">
        <f>_xlfn.XLOOKUP(CEO[[#This Row],[Company Domain]],Summary[Company Domain], Summary[Industry Re-Segmentation],"ERROR")</f>
        <v>Healthcare</v>
      </c>
      <c r="AD21" t="s">
        <v>2414</v>
      </c>
      <c r="AE21" t="s">
        <v>2415</v>
      </c>
      <c r="AF21" t="s">
        <v>2416</v>
      </c>
      <c r="AG21" t="s">
        <v>2417</v>
      </c>
      <c r="AH21" t="s">
        <v>1193</v>
      </c>
      <c r="AI21" t="s">
        <v>591</v>
      </c>
      <c r="AJ21">
        <v>43202</v>
      </c>
      <c r="AK21" t="s">
        <v>221</v>
      </c>
      <c r="AL21" t="s">
        <v>2418</v>
      </c>
      <c r="AO21" t="s">
        <v>1503</v>
      </c>
      <c r="AP21" t="s">
        <v>2140</v>
      </c>
    </row>
    <row r="22" spans="1:44" x14ac:dyDescent="0.3">
      <c r="A22" t="s">
        <v>319</v>
      </c>
      <c r="C22" t="s">
        <v>2419</v>
      </c>
      <c r="D22" t="s">
        <v>2274</v>
      </c>
      <c r="E22" t="s">
        <v>231</v>
      </c>
      <c r="F22" t="s">
        <v>2275</v>
      </c>
      <c r="G22" t="s">
        <v>271</v>
      </c>
      <c r="H22" t="s">
        <v>2420</v>
      </c>
      <c r="I22" t="s">
        <v>141</v>
      </c>
      <c r="J22" t="s">
        <v>2421</v>
      </c>
      <c r="K22" t="s">
        <v>2422</v>
      </c>
      <c r="L22" t="s">
        <v>493</v>
      </c>
      <c r="M22" t="s">
        <v>494</v>
      </c>
      <c r="N22" t="s">
        <v>429</v>
      </c>
      <c r="O22">
        <v>60093</v>
      </c>
      <c r="P22" t="s">
        <v>221</v>
      </c>
      <c r="Q22" t="s">
        <v>495</v>
      </c>
      <c r="R22" t="s">
        <v>496</v>
      </c>
      <c r="S22" t="s">
        <v>141</v>
      </c>
      <c r="T22" t="s">
        <v>497</v>
      </c>
      <c r="U22">
        <f>_xlfn.XLOOKUP(CEO[[#This Row],[Company Domain]],Summary[Company Domain], Summary[Revenue (in 000s USD)],"ERROR")</f>
        <v>9776553</v>
      </c>
      <c r="V22" t="str">
        <f>_xlfn.XLOOKUP(CEO[[#This Row],[Company Domain]],Summary[Company Domain], Summary[Revenue Range (in USD)],"ERROR")</f>
        <v>Over $5 bil.</v>
      </c>
      <c r="W22" t="s">
        <v>212</v>
      </c>
      <c r="X22" t="s">
        <v>498</v>
      </c>
      <c r="Y22" t="s">
        <v>499</v>
      </c>
      <c r="Z22" t="s">
        <v>500</v>
      </c>
      <c r="AA22" t="str">
        <f>_xlfn.XLOOKUP(CEO[[#This Row],[Company Domain]],Summary[Company Domain], Summary[Industry (Standardized)],"ERROR")</f>
        <v>Manufacturing</v>
      </c>
      <c r="AB22" t="str">
        <f>_xlfn.XLOOKUP(CEO[[#This Row],[Company Domain]],Summary[Company Domain], Summary[Lead Segment HS],"ERROR")</f>
        <v>Services</v>
      </c>
      <c r="AC22" t="str">
        <f>_xlfn.XLOOKUP(CEO[[#This Row],[Company Domain]],Summary[Company Domain], Summary[Industry Re-Segmentation],"ERROR")</f>
        <v>Manufacturing</v>
      </c>
      <c r="AD22" t="s">
        <v>501</v>
      </c>
      <c r="AE22" t="s">
        <v>502</v>
      </c>
      <c r="AF22" t="s">
        <v>503</v>
      </c>
      <c r="AG22" t="s">
        <v>493</v>
      </c>
      <c r="AH22" t="s">
        <v>494</v>
      </c>
      <c r="AI22" t="s">
        <v>429</v>
      </c>
      <c r="AJ22">
        <v>60093</v>
      </c>
      <c r="AK22" t="s">
        <v>221</v>
      </c>
      <c r="AL22" t="s">
        <v>504</v>
      </c>
      <c r="AO22" t="s">
        <v>1503</v>
      </c>
      <c r="AP22" t="s">
        <v>2140</v>
      </c>
    </row>
    <row r="23" spans="1:44" x14ac:dyDescent="0.3">
      <c r="A23" t="s">
        <v>2423</v>
      </c>
      <c r="B23" t="s">
        <v>505</v>
      </c>
      <c r="C23" t="s">
        <v>2424</v>
      </c>
      <c r="D23" t="s">
        <v>2274</v>
      </c>
      <c r="E23" t="s">
        <v>231</v>
      </c>
      <c r="F23" t="s">
        <v>2275</v>
      </c>
      <c r="G23" t="s">
        <v>271</v>
      </c>
      <c r="H23" t="s">
        <v>2425</v>
      </c>
      <c r="I23" t="s">
        <v>2426</v>
      </c>
      <c r="J23" t="s">
        <v>2427</v>
      </c>
      <c r="K23" t="s">
        <v>2428</v>
      </c>
      <c r="L23" t="s">
        <v>2429</v>
      </c>
      <c r="M23" t="s">
        <v>2430</v>
      </c>
      <c r="N23" t="s">
        <v>542</v>
      </c>
      <c r="O23">
        <v>79072</v>
      </c>
      <c r="P23" t="s">
        <v>221</v>
      </c>
      <c r="Q23" t="s">
        <v>42</v>
      </c>
      <c r="R23" t="s">
        <v>530</v>
      </c>
      <c r="S23" t="s">
        <v>142</v>
      </c>
      <c r="T23" t="s">
        <v>531</v>
      </c>
      <c r="U23">
        <f>_xlfn.XLOOKUP(CEO[[#This Row],[Company Domain]],Summary[Company Domain], Summary[Revenue (in 000s USD)],"ERROR")</f>
        <v>17616228</v>
      </c>
      <c r="V23" t="str">
        <f>_xlfn.XLOOKUP(CEO[[#This Row],[Company Domain]],Summary[Company Domain], Summary[Revenue Range (in USD)],"ERROR")</f>
        <v>Over $5 bil.</v>
      </c>
      <c r="W23" t="s">
        <v>280</v>
      </c>
      <c r="X23" t="s">
        <v>281</v>
      </c>
      <c r="Y23" t="s">
        <v>399</v>
      </c>
      <c r="Z23" t="s">
        <v>532</v>
      </c>
      <c r="AA23" t="str">
        <f>_xlfn.XLOOKUP(CEO[[#This Row],[Company Domain]],Summary[Company Domain], Summary[Industry (Standardized)],"ERROR")</f>
        <v>Physicians Clinics</v>
      </c>
      <c r="AB23" t="str">
        <f>_xlfn.XLOOKUP(CEO[[#This Row],[Company Domain]],Summary[Company Domain], Summary[Lead Segment HS],"ERROR")</f>
        <v>Healthcare</v>
      </c>
      <c r="AC23" t="str">
        <f>_xlfn.XLOOKUP(CEO[[#This Row],[Company Domain]],Summary[Company Domain], Summary[Industry Re-Segmentation],"ERROR")</f>
        <v>Healthcare</v>
      </c>
      <c r="AD23" t="s">
        <v>533</v>
      </c>
      <c r="AE23" t="s">
        <v>534</v>
      </c>
      <c r="AF23" t="s">
        <v>535</v>
      </c>
      <c r="AG23" t="s">
        <v>527</v>
      </c>
      <c r="AH23" t="s">
        <v>528</v>
      </c>
      <c r="AI23" t="s">
        <v>529</v>
      </c>
      <c r="AJ23">
        <v>98057</v>
      </c>
      <c r="AK23" t="s">
        <v>221</v>
      </c>
      <c r="AL23" t="s">
        <v>536</v>
      </c>
      <c r="AO23" t="s">
        <v>1503</v>
      </c>
      <c r="AP23" t="s">
        <v>2140</v>
      </c>
    </row>
    <row r="24" spans="1:44" x14ac:dyDescent="0.3">
      <c r="A24" t="s">
        <v>2431</v>
      </c>
      <c r="C24" t="s">
        <v>2432</v>
      </c>
      <c r="D24" t="s">
        <v>2274</v>
      </c>
      <c r="E24" t="s">
        <v>231</v>
      </c>
      <c r="F24" t="s">
        <v>1570</v>
      </c>
      <c r="G24" t="s">
        <v>271</v>
      </c>
      <c r="H24" t="s">
        <v>2433</v>
      </c>
      <c r="I24" t="s">
        <v>166</v>
      </c>
      <c r="J24" t="s">
        <v>2434</v>
      </c>
      <c r="K24" t="s">
        <v>2435</v>
      </c>
      <c r="L24" t="s">
        <v>2436</v>
      </c>
      <c r="M24" t="s">
        <v>2437</v>
      </c>
      <c r="N24" t="s">
        <v>529</v>
      </c>
      <c r="O24">
        <v>98225</v>
      </c>
      <c r="P24" t="s">
        <v>221</v>
      </c>
      <c r="Q24" t="s">
        <v>66</v>
      </c>
      <c r="R24" t="s">
        <v>1595</v>
      </c>
      <c r="S24" t="s">
        <v>166</v>
      </c>
      <c r="T24" t="s">
        <v>1596</v>
      </c>
      <c r="U24">
        <f>_xlfn.XLOOKUP(CEO[[#This Row],[Company Domain]],Summary[Company Domain], Summary[Revenue (in 000s USD)],"ERROR")</f>
        <v>2348831</v>
      </c>
      <c r="V24" t="str">
        <f>_xlfn.XLOOKUP(CEO[[#This Row],[Company Domain]],Summary[Company Domain], Summary[Revenue Range (in USD)],"ERROR")</f>
        <v>$1 bil. - $5 bil.</v>
      </c>
      <c r="W24" t="s">
        <v>280</v>
      </c>
      <c r="X24" t="s">
        <v>281</v>
      </c>
      <c r="Y24" t="s">
        <v>460</v>
      </c>
      <c r="Z24" t="s">
        <v>1597</v>
      </c>
      <c r="AA24" t="str">
        <f>_xlfn.XLOOKUP(CEO[[#This Row],[Company Domain]],Summary[Company Domain], Summary[Industry (Standardized)],"ERROR")</f>
        <v>Physicians Clinics</v>
      </c>
      <c r="AB24" t="str">
        <f>_xlfn.XLOOKUP(CEO[[#This Row],[Company Domain]],Summary[Company Domain], Summary[Lead Segment HS],"ERROR")</f>
        <v>Healthcare</v>
      </c>
      <c r="AC24" t="str">
        <f>_xlfn.XLOOKUP(CEO[[#This Row],[Company Domain]],Summary[Company Domain], Summary[Industry Re-Segmentation],"ERROR")</f>
        <v>Healthcare</v>
      </c>
      <c r="AD24" t="s">
        <v>1598</v>
      </c>
      <c r="AE24" t="s">
        <v>1599</v>
      </c>
      <c r="AF24" t="s">
        <v>1600</v>
      </c>
      <c r="AG24" t="s">
        <v>1593</v>
      </c>
      <c r="AH24" t="s">
        <v>1594</v>
      </c>
      <c r="AI24" t="s">
        <v>529</v>
      </c>
      <c r="AJ24">
        <v>98683</v>
      </c>
      <c r="AK24" t="s">
        <v>221</v>
      </c>
      <c r="AL24" t="s">
        <v>1601</v>
      </c>
      <c r="AO24" t="s">
        <v>1503</v>
      </c>
      <c r="AP24" t="s">
        <v>2140</v>
      </c>
    </row>
    <row r="25" spans="1:44" x14ac:dyDescent="0.3">
      <c r="A25" t="s">
        <v>2077</v>
      </c>
      <c r="B25" t="s">
        <v>2438</v>
      </c>
      <c r="C25" t="s">
        <v>2439</v>
      </c>
      <c r="D25" t="s">
        <v>2285</v>
      </c>
      <c r="E25" t="s">
        <v>231</v>
      </c>
      <c r="F25" t="s">
        <v>2275</v>
      </c>
      <c r="G25" t="s">
        <v>271</v>
      </c>
      <c r="H25" t="s">
        <v>2440</v>
      </c>
      <c r="I25" t="s">
        <v>184</v>
      </c>
      <c r="J25" t="s">
        <v>2441</v>
      </c>
      <c r="K25" t="s">
        <v>2442</v>
      </c>
      <c r="L25" t="s">
        <v>941</v>
      </c>
      <c r="M25" t="s">
        <v>942</v>
      </c>
      <c r="N25" t="s">
        <v>943</v>
      </c>
      <c r="O25">
        <v>96813</v>
      </c>
      <c r="P25" t="s">
        <v>221</v>
      </c>
      <c r="Q25" t="s">
        <v>84</v>
      </c>
      <c r="R25" t="s">
        <v>944</v>
      </c>
      <c r="S25" t="s">
        <v>184</v>
      </c>
      <c r="T25" t="s">
        <v>945</v>
      </c>
      <c r="U25">
        <f>_xlfn.XLOOKUP(CEO[[#This Row],[Company Domain]],Summary[Company Domain], Summary[Revenue (in 000s USD)],"ERROR")</f>
        <v>1027614</v>
      </c>
      <c r="V25" t="str">
        <f>_xlfn.XLOOKUP(CEO[[#This Row],[Company Domain]],Summary[Company Domain], Summary[Revenue Range (in USD)],"ERROR")</f>
        <v>$1 bil. - $5 bil.</v>
      </c>
      <c r="W25" t="s">
        <v>280</v>
      </c>
      <c r="X25" t="s">
        <v>281</v>
      </c>
      <c r="Y25" t="s">
        <v>280</v>
      </c>
      <c r="Z25" t="s">
        <v>281</v>
      </c>
      <c r="AA25" t="str">
        <f>_xlfn.XLOOKUP(CEO[[#This Row],[Company Domain]],Summary[Company Domain], Summary[Industry (Standardized)],"ERROR")</f>
        <v>Physicians Clinics</v>
      </c>
      <c r="AB25" t="str">
        <f>_xlfn.XLOOKUP(CEO[[#This Row],[Company Domain]],Summary[Company Domain], Summary[Lead Segment HS],"ERROR")</f>
        <v>Healthcare</v>
      </c>
      <c r="AC25" t="str">
        <f>_xlfn.XLOOKUP(CEO[[#This Row],[Company Domain]],Summary[Company Domain], Summary[Industry Re-Segmentation],"ERROR")</f>
        <v>Healthcare</v>
      </c>
      <c r="AD25" t="s">
        <v>946</v>
      </c>
      <c r="AE25" t="s">
        <v>947</v>
      </c>
      <c r="AF25" t="s">
        <v>948</v>
      </c>
      <c r="AG25" t="s">
        <v>941</v>
      </c>
      <c r="AH25" t="s">
        <v>942</v>
      </c>
      <c r="AI25" t="s">
        <v>943</v>
      </c>
      <c r="AJ25">
        <v>96813</v>
      </c>
      <c r="AK25" t="s">
        <v>221</v>
      </c>
      <c r="AL25" t="s">
        <v>949</v>
      </c>
      <c r="AO25" t="s">
        <v>1503</v>
      </c>
      <c r="AP25" t="s">
        <v>2140</v>
      </c>
      <c r="AQ25" t="s">
        <v>3439</v>
      </c>
      <c r="AR25" t="s">
        <v>207</v>
      </c>
    </row>
    <row r="26" spans="1:44" x14ac:dyDescent="0.3">
      <c r="A26" t="s">
        <v>2443</v>
      </c>
      <c r="B26" t="s">
        <v>763</v>
      </c>
      <c r="C26" t="s">
        <v>2444</v>
      </c>
      <c r="D26" t="s">
        <v>2285</v>
      </c>
      <c r="E26" t="s">
        <v>231</v>
      </c>
      <c r="F26" t="s">
        <v>2275</v>
      </c>
      <c r="G26" t="s">
        <v>271</v>
      </c>
      <c r="H26" t="s">
        <v>2445</v>
      </c>
      <c r="I26" t="s">
        <v>147</v>
      </c>
      <c r="J26" t="s">
        <v>2446</v>
      </c>
      <c r="K26" t="s">
        <v>2447</v>
      </c>
      <c r="L26" t="s">
        <v>2448</v>
      </c>
      <c r="M26" t="s">
        <v>1144</v>
      </c>
      <c r="N26" t="s">
        <v>1088</v>
      </c>
      <c r="O26" t="s">
        <v>2449</v>
      </c>
      <c r="P26" t="s">
        <v>221</v>
      </c>
      <c r="Q26" t="s">
        <v>1089</v>
      </c>
      <c r="R26" t="s">
        <v>1090</v>
      </c>
      <c r="S26" t="s">
        <v>147</v>
      </c>
      <c r="T26" t="s">
        <v>1091</v>
      </c>
      <c r="U26">
        <f>_xlfn.XLOOKUP(CEO[[#This Row],[Company Domain]],Summary[Company Domain], Summary[Revenue (in 000s USD)],"ERROR")</f>
        <v>6000000</v>
      </c>
      <c r="V26" t="str">
        <f>_xlfn.XLOOKUP(CEO[[#This Row],[Company Domain]],Summary[Company Domain], Summary[Revenue Range (in USD)],"ERROR")</f>
        <v>Over $5 bil.</v>
      </c>
      <c r="W26" t="s">
        <v>280</v>
      </c>
      <c r="X26" t="s">
        <v>281</v>
      </c>
      <c r="Y26" t="s">
        <v>280</v>
      </c>
      <c r="Z26" t="s">
        <v>819</v>
      </c>
      <c r="AA26" t="str">
        <f>_xlfn.XLOOKUP(CEO[[#This Row],[Company Domain]],Summary[Company Domain], Summary[Industry (Standardized)],"ERROR")</f>
        <v>Physicians Clinics</v>
      </c>
      <c r="AB26" t="str">
        <f>_xlfn.XLOOKUP(CEO[[#This Row],[Company Domain]],Summary[Company Domain], Summary[Lead Segment HS],"ERROR")</f>
        <v>Healthcare</v>
      </c>
      <c r="AC26" t="str">
        <f>_xlfn.XLOOKUP(CEO[[#This Row],[Company Domain]],Summary[Company Domain], Summary[Industry Re-Segmentation],"ERROR")</f>
        <v>Healthcare</v>
      </c>
      <c r="AD26" t="s">
        <v>1092</v>
      </c>
      <c r="AE26" t="s">
        <v>1093</v>
      </c>
      <c r="AF26" t="s">
        <v>1094</v>
      </c>
      <c r="AG26" t="s">
        <v>1095</v>
      </c>
      <c r="AH26" t="s">
        <v>1087</v>
      </c>
      <c r="AI26" t="s">
        <v>1088</v>
      </c>
      <c r="AJ26">
        <v>80045</v>
      </c>
      <c r="AK26" t="s">
        <v>221</v>
      </c>
      <c r="AL26" t="s">
        <v>1096</v>
      </c>
      <c r="AO26" t="s">
        <v>1503</v>
      </c>
      <c r="AP26" t="s">
        <v>2141</v>
      </c>
      <c r="AQ26" t="s">
        <v>3440</v>
      </c>
      <c r="AR26" t="s">
        <v>207</v>
      </c>
    </row>
    <row r="27" spans="1:44" x14ac:dyDescent="0.3">
      <c r="A27" t="s">
        <v>2450</v>
      </c>
      <c r="C27" t="s">
        <v>1082</v>
      </c>
      <c r="D27" t="s">
        <v>2451</v>
      </c>
      <c r="E27" t="s">
        <v>231</v>
      </c>
      <c r="F27" t="s">
        <v>2275</v>
      </c>
      <c r="G27" t="s">
        <v>271</v>
      </c>
      <c r="H27" t="s">
        <v>2452</v>
      </c>
      <c r="I27" t="s">
        <v>140</v>
      </c>
      <c r="K27" t="s">
        <v>2453</v>
      </c>
      <c r="L27" t="s">
        <v>2454</v>
      </c>
      <c r="M27" t="s">
        <v>1788</v>
      </c>
      <c r="N27" t="s">
        <v>294</v>
      </c>
      <c r="O27">
        <v>95816</v>
      </c>
      <c r="P27" t="s">
        <v>221</v>
      </c>
      <c r="Q27" t="s">
        <v>40</v>
      </c>
      <c r="R27" t="s">
        <v>856</v>
      </c>
      <c r="S27" t="s">
        <v>140</v>
      </c>
      <c r="T27" t="s">
        <v>857</v>
      </c>
      <c r="U27">
        <f>_xlfn.XLOOKUP(CEO[[#This Row],[Company Domain]],Summary[Company Domain], Summary[Revenue (in 000s USD)],"ERROR")</f>
        <v>8779057</v>
      </c>
      <c r="V27" t="str">
        <f>_xlfn.XLOOKUP(CEO[[#This Row],[Company Domain]],Summary[Company Domain], Summary[Revenue Range (in USD)],"ERROR")</f>
        <v>Over $5 bil.</v>
      </c>
      <c r="W27" t="s">
        <v>280</v>
      </c>
      <c r="X27" t="s">
        <v>281</v>
      </c>
      <c r="Y27" t="s">
        <v>858</v>
      </c>
      <c r="Z27" t="s">
        <v>859</v>
      </c>
      <c r="AA27" t="str">
        <f>_xlfn.XLOOKUP(CEO[[#This Row],[Company Domain]],Summary[Company Domain], Summary[Industry (Standardized)],"ERROR")</f>
        <v>Physicians Clinics</v>
      </c>
      <c r="AB27" t="str">
        <f>_xlfn.XLOOKUP(CEO[[#This Row],[Company Domain]],Summary[Company Domain], Summary[Lead Segment HS],"ERROR")</f>
        <v>Healthcare</v>
      </c>
      <c r="AC27" t="str">
        <f>_xlfn.XLOOKUP(CEO[[#This Row],[Company Domain]],Summary[Company Domain], Summary[Industry Re-Segmentation],"ERROR")</f>
        <v>Healthcare</v>
      </c>
      <c r="AD27" t="s">
        <v>860</v>
      </c>
      <c r="AE27" t="s">
        <v>861</v>
      </c>
      <c r="AF27" t="s">
        <v>862</v>
      </c>
      <c r="AG27" t="s">
        <v>863</v>
      </c>
      <c r="AH27" t="s">
        <v>864</v>
      </c>
      <c r="AI27" t="s">
        <v>294</v>
      </c>
      <c r="AJ27">
        <v>94107</v>
      </c>
      <c r="AK27" t="s">
        <v>221</v>
      </c>
      <c r="AL27" t="s">
        <v>865</v>
      </c>
      <c r="AO27" t="s">
        <v>1503</v>
      </c>
      <c r="AP27" t="s">
        <v>2140</v>
      </c>
    </row>
    <row r="28" spans="1:44" x14ac:dyDescent="0.3">
      <c r="A28" t="s">
        <v>522</v>
      </c>
      <c r="C28" t="s">
        <v>2455</v>
      </c>
      <c r="D28" t="s">
        <v>2274</v>
      </c>
      <c r="E28" t="s">
        <v>231</v>
      </c>
      <c r="F28" t="s">
        <v>2275</v>
      </c>
      <c r="G28" t="s">
        <v>271</v>
      </c>
      <c r="H28" t="s">
        <v>2456</v>
      </c>
      <c r="I28" t="s">
        <v>885</v>
      </c>
      <c r="J28" t="s">
        <v>2457</v>
      </c>
      <c r="K28" t="s">
        <v>2458</v>
      </c>
      <c r="L28" t="s">
        <v>2459</v>
      </c>
      <c r="M28" t="s">
        <v>2460</v>
      </c>
      <c r="N28" t="s">
        <v>376</v>
      </c>
      <c r="O28">
        <v>10451</v>
      </c>
      <c r="P28" t="s">
        <v>221</v>
      </c>
      <c r="Q28" t="s">
        <v>98</v>
      </c>
      <c r="R28" t="s">
        <v>888</v>
      </c>
      <c r="S28" t="s">
        <v>197</v>
      </c>
      <c r="T28" t="s">
        <v>889</v>
      </c>
      <c r="U28">
        <f>_xlfn.XLOOKUP(CEO[[#This Row],[Company Domain]],Summary[Company Domain], Summary[Revenue (in 000s USD)],"ERROR")</f>
        <v>11177516</v>
      </c>
      <c r="V28" t="str">
        <f>_xlfn.XLOOKUP(CEO[[#This Row],[Company Domain]],Summary[Company Domain], Summary[Revenue Range (in USD)],"ERROR")</f>
        <v>Over $5 bil.</v>
      </c>
      <c r="W28" t="s">
        <v>280</v>
      </c>
      <c r="X28" t="s">
        <v>281</v>
      </c>
      <c r="Y28" t="s">
        <v>280</v>
      </c>
      <c r="Z28" t="s">
        <v>281</v>
      </c>
      <c r="AA28" t="str">
        <f>_xlfn.XLOOKUP(CEO[[#This Row],[Company Domain]],Summary[Company Domain], Summary[Industry (Standardized)],"ERROR")</f>
        <v>Physicians Clinics</v>
      </c>
      <c r="AB28" t="str">
        <f>_xlfn.XLOOKUP(CEO[[#This Row],[Company Domain]],Summary[Company Domain], Summary[Lead Segment HS],"ERROR")</f>
        <v>Healthcare</v>
      </c>
      <c r="AC28" t="str">
        <f>_xlfn.XLOOKUP(CEO[[#This Row],[Company Domain]],Summary[Company Domain], Summary[Industry Re-Segmentation],"ERROR")</f>
        <v>Healthcare</v>
      </c>
      <c r="AD28" t="s">
        <v>890</v>
      </c>
      <c r="AE28" t="s">
        <v>891</v>
      </c>
      <c r="AF28" t="s">
        <v>892</v>
      </c>
      <c r="AG28" t="s">
        <v>893</v>
      </c>
      <c r="AH28" t="s">
        <v>743</v>
      </c>
      <c r="AI28" t="s">
        <v>376</v>
      </c>
      <c r="AJ28">
        <v>10013</v>
      </c>
      <c r="AK28" t="s">
        <v>221</v>
      </c>
      <c r="AL28" t="s">
        <v>894</v>
      </c>
      <c r="AO28" t="s">
        <v>1503</v>
      </c>
      <c r="AP28" t="s">
        <v>2141</v>
      </c>
      <c r="AQ28" t="s">
        <v>3440</v>
      </c>
      <c r="AR28" t="s">
        <v>207</v>
      </c>
    </row>
    <row r="29" spans="1:44" x14ac:dyDescent="0.3">
      <c r="A29" t="s">
        <v>488</v>
      </c>
      <c r="B29" t="s">
        <v>1103</v>
      </c>
      <c r="C29" t="s">
        <v>2461</v>
      </c>
      <c r="D29" t="s">
        <v>2274</v>
      </c>
      <c r="E29" t="s">
        <v>231</v>
      </c>
      <c r="F29" t="s">
        <v>2275</v>
      </c>
      <c r="G29" t="s">
        <v>271</v>
      </c>
      <c r="H29" t="s">
        <v>2462</v>
      </c>
      <c r="I29" t="s">
        <v>147</v>
      </c>
      <c r="K29" t="s">
        <v>2463</v>
      </c>
      <c r="L29" t="s">
        <v>1086</v>
      </c>
      <c r="M29" t="s">
        <v>1087</v>
      </c>
      <c r="N29" t="s">
        <v>1088</v>
      </c>
      <c r="O29">
        <v>80045</v>
      </c>
      <c r="P29" t="s">
        <v>221</v>
      </c>
      <c r="Q29" t="s">
        <v>1089</v>
      </c>
      <c r="R29" t="s">
        <v>1090</v>
      </c>
      <c r="S29" t="s">
        <v>147</v>
      </c>
      <c r="T29" t="s">
        <v>1091</v>
      </c>
      <c r="U29">
        <f>_xlfn.XLOOKUP(CEO[[#This Row],[Company Domain]],Summary[Company Domain], Summary[Revenue (in 000s USD)],"ERROR")</f>
        <v>6000000</v>
      </c>
      <c r="V29" t="str">
        <f>_xlfn.XLOOKUP(CEO[[#This Row],[Company Domain]],Summary[Company Domain], Summary[Revenue Range (in USD)],"ERROR")</f>
        <v>Over $5 bil.</v>
      </c>
      <c r="W29" t="s">
        <v>280</v>
      </c>
      <c r="X29" t="s">
        <v>281</v>
      </c>
      <c r="Y29" t="s">
        <v>280</v>
      </c>
      <c r="Z29" t="s">
        <v>819</v>
      </c>
      <c r="AA29" t="str">
        <f>_xlfn.XLOOKUP(CEO[[#This Row],[Company Domain]],Summary[Company Domain], Summary[Industry (Standardized)],"ERROR")</f>
        <v>Physicians Clinics</v>
      </c>
      <c r="AB29" t="str">
        <f>_xlfn.XLOOKUP(CEO[[#This Row],[Company Domain]],Summary[Company Domain], Summary[Lead Segment HS],"ERROR")</f>
        <v>Healthcare</v>
      </c>
      <c r="AC29" t="str">
        <f>_xlfn.XLOOKUP(CEO[[#This Row],[Company Domain]],Summary[Company Domain], Summary[Industry Re-Segmentation],"ERROR")</f>
        <v>Healthcare</v>
      </c>
      <c r="AD29" t="s">
        <v>1092</v>
      </c>
      <c r="AE29" t="s">
        <v>1093</v>
      </c>
      <c r="AF29" t="s">
        <v>1094</v>
      </c>
      <c r="AG29" t="s">
        <v>1095</v>
      </c>
      <c r="AH29" t="s">
        <v>1087</v>
      </c>
      <c r="AI29" t="s">
        <v>1088</v>
      </c>
      <c r="AJ29">
        <v>80045</v>
      </c>
      <c r="AK29" t="s">
        <v>221</v>
      </c>
      <c r="AL29" t="s">
        <v>1096</v>
      </c>
      <c r="AO29" t="s">
        <v>1503</v>
      </c>
      <c r="AP29" t="s">
        <v>2140</v>
      </c>
    </row>
    <row r="30" spans="1:44" x14ac:dyDescent="0.3">
      <c r="A30" t="s">
        <v>2464</v>
      </c>
      <c r="B30" t="s">
        <v>914</v>
      </c>
      <c r="C30" t="s">
        <v>2465</v>
      </c>
      <c r="D30" t="s">
        <v>2274</v>
      </c>
      <c r="E30" t="s">
        <v>231</v>
      </c>
      <c r="F30" t="s">
        <v>2275</v>
      </c>
      <c r="G30" t="s">
        <v>271</v>
      </c>
      <c r="H30" t="s">
        <v>2466</v>
      </c>
      <c r="I30" t="s">
        <v>163</v>
      </c>
      <c r="J30" t="s">
        <v>2467</v>
      </c>
      <c r="K30" t="s">
        <v>2468</v>
      </c>
      <c r="L30" t="s">
        <v>2469</v>
      </c>
      <c r="M30" t="s">
        <v>673</v>
      </c>
      <c r="N30" t="s">
        <v>396</v>
      </c>
      <c r="O30">
        <v>19611</v>
      </c>
      <c r="P30" t="s">
        <v>221</v>
      </c>
      <c r="Q30" t="s">
        <v>63</v>
      </c>
      <c r="R30" t="s">
        <v>667</v>
      </c>
      <c r="S30" t="s">
        <v>163</v>
      </c>
      <c r="T30" t="s">
        <v>668</v>
      </c>
      <c r="U30">
        <f>_xlfn.XLOOKUP(CEO[[#This Row],[Company Domain]],Summary[Company Domain], Summary[Revenue (in 000s USD)],"ERROR")</f>
        <v>1688222</v>
      </c>
      <c r="V30" t="str">
        <f>_xlfn.XLOOKUP(CEO[[#This Row],[Company Domain]],Summary[Company Domain], Summary[Revenue Range (in USD)],"ERROR")</f>
        <v>$1 bil. - $5 bil.</v>
      </c>
      <c r="W30" t="s">
        <v>280</v>
      </c>
      <c r="X30" t="s">
        <v>281</v>
      </c>
      <c r="Y30" t="s">
        <v>280</v>
      </c>
      <c r="Z30" t="s">
        <v>281</v>
      </c>
      <c r="AA30" t="str">
        <f>_xlfn.XLOOKUP(CEO[[#This Row],[Company Domain]],Summary[Company Domain], Summary[Industry (Standardized)],"ERROR")</f>
        <v>Physicians Clinics</v>
      </c>
      <c r="AB30" t="str">
        <f>_xlfn.XLOOKUP(CEO[[#This Row],[Company Domain]],Summary[Company Domain], Summary[Lead Segment HS],"ERROR")</f>
        <v>Healthcare</v>
      </c>
      <c r="AC30" t="str">
        <f>_xlfn.XLOOKUP(CEO[[#This Row],[Company Domain]],Summary[Company Domain], Summary[Industry Re-Segmentation],"ERROR")</f>
        <v>Healthcare</v>
      </c>
      <c r="AD30" t="s">
        <v>669</v>
      </c>
      <c r="AE30" t="s">
        <v>670</v>
      </c>
      <c r="AF30" t="s">
        <v>671</v>
      </c>
      <c r="AG30" t="s">
        <v>672</v>
      </c>
      <c r="AH30" t="s">
        <v>673</v>
      </c>
      <c r="AI30" t="s">
        <v>396</v>
      </c>
      <c r="AJ30">
        <v>19611</v>
      </c>
      <c r="AK30" t="s">
        <v>221</v>
      </c>
      <c r="AL30" t="s">
        <v>674</v>
      </c>
      <c r="AO30" t="s">
        <v>1503</v>
      </c>
      <c r="AP30" t="s">
        <v>2140</v>
      </c>
    </row>
    <row r="31" spans="1:44" x14ac:dyDescent="0.3">
      <c r="A31" t="s">
        <v>831</v>
      </c>
      <c r="B31" t="s">
        <v>1153</v>
      </c>
      <c r="C31" t="s">
        <v>2470</v>
      </c>
      <c r="D31" t="s">
        <v>2471</v>
      </c>
      <c r="E31" t="s">
        <v>231</v>
      </c>
      <c r="F31" t="s">
        <v>1570</v>
      </c>
      <c r="G31" t="s">
        <v>271</v>
      </c>
      <c r="H31" t="s">
        <v>2472</v>
      </c>
      <c r="I31" t="s">
        <v>142</v>
      </c>
      <c r="J31" t="s">
        <v>2473</v>
      </c>
      <c r="K31" t="s">
        <v>2474</v>
      </c>
      <c r="L31" t="s">
        <v>2475</v>
      </c>
      <c r="M31" t="s">
        <v>696</v>
      </c>
      <c r="N31" t="s">
        <v>328</v>
      </c>
      <c r="O31">
        <v>97213</v>
      </c>
      <c r="P31" t="s">
        <v>221</v>
      </c>
      <c r="Q31" t="s">
        <v>42</v>
      </c>
      <c r="R31" t="s">
        <v>530</v>
      </c>
      <c r="S31" t="s">
        <v>142</v>
      </c>
      <c r="T31" t="s">
        <v>531</v>
      </c>
      <c r="U31">
        <f>_xlfn.XLOOKUP(CEO[[#This Row],[Company Domain]],Summary[Company Domain], Summary[Revenue (in 000s USD)],"ERROR")</f>
        <v>17616228</v>
      </c>
      <c r="V31" t="str">
        <f>_xlfn.XLOOKUP(CEO[[#This Row],[Company Domain]],Summary[Company Domain], Summary[Revenue Range (in USD)],"ERROR")</f>
        <v>Over $5 bil.</v>
      </c>
      <c r="W31" t="s">
        <v>280</v>
      </c>
      <c r="X31" t="s">
        <v>281</v>
      </c>
      <c r="Y31" t="s">
        <v>399</v>
      </c>
      <c r="Z31" t="s">
        <v>532</v>
      </c>
      <c r="AA31" t="str">
        <f>_xlfn.XLOOKUP(CEO[[#This Row],[Company Domain]],Summary[Company Domain], Summary[Industry (Standardized)],"ERROR")</f>
        <v>Physicians Clinics</v>
      </c>
      <c r="AB31" t="str">
        <f>_xlfn.XLOOKUP(CEO[[#This Row],[Company Domain]],Summary[Company Domain], Summary[Lead Segment HS],"ERROR")</f>
        <v>Healthcare</v>
      </c>
      <c r="AC31" t="str">
        <f>_xlfn.XLOOKUP(CEO[[#This Row],[Company Domain]],Summary[Company Domain], Summary[Industry Re-Segmentation],"ERROR")</f>
        <v>Healthcare</v>
      </c>
      <c r="AD31" t="s">
        <v>533</v>
      </c>
      <c r="AE31" t="s">
        <v>534</v>
      </c>
      <c r="AF31" t="s">
        <v>535</v>
      </c>
      <c r="AG31" t="s">
        <v>527</v>
      </c>
      <c r="AH31" t="s">
        <v>528</v>
      </c>
      <c r="AI31" t="s">
        <v>529</v>
      </c>
      <c r="AJ31">
        <v>98057</v>
      </c>
      <c r="AK31" t="s">
        <v>221</v>
      </c>
      <c r="AL31" t="s">
        <v>536</v>
      </c>
      <c r="AO31" t="s">
        <v>1503</v>
      </c>
      <c r="AP31" t="s">
        <v>2140</v>
      </c>
    </row>
    <row r="32" spans="1:44" x14ac:dyDescent="0.3">
      <c r="A32" t="s">
        <v>438</v>
      </c>
      <c r="B32" t="s">
        <v>661</v>
      </c>
      <c r="C32" t="s">
        <v>2476</v>
      </c>
      <c r="D32" t="s">
        <v>2370</v>
      </c>
      <c r="E32" t="s">
        <v>231</v>
      </c>
      <c r="F32" t="s">
        <v>2275</v>
      </c>
      <c r="G32" t="s">
        <v>271</v>
      </c>
      <c r="H32" t="s">
        <v>2477</v>
      </c>
      <c r="I32" t="s">
        <v>162</v>
      </c>
      <c r="J32" t="s">
        <v>2478</v>
      </c>
      <c r="L32" t="s">
        <v>2479</v>
      </c>
      <c r="M32" t="s">
        <v>680</v>
      </c>
      <c r="N32" t="s">
        <v>345</v>
      </c>
      <c r="O32">
        <v>63105</v>
      </c>
      <c r="P32" t="s">
        <v>221</v>
      </c>
      <c r="Q32" t="s">
        <v>346</v>
      </c>
      <c r="R32" t="s">
        <v>347</v>
      </c>
      <c r="S32" t="s">
        <v>162</v>
      </c>
      <c r="T32" t="s">
        <v>348</v>
      </c>
      <c r="U32">
        <f>_xlfn.XLOOKUP(CEO[[#This Row],[Company Domain]],Summary[Company Domain], Summary[Revenue (in 000s USD)],"ERROR")</f>
        <v>1585628</v>
      </c>
      <c r="V32" t="str">
        <f>_xlfn.XLOOKUP(CEO[[#This Row],[Company Domain]],Summary[Company Domain], Summary[Revenue Range (in USD)],"ERROR")</f>
        <v>$1 bil. - $5 bil.</v>
      </c>
      <c r="W32" t="s">
        <v>219</v>
      </c>
      <c r="X32" t="s">
        <v>349</v>
      </c>
      <c r="Y32" t="s">
        <v>219</v>
      </c>
      <c r="Z32" t="s">
        <v>349</v>
      </c>
      <c r="AA32" t="str">
        <f>_xlfn.XLOOKUP(CEO[[#This Row],[Company Domain]],Summary[Company Domain], Summary[Industry (Standardized)],"ERROR")</f>
        <v>Finance</v>
      </c>
      <c r="AB32" t="str">
        <f>_xlfn.XLOOKUP(CEO[[#This Row],[Company Domain]],Summary[Company Domain], Summary[Lead Segment HS],"ERROR")</f>
        <v>Services</v>
      </c>
      <c r="AC32" t="str">
        <f>_xlfn.XLOOKUP(CEO[[#This Row],[Company Domain]],Summary[Company Domain], Summary[Industry Re-Segmentation],"ERROR")</f>
        <v>Finance &amp; Insurance</v>
      </c>
      <c r="AD32" t="s">
        <v>350</v>
      </c>
      <c r="AE32" t="s">
        <v>351</v>
      </c>
      <c r="AF32" t="s">
        <v>352</v>
      </c>
      <c r="AG32" t="s">
        <v>343</v>
      </c>
      <c r="AH32" t="s">
        <v>344</v>
      </c>
      <c r="AI32" t="s">
        <v>345</v>
      </c>
      <c r="AJ32">
        <v>64106</v>
      </c>
      <c r="AK32" t="s">
        <v>221</v>
      </c>
      <c r="AL32" t="s">
        <v>353</v>
      </c>
      <c r="AO32" t="s">
        <v>1503</v>
      </c>
      <c r="AP32" t="s">
        <v>2141</v>
      </c>
    </row>
    <row r="33" spans="1:44" x14ac:dyDescent="0.3">
      <c r="A33" t="s">
        <v>438</v>
      </c>
      <c r="B33" t="s">
        <v>1159</v>
      </c>
      <c r="C33" t="s">
        <v>1760</v>
      </c>
      <c r="D33" t="s">
        <v>2274</v>
      </c>
      <c r="E33" t="s">
        <v>231</v>
      </c>
      <c r="F33" t="s">
        <v>2275</v>
      </c>
      <c r="G33" t="s">
        <v>271</v>
      </c>
      <c r="H33" t="s">
        <v>2480</v>
      </c>
      <c r="I33" t="s">
        <v>140</v>
      </c>
      <c r="K33" t="s">
        <v>2481</v>
      </c>
      <c r="L33" t="s">
        <v>863</v>
      </c>
      <c r="M33" t="s">
        <v>864</v>
      </c>
      <c r="N33" t="s">
        <v>294</v>
      </c>
      <c r="O33">
        <v>94107</v>
      </c>
      <c r="P33" t="s">
        <v>221</v>
      </c>
      <c r="Q33" t="s">
        <v>40</v>
      </c>
      <c r="R33" t="s">
        <v>856</v>
      </c>
      <c r="S33" t="s">
        <v>140</v>
      </c>
      <c r="T33" t="s">
        <v>857</v>
      </c>
      <c r="U33">
        <f>_xlfn.XLOOKUP(CEO[[#This Row],[Company Domain]],Summary[Company Domain], Summary[Revenue (in 000s USD)],"ERROR")</f>
        <v>8779057</v>
      </c>
      <c r="V33" t="str">
        <f>_xlfn.XLOOKUP(CEO[[#This Row],[Company Domain]],Summary[Company Domain], Summary[Revenue Range (in USD)],"ERROR")</f>
        <v>Over $5 bil.</v>
      </c>
      <c r="W33" t="s">
        <v>280</v>
      </c>
      <c r="X33" t="s">
        <v>281</v>
      </c>
      <c r="Y33" t="s">
        <v>858</v>
      </c>
      <c r="Z33" t="s">
        <v>859</v>
      </c>
      <c r="AA33" t="str">
        <f>_xlfn.XLOOKUP(CEO[[#This Row],[Company Domain]],Summary[Company Domain], Summary[Industry (Standardized)],"ERROR")</f>
        <v>Physicians Clinics</v>
      </c>
      <c r="AB33" t="str">
        <f>_xlfn.XLOOKUP(CEO[[#This Row],[Company Domain]],Summary[Company Domain], Summary[Lead Segment HS],"ERROR")</f>
        <v>Healthcare</v>
      </c>
      <c r="AC33" t="str">
        <f>_xlfn.XLOOKUP(CEO[[#This Row],[Company Domain]],Summary[Company Domain], Summary[Industry Re-Segmentation],"ERROR")</f>
        <v>Healthcare</v>
      </c>
      <c r="AD33" t="s">
        <v>860</v>
      </c>
      <c r="AE33" t="s">
        <v>861</v>
      </c>
      <c r="AF33" t="s">
        <v>862</v>
      </c>
      <c r="AG33" t="s">
        <v>863</v>
      </c>
      <c r="AH33" t="s">
        <v>864</v>
      </c>
      <c r="AI33" t="s">
        <v>294</v>
      </c>
      <c r="AJ33">
        <v>94107</v>
      </c>
      <c r="AK33" t="s">
        <v>221</v>
      </c>
      <c r="AL33" t="s">
        <v>865</v>
      </c>
      <c r="AO33" t="s">
        <v>1503</v>
      </c>
      <c r="AP33" t="s">
        <v>2140</v>
      </c>
      <c r="AQ33" t="s">
        <v>3439</v>
      </c>
      <c r="AR33" t="s">
        <v>207</v>
      </c>
    </row>
    <row r="34" spans="1:44" x14ac:dyDescent="0.3">
      <c r="A34" t="s">
        <v>337</v>
      </c>
      <c r="B34" t="s">
        <v>1756</v>
      </c>
      <c r="C34" t="s">
        <v>2482</v>
      </c>
      <c r="D34" t="s">
        <v>2274</v>
      </c>
      <c r="E34" t="s">
        <v>231</v>
      </c>
      <c r="F34" t="s">
        <v>1570</v>
      </c>
      <c r="G34" t="s">
        <v>271</v>
      </c>
      <c r="H34" t="s">
        <v>2483</v>
      </c>
      <c r="I34" t="s">
        <v>141</v>
      </c>
      <c r="J34" t="s">
        <v>2484</v>
      </c>
      <c r="K34" t="s">
        <v>2485</v>
      </c>
      <c r="M34" t="s">
        <v>2486</v>
      </c>
      <c r="N34" t="s">
        <v>429</v>
      </c>
      <c r="O34">
        <v>60093</v>
      </c>
      <c r="P34" t="s">
        <v>221</v>
      </c>
      <c r="Q34" t="s">
        <v>495</v>
      </c>
      <c r="R34" t="s">
        <v>496</v>
      </c>
      <c r="S34" t="s">
        <v>141</v>
      </c>
      <c r="T34" t="s">
        <v>497</v>
      </c>
      <c r="U34">
        <f>_xlfn.XLOOKUP(CEO[[#This Row],[Company Domain]],Summary[Company Domain], Summary[Revenue (in 000s USD)],"ERROR")</f>
        <v>9776553</v>
      </c>
      <c r="V34" t="str">
        <f>_xlfn.XLOOKUP(CEO[[#This Row],[Company Domain]],Summary[Company Domain], Summary[Revenue Range (in USD)],"ERROR")</f>
        <v>Over $5 bil.</v>
      </c>
      <c r="W34" t="s">
        <v>212</v>
      </c>
      <c r="X34" t="s">
        <v>498</v>
      </c>
      <c r="Y34" t="s">
        <v>499</v>
      </c>
      <c r="Z34" t="s">
        <v>500</v>
      </c>
      <c r="AA34" t="str">
        <f>_xlfn.XLOOKUP(CEO[[#This Row],[Company Domain]],Summary[Company Domain], Summary[Industry (Standardized)],"ERROR")</f>
        <v>Manufacturing</v>
      </c>
      <c r="AB34" t="str">
        <f>_xlfn.XLOOKUP(CEO[[#This Row],[Company Domain]],Summary[Company Domain], Summary[Lead Segment HS],"ERROR")</f>
        <v>Services</v>
      </c>
      <c r="AC34" t="str">
        <f>_xlfn.XLOOKUP(CEO[[#This Row],[Company Domain]],Summary[Company Domain], Summary[Industry Re-Segmentation],"ERROR")</f>
        <v>Manufacturing</v>
      </c>
      <c r="AD34" t="s">
        <v>501</v>
      </c>
      <c r="AE34" t="s">
        <v>502</v>
      </c>
      <c r="AF34" t="s">
        <v>503</v>
      </c>
      <c r="AG34" t="s">
        <v>493</v>
      </c>
      <c r="AH34" t="s">
        <v>494</v>
      </c>
      <c r="AI34" t="s">
        <v>429</v>
      </c>
      <c r="AJ34">
        <v>60093</v>
      </c>
      <c r="AK34" t="s">
        <v>221</v>
      </c>
      <c r="AL34" t="s">
        <v>504</v>
      </c>
      <c r="AO34" t="s">
        <v>1503</v>
      </c>
      <c r="AP34" t="s">
        <v>2140</v>
      </c>
      <c r="AQ34" t="s">
        <v>3439</v>
      </c>
      <c r="AR34" t="s">
        <v>210</v>
      </c>
    </row>
    <row r="35" spans="1:44" x14ac:dyDescent="0.3">
      <c r="A35" t="s">
        <v>553</v>
      </c>
      <c r="B35" t="s">
        <v>914</v>
      </c>
      <c r="C35" t="s">
        <v>2487</v>
      </c>
      <c r="D35" t="s">
        <v>2274</v>
      </c>
      <c r="E35" t="s">
        <v>231</v>
      </c>
      <c r="F35" t="s">
        <v>2275</v>
      </c>
      <c r="G35" t="s">
        <v>271</v>
      </c>
      <c r="H35" t="s">
        <v>2488</v>
      </c>
      <c r="I35" t="s">
        <v>170</v>
      </c>
      <c r="J35" t="s">
        <v>2489</v>
      </c>
      <c r="K35" t="s">
        <v>2490</v>
      </c>
      <c r="L35" t="s">
        <v>2491</v>
      </c>
      <c r="M35" t="s">
        <v>709</v>
      </c>
      <c r="N35" t="s">
        <v>429</v>
      </c>
      <c r="O35" t="s">
        <v>2492</v>
      </c>
      <c r="P35" t="s">
        <v>221</v>
      </c>
      <c r="Q35" t="s">
        <v>377</v>
      </c>
      <c r="R35" t="s">
        <v>378</v>
      </c>
      <c r="S35" t="s">
        <v>170</v>
      </c>
      <c r="T35" t="s">
        <v>379</v>
      </c>
      <c r="U35">
        <f>_xlfn.XLOOKUP(CEO[[#This Row],[Company Domain]],Summary[Company Domain], Summary[Revenue (in 000s USD)],"ERROR")</f>
        <v>1204613</v>
      </c>
      <c r="V35" t="str">
        <f>_xlfn.XLOOKUP(CEO[[#This Row],[Company Domain]],Summary[Company Domain], Summary[Revenue Range (in USD)],"ERROR")</f>
        <v>$1 bil. - $5 bil.</v>
      </c>
      <c r="W35" t="s">
        <v>380</v>
      </c>
      <c r="X35" t="s">
        <v>381</v>
      </c>
      <c r="Y35" t="s">
        <v>380</v>
      </c>
      <c r="Z35" t="s">
        <v>381</v>
      </c>
      <c r="AA35" t="str">
        <f>_xlfn.XLOOKUP(CEO[[#This Row],[Company Domain]],Summary[Company Domain], Summary[Industry (Standardized)],"ERROR")</f>
        <v>Finance</v>
      </c>
      <c r="AB35" t="str">
        <f>_xlfn.XLOOKUP(CEO[[#This Row],[Company Domain]],Summary[Company Domain], Summary[Lead Segment HS],"ERROR")</f>
        <v>Services</v>
      </c>
      <c r="AC35" t="str">
        <f>_xlfn.XLOOKUP(CEO[[#This Row],[Company Domain]],Summary[Company Domain], Summary[Industry Re-Segmentation],"ERROR")</f>
        <v>Finance &amp; Insurance</v>
      </c>
      <c r="AD35" t="s">
        <v>382</v>
      </c>
      <c r="AE35" t="s">
        <v>383</v>
      </c>
      <c r="AF35" t="s">
        <v>384</v>
      </c>
      <c r="AG35" t="s">
        <v>385</v>
      </c>
      <c r="AH35" t="s">
        <v>386</v>
      </c>
      <c r="AI35" t="s">
        <v>345</v>
      </c>
      <c r="AJ35">
        <v>65801</v>
      </c>
      <c r="AK35" t="s">
        <v>221</v>
      </c>
      <c r="AL35" t="s">
        <v>387</v>
      </c>
      <c r="AO35" t="s">
        <v>1503</v>
      </c>
      <c r="AP35" t="s">
        <v>2140</v>
      </c>
    </row>
    <row r="36" spans="1:44" x14ac:dyDescent="0.3">
      <c r="A36" t="s">
        <v>2493</v>
      </c>
      <c r="C36" t="s">
        <v>2494</v>
      </c>
      <c r="D36" t="s">
        <v>2274</v>
      </c>
      <c r="E36" t="s">
        <v>231</v>
      </c>
      <c r="F36" t="s">
        <v>2275</v>
      </c>
      <c r="G36" t="s">
        <v>271</v>
      </c>
      <c r="H36" t="s">
        <v>2495</v>
      </c>
      <c r="I36" t="s">
        <v>2090</v>
      </c>
      <c r="J36" t="s">
        <v>2496</v>
      </c>
      <c r="K36" t="s">
        <v>2497</v>
      </c>
      <c r="L36" t="s">
        <v>2498</v>
      </c>
      <c r="M36" t="s">
        <v>1262</v>
      </c>
      <c r="N36" t="s">
        <v>529</v>
      </c>
      <c r="O36">
        <v>98034</v>
      </c>
      <c r="P36" t="s">
        <v>221</v>
      </c>
      <c r="Q36" t="s">
        <v>76</v>
      </c>
      <c r="R36" t="s">
        <v>1256</v>
      </c>
      <c r="S36" t="s">
        <v>176</v>
      </c>
      <c r="T36" t="s">
        <v>1257</v>
      </c>
      <c r="U36">
        <f>_xlfn.XLOOKUP(CEO[[#This Row],[Company Domain]],Summary[Company Domain], Summary[Revenue (in 000s USD)],"ERROR")</f>
        <v>1574612</v>
      </c>
      <c r="V36" t="str">
        <f>_xlfn.XLOOKUP(CEO[[#This Row],[Company Domain]],Summary[Company Domain], Summary[Revenue Range (in USD)],"ERROR")</f>
        <v>$1 bil. - $5 bil.</v>
      </c>
      <c r="W36" t="s">
        <v>280</v>
      </c>
      <c r="X36" t="s">
        <v>281</v>
      </c>
      <c r="Y36" t="s">
        <v>280</v>
      </c>
      <c r="Z36" t="s">
        <v>281</v>
      </c>
      <c r="AA36" t="str">
        <f>_xlfn.XLOOKUP(CEO[[#This Row],[Company Domain]],Summary[Company Domain], Summary[Industry (Standardized)],"ERROR")</f>
        <v>Physicians Clinics</v>
      </c>
      <c r="AB36" t="str">
        <f>_xlfn.XLOOKUP(CEO[[#This Row],[Company Domain]],Summary[Company Domain], Summary[Lead Segment HS],"ERROR")</f>
        <v>Healthcare</v>
      </c>
      <c r="AC36" t="str">
        <f>_xlfn.XLOOKUP(CEO[[#This Row],[Company Domain]],Summary[Company Domain], Summary[Industry Re-Segmentation],"ERROR")</f>
        <v>Healthcare</v>
      </c>
      <c r="AD36" t="s">
        <v>1258</v>
      </c>
      <c r="AE36" t="s">
        <v>1259</v>
      </c>
      <c r="AF36" t="s">
        <v>1260</v>
      </c>
      <c r="AG36" t="s">
        <v>1261</v>
      </c>
      <c r="AH36" t="s">
        <v>1262</v>
      </c>
      <c r="AI36" t="s">
        <v>529</v>
      </c>
      <c r="AJ36">
        <v>98034</v>
      </c>
      <c r="AK36" t="s">
        <v>221</v>
      </c>
      <c r="AL36" t="s">
        <v>1263</v>
      </c>
      <c r="AO36" t="s">
        <v>1503</v>
      </c>
      <c r="AP36" t="s">
        <v>2140</v>
      </c>
    </row>
    <row r="37" spans="1:44" x14ac:dyDescent="0.3">
      <c r="A37" t="s">
        <v>2499</v>
      </c>
      <c r="C37" t="s">
        <v>2500</v>
      </c>
      <c r="D37" t="s">
        <v>2285</v>
      </c>
      <c r="E37" t="s">
        <v>231</v>
      </c>
      <c r="F37" t="s">
        <v>2275</v>
      </c>
      <c r="G37" t="s">
        <v>271</v>
      </c>
      <c r="H37" t="s">
        <v>2501</v>
      </c>
      <c r="I37" t="s">
        <v>411</v>
      </c>
      <c r="K37" t="s">
        <v>2502</v>
      </c>
      <c r="L37" t="s">
        <v>2503</v>
      </c>
      <c r="M37" t="s">
        <v>293</v>
      </c>
      <c r="N37" t="s">
        <v>294</v>
      </c>
      <c r="O37">
        <v>92121</v>
      </c>
      <c r="P37" t="s">
        <v>221</v>
      </c>
      <c r="Q37" t="s">
        <v>50</v>
      </c>
      <c r="R37" t="s">
        <v>415</v>
      </c>
      <c r="S37" t="s">
        <v>150</v>
      </c>
      <c r="T37" t="s">
        <v>416</v>
      </c>
      <c r="U37">
        <f>_xlfn.XLOOKUP(CEO[[#This Row],[Company Domain]],Summary[Company Domain], Summary[Revenue (in 000s USD)],"ERROR")</f>
        <v>2202029</v>
      </c>
      <c r="V37" t="str">
        <f>_xlfn.XLOOKUP(CEO[[#This Row],[Company Domain]],Summary[Company Domain], Summary[Revenue Range (in USD)],"ERROR")</f>
        <v>$1 bil. - $5 bil.</v>
      </c>
      <c r="W37" t="s">
        <v>280</v>
      </c>
      <c r="X37" t="s">
        <v>281</v>
      </c>
      <c r="Y37" t="s">
        <v>280</v>
      </c>
      <c r="Z37" t="s">
        <v>281</v>
      </c>
      <c r="AA37" t="str">
        <f>_xlfn.XLOOKUP(CEO[[#This Row],[Company Domain]],Summary[Company Domain], Summary[Industry (Standardized)],"ERROR")</f>
        <v>Physicians Clinics</v>
      </c>
      <c r="AB37" t="str">
        <f>_xlfn.XLOOKUP(CEO[[#This Row],[Company Domain]],Summary[Company Domain], Summary[Lead Segment HS],"ERROR")</f>
        <v>Healthcare</v>
      </c>
      <c r="AC37" t="str">
        <f>_xlfn.XLOOKUP(CEO[[#This Row],[Company Domain]],Summary[Company Domain], Summary[Industry Re-Segmentation],"ERROR")</f>
        <v>Healthcare</v>
      </c>
      <c r="AD37" t="s">
        <v>417</v>
      </c>
      <c r="AE37" t="s">
        <v>418</v>
      </c>
      <c r="AF37" t="s">
        <v>419</v>
      </c>
      <c r="AG37" t="s">
        <v>420</v>
      </c>
      <c r="AH37" t="s">
        <v>293</v>
      </c>
      <c r="AI37" t="s">
        <v>294</v>
      </c>
      <c r="AJ37">
        <v>92121</v>
      </c>
      <c r="AK37" t="s">
        <v>221</v>
      </c>
      <c r="AL37" t="s">
        <v>421</v>
      </c>
      <c r="AO37" t="s">
        <v>1503</v>
      </c>
      <c r="AP37" t="s">
        <v>2141</v>
      </c>
      <c r="AQ37" t="s">
        <v>3440</v>
      </c>
      <c r="AR37" t="s">
        <v>207</v>
      </c>
    </row>
    <row r="38" spans="1:44" x14ac:dyDescent="0.3">
      <c r="A38" t="s">
        <v>2504</v>
      </c>
      <c r="C38" t="s">
        <v>2505</v>
      </c>
      <c r="D38" t="s">
        <v>2285</v>
      </c>
      <c r="E38" t="s">
        <v>231</v>
      </c>
      <c r="F38" t="s">
        <v>2275</v>
      </c>
      <c r="G38" t="s">
        <v>271</v>
      </c>
      <c r="H38" t="s">
        <v>2506</v>
      </c>
      <c r="I38" t="s">
        <v>187</v>
      </c>
      <c r="K38" t="s">
        <v>2507</v>
      </c>
      <c r="M38" t="s">
        <v>2508</v>
      </c>
      <c r="N38" t="s">
        <v>457</v>
      </c>
      <c r="O38">
        <v>84020</v>
      </c>
      <c r="P38" t="s">
        <v>221</v>
      </c>
      <c r="Q38" t="s">
        <v>87</v>
      </c>
      <c r="R38" t="s">
        <v>1808</v>
      </c>
      <c r="S38" t="s">
        <v>187</v>
      </c>
      <c r="T38" t="s">
        <v>1809</v>
      </c>
      <c r="U38">
        <f>_xlfn.XLOOKUP(CEO[[#This Row],[Company Domain]],Summary[Company Domain], Summary[Revenue (in 000s USD)],"ERROR")</f>
        <v>1939308</v>
      </c>
      <c r="V38" t="str">
        <f>_xlfn.XLOOKUP(CEO[[#This Row],[Company Domain]],Summary[Company Domain], Summary[Revenue Range (in USD)],"ERROR")</f>
        <v>$1 bil. - $5 bil.</v>
      </c>
      <c r="W38" t="s">
        <v>215</v>
      </c>
      <c r="Y38" t="s">
        <v>215</v>
      </c>
      <c r="AA38" t="str">
        <f>_xlfn.XLOOKUP(CEO[[#This Row],[Company Domain]],Summary[Company Domain], Summary[Industry (Standardized)],"ERROR")</f>
        <v>Insurance</v>
      </c>
      <c r="AB38" t="str">
        <f>_xlfn.XLOOKUP(CEO[[#This Row],[Company Domain]],Summary[Company Domain], Summary[Lead Segment HS],"ERROR")</f>
        <v>Services</v>
      </c>
      <c r="AC38" t="str">
        <f>_xlfn.XLOOKUP(CEO[[#This Row],[Company Domain]],Summary[Company Domain], Summary[Industry Re-Segmentation],"ERROR")</f>
        <v>Finance &amp; Insurance</v>
      </c>
      <c r="AD38" t="s">
        <v>1810</v>
      </c>
      <c r="AE38" t="s">
        <v>1811</v>
      </c>
      <c r="AF38" t="s">
        <v>1812</v>
      </c>
      <c r="AG38" t="s">
        <v>1813</v>
      </c>
      <c r="AH38" t="s">
        <v>718</v>
      </c>
      <c r="AI38" t="s">
        <v>457</v>
      </c>
      <c r="AK38" t="s">
        <v>221</v>
      </c>
      <c r="AL38" t="s">
        <v>1814</v>
      </c>
      <c r="AO38" t="s">
        <v>1503</v>
      </c>
      <c r="AP38" t="s">
        <v>2140</v>
      </c>
      <c r="AQ38" t="s">
        <v>3439</v>
      </c>
      <c r="AR38" t="s">
        <v>216</v>
      </c>
    </row>
    <row r="39" spans="1:44" x14ac:dyDescent="0.3">
      <c r="A39" t="s">
        <v>2401</v>
      </c>
      <c r="C39" t="s">
        <v>2509</v>
      </c>
      <c r="D39" t="s">
        <v>2510</v>
      </c>
      <c r="E39" t="s">
        <v>231</v>
      </c>
      <c r="F39" t="s">
        <v>2511</v>
      </c>
      <c r="G39" t="s">
        <v>271</v>
      </c>
      <c r="H39" t="s">
        <v>2512</v>
      </c>
      <c r="I39" t="s">
        <v>102</v>
      </c>
      <c r="K39" t="s">
        <v>2513</v>
      </c>
      <c r="L39" t="s">
        <v>1557</v>
      </c>
      <c r="M39" t="s">
        <v>1558</v>
      </c>
      <c r="N39" t="s">
        <v>1559</v>
      </c>
      <c r="O39">
        <v>72716</v>
      </c>
      <c r="P39" t="s">
        <v>221</v>
      </c>
      <c r="Q39" t="s">
        <v>1549</v>
      </c>
      <c r="R39" t="s">
        <v>1550</v>
      </c>
      <c r="S39" t="s">
        <v>102</v>
      </c>
      <c r="T39" t="s">
        <v>1551</v>
      </c>
      <c r="U39">
        <f>_xlfn.XLOOKUP(CEO[[#This Row],[Company Domain]],Summary[Company Domain], Summary[Revenue (in 000s USD)],"ERROR")</f>
        <v>630794000</v>
      </c>
      <c r="V39" t="str">
        <f>_xlfn.XLOOKUP(CEO[[#This Row],[Company Domain]],Summary[Company Domain], Summary[Revenue Range (in USD)],"ERROR")</f>
        <v>Over $5 bil.</v>
      </c>
      <c r="W39" t="s">
        <v>208</v>
      </c>
      <c r="X39" t="s">
        <v>1204</v>
      </c>
      <c r="Y39" t="s">
        <v>1552</v>
      </c>
      <c r="Z39" t="s">
        <v>1553</v>
      </c>
      <c r="AA39" t="str">
        <f>_xlfn.XLOOKUP(CEO[[#This Row],[Company Domain]],Summary[Company Domain], Summary[Industry (Standardized)],"ERROR")</f>
        <v>Retail</v>
      </c>
      <c r="AB39" t="str">
        <f>_xlfn.XLOOKUP(CEO[[#This Row],[Company Domain]],Summary[Company Domain], Summary[Lead Segment HS],"ERROR")</f>
        <v>Services</v>
      </c>
      <c r="AC39" t="str">
        <f>_xlfn.XLOOKUP(CEO[[#This Row],[Company Domain]],Summary[Company Domain], Summary[Industry Re-Segmentation],"ERROR")</f>
        <v>Retail + CPG</v>
      </c>
      <c r="AD39" t="s">
        <v>1554</v>
      </c>
      <c r="AE39" t="s">
        <v>1555</v>
      </c>
      <c r="AF39" t="s">
        <v>1556</v>
      </c>
      <c r="AG39" t="s">
        <v>1557</v>
      </c>
      <c r="AH39" t="s">
        <v>1558</v>
      </c>
      <c r="AI39" t="s">
        <v>1559</v>
      </c>
      <c r="AJ39">
        <v>72716</v>
      </c>
      <c r="AK39" t="s">
        <v>221</v>
      </c>
      <c r="AL39" t="s">
        <v>1560</v>
      </c>
      <c r="AO39" t="s">
        <v>1503</v>
      </c>
      <c r="AP39" t="s">
        <v>2140</v>
      </c>
    </row>
    <row r="40" spans="1:44" x14ac:dyDescent="0.3">
      <c r="A40" t="s">
        <v>1158</v>
      </c>
      <c r="C40" t="s">
        <v>2514</v>
      </c>
      <c r="D40" t="s">
        <v>2274</v>
      </c>
      <c r="E40" t="s">
        <v>231</v>
      </c>
      <c r="F40" t="s">
        <v>2275</v>
      </c>
      <c r="G40" t="s">
        <v>271</v>
      </c>
      <c r="H40" t="s">
        <v>2515</v>
      </c>
      <c r="I40" t="s">
        <v>183</v>
      </c>
      <c r="K40" t="s">
        <v>2516</v>
      </c>
      <c r="L40" t="s">
        <v>634</v>
      </c>
      <c r="M40" t="s">
        <v>635</v>
      </c>
      <c r="N40" t="s">
        <v>636</v>
      </c>
      <c r="O40">
        <v>83001</v>
      </c>
      <c r="P40" t="s">
        <v>221</v>
      </c>
      <c r="Q40" t="s">
        <v>637</v>
      </c>
      <c r="R40" t="s">
        <v>183</v>
      </c>
      <c r="S40" t="s">
        <v>183</v>
      </c>
      <c r="T40" t="s">
        <v>638</v>
      </c>
      <c r="U40">
        <f>_xlfn.XLOOKUP(CEO[[#This Row],[Company Domain]],Summary[Company Domain], Summary[Revenue (in 000s USD)],"ERROR")</f>
        <v>1145055</v>
      </c>
      <c r="V40" t="str">
        <f>_xlfn.XLOOKUP(CEO[[#This Row],[Company Domain]],Summary[Company Domain], Summary[Revenue Range (in USD)],"ERROR")</f>
        <v>$1 bil. - $5 bil.</v>
      </c>
      <c r="W40" t="s">
        <v>280</v>
      </c>
      <c r="Y40" t="s">
        <v>280</v>
      </c>
      <c r="Z40" t="s">
        <v>281</v>
      </c>
      <c r="AA40" t="str">
        <f>_xlfn.XLOOKUP(CEO[[#This Row],[Company Domain]],Summary[Company Domain], Summary[Industry (Standardized)],"ERROR")</f>
        <v>Physicians Clinics</v>
      </c>
      <c r="AB40" t="str">
        <f>_xlfn.XLOOKUP(CEO[[#This Row],[Company Domain]],Summary[Company Domain], Summary[Lead Segment HS],"ERROR")</f>
        <v>Healthcare</v>
      </c>
      <c r="AC40" t="str">
        <f>_xlfn.XLOOKUP(CEO[[#This Row],[Company Domain]],Summary[Company Domain], Summary[Industry Re-Segmentation],"ERROR")</f>
        <v>Healthcare</v>
      </c>
      <c r="AD40" t="s">
        <v>639</v>
      </c>
      <c r="AE40" t="s">
        <v>640</v>
      </c>
      <c r="AF40" t="s">
        <v>641</v>
      </c>
      <c r="AG40" t="s">
        <v>634</v>
      </c>
      <c r="AH40" t="s">
        <v>635</v>
      </c>
      <c r="AI40" t="s">
        <v>636</v>
      </c>
      <c r="AJ40">
        <v>83001</v>
      </c>
      <c r="AK40" t="s">
        <v>221</v>
      </c>
      <c r="AL40" t="s">
        <v>642</v>
      </c>
      <c r="AO40" t="s">
        <v>1503</v>
      </c>
      <c r="AP40" t="s">
        <v>2140</v>
      </c>
      <c r="AQ40" t="s">
        <v>3439</v>
      </c>
      <c r="AR40" t="s">
        <v>207</v>
      </c>
    </row>
    <row r="41" spans="1:44" x14ac:dyDescent="0.3">
      <c r="A41" t="s">
        <v>2027</v>
      </c>
      <c r="C41" t="s">
        <v>2517</v>
      </c>
      <c r="D41" t="s">
        <v>2274</v>
      </c>
      <c r="E41" t="s">
        <v>231</v>
      </c>
      <c r="F41" t="s">
        <v>2280</v>
      </c>
      <c r="G41" t="s">
        <v>271</v>
      </c>
      <c r="H41" t="s">
        <v>2518</v>
      </c>
      <c r="I41" t="s">
        <v>142</v>
      </c>
      <c r="J41" t="s">
        <v>2519</v>
      </c>
      <c r="K41" t="s">
        <v>2520</v>
      </c>
      <c r="L41" t="s">
        <v>2521</v>
      </c>
      <c r="M41" t="s">
        <v>696</v>
      </c>
      <c r="N41" t="s">
        <v>328</v>
      </c>
      <c r="O41">
        <v>97213</v>
      </c>
      <c r="P41" t="s">
        <v>221</v>
      </c>
      <c r="Q41" t="s">
        <v>42</v>
      </c>
      <c r="R41" t="s">
        <v>530</v>
      </c>
      <c r="S41" t="s">
        <v>142</v>
      </c>
      <c r="T41" t="s">
        <v>531</v>
      </c>
      <c r="U41">
        <f>_xlfn.XLOOKUP(CEO[[#This Row],[Company Domain]],Summary[Company Domain], Summary[Revenue (in 000s USD)],"ERROR")</f>
        <v>17616228</v>
      </c>
      <c r="V41" t="str">
        <f>_xlfn.XLOOKUP(CEO[[#This Row],[Company Domain]],Summary[Company Domain], Summary[Revenue Range (in USD)],"ERROR")</f>
        <v>Over $5 bil.</v>
      </c>
      <c r="W41" t="s">
        <v>280</v>
      </c>
      <c r="X41" t="s">
        <v>281</v>
      </c>
      <c r="Y41" t="s">
        <v>399</v>
      </c>
      <c r="Z41" t="s">
        <v>532</v>
      </c>
      <c r="AA41" t="str">
        <f>_xlfn.XLOOKUP(CEO[[#This Row],[Company Domain]],Summary[Company Domain], Summary[Industry (Standardized)],"ERROR")</f>
        <v>Physicians Clinics</v>
      </c>
      <c r="AB41" t="str">
        <f>_xlfn.XLOOKUP(CEO[[#This Row],[Company Domain]],Summary[Company Domain], Summary[Lead Segment HS],"ERROR")</f>
        <v>Healthcare</v>
      </c>
      <c r="AC41" t="str">
        <f>_xlfn.XLOOKUP(CEO[[#This Row],[Company Domain]],Summary[Company Domain], Summary[Industry Re-Segmentation],"ERROR")</f>
        <v>Healthcare</v>
      </c>
      <c r="AD41" t="s">
        <v>533</v>
      </c>
      <c r="AE41" t="s">
        <v>534</v>
      </c>
      <c r="AF41" t="s">
        <v>535</v>
      </c>
      <c r="AG41" t="s">
        <v>527</v>
      </c>
      <c r="AH41" t="s">
        <v>528</v>
      </c>
      <c r="AI41" t="s">
        <v>529</v>
      </c>
      <c r="AJ41">
        <v>98057</v>
      </c>
      <c r="AK41" t="s">
        <v>221</v>
      </c>
      <c r="AL41" t="s">
        <v>536</v>
      </c>
      <c r="AO41" t="s">
        <v>1503</v>
      </c>
      <c r="AP41" t="s">
        <v>2141</v>
      </c>
    </row>
    <row r="42" spans="1:44" x14ac:dyDescent="0.3">
      <c r="A42" t="s">
        <v>2522</v>
      </c>
      <c r="C42" t="s">
        <v>2523</v>
      </c>
      <c r="D42" t="s">
        <v>2285</v>
      </c>
      <c r="E42" t="s">
        <v>231</v>
      </c>
      <c r="F42" t="s">
        <v>2275</v>
      </c>
      <c r="G42" t="s">
        <v>271</v>
      </c>
      <c r="H42" t="s">
        <v>2524</v>
      </c>
      <c r="I42" t="s">
        <v>108</v>
      </c>
      <c r="K42" t="s">
        <v>2525</v>
      </c>
      <c r="L42" t="s">
        <v>2526</v>
      </c>
      <c r="M42" t="s">
        <v>2527</v>
      </c>
      <c r="N42" t="s">
        <v>973</v>
      </c>
      <c r="O42">
        <v>27103</v>
      </c>
      <c r="P42" t="s">
        <v>221</v>
      </c>
      <c r="Q42" t="s">
        <v>1218</v>
      </c>
      <c r="R42" t="s">
        <v>1219</v>
      </c>
      <c r="S42" t="s">
        <v>108</v>
      </c>
      <c r="T42" t="s">
        <v>1220</v>
      </c>
      <c r="U42">
        <f>_xlfn.XLOOKUP(CEO[[#This Row],[Company Domain]],Summary[Company Domain], Summary[Revenue (in 000s USD)],"ERROR")</f>
        <v>1639798</v>
      </c>
      <c r="V42" t="str">
        <f>_xlfn.XLOOKUP(CEO[[#This Row],[Company Domain]],Summary[Company Domain], Summary[Revenue Range (in USD)],"ERROR")</f>
        <v>$1 bil. - $5 bil.</v>
      </c>
      <c r="W42" t="s">
        <v>211</v>
      </c>
      <c r="X42" t="s">
        <v>298</v>
      </c>
      <c r="Y42" t="s">
        <v>1221</v>
      </c>
      <c r="Z42" t="s">
        <v>1222</v>
      </c>
      <c r="AA42" t="str">
        <f>_xlfn.XLOOKUP(CEO[[#This Row],[Company Domain]],Summary[Company Domain], Summary[Industry (Standardized)],"ERROR")</f>
        <v>Hospitality</v>
      </c>
      <c r="AB42" t="str">
        <f>_xlfn.XLOOKUP(CEO[[#This Row],[Company Domain]],Summary[Company Domain], Summary[Lead Segment HS],"ERROR")</f>
        <v>Services</v>
      </c>
      <c r="AC42" t="str">
        <f>_xlfn.XLOOKUP(CEO[[#This Row],[Company Domain]],Summary[Company Domain], Summary[Industry Re-Segmentation],"ERROR")</f>
        <v>Hospitality</v>
      </c>
      <c r="AD42" t="s">
        <v>1223</v>
      </c>
      <c r="AE42" t="s">
        <v>1224</v>
      </c>
      <c r="AF42" t="s">
        <v>1225</v>
      </c>
      <c r="AG42" t="s">
        <v>1226</v>
      </c>
      <c r="AH42" t="s">
        <v>972</v>
      </c>
      <c r="AI42" t="s">
        <v>973</v>
      </c>
      <c r="AJ42">
        <v>28203</v>
      </c>
      <c r="AK42" t="s">
        <v>221</v>
      </c>
      <c r="AL42" t="s">
        <v>1227</v>
      </c>
      <c r="AO42" t="s">
        <v>1503</v>
      </c>
      <c r="AP42" t="s">
        <v>2140</v>
      </c>
      <c r="AQ42" t="s">
        <v>3439</v>
      </c>
      <c r="AR42" t="s">
        <v>211</v>
      </c>
    </row>
    <row r="43" spans="1:44" x14ac:dyDescent="0.3">
      <c r="A43" t="s">
        <v>628</v>
      </c>
      <c r="B43" t="s">
        <v>2528</v>
      </c>
      <c r="C43" t="s">
        <v>2529</v>
      </c>
      <c r="D43" t="s">
        <v>2530</v>
      </c>
      <c r="E43" t="s">
        <v>231</v>
      </c>
      <c r="F43" t="s">
        <v>2275</v>
      </c>
      <c r="G43" t="s">
        <v>271</v>
      </c>
      <c r="H43" t="s">
        <v>2531</v>
      </c>
      <c r="I43" t="s">
        <v>162</v>
      </c>
      <c r="K43" t="s">
        <v>2532</v>
      </c>
      <c r="M43" t="s">
        <v>680</v>
      </c>
      <c r="N43" t="s">
        <v>345</v>
      </c>
      <c r="P43" t="s">
        <v>221</v>
      </c>
      <c r="Q43" t="s">
        <v>346</v>
      </c>
      <c r="R43" t="s">
        <v>347</v>
      </c>
      <c r="S43" t="s">
        <v>162</v>
      </c>
      <c r="T43" t="s">
        <v>348</v>
      </c>
      <c r="U43">
        <f>_xlfn.XLOOKUP(CEO[[#This Row],[Company Domain]],Summary[Company Domain], Summary[Revenue (in 000s USD)],"ERROR")</f>
        <v>1585628</v>
      </c>
      <c r="V43" t="str">
        <f>_xlfn.XLOOKUP(CEO[[#This Row],[Company Domain]],Summary[Company Domain], Summary[Revenue Range (in USD)],"ERROR")</f>
        <v>$1 bil. - $5 bil.</v>
      </c>
      <c r="W43" t="s">
        <v>219</v>
      </c>
      <c r="X43" t="s">
        <v>349</v>
      </c>
      <c r="Y43" t="s">
        <v>219</v>
      </c>
      <c r="Z43" t="s">
        <v>349</v>
      </c>
      <c r="AA43" t="str">
        <f>_xlfn.XLOOKUP(CEO[[#This Row],[Company Domain]],Summary[Company Domain], Summary[Industry (Standardized)],"ERROR")</f>
        <v>Finance</v>
      </c>
      <c r="AB43" t="str">
        <f>_xlfn.XLOOKUP(CEO[[#This Row],[Company Domain]],Summary[Company Domain], Summary[Lead Segment HS],"ERROR")</f>
        <v>Services</v>
      </c>
      <c r="AC43" t="str">
        <f>_xlfn.XLOOKUP(CEO[[#This Row],[Company Domain]],Summary[Company Domain], Summary[Industry Re-Segmentation],"ERROR")</f>
        <v>Finance &amp; Insurance</v>
      </c>
      <c r="AD43" t="s">
        <v>350</v>
      </c>
      <c r="AE43" t="s">
        <v>351</v>
      </c>
      <c r="AF43" t="s">
        <v>352</v>
      </c>
      <c r="AG43" t="s">
        <v>343</v>
      </c>
      <c r="AH43" t="s">
        <v>344</v>
      </c>
      <c r="AI43" t="s">
        <v>345</v>
      </c>
      <c r="AJ43">
        <v>64106</v>
      </c>
      <c r="AK43" t="s">
        <v>221</v>
      </c>
      <c r="AL43" t="s">
        <v>353</v>
      </c>
      <c r="AO43" t="s">
        <v>1503</v>
      </c>
      <c r="AP43" t="s">
        <v>2140</v>
      </c>
      <c r="AQ43" t="s">
        <v>3439</v>
      </c>
      <c r="AR43" t="s">
        <v>216</v>
      </c>
    </row>
    <row r="44" spans="1:44" x14ac:dyDescent="0.3">
      <c r="A44" t="s">
        <v>2533</v>
      </c>
      <c r="C44" t="s">
        <v>2534</v>
      </c>
      <c r="D44" t="s">
        <v>2535</v>
      </c>
      <c r="E44" t="s">
        <v>231</v>
      </c>
      <c r="G44" t="s">
        <v>271</v>
      </c>
      <c r="H44" t="s">
        <v>2536</v>
      </c>
      <c r="I44" t="s">
        <v>273</v>
      </c>
      <c r="J44" t="s">
        <v>2537</v>
      </c>
      <c r="K44" t="s">
        <v>2538</v>
      </c>
      <c r="L44" t="s">
        <v>2539</v>
      </c>
      <c r="M44" t="s">
        <v>2540</v>
      </c>
      <c r="N44" t="s">
        <v>277</v>
      </c>
      <c r="O44">
        <v>51102</v>
      </c>
      <c r="P44" t="s">
        <v>221</v>
      </c>
      <c r="Q44" t="s">
        <v>64</v>
      </c>
      <c r="R44" t="s">
        <v>278</v>
      </c>
      <c r="S44" t="s">
        <v>164</v>
      </c>
      <c r="T44" t="s">
        <v>279</v>
      </c>
      <c r="U44">
        <f>_xlfn.XLOOKUP(CEO[[#This Row],[Company Domain]],Summary[Company Domain], Summary[Revenue (in 000s USD)],"ERROR")</f>
        <v>2642435</v>
      </c>
      <c r="V44" t="str">
        <f>_xlfn.XLOOKUP(CEO[[#This Row],[Company Domain]],Summary[Company Domain], Summary[Revenue Range (in USD)],"ERROR")</f>
        <v>$1 bil. - $5 bil.</v>
      </c>
      <c r="W44" t="s">
        <v>280</v>
      </c>
      <c r="X44" t="s">
        <v>281</v>
      </c>
      <c r="Y44" t="s">
        <v>280</v>
      </c>
      <c r="Z44" t="s">
        <v>281</v>
      </c>
      <c r="AA44" t="str">
        <f>_xlfn.XLOOKUP(CEO[[#This Row],[Company Domain]],Summary[Company Domain], Summary[Industry (Standardized)],"ERROR")</f>
        <v>Physicians Clinics</v>
      </c>
      <c r="AB44" t="str">
        <f>_xlfn.XLOOKUP(CEO[[#This Row],[Company Domain]],Summary[Company Domain], Summary[Lead Segment HS],"ERROR")</f>
        <v>Healthcare</v>
      </c>
      <c r="AC44" t="str">
        <f>_xlfn.XLOOKUP(CEO[[#This Row],[Company Domain]],Summary[Company Domain], Summary[Industry Re-Segmentation],"ERROR")</f>
        <v>Healthcare</v>
      </c>
      <c r="AD44" t="s">
        <v>282</v>
      </c>
      <c r="AE44" t="s">
        <v>283</v>
      </c>
      <c r="AF44" t="s">
        <v>284</v>
      </c>
      <c r="AG44" t="s">
        <v>285</v>
      </c>
      <c r="AH44" t="s">
        <v>286</v>
      </c>
      <c r="AI44" t="s">
        <v>277</v>
      </c>
      <c r="AJ44">
        <v>52403</v>
      </c>
      <c r="AK44" t="s">
        <v>221</v>
      </c>
      <c r="AL44" t="s">
        <v>287</v>
      </c>
      <c r="AO44" t="s">
        <v>1503</v>
      </c>
      <c r="AP44" t="s">
        <v>2140</v>
      </c>
    </row>
    <row r="45" spans="1:44" x14ac:dyDescent="0.3">
      <c r="A45" t="s">
        <v>2541</v>
      </c>
      <c r="C45" t="s">
        <v>2542</v>
      </c>
      <c r="D45" t="s">
        <v>2285</v>
      </c>
      <c r="E45" t="s">
        <v>231</v>
      </c>
      <c r="F45" t="s">
        <v>2275</v>
      </c>
      <c r="G45" t="s">
        <v>271</v>
      </c>
      <c r="H45" t="s">
        <v>2543</v>
      </c>
      <c r="I45" t="s">
        <v>1284</v>
      </c>
      <c r="J45" t="s">
        <v>2544</v>
      </c>
      <c r="K45" t="s">
        <v>2545</v>
      </c>
      <c r="L45" t="s">
        <v>2546</v>
      </c>
      <c r="M45" t="s">
        <v>2547</v>
      </c>
      <c r="N45" t="s">
        <v>830</v>
      </c>
      <c r="O45">
        <v>32803</v>
      </c>
      <c r="P45" t="s">
        <v>221</v>
      </c>
      <c r="Q45" t="s">
        <v>46</v>
      </c>
      <c r="R45" t="s">
        <v>1289</v>
      </c>
      <c r="S45" t="s">
        <v>146</v>
      </c>
      <c r="U45">
        <f>_xlfn.XLOOKUP(CEO[[#This Row],[Company Domain]],Summary[Company Domain], Summary[Revenue (in 000s USD)],"ERROR")</f>
        <v>5200000</v>
      </c>
      <c r="V45" t="str">
        <f>_xlfn.XLOOKUP(CEO[[#This Row],[Company Domain]],Summary[Company Domain], Summary[Revenue Range (in USD)],"ERROR")</f>
        <v>Over $5 bil.</v>
      </c>
      <c r="W45" t="s">
        <v>432</v>
      </c>
      <c r="Y45" t="s">
        <v>432</v>
      </c>
      <c r="AA45" t="str">
        <f>_xlfn.XLOOKUP(CEO[[#This Row],[Company Domain]],Summary[Company Domain], Summary[Industry (Standardized)],"ERROR")</f>
        <v>Physicians Clinics</v>
      </c>
      <c r="AB45" t="str">
        <f>_xlfn.XLOOKUP(CEO[[#This Row],[Company Domain]],Summary[Company Domain], Summary[Lead Segment HS],"ERROR")</f>
        <v>Healthcare</v>
      </c>
      <c r="AC45" t="str">
        <f>_xlfn.XLOOKUP(CEO[[#This Row],[Company Domain]],Summary[Company Domain], Summary[Industry Re-Segmentation],"ERROR")</f>
        <v>Healthcare</v>
      </c>
      <c r="AD45" t="s">
        <v>1290</v>
      </c>
      <c r="AE45" t="s">
        <v>1291</v>
      </c>
      <c r="AF45" t="s">
        <v>1292</v>
      </c>
      <c r="AG45" t="s">
        <v>1293</v>
      </c>
      <c r="AH45" t="s">
        <v>1294</v>
      </c>
      <c r="AI45" t="s">
        <v>294</v>
      </c>
      <c r="AJ45">
        <v>95661</v>
      </c>
      <c r="AK45" t="s">
        <v>221</v>
      </c>
      <c r="AL45" t="s">
        <v>1295</v>
      </c>
      <c r="AO45" t="s">
        <v>1503</v>
      </c>
      <c r="AP45" t="s">
        <v>2140</v>
      </c>
    </row>
    <row r="46" spans="1:44" x14ac:dyDescent="0.3">
      <c r="A46" t="s">
        <v>1081</v>
      </c>
      <c r="C46" t="s">
        <v>2548</v>
      </c>
      <c r="D46" t="s">
        <v>2274</v>
      </c>
      <c r="E46" t="s">
        <v>231</v>
      </c>
      <c r="F46" t="s">
        <v>2275</v>
      </c>
      <c r="G46" t="s">
        <v>271</v>
      </c>
      <c r="H46" t="s">
        <v>2549</v>
      </c>
      <c r="I46" t="s">
        <v>176</v>
      </c>
      <c r="K46" t="s">
        <v>2550</v>
      </c>
      <c r="P46" t="s">
        <v>221</v>
      </c>
      <c r="Q46" t="s">
        <v>76</v>
      </c>
      <c r="R46" t="s">
        <v>1256</v>
      </c>
      <c r="S46" t="s">
        <v>176</v>
      </c>
      <c r="T46" t="s">
        <v>1257</v>
      </c>
      <c r="U46">
        <f>_xlfn.XLOOKUP(CEO[[#This Row],[Company Domain]],Summary[Company Domain], Summary[Revenue (in 000s USD)],"ERROR")</f>
        <v>1574612</v>
      </c>
      <c r="V46" t="str">
        <f>_xlfn.XLOOKUP(CEO[[#This Row],[Company Domain]],Summary[Company Domain], Summary[Revenue Range (in USD)],"ERROR")</f>
        <v>$1 bil. - $5 bil.</v>
      </c>
      <c r="W46" t="s">
        <v>280</v>
      </c>
      <c r="X46" t="s">
        <v>281</v>
      </c>
      <c r="Y46" t="s">
        <v>280</v>
      </c>
      <c r="Z46" t="s">
        <v>281</v>
      </c>
      <c r="AA46" t="str">
        <f>_xlfn.XLOOKUP(CEO[[#This Row],[Company Domain]],Summary[Company Domain], Summary[Industry (Standardized)],"ERROR")</f>
        <v>Physicians Clinics</v>
      </c>
      <c r="AB46" t="str">
        <f>_xlfn.XLOOKUP(CEO[[#This Row],[Company Domain]],Summary[Company Domain], Summary[Lead Segment HS],"ERROR")</f>
        <v>Healthcare</v>
      </c>
      <c r="AC46" t="str">
        <f>_xlfn.XLOOKUP(CEO[[#This Row],[Company Domain]],Summary[Company Domain], Summary[Industry Re-Segmentation],"ERROR")</f>
        <v>Healthcare</v>
      </c>
      <c r="AD46" t="s">
        <v>1258</v>
      </c>
      <c r="AE46" t="s">
        <v>1259</v>
      </c>
      <c r="AF46" t="s">
        <v>1260</v>
      </c>
      <c r="AG46" t="s">
        <v>1261</v>
      </c>
      <c r="AH46" t="s">
        <v>1262</v>
      </c>
      <c r="AI46" t="s">
        <v>529</v>
      </c>
      <c r="AJ46">
        <v>98034</v>
      </c>
      <c r="AK46" t="s">
        <v>221</v>
      </c>
      <c r="AL46" t="s">
        <v>1263</v>
      </c>
      <c r="AO46" t="s">
        <v>1503</v>
      </c>
      <c r="AP46" t="s">
        <v>2140</v>
      </c>
    </row>
    <row r="47" spans="1:44" x14ac:dyDescent="0.3">
      <c r="A47" t="s">
        <v>2087</v>
      </c>
      <c r="B47" t="s">
        <v>389</v>
      </c>
      <c r="C47" t="s">
        <v>2551</v>
      </c>
      <c r="D47" t="s">
        <v>2274</v>
      </c>
      <c r="E47" t="s">
        <v>231</v>
      </c>
      <c r="F47" t="s">
        <v>2275</v>
      </c>
      <c r="G47" t="s">
        <v>271</v>
      </c>
      <c r="H47" t="s">
        <v>2552</v>
      </c>
      <c r="I47" t="s">
        <v>885</v>
      </c>
      <c r="J47" t="s">
        <v>2553</v>
      </c>
      <c r="K47" t="s">
        <v>2554</v>
      </c>
      <c r="M47" t="s">
        <v>2555</v>
      </c>
      <c r="N47" t="s">
        <v>376</v>
      </c>
      <c r="O47">
        <v>11757</v>
      </c>
      <c r="P47" t="s">
        <v>221</v>
      </c>
      <c r="Q47" t="s">
        <v>98</v>
      </c>
      <c r="R47" t="s">
        <v>888</v>
      </c>
      <c r="S47" t="s">
        <v>197</v>
      </c>
      <c r="T47" t="s">
        <v>889</v>
      </c>
      <c r="U47">
        <f>_xlfn.XLOOKUP(CEO[[#This Row],[Company Domain]],Summary[Company Domain], Summary[Revenue (in 000s USD)],"ERROR")</f>
        <v>11177516</v>
      </c>
      <c r="V47" t="str">
        <f>_xlfn.XLOOKUP(CEO[[#This Row],[Company Domain]],Summary[Company Domain], Summary[Revenue Range (in USD)],"ERROR")</f>
        <v>Over $5 bil.</v>
      </c>
      <c r="W47" t="s">
        <v>280</v>
      </c>
      <c r="X47" t="s">
        <v>281</v>
      </c>
      <c r="Y47" t="s">
        <v>280</v>
      </c>
      <c r="Z47" t="s">
        <v>281</v>
      </c>
      <c r="AA47" t="str">
        <f>_xlfn.XLOOKUP(CEO[[#This Row],[Company Domain]],Summary[Company Domain], Summary[Industry (Standardized)],"ERROR")</f>
        <v>Physicians Clinics</v>
      </c>
      <c r="AB47" t="str">
        <f>_xlfn.XLOOKUP(CEO[[#This Row],[Company Domain]],Summary[Company Domain], Summary[Lead Segment HS],"ERROR")</f>
        <v>Healthcare</v>
      </c>
      <c r="AC47" t="str">
        <f>_xlfn.XLOOKUP(CEO[[#This Row],[Company Domain]],Summary[Company Domain], Summary[Industry Re-Segmentation],"ERROR")</f>
        <v>Healthcare</v>
      </c>
      <c r="AD47" t="s">
        <v>890</v>
      </c>
      <c r="AE47" t="s">
        <v>891</v>
      </c>
      <c r="AF47" t="s">
        <v>892</v>
      </c>
      <c r="AG47" t="s">
        <v>893</v>
      </c>
      <c r="AH47" t="s">
        <v>743</v>
      </c>
      <c r="AI47" t="s">
        <v>376</v>
      </c>
      <c r="AJ47">
        <v>10013</v>
      </c>
      <c r="AK47" t="s">
        <v>221</v>
      </c>
      <c r="AL47" t="s">
        <v>894</v>
      </c>
      <c r="AO47" t="s">
        <v>1503</v>
      </c>
      <c r="AP47" t="s">
        <v>2140</v>
      </c>
      <c r="AQ47" t="s">
        <v>3439</v>
      </c>
      <c r="AR47" t="s">
        <v>207</v>
      </c>
    </row>
    <row r="48" spans="1:44" x14ac:dyDescent="0.3">
      <c r="A48" t="s">
        <v>2556</v>
      </c>
      <c r="C48" t="s">
        <v>2557</v>
      </c>
      <c r="D48" t="s">
        <v>2558</v>
      </c>
      <c r="E48" t="s">
        <v>231</v>
      </c>
      <c r="F48" t="s">
        <v>1845</v>
      </c>
      <c r="G48" t="s">
        <v>271</v>
      </c>
      <c r="H48" t="s">
        <v>2559</v>
      </c>
      <c r="I48" t="s">
        <v>770</v>
      </c>
      <c r="J48" t="s">
        <v>2560</v>
      </c>
      <c r="K48" t="s">
        <v>2561</v>
      </c>
      <c r="L48" t="s">
        <v>775</v>
      </c>
      <c r="M48" t="s">
        <v>769</v>
      </c>
      <c r="N48" t="s">
        <v>294</v>
      </c>
      <c r="O48">
        <v>94612</v>
      </c>
      <c r="P48" t="s">
        <v>221</v>
      </c>
      <c r="Q48" t="s">
        <v>1</v>
      </c>
      <c r="R48" t="s">
        <v>770</v>
      </c>
      <c r="S48" t="s">
        <v>101</v>
      </c>
      <c r="T48" t="s">
        <v>771</v>
      </c>
      <c r="U48">
        <f>_xlfn.XLOOKUP(CEO[[#This Row],[Company Domain]],Summary[Company Domain], Summary[Revenue (in 000s USD)],"ERROR")</f>
        <v>95400000</v>
      </c>
      <c r="V48" t="str">
        <f>_xlfn.XLOOKUP(CEO[[#This Row],[Company Domain]],Summary[Company Domain], Summary[Revenue Range (in USD)],"ERROR")</f>
        <v>Over $5 bil.</v>
      </c>
      <c r="W48" t="s">
        <v>280</v>
      </c>
      <c r="X48" t="s">
        <v>206</v>
      </c>
      <c r="Y48" t="s">
        <v>280</v>
      </c>
      <c r="Z48" t="s">
        <v>206</v>
      </c>
      <c r="AA48" t="str">
        <f>_xlfn.XLOOKUP(CEO[[#This Row],[Company Domain]],Summary[Company Domain], Summary[Industry (Standardized)],"ERROR")</f>
        <v>Physicians Clinics</v>
      </c>
      <c r="AB48" t="str">
        <f>_xlfn.XLOOKUP(CEO[[#This Row],[Company Domain]],Summary[Company Domain], Summary[Lead Segment HS],"ERROR")</f>
        <v>Healthcare</v>
      </c>
      <c r="AC48" t="str">
        <f>_xlfn.XLOOKUP(CEO[[#This Row],[Company Domain]],Summary[Company Domain], Summary[Industry Re-Segmentation],"ERROR")</f>
        <v>Healthcare</v>
      </c>
      <c r="AD48" t="s">
        <v>772</v>
      </c>
      <c r="AE48" t="s">
        <v>773</v>
      </c>
      <c r="AF48" t="s">
        <v>774</v>
      </c>
      <c r="AG48" t="s">
        <v>775</v>
      </c>
      <c r="AH48" t="s">
        <v>769</v>
      </c>
      <c r="AI48" t="s">
        <v>294</v>
      </c>
      <c r="AJ48">
        <v>94612</v>
      </c>
      <c r="AK48" t="s">
        <v>221</v>
      </c>
      <c r="AL48" t="s">
        <v>776</v>
      </c>
      <c r="AO48" t="s">
        <v>1503</v>
      </c>
      <c r="AP48" t="s">
        <v>2141</v>
      </c>
    </row>
    <row r="49" spans="1:44" x14ac:dyDescent="0.3">
      <c r="A49" t="s">
        <v>866</v>
      </c>
      <c r="C49" t="s">
        <v>2470</v>
      </c>
      <c r="D49" t="s">
        <v>2562</v>
      </c>
      <c r="E49" t="s">
        <v>231</v>
      </c>
      <c r="F49" t="s">
        <v>2275</v>
      </c>
      <c r="G49" t="s">
        <v>271</v>
      </c>
      <c r="H49" t="s">
        <v>2563</v>
      </c>
      <c r="I49" t="s">
        <v>133</v>
      </c>
      <c r="K49" t="s">
        <v>2564</v>
      </c>
      <c r="L49" t="s">
        <v>2565</v>
      </c>
      <c r="M49" t="s">
        <v>1269</v>
      </c>
      <c r="N49" t="s">
        <v>830</v>
      </c>
      <c r="O49">
        <v>33609</v>
      </c>
      <c r="P49" t="s">
        <v>221</v>
      </c>
      <c r="Q49" t="s">
        <v>33</v>
      </c>
      <c r="R49" t="s">
        <v>430</v>
      </c>
      <c r="S49" t="s">
        <v>133</v>
      </c>
      <c r="T49" t="s">
        <v>431</v>
      </c>
      <c r="U49">
        <f>_xlfn.XLOOKUP(CEO[[#This Row],[Company Domain]],Summary[Company Domain], Summary[Revenue (in 000s USD)],"ERROR")</f>
        <v>2186762</v>
      </c>
      <c r="V49" t="str">
        <f>_xlfn.XLOOKUP(CEO[[#This Row],[Company Domain]],Summary[Company Domain], Summary[Revenue Range (in USD)],"ERROR")</f>
        <v>$1 bil. - $5 bil.</v>
      </c>
      <c r="W49" t="s">
        <v>432</v>
      </c>
      <c r="X49" t="s">
        <v>214</v>
      </c>
      <c r="Y49" t="s">
        <v>432</v>
      </c>
      <c r="Z49" t="s">
        <v>214</v>
      </c>
      <c r="AA49" t="str">
        <f>_xlfn.XLOOKUP(CEO[[#This Row],[Company Domain]],Summary[Company Domain], Summary[Industry (Standardized)],"ERROR")</f>
        <v>Elderly Care Services</v>
      </c>
      <c r="AB49" t="str">
        <f>_xlfn.XLOOKUP(CEO[[#This Row],[Company Domain]],Summary[Company Domain], Summary[Lead Segment HS],"ERROR")</f>
        <v>Healthcare</v>
      </c>
      <c r="AC49" t="str">
        <f>_xlfn.XLOOKUP(CEO[[#This Row],[Company Domain]],Summary[Company Domain], Summary[Industry Re-Segmentation],"ERROR")</f>
        <v>Healthcare</v>
      </c>
      <c r="AD49" t="s">
        <v>433</v>
      </c>
      <c r="AE49" t="s">
        <v>434</v>
      </c>
      <c r="AF49" t="s">
        <v>435</v>
      </c>
      <c r="AG49" t="s">
        <v>436</v>
      </c>
      <c r="AH49" t="s">
        <v>428</v>
      </c>
      <c r="AI49" t="s">
        <v>429</v>
      </c>
      <c r="AJ49">
        <v>60031</v>
      </c>
      <c r="AK49" t="s">
        <v>221</v>
      </c>
      <c r="AL49" t="s">
        <v>437</v>
      </c>
      <c r="AO49" t="s">
        <v>1503</v>
      </c>
      <c r="AP49" t="s">
        <v>2140</v>
      </c>
      <c r="AQ49" t="s">
        <v>3439</v>
      </c>
      <c r="AR49" t="s">
        <v>207</v>
      </c>
    </row>
    <row r="50" spans="1:44" x14ac:dyDescent="0.3">
      <c r="A50" t="s">
        <v>2432</v>
      </c>
      <c r="B50" t="s">
        <v>389</v>
      </c>
      <c r="C50" t="s">
        <v>2566</v>
      </c>
      <c r="D50" t="s">
        <v>2285</v>
      </c>
      <c r="E50" t="s">
        <v>231</v>
      </c>
      <c r="F50" t="s">
        <v>2275</v>
      </c>
      <c r="G50" t="s">
        <v>271</v>
      </c>
      <c r="H50" t="s">
        <v>2567</v>
      </c>
      <c r="I50" t="s">
        <v>169</v>
      </c>
      <c r="J50" t="s">
        <v>2568</v>
      </c>
      <c r="K50" t="s">
        <v>2569</v>
      </c>
      <c r="L50" t="s">
        <v>1433</v>
      </c>
      <c r="M50" t="s">
        <v>1434</v>
      </c>
      <c r="N50" t="s">
        <v>551</v>
      </c>
      <c r="O50">
        <v>37215</v>
      </c>
      <c r="P50" t="s">
        <v>221</v>
      </c>
      <c r="Q50" t="s">
        <v>69</v>
      </c>
      <c r="R50" t="s">
        <v>1435</v>
      </c>
      <c r="S50" t="s">
        <v>169</v>
      </c>
      <c r="T50" t="s">
        <v>1436</v>
      </c>
      <c r="U50">
        <f>_xlfn.XLOOKUP(CEO[[#This Row],[Company Domain]],Summary[Company Domain], Summary[Revenue (in 000s USD)],"ERROR")</f>
        <v>2313222</v>
      </c>
      <c r="V50" t="str">
        <f>_xlfn.XLOOKUP(CEO[[#This Row],[Company Domain]],Summary[Company Domain], Summary[Revenue Range (in USD)],"ERROR")</f>
        <v>$1 bil. - $5 bil.</v>
      </c>
      <c r="W50" t="s">
        <v>280</v>
      </c>
      <c r="X50" t="s">
        <v>281</v>
      </c>
      <c r="Y50" t="s">
        <v>280</v>
      </c>
      <c r="Z50" t="s">
        <v>281</v>
      </c>
      <c r="AA50" t="str">
        <f>_xlfn.XLOOKUP(CEO[[#This Row],[Company Domain]],Summary[Company Domain], Summary[Industry (Standardized)],"ERROR")</f>
        <v>Physicians Clinics</v>
      </c>
      <c r="AB50" t="str">
        <f>_xlfn.XLOOKUP(CEO[[#This Row],[Company Domain]],Summary[Company Domain], Summary[Lead Segment HS],"ERROR")</f>
        <v>Healthcare</v>
      </c>
      <c r="AC50" t="str">
        <f>_xlfn.XLOOKUP(CEO[[#This Row],[Company Domain]],Summary[Company Domain], Summary[Industry Re-Segmentation],"ERROR")</f>
        <v>Healthcare</v>
      </c>
      <c r="AD50" t="s">
        <v>1437</v>
      </c>
      <c r="AE50" t="s">
        <v>1438</v>
      </c>
      <c r="AF50" t="s">
        <v>1439</v>
      </c>
      <c r="AG50" t="s">
        <v>1440</v>
      </c>
      <c r="AH50" t="s">
        <v>1434</v>
      </c>
      <c r="AI50" t="s">
        <v>551</v>
      </c>
      <c r="AJ50">
        <v>37215</v>
      </c>
      <c r="AK50" t="s">
        <v>221</v>
      </c>
      <c r="AL50" t="s">
        <v>1441</v>
      </c>
      <c r="AO50" t="s">
        <v>1503</v>
      </c>
      <c r="AP50" t="s">
        <v>2140</v>
      </c>
      <c r="AQ50" t="s">
        <v>3439</v>
      </c>
      <c r="AR50" t="s">
        <v>207</v>
      </c>
    </row>
    <row r="51" spans="1:44" x14ac:dyDescent="0.3">
      <c r="A51" t="s">
        <v>2570</v>
      </c>
      <c r="C51" t="s">
        <v>2571</v>
      </c>
      <c r="D51" t="s">
        <v>2285</v>
      </c>
      <c r="E51" t="s">
        <v>231</v>
      </c>
      <c r="F51" t="s">
        <v>2275</v>
      </c>
      <c r="G51" t="s">
        <v>271</v>
      </c>
      <c r="H51" t="s">
        <v>2572</v>
      </c>
      <c r="I51" t="s">
        <v>124</v>
      </c>
      <c r="J51" t="s">
        <v>2573</v>
      </c>
      <c r="K51" t="s">
        <v>2574</v>
      </c>
      <c r="L51" t="s">
        <v>2380</v>
      </c>
      <c r="M51" t="s">
        <v>2575</v>
      </c>
      <c r="N51" t="s">
        <v>591</v>
      </c>
      <c r="O51">
        <v>43054</v>
      </c>
      <c r="P51" t="s">
        <v>221</v>
      </c>
      <c r="Q51" t="s">
        <v>24</v>
      </c>
      <c r="R51" t="s">
        <v>2375</v>
      </c>
      <c r="S51" t="s">
        <v>124</v>
      </c>
      <c r="T51" t="s">
        <v>2376</v>
      </c>
      <c r="U51">
        <f>_xlfn.XLOOKUP(CEO[[#This Row],[Company Domain]],Summary[Company Domain], Summary[Revenue (in 000s USD)],"ERROR")</f>
        <v>4027584</v>
      </c>
      <c r="V51" t="str">
        <f>_xlfn.XLOOKUP(CEO[[#This Row],[Company Domain]],Summary[Company Domain], Summary[Revenue Range (in USD)],"ERROR")</f>
        <v>$1 bil. - $5 bil.</v>
      </c>
      <c r="W51" t="s">
        <v>208</v>
      </c>
      <c r="X51" t="s">
        <v>312</v>
      </c>
      <c r="Y51" t="s">
        <v>365</v>
      </c>
      <c r="Z51" t="s">
        <v>366</v>
      </c>
      <c r="AA51" t="str">
        <f>_xlfn.XLOOKUP(CEO[[#This Row],[Company Domain]],Summary[Company Domain], Summary[Industry (Standardized)],"ERROR")</f>
        <v>Retail</v>
      </c>
      <c r="AB51" t="str">
        <f>_xlfn.XLOOKUP(CEO[[#This Row],[Company Domain]],Summary[Company Domain], Summary[Lead Segment HS],"ERROR")</f>
        <v>Services</v>
      </c>
      <c r="AC51" t="str">
        <f>_xlfn.XLOOKUP(CEO[[#This Row],[Company Domain]],Summary[Company Domain], Summary[Industry Re-Segmentation],"ERROR")</f>
        <v>Retail + CPG</v>
      </c>
      <c r="AD51" t="s">
        <v>2377</v>
      </c>
      <c r="AE51" t="s">
        <v>2378</v>
      </c>
      <c r="AF51" t="s">
        <v>2379</v>
      </c>
      <c r="AG51" t="s">
        <v>2380</v>
      </c>
      <c r="AH51" t="s">
        <v>2381</v>
      </c>
      <c r="AI51" t="s">
        <v>591</v>
      </c>
      <c r="AJ51">
        <v>45710</v>
      </c>
      <c r="AK51" t="s">
        <v>221</v>
      </c>
      <c r="AL51" t="s">
        <v>2382</v>
      </c>
      <c r="AO51" t="s">
        <v>1503</v>
      </c>
      <c r="AP51" t="s">
        <v>2140</v>
      </c>
      <c r="AQ51" t="s">
        <v>3439</v>
      </c>
      <c r="AR51" t="s">
        <v>210</v>
      </c>
    </row>
    <row r="52" spans="1:44" x14ac:dyDescent="0.3">
      <c r="A52" t="s">
        <v>1383</v>
      </c>
      <c r="C52" t="s">
        <v>2576</v>
      </c>
      <c r="D52" t="s">
        <v>2274</v>
      </c>
      <c r="E52" t="s">
        <v>231</v>
      </c>
      <c r="F52" t="s">
        <v>2275</v>
      </c>
      <c r="G52" t="s">
        <v>271</v>
      </c>
      <c r="H52" t="s">
        <v>2577</v>
      </c>
      <c r="I52" t="s">
        <v>632</v>
      </c>
      <c r="J52" t="s">
        <v>2578</v>
      </c>
      <c r="K52" t="s">
        <v>2579</v>
      </c>
      <c r="L52" t="s">
        <v>634</v>
      </c>
      <c r="M52" t="s">
        <v>635</v>
      </c>
      <c r="N52" t="s">
        <v>636</v>
      </c>
      <c r="O52">
        <v>83001</v>
      </c>
      <c r="P52" t="s">
        <v>221</v>
      </c>
      <c r="Q52" t="s">
        <v>637</v>
      </c>
      <c r="R52" t="s">
        <v>183</v>
      </c>
      <c r="S52" t="s">
        <v>183</v>
      </c>
      <c r="T52" t="s">
        <v>638</v>
      </c>
      <c r="U52">
        <f>_xlfn.XLOOKUP(CEO[[#This Row],[Company Domain]],Summary[Company Domain], Summary[Revenue (in 000s USD)],"ERROR")</f>
        <v>1145055</v>
      </c>
      <c r="V52" t="str">
        <f>_xlfn.XLOOKUP(CEO[[#This Row],[Company Domain]],Summary[Company Domain], Summary[Revenue Range (in USD)],"ERROR")</f>
        <v>$1 bil. - $5 bil.</v>
      </c>
      <c r="W52" t="s">
        <v>280</v>
      </c>
      <c r="Y52" t="s">
        <v>280</v>
      </c>
      <c r="Z52" t="s">
        <v>281</v>
      </c>
      <c r="AA52" t="str">
        <f>_xlfn.XLOOKUP(CEO[[#This Row],[Company Domain]],Summary[Company Domain], Summary[Industry (Standardized)],"ERROR")</f>
        <v>Physicians Clinics</v>
      </c>
      <c r="AB52" t="str">
        <f>_xlfn.XLOOKUP(CEO[[#This Row],[Company Domain]],Summary[Company Domain], Summary[Lead Segment HS],"ERROR")</f>
        <v>Healthcare</v>
      </c>
      <c r="AC52" t="str">
        <f>_xlfn.XLOOKUP(CEO[[#This Row],[Company Domain]],Summary[Company Domain], Summary[Industry Re-Segmentation],"ERROR")</f>
        <v>Healthcare</v>
      </c>
      <c r="AD52" t="s">
        <v>639</v>
      </c>
      <c r="AE52" t="s">
        <v>640</v>
      </c>
      <c r="AF52" t="s">
        <v>641</v>
      </c>
      <c r="AG52" t="s">
        <v>634</v>
      </c>
      <c r="AH52" t="s">
        <v>635</v>
      </c>
      <c r="AI52" t="s">
        <v>636</v>
      </c>
      <c r="AJ52">
        <v>83001</v>
      </c>
      <c r="AK52" t="s">
        <v>221</v>
      </c>
      <c r="AL52" t="s">
        <v>642</v>
      </c>
      <c r="AO52" t="s">
        <v>1503</v>
      </c>
      <c r="AP52" t="s">
        <v>2140</v>
      </c>
    </row>
    <row r="53" spans="1:44" x14ac:dyDescent="0.3">
      <c r="A53" t="s">
        <v>2499</v>
      </c>
      <c r="C53" t="s">
        <v>2580</v>
      </c>
      <c r="D53" t="s">
        <v>2354</v>
      </c>
      <c r="E53" t="s">
        <v>231</v>
      </c>
      <c r="F53" t="s">
        <v>2275</v>
      </c>
      <c r="G53" t="s">
        <v>271</v>
      </c>
      <c r="H53" t="s">
        <v>2581</v>
      </c>
      <c r="I53" t="s">
        <v>114</v>
      </c>
      <c r="K53" t="s">
        <v>2582</v>
      </c>
      <c r="L53" t="s">
        <v>2583</v>
      </c>
      <c r="M53" t="s">
        <v>1237</v>
      </c>
      <c r="N53" t="s">
        <v>542</v>
      </c>
      <c r="O53">
        <v>75019</v>
      </c>
      <c r="P53" t="s">
        <v>221</v>
      </c>
      <c r="Q53" t="s">
        <v>14</v>
      </c>
      <c r="R53" t="s">
        <v>1408</v>
      </c>
      <c r="S53" t="s">
        <v>114</v>
      </c>
      <c r="T53" t="s">
        <v>1409</v>
      </c>
      <c r="U53">
        <f>_xlfn.XLOOKUP(CEO[[#This Row],[Company Domain]],Summary[Company Domain], Summary[Revenue (in 000s USD)],"ERROR")</f>
        <v>2170027</v>
      </c>
      <c r="V53" t="str">
        <f>_xlfn.XLOOKUP(CEO[[#This Row],[Company Domain]],Summary[Company Domain], Summary[Revenue Range (in USD)],"ERROR")</f>
        <v>$1 bil. - $5 bil.</v>
      </c>
      <c r="W53" t="s">
        <v>211</v>
      </c>
      <c r="X53" t="s">
        <v>298</v>
      </c>
      <c r="Y53" t="s">
        <v>211</v>
      </c>
      <c r="Z53" t="s">
        <v>1410</v>
      </c>
      <c r="AA53" t="str">
        <f>_xlfn.XLOOKUP(CEO[[#This Row],[Company Domain]],Summary[Company Domain], Summary[Industry (Standardized)],"ERROR")</f>
        <v>Hospitality</v>
      </c>
      <c r="AB53" t="str">
        <f>_xlfn.XLOOKUP(CEO[[#This Row],[Company Domain]],Summary[Company Domain], Summary[Lead Segment HS],"ERROR")</f>
        <v>Services</v>
      </c>
      <c r="AC53" t="str">
        <f>_xlfn.XLOOKUP(CEO[[#This Row],[Company Domain]],Summary[Company Domain], Summary[Industry Re-Segmentation],"ERROR")</f>
        <v>Hospitality</v>
      </c>
      <c r="AD53" t="s">
        <v>1411</v>
      </c>
      <c r="AE53" t="s">
        <v>1412</v>
      </c>
      <c r="AF53" t="s">
        <v>1413</v>
      </c>
      <c r="AG53" t="s">
        <v>1414</v>
      </c>
      <c r="AH53" t="s">
        <v>1237</v>
      </c>
      <c r="AI53" t="s">
        <v>542</v>
      </c>
      <c r="AJ53">
        <v>75019</v>
      </c>
      <c r="AK53" t="s">
        <v>221</v>
      </c>
      <c r="AL53" t="s">
        <v>1415</v>
      </c>
      <c r="AO53" t="s">
        <v>1503</v>
      </c>
      <c r="AP53" t="s">
        <v>2140</v>
      </c>
      <c r="AQ53" t="s">
        <v>3439</v>
      </c>
      <c r="AR53" t="s">
        <v>211</v>
      </c>
    </row>
    <row r="54" spans="1:44" x14ac:dyDescent="0.3">
      <c r="A54" t="s">
        <v>2584</v>
      </c>
      <c r="C54" t="s">
        <v>2585</v>
      </c>
      <c r="D54" t="s">
        <v>2274</v>
      </c>
      <c r="E54" t="s">
        <v>231</v>
      </c>
      <c r="F54" t="s">
        <v>2275</v>
      </c>
      <c r="G54" t="s">
        <v>271</v>
      </c>
      <c r="H54" t="s">
        <v>2586</v>
      </c>
      <c r="I54" t="s">
        <v>2587</v>
      </c>
      <c r="J54" t="s">
        <v>2588</v>
      </c>
      <c r="L54" t="s">
        <v>2589</v>
      </c>
      <c r="M54" t="s">
        <v>1031</v>
      </c>
      <c r="N54" t="s">
        <v>591</v>
      </c>
      <c r="O54">
        <v>45267</v>
      </c>
      <c r="P54" t="s">
        <v>221</v>
      </c>
      <c r="Q54" t="s">
        <v>68</v>
      </c>
      <c r="R54" t="s">
        <v>1032</v>
      </c>
      <c r="S54" t="s">
        <v>168</v>
      </c>
      <c r="T54" t="s">
        <v>1033</v>
      </c>
      <c r="U54">
        <f>_xlfn.XLOOKUP(CEO[[#This Row],[Company Domain]],Summary[Company Domain], Summary[Revenue (in 000s USD)],"ERROR")</f>
        <v>1619911</v>
      </c>
      <c r="V54" t="str">
        <f>_xlfn.XLOOKUP(CEO[[#This Row],[Company Domain]],Summary[Company Domain], Summary[Revenue Range (in USD)],"ERROR")</f>
        <v>$1 bil. - $5 bil.</v>
      </c>
      <c r="W54" t="s">
        <v>280</v>
      </c>
      <c r="X54" t="s">
        <v>281</v>
      </c>
      <c r="Y54" t="s">
        <v>280</v>
      </c>
      <c r="Z54" t="s">
        <v>281</v>
      </c>
      <c r="AA54" t="str">
        <f>_xlfn.XLOOKUP(CEO[[#This Row],[Company Domain]],Summary[Company Domain], Summary[Industry (Standardized)],"ERROR")</f>
        <v>Physicians Clinics</v>
      </c>
      <c r="AB54" t="str">
        <f>_xlfn.XLOOKUP(CEO[[#This Row],[Company Domain]],Summary[Company Domain], Summary[Lead Segment HS],"ERROR")</f>
        <v>Healthcare</v>
      </c>
      <c r="AC54" t="str">
        <f>_xlfn.XLOOKUP(CEO[[#This Row],[Company Domain]],Summary[Company Domain], Summary[Industry Re-Segmentation],"ERROR")</f>
        <v>Healthcare</v>
      </c>
      <c r="AD54" t="s">
        <v>1034</v>
      </c>
      <c r="AE54" t="s">
        <v>1035</v>
      </c>
      <c r="AF54" t="s">
        <v>1036</v>
      </c>
      <c r="AG54" t="s">
        <v>1030</v>
      </c>
      <c r="AH54" t="s">
        <v>1031</v>
      </c>
      <c r="AI54" t="s">
        <v>591</v>
      </c>
      <c r="AJ54">
        <v>45219</v>
      </c>
      <c r="AK54" t="s">
        <v>221</v>
      </c>
      <c r="AL54" t="s">
        <v>1037</v>
      </c>
      <c r="AO54" t="s">
        <v>1503</v>
      </c>
      <c r="AP54" t="s">
        <v>2140</v>
      </c>
    </row>
    <row r="55" spans="1:44" x14ac:dyDescent="0.3">
      <c r="A55" t="s">
        <v>2590</v>
      </c>
      <c r="B55" t="s">
        <v>2292</v>
      </c>
      <c r="C55" t="s">
        <v>2591</v>
      </c>
      <c r="D55" t="s">
        <v>2285</v>
      </c>
      <c r="E55" t="s">
        <v>231</v>
      </c>
      <c r="F55" t="s">
        <v>2275</v>
      </c>
      <c r="G55" t="s">
        <v>271</v>
      </c>
      <c r="H55" t="s">
        <v>2592</v>
      </c>
      <c r="I55" t="s">
        <v>1728</v>
      </c>
      <c r="J55" t="s">
        <v>2593</v>
      </c>
      <c r="K55" t="s">
        <v>2594</v>
      </c>
      <c r="L55" t="s">
        <v>326</v>
      </c>
      <c r="M55" t="s">
        <v>327</v>
      </c>
      <c r="N55" t="s">
        <v>328</v>
      </c>
      <c r="O55">
        <v>97301</v>
      </c>
      <c r="P55" t="s">
        <v>221</v>
      </c>
      <c r="Q55" t="s">
        <v>329</v>
      </c>
      <c r="R55" t="s">
        <v>330</v>
      </c>
      <c r="S55" t="s">
        <v>189</v>
      </c>
      <c r="T55" t="s">
        <v>331</v>
      </c>
      <c r="U55">
        <f>_xlfn.XLOOKUP(CEO[[#This Row],[Company Domain]],Summary[Company Domain], Summary[Revenue (in 000s USD)],"ERROR")</f>
        <v>1000000</v>
      </c>
      <c r="V55" t="str">
        <f>_xlfn.XLOOKUP(CEO[[#This Row],[Company Domain]],Summary[Company Domain], Summary[Revenue Range (in USD)],"ERROR")</f>
        <v>$1 bil. - $5 bil.</v>
      </c>
      <c r="W55" t="s">
        <v>280</v>
      </c>
      <c r="X55" t="s">
        <v>281</v>
      </c>
      <c r="Y55" t="s">
        <v>280</v>
      </c>
      <c r="Z55" t="s">
        <v>281</v>
      </c>
      <c r="AA55" t="str">
        <f>_xlfn.XLOOKUP(CEO[[#This Row],[Company Domain]],Summary[Company Domain], Summary[Industry (Standardized)],"ERROR")</f>
        <v>Physicians Clinics</v>
      </c>
      <c r="AB55" t="str">
        <f>_xlfn.XLOOKUP(CEO[[#This Row],[Company Domain]],Summary[Company Domain], Summary[Lead Segment HS],"ERROR")</f>
        <v>Healthcare</v>
      </c>
      <c r="AC55" t="str">
        <f>_xlfn.XLOOKUP(CEO[[#This Row],[Company Domain]],Summary[Company Domain], Summary[Industry Re-Segmentation],"ERROR")</f>
        <v>Healthcare</v>
      </c>
      <c r="AD55" t="s">
        <v>332</v>
      </c>
      <c r="AE55" t="s">
        <v>333</v>
      </c>
      <c r="AF55" t="s">
        <v>334</v>
      </c>
      <c r="AG55" t="s">
        <v>335</v>
      </c>
      <c r="AH55" t="s">
        <v>327</v>
      </c>
      <c r="AI55" t="s">
        <v>328</v>
      </c>
      <c r="AJ55">
        <v>97301</v>
      </c>
      <c r="AK55" t="s">
        <v>221</v>
      </c>
      <c r="AL55" t="s">
        <v>336</v>
      </c>
      <c r="AO55" t="s">
        <v>1503</v>
      </c>
      <c r="AP55" t="s">
        <v>2141</v>
      </c>
      <c r="AQ55" t="s">
        <v>3440</v>
      </c>
      <c r="AR55" t="s">
        <v>207</v>
      </c>
    </row>
    <row r="56" spans="1:44" x14ac:dyDescent="0.3">
      <c r="A56" t="s">
        <v>2595</v>
      </c>
      <c r="B56" t="s">
        <v>439</v>
      </c>
      <c r="C56" t="s">
        <v>2596</v>
      </c>
      <c r="D56" t="s">
        <v>2274</v>
      </c>
      <c r="E56" t="s">
        <v>231</v>
      </c>
      <c r="F56" t="s">
        <v>2275</v>
      </c>
      <c r="G56" t="s">
        <v>271</v>
      </c>
      <c r="H56" t="s">
        <v>2597</v>
      </c>
      <c r="I56" t="s">
        <v>104</v>
      </c>
      <c r="J56" t="s">
        <v>2598</v>
      </c>
      <c r="K56" t="s">
        <v>2599</v>
      </c>
      <c r="L56" t="s">
        <v>589</v>
      </c>
      <c r="M56" t="s">
        <v>590</v>
      </c>
      <c r="N56" t="s">
        <v>591</v>
      </c>
      <c r="O56">
        <v>44333</v>
      </c>
      <c r="P56" t="s">
        <v>221</v>
      </c>
      <c r="Q56" t="s">
        <v>582</v>
      </c>
      <c r="R56" t="s">
        <v>583</v>
      </c>
      <c r="S56" t="s">
        <v>104</v>
      </c>
      <c r="T56" t="s">
        <v>584</v>
      </c>
      <c r="U56">
        <f>_xlfn.XLOOKUP(CEO[[#This Row],[Company Domain]],Summary[Company Domain], Summary[Revenue (in 000s USD)],"ERROR")</f>
        <v>7987200</v>
      </c>
      <c r="V56" t="str">
        <f>_xlfn.XLOOKUP(CEO[[#This Row],[Company Domain]],Summary[Company Domain], Summary[Revenue Range (in USD)],"ERROR")</f>
        <v>Over $5 bil.</v>
      </c>
      <c r="W56" t="s">
        <v>208</v>
      </c>
      <c r="X56" t="s">
        <v>585</v>
      </c>
      <c r="Y56" t="s">
        <v>208</v>
      </c>
      <c r="Z56" t="s">
        <v>585</v>
      </c>
      <c r="AA56" t="str">
        <f>_xlfn.XLOOKUP(CEO[[#This Row],[Company Domain]],Summary[Company Domain], Summary[Industry (Standardized)],"ERROR")</f>
        <v>Retail</v>
      </c>
      <c r="AB56" t="str">
        <f>_xlfn.XLOOKUP(CEO[[#This Row],[Company Domain]],Summary[Company Domain], Summary[Lead Segment HS],"ERROR")</f>
        <v>Services</v>
      </c>
      <c r="AC56" t="str">
        <f>_xlfn.XLOOKUP(CEO[[#This Row],[Company Domain]],Summary[Company Domain], Summary[Industry Re-Segmentation],"ERROR")</f>
        <v>Retail + CPG</v>
      </c>
      <c r="AD56" t="s">
        <v>586</v>
      </c>
      <c r="AE56" t="s">
        <v>587</v>
      </c>
      <c r="AF56" t="s">
        <v>588</v>
      </c>
      <c r="AG56" t="s">
        <v>589</v>
      </c>
      <c r="AH56" t="s">
        <v>590</v>
      </c>
      <c r="AI56" t="s">
        <v>591</v>
      </c>
      <c r="AJ56">
        <v>44333</v>
      </c>
      <c r="AK56" t="s">
        <v>221</v>
      </c>
      <c r="AL56" t="s">
        <v>592</v>
      </c>
      <c r="AO56" t="s">
        <v>1503</v>
      </c>
      <c r="AP56" t="s">
        <v>2140</v>
      </c>
      <c r="AQ56" t="s">
        <v>3440</v>
      </c>
      <c r="AR56" t="s">
        <v>210</v>
      </c>
    </row>
    <row r="57" spans="1:44" x14ac:dyDescent="0.3">
      <c r="A57" t="s">
        <v>831</v>
      </c>
      <c r="B57" t="s">
        <v>338</v>
      </c>
      <c r="C57" t="s">
        <v>1671</v>
      </c>
      <c r="D57" t="s">
        <v>2274</v>
      </c>
      <c r="E57" t="s">
        <v>231</v>
      </c>
      <c r="F57" t="s">
        <v>2275</v>
      </c>
      <c r="G57" t="s">
        <v>271</v>
      </c>
      <c r="H57" t="s">
        <v>2600</v>
      </c>
      <c r="I57" t="s">
        <v>165</v>
      </c>
      <c r="J57" t="s">
        <v>2601</v>
      </c>
      <c r="L57" t="s">
        <v>2602</v>
      </c>
      <c r="M57" t="s">
        <v>1459</v>
      </c>
      <c r="N57" t="s">
        <v>529</v>
      </c>
      <c r="O57">
        <v>98405</v>
      </c>
      <c r="P57" t="s">
        <v>221</v>
      </c>
      <c r="Q57" t="s">
        <v>2603</v>
      </c>
      <c r="R57" t="s">
        <v>2604</v>
      </c>
      <c r="S57" t="s">
        <v>165</v>
      </c>
      <c r="T57" t="s">
        <v>2605</v>
      </c>
      <c r="U57">
        <f>_xlfn.XLOOKUP(CEO[[#This Row],[Company Domain]],Summary[Company Domain], Summary[Revenue (in 000s USD)],"ERROR")</f>
        <v>2901834</v>
      </c>
      <c r="V57" t="str">
        <f>_xlfn.XLOOKUP(CEO[[#This Row],[Company Domain]],Summary[Company Domain], Summary[Revenue Range (in USD)],"ERROR")</f>
        <v>$1 bil. - $5 bil.</v>
      </c>
      <c r="W57" t="s">
        <v>280</v>
      </c>
      <c r="X57" t="s">
        <v>281</v>
      </c>
      <c r="Y57" t="s">
        <v>280</v>
      </c>
      <c r="Z57" t="s">
        <v>281</v>
      </c>
      <c r="AA57" t="str">
        <f>_xlfn.XLOOKUP(CEO[[#This Row],[Company Domain]],Summary[Company Domain], Summary[Industry (Standardized)],"ERROR")</f>
        <v>Physicians Clinics</v>
      </c>
      <c r="AB57" t="str">
        <f>_xlfn.XLOOKUP(CEO[[#This Row],[Company Domain]],Summary[Company Domain], Summary[Lead Segment HS],"ERROR")</f>
        <v>Healthcare</v>
      </c>
      <c r="AC57" t="str">
        <f>_xlfn.XLOOKUP(CEO[[#This Row],[Company Domain]],Summary[Company Domain], Summary[Industry Re-Segmentation],"ERROR")</f>
        <v>Healthcare</v>
      </c>
      <c r="AD57" t="s">
        <v>2606</v>
      </c>
      <c r="AE57" t="s">
        <v>2607</v>
      </c>
      <c r="AF57" t="s">
        <v>2608</v>
      </c>
      <c r="AG57" t="s">
        <v>2602</v>
      </c>
      <c r="AH57" t="s">
        <v>1459</v>
      </c>
      <c r="AI57" t="s">
        <v>529</v>
      </c>
      <c r="AJ57">
        <v>98405</v>
      </c>
      <c r="AK57" t="s">
        <v>221</v>
      </c>
      <c r="AL57" t="s">
        <v>2609</v>
      </c>
      <c r="AO57" t="s">
        <v>1503</v>
      </c>
      <c r="AP57" t="s">
        <v>2140</v>
      </c>
      <c r="AQ57" t="s">
        <v>3439</v>
      </c>
      <c r="AR57" t="s">
        <v>207</v>
      </c>
    </row>
    <row r="58" spans="1:44" x14ac:dyDescent="0.3">
      <c r="A58" t="s">
        <v>2610</v>
      </c>
      <c r="C58" t="s">
        <v>2611</v>
      </c>
      <c r="D58" t="s">
        <v>2274</v>
      </c>
      <c r="E58" t="s">
        <v>231</v>
      </c>
      <c r="F58" t="s">
        <v>2275</v>
      </c>
      <c r="G58" t="s">
        <v>271</v>
      </c>
      <c r="H58" t="s">
        <v>2612</v>
      </c>
      <c r="I58" t="s">
        <v>2613</v>
      </c>
      <c r="J58" t="s">
        <v>2614</v>
      </c>
      <c r="K58" t="s">
        <v>2615</v>
      </c>
      <c r="L58" t="s">
        <v>2616</v>
      </c>
      <c r="M58" t="s">
        <v>2617</v>
      </c>
      <c r="N58" t="s">
        <v>943</v>
      </c>
      <c r="O58">
        <v>96734</v>
      </c>
      <c r="P58" t="s">
        <v>221</v>
      </c>
      <c r="Q58" t="s">
        <v>84</v>
      </c>
      <c r="R58" t="s">
        <v>944</v>
      </c>
      <c r="S58" t="s">
        <v>184</v>
      </c>
      <c r="T58" t="s">
        <v>945</v>
      </c>
      <c r="U58">
        <f>_xlfn.XLOOKUP(CEO[[#This Row],[Company Domain]],Summary[Company Domain], Summary[Revenue (in 000s USD)],"ERROR")</f>
        <v>1027614</v>
      </c>
      <c r="V58" t="str">
        <f>_xlfn.XLOOKUP(CEO[[#This Row],[Company Domain]],Summary[Company Domain], Summary[Revenue Range (in USD)],"ERROR")</f>
        <v>$1 bil. - $5 bil.</v>
      </c>
      <c r="W58" t="s">
        <v>280</v>
      </c>
      <c r="X58" t="s">
        <v>281</v>
      </c>
      <c r="Y58" t="s">
        <v>280</v>
      </c>
      <c r="Z58" t="s">
        <v>281</v>
      </c>
      <c r="AA58" t="str">
        <f>_xlfn.XLOOKUP(CEO[[#This Row],[Company Domain]],Summary[Company Domain], Summary[Industry (Standardized)],"ERROR")</f>
        <v>Physicians Clinics</v>
      </c>
      <c r="AB58" t="str">
        <f>_xlfn.XLOOKUP(CEO[[#This Row],[Company Domain]],Summary[Company Domain], Summary[Lead Segment HS],"ERROR")</f>
        <v>Healthcare</v>
      </c>
      <c r="AC58" t="str">
        <f>_xlfn.XLOOKUP(CEO[[#This Row],[Company Domain]],Summary[Company Domain], Summary[Industry Re-Segmentation],"ERROR")</f>
        <v>Healthcare</v>
      </c>
      <c r="AD58" t="s">
        <v>946</v>
      </c>
      <c r="AE58" t="s">
        <v>947</v>
      </c>
      <c r="AF58" t="s">
        <v>948</v>
      </c>
      <c r="AG58" t="s">
        <v>941</v>
      </c>
      <c r="AH58" t="s">
        <v>942</v>
      </c>
      <c r="AI58" t="s">
        <v>943</v>
      </c>
      <c r="AJ58">
        <v>96813</v>
      </c>
      <c r="AK58" t="s">
        <v>221</v>
      </c>
      <c r="AL58" t="s">
        <v>949</v>
      </c>
      <c r="AO58" t="s">
        <v>1503</v>
      </c>
      <c r="AP58" t="s">
        <v>2140</v>
      </c>
      <c r="AQ58" t="s">
        <v>3439</v>
      </c>
      <c r="AR58" t="s">
        <v>207</v>
      </c>
    </row>
    <row r="59" spans="1:44" x14ac:dyDescent="0.3">
      <c r="A59" t="s">
        <v>2618</v>
      </c>
      <c r="B59" t="s">
        <v>661</v>
      </c>
      <c r="C59" t="s">
        <v>2619</v>
      </c>
      <c r="D59" t="s">
        <v>2274</v>
      </c>
      <c r="E59" t="s">
        <v>231</v>
      </c>
      <c r="F59" t="s">
        <v>2275</v>
      </c>
      <c r="G59" t="s">
        <v>271</v>
      </c>
      <c r="H59" t="s">
        <v>2620</v>
      </c>
      <c r="I59" t="s">
        <v>178</v>
      </c>
      <c r="J59" t="s">
        <v>2621</v>
      </c>
      <c r="K59" t="s">
        <v>2622</v>
      </c>
      <c r="L59" t="s">
        <v>2623</v>
      </c>
      <c r="M59" t="s">
        <v>2624</v>
      </c>
      <c r="N59" t="s">
        <v>2595</v>
      </c>
      <c r="O59">
        <v>22314</v>
      </c>
      <c r="P59" t="s">
        <v>221</v>
      </c>
      <c r="Q59" t="s">
        <v>78</v>
      </c>
      <c r="R59" t="s">
        <v>652</v>
      </c>
      <c r="S59" t="s">
        <v>178</v>
      </c>
      <c r="T59" t="s">
        <v>653</v>
      </c>
      <c r="U59">
        <f>_xlfn.XLOOKUP(CEO[[#This Row],[Company Domain]],Summary[Company Domain], Summary[Revenue (in 000s USD)],"ERROR")</f>
        <v>1031125</v>
      </c>
      <c r="V59" t="str">
        <f>_xlfn.XLOOKUP(CEO[[#This Row],[Company Domain]],Summary[Company Domain], Summary[Revenue Range (in USD)],"ERROR")</f>
        <v>$1 bil. - $5 bil.</v>
      </c>
      <c r="W59" t="s">
        <v>601</v>
      </c>
      <c r="X59" t="s">
        <v>602</v>
      </c>
      <c r="Y59" t="s">
        <v>601</v>
      </c>
      <c r="Z59" t="s">
        <v>602</v>
      </c>
      <c r="AA59" t="str">
        <f>_xlfn.XLOOKUP(CEO[[#This Row],[Company Domain]],Summary[Company Domain], Summary[Industry (Standardized)],"ERROR")</f>
        <v>Physicians Clinics</v>
      </c>
      <c r="AB59" t="str">
        <f>_xlfn.XLOOKUP(CEO[[#This Row],[Company Domain]],Summary[Company Domain], Summary[Lead Segment HS],"ERROR")</f>
        <v>Healthcare</v>
      </c>
      <c r="AC59" t="str">
        <f>_xlfn.XLOOKUP(CEO[[#This Row],[Company Domain]],Summary[Company Domain], Summary[Industry Re-Segmentation],"ERROR")</f>
        <v>Healthcare</v>
      </c>
      <c r="AD59" t="s">
        <v>654</v>
      </c>
      <c r="AE59" t="s">
        <v>655</v>
      </c>
      <c r="AF59" t="s">
        <v>656</v>
      </c>
      <c r="AG59" t="s">
        <v>657</v>
      </c>
      <c r="AH59" t="s">
        <v>658</v>
      </c>
      <c r="AI59" t="s">
        <v>659</v>
      </c>
      <c r="AJ59">
        <v>21784</v>
      </c>
      <c r="AK59" t="s">
        <v>221</v>
      </c>
      <c r="AL59" t="s">
        <v>660</v>
      </c>
      <c r="AO59" t="s">
        <v>1503</v>
      </c>
      <c r="AP59" t="s">
        <v>2140</v>
      </c>
    </row>
    <row r="60" spans="1:44" x14ac:dyDescent="0.3">
      <c r="A60" t="s">
        <v>1782</v>
      </c>
      <c r="B60" t="s">
        <v>439</v>
      </c>
      <c r="C60" t="s">
        <v>2625</v>
      </c>
      <c r="D60" t="s">
        <v>2274</v>
      </c>
      <c r="E60" t="s">
        <v>231</v>
      </c>
      <c r="F60" t="s">
        <v>2275</v>
      </c>
      <c r="G60" t="s">
        <v>271</v>
      </c>
      <c r="H60" t="s">
        <v>2626</v>
      </c>
      <c r="I60" t="s">
        <v>188</v>
      </c>
      <c r="J60" t="s">
        <v>2627</v>
      </c>
      <c r="K60" t="s">
        <v>2628</v>
      </c>
      <c r="L60" t="s">
        <v>2629</v>
      </c>
      <c r="M60" t="s">
        <v>1109</v>
      </c>
      <c r="N60" t="s">
        <v>920</v>
      </c>
      <c r="O60">
        <v>87113</v>
      </c>
      <c r="P60" t="s">
        <v>221</v>
      </c>
      <c r="Q60" t="s">
        <v>88</v>
      </c>
      <c r="R60" t="s">
        <v>1110</v>
      </c>
      <c r="S60" t="s">
        <v>188</v>
      </c>
      <c r="T60" t="s">
        <v>1111</v>
      </c>
      <c r="U60">
        <f>_xlfn.XLOOKUP(CEO[[#This Row],[Company Domain]],Summary[Company Domain], Summary[Revenue (in 000s USD)],"ERROR")</f>
        <v>5102805</v>
      </c>
      <c r="V60" t="str">
        <f>_xlfn.XLOOKUP(CEO[[#This Row],[Company Domain]],Summary[Company Domain], Summary[Revenue Range (in USD)],"ERROR")</f>
        <v>Over $5 bil.</v>
      </c>
      <c r="W60" t="s">
        <v>280</v>
      </c>
      <c r="X60" t="s">
        <v>281</v>
      </c>
      <c r="Y60" t="s">
        <v>1112</v>
      </c>
      <c r="Z60" t="s">
        <v>461</v>
      </c>
      <c r="AA60" t="str">
        <f>_xlfn.XLOOKUP(CEO[[#This Row],[Company Domain]],Summary[Company Domain], Summary[Industry (Standardized)],"ERROR")</f>
        <v>Physicians Clinics</v>
      </c>
      <c r="AB60" t="str">
        <f>_xlfn.XLOOKUP(CEO[[#This Row],[Company Domain]],Summary[Company Domain], Summary[Lead Segment HS],"ERROR")</f>
        <v>Healthcare</v>
      </c>
      <c r="AC60" t="str">
        <f>_xlfn.XLOOKUP(CEO[[#This Row],[Company Domain]],Summary[Company Domain], Summary[Industry Re-Segmentation],"ERROR")</f>
        <v>Healthcare</v>
      </c>
      <c r="AD60" t="s">
        <v>1113</v>
      </c>
      <c r="AE60" t="s">
        <v>1114</v>
      </c>
      <c r="AF60" t="s">
        <v>1115</v>
      </c>
      <c r="AG60" t="s">
        <v>1116</v>
      </c>
      <c r="AH60" t="s">
        <v>1109</v>
      </c>
      <c r="AI60" t="s">
        <v>920</v>
      </c>
      <c r="AJ60">
        <v>87110</v>
      </c>
      <c r="AK60" t="s">
        <v>221</v>
      </c>
      <c r="AL60" t="s">
        <v>1117</v>
      </c>
      <c r="AO60" t="s">
        <v>1503</v>
      </c>
      <c r="AP60" t="s">
        <v>2140</v>
      </c>
      <c r="AQ60" t="s">
        <v>3439</v>
      </c>
      <c r="AR60" t="s">
        <v>207</v>
      </c>
    </row>
    <row r="61" spans="1:44" x14ac:dyDescent="0.3">
      <c r="A61" t="s">
        <v>1773</v>
      </c>
      <c r="C61" t="s">
        <v>2630</v>
      </c>
      <c r="D61" t="s">
        <v>2285</v>
      </c>
      <c r="E61" t="s">
        <v>231</v>
      </c>
      <c r="F61" t="s">
        <v>2275</v>
      </c>
      <c r="G61" t="s">
        <v>271</v>
      </c>
      <c r="H61" t="s">
        <v>2631</v>
      </c>
      <c r="I61" t="s">
        <v>111</v>
      </c>
      <c r="J61" t="s">
        <v>2632</v>
      </c>
      <c r="K61" t="s">
        <v>2633</v>
      </c>
      <c r="L61" t="s">
        <v>2634</v>
      </c>
      <c r="M61" t="s">
        <v>2635</v>
      </c>
      <c r="N61" t="s">
        <v>294</v>
      </c>
      <c r="O61">
        <v>92618</v>
      </c>
      <c r="P61" t="s">
        <v>221</v>
      </c>
      <c r="Q61" t="s">
        <v>11</v>
      </c>
      <c r="R61" t="s">
        <v>2636</v>
      </c>
      <c r="S61" t="s">
        <v>111</v>
      </c>
      <c r="T61" t="s">
        <v>2637</v>
      </c>
      <c r="U61">
        <f>_xlfn.XLOOKUP(CEO[[#This Row],[Company Domain]],Summary[Company Domain], Summary[Revenue (in 000s USD)],"ERROR")</f>
        <v>1615262</v>
      </c>
      <c r="V61" t="str">
        <f>_xlfn.XLOOKUP(CEO[[#This Row],[Company Domain]],Summary[Company Domain], Summary[Revenue Range (in USD)],"ERROR")</f>
        <v>$1 bil. - $5 bil.</v>
      </c>
      <c r="W61" t="s">
        <v>208</v>
      </c>
      <c r="X61" t="s">
        <v>312</v>
      </c>
      <c r="Y61" t="s">
        <v>208</v>
      </c>
      <c r="Z61" t="s">
        <v>312</v>
      </c>
      <c r="AA61" t="str">
        <f>_xlfn.XLOOKUP(CEO[[#This Row],[Company Domain]],Summary[Company Domain], Summary[Industry (Standardized)],"ERROR")</f>
        <v>Retail</v>
      </c>
      <c r="AB61" t="str">
        <f>_xlfn.XLOOKUP(CEO[[#This Row],[Company Domain]],Summary[Company Domain], Summary[Lead Segment HS],"ERROR")</f>
        <v>Services</v>
      </c>
      <c r="AC61" t="str">
        <f>_xlfn.XLOOKUP(CEO[[#This Row],[Company Domain]],Summary[Company Domain], Summary[Industry Re-Segmentation],"ERROR")</f>
        <v>Retail + CPG</v>
      </c>
      <c r="AD61" t="s">
        <v>2638</v>
      </c>
      <c r="AE61" t="s">
        <v>2639</v>
      </c>
      <c r="AF61" t="s">
        <v>2640</v>
      </c>
      <c r="AG61" t="s">
        <v>2634</v>
      </c>
      <c r="AH61" t="s">
        <v>2635</v>
      </c>
      <c r="AI61" t="s">
        <v>294</v>
      </c>
      <c r="AJ61">
        <v>92618</v>
      </c>
      <c r="AK61" t="s">
        <v>221</v>
      </c>
      <c r="AL61" t="s">
        <v>2641</v>
      </c>
      <c r="AO61" t="s">
        <v>1503</v>
      </c>
      <c r="AP61" t="s">
        <v>2140</v>
      </c>
      <c r="AQ61" t="s">
        <v>3439</v>
      </c>
      <c r="AR61" t="s">
        <v>210</v>
      </c>
    </row>
    <row r="62" spans="1:44" x14ac:dyDescent="0.3">
      <c r="A62" t="s">
        <v>2541</v>
      </c>
      <c r="C62" t="s">
        <v>2642</v>
      </c>
      <c r="D62" t="s">
        <v>2274</v>
      </c>
      <c r="E62" t="s">
        <v>231</v>
      </c>
      <c r="F62" t="s">
        <v>2275</v>
      </c>
      <c r="G62" t="s">
        <v>271</v>
      </c>
      <c r="H62" t="s">
        <v>2643</v>
      </c>
      <c r="I62" t="s">
        <v>885</v>
      </c>
      <c r="J62" t="s">
        <v>2644</v>
      </c>
      <c r="K62" t="s">
        <v>2645</v>
      </c>
      <c r="L62" t="s">
        <v>893</v>
      </c>
      <c r="M62" t="s">
        <v>743</v>
      </c>
      <c r="N62" t="s">
        <v>376</v>
      </c>
      <c r="O62">
        <v>10013</v>
      </c>
      <c r="P62" t="s">
        <v>221</v>
      </c>
      <c r="Q62" t="s">
        <v>98</v>
      </c>
      <c r="R62" t="s">
        <v>888</v>
      </c>
      <c r="S62" t="s">
        <v>197</v>
      </c>
      <c r="T62" t="s">
        <v>889</v>
      </c>
      <c r="U62">
        <f>_xlfn.XLOOKUP(CEO[[#This Row],[Company Domain]],Summary[Company Domain], Summary[Revenue (in 000s USD)],"ERROR")</f>
        <v>11177516</v>
      </c>
      <c r="V62" t="str">
        <f>_xlfn.XLOOKUP(CEO[[#This Row],[Company Domain]],Summary[Company Domain], Summary[Revenue Range (in USD)],"ERROR")</f>
        <v>Over $5 bil.</v>
      </c>
      <c r="W62" t="s">
        <v>280</v>
      </c>
      <c r="X62" t="s">
        <v>281</v>
      </c>
      <c r="Y62" t="s">
        <v>280</v>
      </c>
      <c r="Z62" t="s">
        <v>281</v>
      </c>
      <c r="AA62" t="str">
        <f>_xlfn.XLOOKUP(CEO[[#This Row],[Company Domain]],Summary[Company Domain], Summary[Industry (Standardized)],"ERROR")</f>
        <v>Physicians Clinics</v>
      </c>
      <c r="AB62" t="str">
        <f>_xlfn.XLOOKUP(CEO[[#This Row],[Company Domain]],Summary[Company Domain], Summary[Lead Segment HS],"ERROR")</f>
        <v>Healthcare</v>
      </c>
      <c r="AC62" t="str">
        <f>_xlfn.XLOOKUP(CEO[[#This Row],[Company Domain]],Summary[Company Domain], Summary[Industry Re-Segmentation],"ERROR")</f>
        <v>Healthcare</v>
      </c>
      <c r="AD62" t="s">
        <v>890</v>
      </c>
      <c r="AE62" t="s">
        <v>891</v>
      </c>
      <c r="AF62" t="s">
        <v>892</v>
      </c>
      <c r="AG62" t="s">
        <v>893</v>
      </c>
      <c r="AH62" t="s">
        <v>743</v>
      </c>
      <c r="AI62" t="s">
        <v>376</v>
      </c>
      <c r="AJ62">
        <v>10013</v>
      </c>
      <c r="AK62" t="s">
        <v>221</v>
      </c>
      <c r="AL62" t="s">
        <v>894</v>
      </c>
      <c r="AO62" t="s">
        <v>1503</v>
      </c>
      <c r="AP62" t="s">
        <v>2140</v>
      </c>
    </row>
    <row r="63" spans="1:44" x14ac:dyDescent="0.3">
      <c r="A63" t="s">
        <v>2087</v>
      </c>
      <c r="C63" t="s">
        <v>2646</v>
      </c>
      <c r="D63" t="s">
        <v>2647</v>
      </c>
      <c r="E63" t="s">
        <v>231</v>
      </c>
      <c r="G63" t="s">
        <v>271</v>
      </c>
      <c r="H63" t="s">
        <v>2648</v>
      </c>
      <c r="I63" t="s">
        <v>118</v>
      </c>
      <c r="J63" t="s">
        <v>2649</v>
      </c>
      <c r="K63" t="s">
        <v>2650</v>
      </c>
      <c r="L63" t="s">
        <v>1392</v>
      </c>
      <c r="M63" t="s">
        <v>1393</v>
      </c>
      <c r="N63" t="s">
        <v>1394</v>
      </c>
      <c r="O63">
        <v>6877</v>
      </c>
      <c r="P63" t="s">
        <v>221</v>
      </c>
      <c r="Q63" t="s">
        <v>1395</v>
      </c>
      <c r="R63" t="s">
        <v>1396</v>
      </c>
      <c r="S63" t="s">
        <v>118</v>
      </c>
      <c r="T63" t="s">
        <v>1397</v>
      </c>
      <c r="U63">
        <f>_xlfn.XLOOKUP(CEO[[#This Row],[Company Domain]],Summary[Company Domain], Summary[Revenue (in 000s USD)],"ERROR")</f>
        <v>3054657</v>
      </c>
      <c r="V63" t="str">
        <f>_xlfn.XLOOKUP(CEO[[#This Row],[Company Domain]],Summary[Company Domain], Summary[Revenue Range (in USD)],"ERROR")</f>
        <v>$1 bil. - $5 bil.</v>
      </c>
      <c r="W63" t="s">
        <v>208</v>
      </c>
      <c r="X63" t="s">
        <v>1398</v>
      </c>
      <c r="Y63" t="s">
        <v>208</v>
      </c>
      <c r="Z63" t="s">
        <v>1398</v>
      </c>
      <c r="AA63" t="str">
        <f>_xlfn.XLOOKUP(CEO[[#This Row],[Company Domain]],Summary[Company Domain], Summary[Industry (Standardized)],"ERROR")</f>
        <v>Retail</v>
      </c>
      <c r="AB63" t="str">
        <f>_xlfn.XLOOKUP(CEO[[#This Row],[Company Domain]],Summary[Company Domain], Summary[Lead Segment HS],"ERROR")</f>
        <v>Services</v>
      </c>
      <c r="AC63" t="str">
        <f>_xlfn.XLOOKUP(CEO[[#This Row],[Company Domain]],Summary[Company Domain], Summary[Industry Re-Segmentation],"ERROR")</f>
        <v>Retail + CPG</v>
      </c>
      <c r="AD63" t="s">
        <v>1399</v>
      </c>
      <c r="AE63" t="s">
        <v>1400</v>
      </c>
      <c r="AF63" t="s">
        <v>1401</v>
      </c>
      <c r="AG63" t="s">
        <v>1392</v>
      </c>
      <c r="AH63" t="s">
        <v>1393</v>
      </c>
      <c r="AI63" t="s">
        <v>1394</v>
      </c>
      <c r="AJ63">
        <v>6877</v>
      </c>
      <c r="AK63" t="s">
        <v>221</v>
      </c>
      <c r="AL63" t="s">
        <v>1402</v>
      </c>
      <c r="AO63" t="s">
        <v>1503</v>
      </c>
      <c r="AP63" t="s">
        <v>2140</v>
      </c>
      <c r="AQ63" t="s">
        <v>3439</v>
      </c>
      <c r="AR63" t="s">
        <v>210</v>
      </c>
    </row>
    <row r="64" spans="1:44" x14ac:dyDescent="0.3">
      <c r="A64" t="s">
        <v>2584</v>
      </c>
      <c r="C64" t="s">
        <v>2651</v>
      </c>
      <c r="D64" t="s">
        <v>2274</v>
      </c>
      <c r="E64" t="s">
        <v>231</v>
      </c>
      <c r="F64" t="s">
        <v>2275</v>
      </c>
      <c r="G64" t="s">
        <v>271</v>
      </c>
      <c r="H64" t="s">
        <v>2652</v>
      </c>
      <c r="I64" t="s">
        <v>113</v>
      </c>
      <c r="J64" t="s">
        <v>2653</v>
      </c>
      <c r="K64" t="s">
        <v>2654</v>
      </c>
      <c r="L64" t="s">
        <v>2655</v>
      </c>
      <c r="M64" t="s">
        <v>2656</v>
      </c>
      <c r="N64" t="s">
        <v>542</v>
      </c>
      <c r="O64">
        <v>75038</v>
      </c>
      <c r="P64" t="s">
        <v>221</v>
      </c>
      <c r="Q64" t="s">
        <v>2657</v>
      </c>
      <c r="R64" t="s">
        <v>2658</v>
      </c>
      <c r="S64" t="s">
        <v>113</v>
      </c>
      <c r="T64" t="s">
        <v>2659</v>
      </c>
      <c r="U64">
        <f>_xlfn.XLOOKUP(CEO[[#This Row],[Company Domain]],Summary[Company Domain], Summary[Revenue (in 000s USD)],"ERROR")</f>
        <v>1920904</v>
      </c>
      <c r="V64" t="str">
        <f>_xlfn.XLOOKUP(CEO[[#This Row],[Company Domain]],Summary[Company Domain], Summary[Revenue Range (in USD)],"ERROR")</f>
        <v>$1 bil. - $5 bil.</v>
      </c>
      <c r="W64" t="s">
        <v>213</v>
      </c>
      <c r="X64" t="s">
        <v>2660</v>
      </c>
      <c r="Y64" t="s">
        <v>213</v>
      </c>
      <c r="Z64" t="s">
        <v>2660</v>
      </c>
      <c r="AA64" t="str">
        <f>_xlfn.XLOOKUP(CEO[[#This Row],[Company Domain]],Summary[Company Domain], Summary[Industry (Standardized)],"ERROR")</f>
        <v>Consumer Services</v>
      </c>
      <c r="AB64" t="str">
        <f>_xlfn.XLOOKUP(CEO[[#This Row],[Company Domain]],Summary[Company Domain], Summary[Lead Segment HS],"ERROR")</f>
        <v>Services</v>
      </c>
      <c r="AC64" t="str">
        <f>_xlfn.XLOOKUP(CEO[[#This Row],[Company Domain]],Summary[Company Domain], Summary[Industry Re-Segmentation],"ERROR")</f>
        <v>Retail + CPG</v>
      </c>
      <c r="AD64" t="s">
        <v>2661</v>
      </c>
      <c r="AE64" t="s">
        <v>2662</v>
      </c>
      <c r="AF64" t="s">
        <v>2663</v>
      </c>
      <c r="AG64" t="s">
        <v>2655</v>
      </c>
      <c r="AH64" t="s">
        <v>2656</v>
      </c>
      <c r="AI64" t="s">
        <v>542</v>
      </c>
      <c r="AJ64">
        <v>75038</v>
      </c>
      <c r="AK64" t="s">
        <v>221</v>
      </c>
      <c r="AL64" t="s">
        <v>2664</v>
      </c>
      <c r="AO64" t="s">
        <v>1503</v>
      </c>
      <c r="AP64" t="s">
        <v>2140</v>
      </c>
      <c r="AQ64" t="s">
        <v>3439</v>
      </c>
      <c r="AR64" t="s">
        <v>210</v>
      </c>
    </row>
    <row r="65" spans="1:44" x14ac:dyDescent="0.3">
      <c r="A65" t="s">
        <v>2012</v>
      </c>
      <c r="C65" t="s">
        <v>2665</v>
      </c>
      <c r="D65" t="s">
        <v>2274</v>
      </c>
      <c r="E65" t="s">
        <v>231</v>
      </c>
      <c r="F65" t="s">
        <v>2275</v>
      </c>
      <c r="G65" t="s">
        <v>271</v>
      </c>
      <c r="H65" t="s">
        <v>2666</v>
      </c>
      <c r="I65" t="s">
        <v>1301</v>
      </c>
      <c r="J65" t="s">
        <v>2667</v>
      </c>
      <c r="K65" t="s">
        <v>2668</v>
      </c>
      <c r="P65" t="s">
        <v>221</v>
      </c>
      <c r="Q65" t="s">
        <v>59</v>
      </c>
      <c r="R65" t="s">
        <v>1305</v>
      </c>
      <c r="S65" t="s">
        <v>159</v>
      </c>
      <c r="T65" t="s">
        <v>2171</v>
      </c>
      <c r="U65">
        <f>_xlfn.XLOOKUP(CEO[[#This Row],[Company Domain]],Summary[Company Domain], Summary[Revenue (in 000s USD)],"ERROR")</f>
        <v>2202029</v>
      </c>
      <c r="V65" t="str">
        <f>_xlfn.XLOOKUP(CEO[[#This Row],[Company Domain]],Summary[Company Domain], Summary[Revenue Range (in USD)],"ERROR")</f>
        <v>$1 bil. - $5 bil.</v>
      </c>
      <c r="W65" t="s">
        <v>280</v>
      </c>
      <c r="X65" t="s">
        <v>281</v>
      </c>
      <c r="Y65" t="s">
        <v>280</v>
      </c>
      <c r="Z65" t="s">
        <v>842</v>
      </c>
      <c r="AA65" t="str">
        <f>_xlfn.XLOOKUP(CEO[[#This Row],[Company Domain]],Summary[Company Domain], Summary[Industry (Standardized)],"ERROR")</f>
        <v>Physicians Clinics</v>
      </c>
      <c r="AB65" t="str">
        <f>_xlfn.XLOOKUP(CEO[[#This Row],[Company Domain]],Summary[Company Domain], Summary[Lead Segment HS],"ERROR")</f>
        <v>Healthcare</v>
      </c>
      <c r="AC65" t="str">
        <f>_xlfn.XLOOKUP(CEO[[#This Row],[Company Domain]],Summary[Company Domain], Summary[Industry Re-Segmentation],"ERROR")</f>
        <v>Healthcare</v>
      </c>
      <c r="AD65" t="s">
        <v>1306</v>
      </c>
      <c r="AE65" t="s">
        <v>1307</v>
      </c>
      <c r="AF65" t="s">
        <v>1308</v>
      </c>
      <c r="AG65" t="s">
        <v>1309</v>
      </c>
      <c r="AH65" t="s">
        <v>1310</v>
      </c>
      <c r="AI65" t="s">
        <v>294</v>
      </c>
      <c r="AJ65">
        <v>92868</v>
      </c>
      <c r="AK65" t="s">
        <v>221</v>
      </c>
      <c r="AL65" t="s">
        <v>1311</v>
      </c>
      <c r="AO65" t="s">
        <v>1503</v>
      </c>
      <c r="AP65" t="s">
        <v>2140</v>
      </c>
    </row>
    <row r="66" spans="1:44" x14ac:dyDescent="0.3">
      <c r="A66" t="s">
        <v>2669</v>
      </c>
      <c r="B66" t="s">
        <v>914</v>
      </c>
      <c r="C66" t="s">
        <v>2670</v>
      </c>
      <c r="D66" t="s">
        <v>2274</v>
      </c>
      <c r="E66" t="s">
        <v>231</v>
      </c>
      <c r="F66" t="s">
        <v>2275</v>
      </c>
      <c r="G66" t="s">
        <v>271</v>
      </c>
      <c r="H66" t="s">
        <v>2671</v>
      </c>
      <c r="I66" t="s">
        <v>171</v>
      </c>
      <c r="J66" t="s">
        <v>2672</v>
      </c>
      <c r="K66" t="s">
        <v>2673</v>
      </c>
      <c r="L66" t="s">
        <v>846</v>
      </c>
      <c r="M66" t="s">
        <v>847</v>
      </c>
      <c r="N66" t="s">
        <v>838</v>
      </c>
      <c r="O66">
        <v>68198</v>
      </c>
      <c r="P66" t="s">
        <v>221</v>
      </c>
      <c r="Q66" t="s">
        <v>839</v>
      </c>
      <c r="R66" t="s">
        <v>840</v>
      </c>
      <c r="S66" t="s">
        <v>171</v>
      </c>
      <c r="T66" t="s">
        <v>841</v>
      </c>
      <c r="U66">
        <f>_xlfn.XLOOKUP(CEO[[#This Row],[Company Domain]],Summary[Company Domain], Summary[Revenue (in 000s USD)],"ERROR")</f>
        <v>1329650</v>
      </c>
      <c r="V66" t="str">
        <f>_xlfn.XLOOKUP(CEO[[#This Row],[Company Domain]],Summary[Company Domain], Summary[Revenue Range (in USD)],"ERROR")</f>
        <v>$1 bil. - $5 bil.</v>
      </c>
      <c r="W66" t="s">
        <v>280</v>
      </c>
      <c r="X66" t="s">
        <v>281</v>
      </c>
      <c r="Y66" t="s">
        <v>280</v>
      </c>
      <c r="Z66" t="s">
        <v>842</v>
      </c>
      <c r="AA66" t="str">
        <f>_xlfn.XLOOKUP(CEO[[#This Row],[Company Domain]],Summary[Company Domain], Summary[Industry (Standardized)],"ERROR")</f>
        <v>Physicians Clinics</v>
      </c>
      <c r="AB66" t="str">
        <f>_xlfn.XLOOKUP(CEO[[#This Row],[Company Domain]],Summary[Company Domain], Summary[Lead Segment HS],"ERROR")</f>
        <v>Healthcare</v>
      </c>
      <c r="AC66" t="str">
        <f>_xlfn.XLOOKUP(CEO[[#This Row],[Company Domain]],Summary[Company Domain], Summary[Industry Re-Segmentation],"ERROR")</f>
        <v>Healthcare</v>
      </c>
      <c r="AD66" t="s">
        <v>843</v>
      </c>
      <c r="AE66" t="s">
        <v>844</v>
      </c>
      <c r="AF66" t="s">
        <v>845</v>
      </c>
      <c r="AG66" t="s">
        <v>846</v>
      </c>
      <c r="AH66" t="s">
        <v>847</v>
      </c>
      <c r="AI66" t="s">
        <v>838</v>
      </c>
      <c r="AJ66">
        <v>68198</v>
      </c>
      <c r="AK66" t="s">
        <v>221</v>
      </c>
      <c r="AL66" t="s">
        <v>848</v>
      </c>
      <c r="AO66" t="s">
        <v>1503</v>
      </c>
      <c r="AP66" t="s">
        <v>2140</v>
      </c>
      <c r="AQ66" t="s">
        <v>3439</v>
      </c>
      <c r="AR66" t="s">
        <v>207</v>
      </c>
    </row>
    <row r="67" spans="1:44" x14ac:dyDescent="0.3">
      <c r="A67" t="s">
        <v>831</v>
      </c>
      <c r="C67" t="s">
        <v>2674</v>
      </c>
      <c r="D67" t="s">
        <v>2289</v>
      </c>
      <c r="E67" t="s">
        <v>231</v>
      </c>
      <c r="G67" t="s">
        <v>271</v>
      </c>
      <c r="H67" t="s">
        <v>2675</v>
      </c>
      <c r="I67" t="s">
        <v>1141</v>
      </c>
      <c r="K67" t="s">
        <v>2676</v>
      </c>
      <c r="L67" t="s">
        <v>1143</v>
      </c>
      <c r="M67" t="s">
        <v>1144</v>
      </c>
      <c r="N67" t="s">
        <v>1088</v>
      </c>
      <c r="O67">
        <v>80204</v>
      </c>
      <c r="P67" t="s">
        <v>221</v>
      </c>
      <c r="Q67" t="s">
        <v>77</v>
      </c>
      <c r="R67" t="s">
        <v>1145</v>
      </c>
      <c r="S67" t="s">
        <v>177</v>
      </c>
      <c r="T67" t="s">
        <v>1146</v>
      </c>
      <c r="U67">
        <f>_xlfn.XLOOKUP(CEO[[#This Row],[Company Domain]],Summary[Company Domain], Summary[Revenue (in 000s USD)],"ERROR")</f>
        <v>1193312</v>
      </c>
      <c r="V67" t="str">
        <f>_xlfn.XLOOKUP(CEO[[#This Row],[Company Domain]],Summary[Company Domain], Summary[Revenue Range (in USD)],"ERROR")</f>
        <v>$1 bil. - $5 bil.</v>
      </c>
      <c r="W67" t="s">
        <v>280</v>
      </c>
      <c r="X67" t="s">
        <v>281</v>
      </c>
      <c r="Y67" t="s">
        <v>280</v>
      </c>
      <c r="Z67" t="s">
        <v>819</v>
      </c>
      <c r="AA67" t="str">
        <f>_xlfn.XLOOKUP(CEO[[#This Row],[Company Domain]],Summary[Company Domain], Summary[Industry (Standardized)],"ERROR")</f>
        <v>Physicians Clinics</v>
      </c>
      <c r="AB67" t="str">
        <f>_xlfn.XLOOKUP(CEO[[#This Row],[Company Domain]],Summary[Company Domain], Summary[Lead Segment HS],"ERROR")</f>
        <v>Healthcare</v>
      </c>
      <c r="AC67" t="str">
        <f>_xlfn.XLOOKUP(CEO[[#This Row],[Company Domain]],Summary[Company Domain], Summary[Industry Re-Segmentation],"ERROR")</f>
        <v>Healthcare</v>
      </c>
      <c r="AD67" t="s">
        <v>1147</v>
      </c>
      <c r="AE67" t="s">
        <v>1148</v>
      </c>
      <c r="AF67" t="s">
        <v>1149</v>
      </c>
      <c r="AG67" t="s">
        <v>1150</v>
      </c>
      <c r="AH67" t="s">
        <v>1144</v>
      </c>
      <c r="AI67" t="s">
        <v>1088</v>
      </c>
      <c r="AJ67">
        <v>80204</v>
      </c>
      <c r="AK67" t="s">
        <v>221</v>
      </c>
      <c r="AL67" t="s">
        <v>1151</v>
      </c>
      <c r="AO67" t="s">
        <v>1503</v>
      </c>
      <c r="AP67" t="s">
        <v>2140</v>
      </c>
    </row>
    <row r="68" spans="1:44" x14ac:dyDescent="0.3">
      <c r="A68" t="s">
        <v>1050</v>
      </c>
      <c r="B68" t="s">
        <v>389</v>
      </c>
      <c r="C68" t="s">
        <v>913</v>
      </c>
      <c r="D68" t="s">
        <v>2274</v>
      </c>
      <c r="E68" t="s">
        <v>231</v>
      </c>
      <c r="F68" t="s">
        <v>2275</v>
      </c>
      <c r="G68" t="s">
        <v>271</v>
      </c>
      <c r="H68" t="s">
        <v>2677</v>
      </c>
      <c r="I68" t="s">
        <v>193</v>
      </c>
      <c r="K68" t="s">
        <v>2678</v>
      </c>
      <c r="M68" t="s">
        <v>2679</v>
      </c>
      <c r="N68" t="s">
        <v>2595</v>
      </c>
      <c r="P68" t="s">
        <v>221</v>
      </c>
      <c r="Q68" t="s">
        <v>94</v>
      </c>
      <c r="R68" t="s">
        <v>1042</v>
      </c>
      <c r="S68" t="s">
        <v>193</v>
      </c>
      <c r="T68" t="s">
        <v>1043</v>
      </c>
      <c r="U68">
        <f>_xlfn.XLOOKUP(CEO[[#This Row],[Company Domain]],Summary[Company Domain], Summary[Revenue (in 000s USD)],"ERROR")</f>
        <v>1785438</v>
      </c>
      <c r="V68" t="str">
        <f>_xlfn.XLOOKUP(CEO[[#This Row],[Company Domain]],Summary[Company Domain], Summary[Revenue Range (in USD)],"ERROR")</f>
        <v>$1 bil. - $5 bil.</v>
      </c>
      <c r="W68" t="s">
        <v>601</v>
      </c>
      <c r="X68" t="s">
        <v>602</v>
      </c>
      <c r="Y68" t="s">
        <v>601</v>
      </c>
      <c r="Z68" t="s">
        <v>602</v>
      </c>
      <c r="AA68" t="str">
        <f>_xlfn.XLOOKUP(CEO[[#This Row],[Company Domain]],Summary[Company Domain], Summary[Industry (Standardized)],"ERROR")</f>
        <v>Physicians Clinics</v>
      </c>
      <c r="AB68" t="str">
        <f>_xlfn.XLOOKUP(CEO[[#This Row],[Company Domain]],Summary[Company Domain], Summary[Lead Segment HS],"ERROR")</f>
        <v>Healthcare</v>
      </c>
      <c r="AC68" t="str">
        <f>_xlfn.XLOOKUP(CEO[[#This Row],[Company Domain]],Summary[Company Domain], Summary[Industry Re-Segmentation],"ERROR")</f>
        <v>Healthcare</v>
      </c>
      <c r="AD68" t="s">
        <v>1044</v>
      </c>
      <c r="AE68" t="s">
        <v>1045</v>
      </c>
      <c r="AF68" t="s">
        <v>1046</v>
      </c>
      <c r="AG68" t="s">
        <v>1047</v>
      </c>
      <c r="AH68" t="s">
        <v>1048</v>
      </c>
      <c r="AI68" t="s">
        <v>542</v>
      </c>
      <c r="AJ68">
        <v>75024</v>
      </c>
      <c r="AK68" t="s">
        <v>221</v>
      </c>
      <c r="AL68" t="s">
        <v>1049</v>
      </c>
      <c r="AO68" t="s">
        <v>1503</v>
      </c>
      <c r="AP68" t="s">
        <v>2140</v>
      </c>
    </row>
    <row r="69" spans="1:44" x14ac:dyDescent="0.3">
      <c r="A69" t="s">
        <v>319</v>
      </c>
      <c r="C69" t="s">
        <v>2680</v>
      </c>
      <c r="D69" t="s">
        <v>2274</v>
      </c>
      <c r="E69" t="s">
        <v>231</v>
      </c>
      <c r="F69" t="s">
        <v>2275</v>
      </c>
      <c r="G69" t="s">
        <v>271</v>
      </c>
      <c r="H69" t="s">
        <v>2681</v>
      </c>
      <c r="I69" t="s">
        <v>142</v>
      </c>
      <c r="J69" t="s">
        <v>2682</v>
      </c>
      <c r="M69" t="s">
        <v>1310</v>
      </c>
      <c r="N69" t="s">
        <v>294</v>
      </c>
      <c r="O69" t="s">
        <v>2683</v>
      </c>
      <c r="P69" t="s">
        <v>221</v>
      </c>
      <c r="Q69" t="s">
        <v>42</v>
      </c>
      <c r="R69" t="s">
        <v>530</v>
      </c>
      <c r="S69" t="s">
        <v>142</v>
      </c>
      <c r="T69" t="s">
        <v>531</v>
      </c>
      <c r="U69">
        <f>_xlfn.XLOOKUP(CEO[[#This Row],[Company Domain]],Summary[Company Domain], Summary[Revenue (in 000s USD)],"ERROR")</f>
        <v>17616228</v>
      </c>
      <c r="V69" t="str">
        <f>_xlfn.XLOOKUP(CEO[[#This Row],[Company Domain]],Summary[Company Domain], Summary[Revenue Range (in USD)],"ERROR")</f>
        <v>Over $5 bil.</v>
      </c>
      <c r="W69" t="s">
        <v>280</v>
      </c>
      <c r="X69" t="s">
        <v>281</v>
      </c>
      <c r="Y69" t="s">
        <v>399</v>
      </c>
      <c r="Z69" t="s">
        <v>532</v>
      </c>
      <c r="AA69" t="str">
        <f>_xlfn.XLOOKUP(CEO[[#This Row],[Company Domain]],Summary[Company Domain], Summary[Industry (Standardized)],"ERROR")</f>
        <v>Physicians Clinics</v>
      </c>
      <c r="AB69" t="str">
        <f>_xlfn.XLOOKUP(CEO[[#This Row],[Company Domain]],Summary[Company Domain], Summary[Lead Segment HS],"ERROR")</f>
        <v>Healthcare</v>
      </c>
      <c r="AC69" t="str">
        <f>_xlfn.XLOOKUP(CEO[[#This Row],[Company Domain]],Summary[Company Domain], Summary[Industry Re-Segmentation],"ERROR")</f>
        <v>Healthcare</v>
      </c>
      <c r="AD69" t="s">
        <v>533</v>
      </c>
      <c r="AE69" t="s">
        <v>534</v>
      </c>
      <c r="AF69" t="s">
        <v>535</v>
      </c>
      <c r="AG69" t="s">
        <v>527</v>
      </c>
      <c r="AH69" t="s">
        <v>528</v>
      </c>
      <c r="AI69" t="s">
        <v>529</v>
      </c>
      <c r="AJ69">
        <v>98057</v>
      </c>
      <c r="AK69" t="s">
        <v>221</v>
      </c>
      <c r="AL69" t="s">
        <v>536</v>
      </c>
      <c r="AO69" t="s">
        <v>1503</v>
      </c>
      <c r="AP69" t="s">
        <v>2140</v>
      </c>
    </row>
    <row r="70" spans="1:44" x14ac:dyDescent="0.3">
      <c r="A70" t="s">
        <v>2684</v>
      </c>
      <c r="B70" t="s">
        <v>2272</v>
      </c>
      <c r="C70" t="s">
        <v>2685</v>
      </c>
      <c r="D70" t="s">
        <v>2285</v>
      </c>
      <c r="E70" t="s">
        <v>231</v>
      </c>
      <c r="F70" t="s">
        <v>2275</v>
      </c>
      <c r="G70" t="s">
        <v>271</v>
      </c>
      <c r="H70" t="s">
        <v>2686</v>
      </c>
      <c r="I70" t="s">
        <v>120</v>
      </c>
      <c r="J70" t="s">
        <v>2687</v>
      </c>
      <c r="K70" t="s">
        <v>2688</v>
      </c>
      <c r="L70" t="s">
        <v>2689</v>
      </c>
      <c r="M70" t="s">
        <v>808</v>
      </c>
      <c r="N70" t="s">
        <v>396</v>
      </c>
      <c r="O70">
        <v>19106</v>
      </c>
      <c r="P70" t="s">
        <v>221</v>
      </c>
      <c r="Q70" t="s">
        <v>996</v>
      </c>
      <c r="R70" t="s">
        <v>997</v>
      </c>
      <c r="S70" t="s">
        <v>120</v>
      </c>
      <c r="T70" t="s">
        <v>998</v>
      </c>
      <c r="U70">
        <f>_xlfn.XLOOKUP(CEO[[#This Row],[Company Domain]],Summary[Company Domain], Summary[Revenue (in 000s USD)],"ERROR")</f>
        <v>2949889</v>
      </c>
      <c r="V70" t="str">
        <f>_xlfn.XLOOKUP(CEO[[#This Row],[Company Domain]],Summary[Company Domain], Summary[Revenue Range (in USD)],"ERROR")</f>
        <v>$1 bil. - $5 bil.</v>
      </c>
      <c r="W70" t="s">
        <v>208</v>
      </c>
      <c r="X70" t="s">
        <v>516</v>
      </c>
      <c r="Y70" t="s">
        <v>208</v>
      </c>
      <c r="Z70" t="s">
        <v>999</v>
      </c>
      <c r="AA70" t="str">
        <f>_xlfn.XLOOKUP(CEO[[#This Row],[Company Domain]],Summary[Company Domain], Summary[Industry (Standardized)],"ERROR")</f>
        <v>Retail</v>
      </c>
      <c r="AB70" t="str">
        <f>_xlfn.XLOOKUP(CEO[[#This Row],[Company Domain]],Summary[Company Domain], Summary[Lead Segment HS],"ERROR")</f>
        <v>Services</v>
      </c>
      <c r="AC70" t="str">
        <f>_xlfn.XLOOKUP(CEO[[#This Row],[Company Domain]],Summary[Company Domain], Summary[Industry Re-Segmentation],"ERROR")</f>
        <v>Retail + CPG</v>
      </c>
      <c r="AD70" t="s">
        <v>1000</v>
      </c>
      <c r="AE70" t="s">
        <v>1001</v>
      </c>
      <c r="AF70" t="s">
        <v>1002</v>
      </c>
      <c r="AG70" t="s">
        <v>1003</v>
      </c>
      <c r="AH70" t="s">
        <v>808</v>
      </c>
      <c r="AI70" t="s">
        <v>396</v>
      </c>
      <c r="AJ70">
        <v>19106</v>
      </c>
      <c r="AK70" t="s">
        <v>221</v>
      </c>
      <c r="AL70" t="s">
        <v>1004</v>
      </c>
      <c r="AO70" t="s">
        <v>1503</v>
      </c>
      <c r="AP70" t="s">
        <v>2140</v>
      </c>
      <c r="AQ70" t="s">
        <v>3439</v>
      </c>
      <c r="AR70" t="s">
        <v>212</v>
      </c>
    </row>
    <row r="71" spans="1:44" x14ac:dyDescent="0.3">
      <c r="A71" t="s">
        <v>974</v>
      </c>
      <c r="C71" t="s">
        <v>2690</v>
      </c>
      <c r="D71" t="s">
        <v>2274</v>
      </c>
      <c r="E71" t="s">
        <v>231</v>
      </c>
      <c r="F71" t="s">
        <v>2275</v>
      </c>
      <c r="G71" t="s">
        <v>271</v>
      </c>
      <c r="H71" t="s">
        <v>2691</v>
      </c>
      <c r="I71" t="s">
        <v>885</v>
      </c>
      <c r="J71" t="s">
        <v>2692</v>
      </c>
      <c r="K71" t="s">
        <v>2693</v>
      </c>
      <c r="L71" t="s">
        <v>893</v>
      </c>
      <c r="M71" t="s">
        <v>743</v>
      </c>
      <c r="N71" t="s">
        <v>376</v>
      </c>
      <c r="O71">
        <v>10013</v>
      </c>
      <c r="P71" t="s">
        <v>221</v>
      </c>
      <c r="Q71" t="s">
        <v>98</v>
      </c>
      <c r="R71" t="s">
        <v>888</v>
      </c>
      <c r="S71" t="s">
        <v>197</v>
      </c>
      <c r="T71" t="s">
        <v>889</v>
      </c>
      <c r="U71">
        <f>_xlfn.XLOOKUP(CEO[[#This Row],[Company Domain]],Summary[Company Domain], Summary[Revenue (in 000s USD)],"ERROR")</f>
        <v>11177516</v>
      </c>
      <c r="V71" t="str">
        <f>_xlfn.XLOOKUP(CEO[[#This Row],[Company Domain]],Summary[Company Domain], Summary[Revenue Range (in USD)],"ERROR")</f>
        <v>Over $5 bil.</v>
      </c>
      <c r="W71" t="s">
        <v>280</v>
      </c>
      <c r="X71" t="s">
        <v>281</v>
      </c>
      <c r="Y71" t="s">
        <v>280</v>
      </c>
      <c r="Z71" t="s">
        <v>281</v>
      </c>
      <c r="AA71" t="str">
        <f>_xlfn.XLOOKUP(CEO[[#This Row],[Company Domain]],Summary[Company Domain], Summary[Industry (Standardized)],"ERROR")</f>
        <v>Physicians Clinics</v>
      </c>
      <c r="AB71" t="str">
        <f>_xlfn.XLOOKUP(CEO[[#This Row],[Company Domain]],Summary[Company Domain], Summary[Lead Segment HS],"ERROR")</f>
        <v>Healthcare</v>
      </c>
      <c r="AC71" t="str">
        <f>_xlfn.XLOOKUP(CEO[[#This Row],[Company Domain]],Summary[Company Domain], Summary[Industry Re-Segmentation],"ERROR")</f>
        <v>Healthcare</v>
      </c>
      <c r="AD71" t="s">
        <v>890</v>
      </c>
      <c r="AE71" t="s">
        <v>891</v>
      </c>
      <c r="AF71" t="s">
        <v>892</v>
      </c>
      <c r="AG71" t="s">
        <v>893</v>
      </c>
      <c r="AH71" t="s">
        <v>743</v>
      </c>
      <c r="AI71" t="s">
        <v>376</v>
      </c>
      <c r="AJ71">
        <v>10013</v>
      </c>
      <c r="AK71" t="s">
        <v>221</v>
      </c>
      <c r="AL71" t="s">
        <v>894</v>
      </c>
      <c r="AO71" t="s">
        <v>1503</v>
      </c>
      <c r="AP71" t="s">
        <v>2141</v>
      </c>
    </row>
    <row r="72" spans="1:44" x14ac:dyDescent="0.3">
      <c r="A72" t="s">
        <v>2694</v>
      </c>
      <c r="C72" t="s">
        <v>2695</v>
      </c>
      <c r="D72" t="s">
        <v>2274</v>
      </c>
      <c r="E72" t="s">
        <v>231</v>
      </c>
      <c r="F72" t="s">
        <v>2275</v>
      </c>
      <c r="G72" t="s">
        <v>271</v>
      </c>
      <c r="H72" t="s">
        <v>2696</v>
      </c>
      <c r="I72" t="s">
        <v>139</v>
      </c>
      <c r="L72" t="s">
        <v>2697</v>
      </c>
      <c r="M72" t="s">
        <v>2698</v>
      </c>
      <c r="N72" t="s">
        <v>1088</v>
      </c>
      <c r="O72">
        <v>80751</v>
      </c>
      <c r="P72" t="s">
        <v>221</v>
      </c>
      <c r="Q72" t="s">
        <v>39</v>
      </c>
      <c r="R72" t="s">
        <v>982</v>
      </c>
      <c r="S72" t="s">
        <v>139</v>
      </c>
      <c r="T72" t="s">
        <v>983</v>
      </c>
      <c r="U72">
        <f>_xlfn.XLOOKUP(CEO[[#This Row],[Company Domain]],Summary[Company Domain], Summary[Revenue (in 000s USD)],"ERROR")</f>
        <v>12400000</v>
      </c>
      <c r="V72" t="str">
        <f>_xlfn.XLOOKUP(CEO[[#This Row],[Company Domain]],Summary[Company Domain], Summary[Revenue Range (in USD)],"ERROR")</f>
        <v>Over $5 bil.</v>
      </c>
      <c r="W72" t="s">
        <v>280</v>
      </c>
      <c r="X72" t="s">
        <v>281</v>
      </c>
      <c r="Y72" t="s">
        <v>858</v>
      </c>
      <c r="Z72" t="s">
        <v>984</v>
      </c>
      <c r="AA72" t="str">
        <f>_xlfn.XLOOKUP(CEO[[#This Row],[Company Domain]],Summary[Company Domain], Summary[Industry (Standardized)],"ERROR")</f>
        <v>Physicians Clinics</v>
      </c>
      <c r="AB72" t="str">
        <f>_xlfn.XLOOKUP(CEO[[#This Row],[Company Domain]],Summary[Company Domain], Summary[Lead Segment HS],"ERROR")</f>
        <v>Healthcare</v>
      </c>
      <c r="AC72" t="str">
        <f>_xlfn.XLOOKUP(CEO[[#This Row],[Company Domain]],Summary[Company Domain], Summary[Industry Re-Segmentation],"ERROR")</f>
        <v>Healthcare</v>
      </c>
      <c r="AD72" t="s">
        <v>985</v>
      </c>
      <c r="AE72" t="s">
        <v>986</v>
      </c>
      <c r="AF72" t="s">
        <v>987</v>
      </c>
      <c r="AG72" t="s">
        <v>988</v>
      </c>
      <c r="AH72" t="s">
        <v>989</v>
      </c>
      <c r="AI72" t="s">
        <v>981</v>
      </c>
      <c r="AJ72">
        <v>85012</v>
      </c>
      <c r="AK72" t="s">
        <v>221</v>
      </c>
      <c r="AL72" t="s">
        <v>990</v>
      </c>
      <c r="AO72" t="s">
        <v>1503</v>
      </c>
      <c r="AP72" t="s">
        <v>2140</v>
      </c>
      <c r="AQ72" t="s">
        <v>3439</v>
      </c>
      <c r="AR72" t="s">
        <v>207</v>
      </c>
    </row>
    <row r="73" spans="1:44" x14ac:dyDescent="0.3">
      <c r="A73" t="s">
        <v>288</v>
      </c>
      <c r="C73" t="s">
        <v>2699</v>
      </c>
      <c r="D73" t="s">
        <v>2285</v>
      </c>
      <c r="E73" t="s">
        <v>231</v>
      </c>
      <c r="F73" t="s">
        <v>2275</v>
      </c>
      <c r="G73" t="s">
        <v>271</v>
      </c>
      <c r="H73" t="s">
        <v>2700</v>
      </c>
      <c r="I73" t="s">
        <v>179</v>
      </c>
      <c r="J73" t="s">
        <v>2701</v>
      </c>
      <c r="K73" t="s">
        <v>2702</v>
      </c>
      <c r="L73" t="s">
        <v>1858</v>
      </c>
      <c r="M73" t="s">
        <v>1850</v>
      </c>
      <c r="N73" t="s">
        <v>1407</v>
      </c>
      <c r="O73">
        <v>89502</v>
      </c>
      <c r="P73" t="s">
        <v>221</v>
      </c>
      <c r="Q73" t="s">
        <v>1851</v>
      </c>
      <c r="R73" t="s">
        <v>1852</v>
      </c>
      <c r="S73" t="s">
        <v>179</v>
      </c>
      <c r="T73" t="s">
        <v>1853</v>
      </c>
      <c r="U73">
        <f>_xlfn.XLOOKUP(CEO[[#This Row],[Company Domain]],Summary[Company Domain], Summary[Revenue (in 000s USD)],"ERROR")</f>
        <v>1027614</v>
      </c>
      <c r="V73" t="str">
        <f>_xlfn.XLOOKUP(CEO[[#This Row],[Company Domain]],Summary[Company Domain], Summary[Revenue Range (in USD)],"ERROR")</f>
        <v>$1 bil. - $5 bil.</v>
      </c>
      <c r="W73" t="s">
        <v>280</v>
      </c>
      <c r="X73" t="s">
        <v>281</v>
      </c>
      <c r="Y73" t="s">
        <v>399</v>
      </c>
      <c r="Z73" t="s">
        <v>1854</v>
      </c>
      <c r="AA73" t="str">
        <f>_xlfn.XLOOKUP(CEO[[#This Row],[Company Domain]],Summary[Company Domain], Summary[Industry (Standardized)],"ERROR")</f>
        <v>Physicians Clinics</v>
      </c>
      <c r="AB73" t="str">
        <f>_xlfn.XLOOKUP(CEO[[#This Row],[Company Domain]],Summary[Company Domain], Summary[Lead Segment HS],"ERROR")</f>
        <v>Healthcare</v>
      </c>
      <c r="AC73" t="str">
        <f>_xlfn.XLOOKUP(CEO[[#This Row],[Company Domain]],Summary[Company Domain], Summary[Industry Re-Segmentation],"ERROR")</f>
        <v>Healthcare</v>
      </c>
      <c r="AD73" t="s">
        <v>1855</v>
      </c>
      <c r="AE73" t="s">
        <v>1856</v>
      </c>
      <c r="AF73" t="s">
        <v>1857</v>
      </c>
      <c r="AG73" t="s">
        <v>1858</v>
      </c>
      <c r="AH73" t="s">
        <v>1850</v>
      </c>
      <c r="AI73" t="s">
        <v>1407</v>
      </c>
      <c r="AJ73">
        <v>89502</v>
      </c>
      <c r="AK73" t="s">
        <v>221</v>
      </c>
      <c r="AL73" t="s">
        <v>1859</v>
      </c>
      <c r="AO73" t="s">
        <v>1503</v>
      </c>
      <c r="AP73" t="s">
        <v>2140</v>
      </c>
      <c r="AQ73" t="s">
        <v>3439</v>
      </c>
      <c r="AR73" t="s">
        <v>207</v>
      </c>
    </row>
    <row r="74" spans="1:44" x14ac:dyDescent="0.3">
      <c r="A74" t="s">
        <v>2211</v>
      </c>
      <c r="B74" t="s">
        <v>567</v>
      </c>
      <c r="C74" t="s">
        <v>2703</v>
      </c>
      <c r="D74" t="s">
        <v>2274</v>
      </c>
      <c r="E74" t="s">
        <v>231</v>
      </c>
      <c r="F74" t="s">
        <v>2275</v>
      </c>
      <c r="G74" t="s">
        <v>271</v>
      </c>
      <c r="H74" t="s">
        <v>2704</v>
      </c>
      <c r="I74" t="s">
        <v>191</v>
      </c>
      <c r="K74" t="s">
        <v>2705</v>
      </c>
      <c r="L74" t="s">
        <v>2706</v>
      </c>
      <c r="M74" t="s">
        <v>864</v>
      </c>
      <c r="N74" t="s">
        <v>294</v>
      </c>
      <c r="O74">
        <v>94115</v>
      </c>
      <c r="P74" t="s">
        <v>221</v>
      </c>
      <c r="Q74" t="s">
        <v>559</v>
      </c>
      <c r="R74" t="s">
        <v>560</v>
      </c>
      <c r="S74" t="s">
        <v>191</v>
      </c>
      <c r="T74" t="s">
        <v>561</v>
      </c>
      <c r="U74">
        <f>_xlfn.XLOOKUP(CEO[[#This Row],[Company Domain]],Summary[Company Domain], Summary[Revenue (in 000s USD)],"ERROR")</f>
        <v>257000000</v>
      </c>
      <c r="V74" t="str">
        <f>_xlfn.XLOOKUP(CEO[[#This Row],[Company Domain]],Summary[Company Domain], Summary[Revenue Range (in USD)],"ERROR")</f>
        <v>Over $5 bil.</v>
      </c>
      <c r="W74" t="s">
        <v>215</v>
      </c>
      <c r="Y74" t="s">
        <v>215</v>
      </c>
      <c r="AA74" t="str">
        <f>_xlfn.XLOOKUP(CEO[[#This Row],[Company Domain]],Summary[Company Domain], Summary[Industry (Standardized)],"ERROR")</f>
        <v>Insurance</v>
      </c>
      <c r="AB74" t="str">
        <f>_xlfn.XLOOKUP(CEO[[#This Row],[Company Domain]],Summary[Company Domain], Summary[Lead Segment HS],"ERROR")</f>
        <v>Services</v>
      </c>
      <c r="AC74" t="str">
        <f>_xlfn.XLOOKUP(CEO[[#This Row],[Company Domain]],Summary[Company Domain], Summary[Industry Re-Segmentation],"ERROR")</f>
        <v>Finance &amp; Insurance</v>
      </c>
      <c r="AD74" t="s">
        <v>562</v>
      </c>
      <c r="AE74" t="s">
        <v>563</v>
      </c>
      <c r="AF74" t="s">
        <v>564</v>
      </c>
      <c r="AG74" t="s">
        <v>556</v>
      </c>
      <c r="AH74" t="s">
        <v>557</v>
      </c>
      <c r="AI74" t="s">
        <v>558</v>
      </c>
      <c r="AJ74">
        <v>55343</v>
      </c>
      <c r="AK74" t="s">
        <v>221</v>
      </c>
      <c r="AL74" t="s">
        <v>565</v>
      </c>
      <c r="AO74" t="s">
        <v>1503</v>
      </c>
      <c r="AP74" t="s">
        <v>2140</v>
      </c>
    </row>
    <row r="75" spans="1:44" x14ac:dyDescent="0.3">
      <c r="A75" t="s">
        <v>2707</v>
      </c>
      <c r="C75" t="s">
        <v>2708</v>
      </c>
      <c r="D75" t="s">
        <v>2274</v>
      </c>
      <c r="E75" t="s">
        <v>231</v>
      </c>
      <c r="F75" t="s">
        <v>2275</v>
      </c>
      <c r="G75" t="s">
        <v>271</v>
      </c>
      <c r="H75" t="s">
        <v>2709</v>
      </c>
      <c r="I75" t="s">
        <v>740</v>
      </c>
      <c r="K75" t="s">
        <v>2710</v>
      </c>
      <c r="L75" t="s">
        <v>2711</v>
      </c>
      <c r="M75" t="s">
        <v>743</v>
      </c>
      <c r="N75" t="s">
        <v>376</v>
      </c>
      <c r="O75">
        <v>10017</v>
      </c>
      <c r="P75" t="s">
        <v>221</v>
      </c>
      <c r="Q75" t="s">
        <v>5</v>
      </c>
      <c r="R75" t="s">
        <v>744</v>
      </c>
      <c r="S75" t="s">
        <v>105</v>
      </c>
      <c r="T75" t="s">
        <v>745</v>
      </c>
      <c r="U75">
        <f>_xlfn.XLOOKUP(CEO[[#This Row],[Company Domain]],Summary[Company Domain], Summary[Revenue (in 000s USD)],"ERROR")</f>
        <v>6783845</v>
      </c>
      <c r="V75" t="str">
        <f>_xlfn.XLOOKUP(CEO[[#This Row],[Company Domain]],Summary[Company Domain], Summary[Revenue Range (in USD)],"ERROR")</f>
        <v>Over $5 bil.</v>
      </c>
      <c r="W75" t="s">
        <v>208</v>
      </c>
      <c r="X75" t="s">
        <v>312</v>
      </c>
      <c r="Y75" t="s">
        <v>208</v>
      </c>
      <c r="Z75" t="s">
        <v>746</v>
      </c>
      <c r="AA75" t="str">
        <f>_xlfn.XLOOKUP(CEO[[#This Row],[Company Domain]],Summary[Company Domain], Summary[Industry (Standardized)],"ERROR")</f>
        <v>Retail</v>
      </c>
      <c r="AB75" t="str">
        <f>_xlfn.XLOOKUP(CEO[[#This Row],[Company Domain]],Summary[Company Domain], Summary[Lead Segment HS],"ERROR")</f>
        <v>Services</v>
      </c>
      <c r="AC75" t="str">
        <f>_xlfn.XLOOKUP(CEO[[#This Row],[Company Domain]],Summary[Company Domain], Summary[Industry Re-Segmentation],"ERROR")</f>
        <v>Retail + CPG</v>
      </c>
      <c r="AD75" t="s">
        <v>747</v>
      </c>
      <c r="AE75" t="s">
        <v>748</v>
      </c>
      <c r="AF75" t="s">
        <v>749</v>
      </c>
      <c r="AG75" t="s">
        <v>742</v>
      </c>
      <c r="AH75" t="s">
        <v>743</v>
      </c>
      <c r="AI75" t="s">
        <v>376</v>
      </c>
      <c r="AJ75">
        <v>10022</v>
      </c>
      <c r="AK75" t="s">
        <v>221</v>
      </c>
      <c r="AL75" t="s">
        <v>750</v>
      </c>
      <c r="AO75" t="s">
        <v>1503</v>
      </c>
      <c r="AP75" t="s">
        <v>2140</v>
      </c>
    </row>
    <row r="76" spans="1:44" x14ac:dyDescent="0.3">
      <c r="A76" t="s">
        <v>2036</v>
      </c>
      <c r="C76" t="s">
        <v>2712</v>
      </c>
      <c r="D76" t="s">
        <v>2274</v>
      </c>
      <c r="E76" t="s">
        <v>231</v>
      </c>
      <c r="F76" t="s">
        <v>2275</v>
      </c>
      <c r="G76" t="s">
        <v>271</v>
      </c>
      <c r="H76" t="s">
        <v>2713</v>
      </c>
      <c r="I76" t="s">
        <v>143</v>
      </c>
      <c r="K76" t="s">
        <v>2714</v>
      </c>
      <c r="L76" t="s">
        <v>443</v>
      </c>
      <c r="M76" t="s">
        <v>444</v>
      </c>
      <c r="N76" t="s">
        <v>294</v>
      </c>
      <c r="O76">
        <v>92626</v>
      </c>
      <c r="P76" t="s">
        <v>221</v>
      </c>
      <c r="Q76" t="s">
        <v>43</v>
      </c>
      <c r="R76" t="s">
        <v>445</v>
      </c>
      <c r="S76" t="s">
        <v>143</v>
      </c>
      <c r="T76" t="s">
        <v>446</v>
      </c>
      <c r="U76">
        <f>_xlfn.XLOOKUP(CEO[[#This Row],[Company Domain]],Summary[Company Domain], Summary[Revenue (in 000s USD)],"ERROR")</f>
        <v>9654617</v>
      </c>
      <c r="V76" t="str">
        <f>_xlfn.XLOOKUP(CEO[[#This Row],[Company Domain]],Summary[Company Domain], Summary[Revenue Range (in USD)],"ERROR")</f>
        <v>Over $5 bil.</v>
      </c>
      <c r="W76" t="s">
        <v>219</v>
      </c>
      <c r="X76" t="s">
        <v>349</v>
      </c>
      <c r="Y76" t="s">
        <v>219</v>
      </c>
      <c r="Z76" t="s">
        <v>349</v>
      </c>
      <c r="AA76" t="str">
        <f>_xlfn.XLOOKUP(CEO[[#This Row],[Company Domain]],Summary[Company Domain], Summary[Industry (Standardized)],"ERROR")</f>
        <v>Finance</v>
      </c>
      <c r="AB76" t="str">
        <f>_xlfn.XLOOKUP(CEO[[#This Row],[Company Domain]],Summary[Company Domain], Summary[Lead Segment HS],"ERROR")</f>
        <v>Services</v>
      </c>
      <c r="AC76" t="str">
        <f>_xlfn.XLOOKUP(CEO[[#This Row],[Company Domain]],Summary[Company Domain], Summary[Industry Re-Segmentation],"ERROR")</f>
        <v>Finance &amp; Insurance</v>
      </c>
      <c r="AD76" t="s">
        <v>447</v>
      </c>
      <c r="AE76" t="s">
        <v>448</v>
      </c>
      <c r="AF76" t="s">
        <v>449</v>
      </c>
      <c r="AG76" t="s">
        <v>443</v>
      </c>
      <c r="AH76" t="s">
        <v>444</v>
      </c>
      <c r="AI76" t="s">
        <v>294</v>
      </c>
      <c r="AJ76">
        <v>92626</v>
      </c>
      <c r="AK76" t="s">
        <v>221</v>
      </c>
      <c r="AL76" t="s">
        <v>450</v>
      </c>
      <c r="AO76" t="s">
        <v>1503</v>
      </c>
      <c r="AP76" t="s">
        <v>2140</v>
      </c>
    </row>
    <row r="77" spans="1:44" x14ac:dyDescent="0.3">
      <c r="A77" t="s">
        <v>2715</v>
      </c>
      <c r="C77" t="s">
        <v>2716</v>
      </c>
      <c r="D77" t="s">
        <v>2717</v>
      </c>
      <c r="E77" t="s">
        <v>231</v>
      </c>
      <c r="F77" t="s">
        <v>2275</v>
      </c>
      <c r="G77" t="s">
        <v>271</v>
      </c>
      <c r="H77" t="s">
        <v>2718</v>
      </c>
      <c r="I77" t="s">
        <v>161</v>
      </c>
      <c r="J77" t="s">
        <v>2719</v>
      </c>
      <c r="K77" t="s">
        <v>2720</v>
      </c>
      <c r="L77" t="s">
        <v>2721</v>
      </c>
      <c r="M77" t="s">
        <v>308</v>
      </c>
      <c r="N77" t="s">
        <v>294</v>
      </c>
      <c r="O77">
        <v>90017</v>
      </c>
      <c r="P77" t="s">
        <v>221</v>
      </c>
      <c r="Q77" t="s">
        <v>926</v>
      </c>
      <c r="R77" t="s">
        <v>927</v>
      </c>
      <c r="S77" t="s">
        <v>161</v>
      </c>
      <c r="T77" t="s">
        <v>928</v>
      </c>
      <c r="U77">
        <f>_xlfn.XLOOKUP(CEO[[#This Row],[Company Domain]],Summary[Company Domain], Summary[Revenue (in 000s USD)],"ERROR")</f>
        <v>7248142</v>
      </c>
      <c r="V77" t="str">
        <f>_xlfn.XLOOKUP(CEO[[#This Row],[Company Domain]],Summary[Company Domain], Summary[Revenue Range (in USD)],"ERROR")</f>
        <v>Over $5 bil.</v>
      </c>
      <c r="W77" t="s">
        <v>380</v>
      </c>
      <c r="X77" t="s">
        <v>929</v>
      </c>
      <c r="Y77" t="s">
        <v>380</v>
      </c>
      <c r="Z77" t="s">
        <v>929</v>
      </c>
      <c r="AA77" t="str">
        <f>_xlfn.XLOOKUP(CEO[[#This Row],[Company Domain]],Summary[Company Domain], Summary[Industry (Standardized)],"ERROR")</f>
        <v>Consumer Services</v>
      </c>
      <c r="AB77" t="str">
        <f>_xlfn.XLOOKUP(CEO[[#This Row],[Company Domain]],Summary[Company Domain], Summary[Lead Segment HS],"ERROR")</f>
        <v>Services</v>
      </c>
      <c r="AC77" t="str">
        <f>_xlfn.XLOOKUP(CEO[[#This Row],[Company Domain]],Summary[Company Domain], Summary[Industry Re-Segmentation],"ERROR")</f>
        <v>Retail + CPG</v>
      </c>
      <c r="AD77" t="s">
        <v>930</v>
      </c>
      <c r="AE77" t="s">
        <v>931</v>
      </c>
      <c r="AF77" t="s">
        <v>932</v>
      </c>
      <c r="AG77" t="s">
        <v>933</v>
      </c>
      <c r="AH77" t="s">
        <v>925</v>
      </c>
      <c r="AI77" t="s">
        <v>294</v>
      </c>
      <c r="AJ77">
        <v>94025</v>
      </c>
      <c r="AK77" t="s">
        <v>221</v>
      </c>
      <c r="AL77" t="s">
        <v>934</v>
      </c>
      <c r="AO77" t="s">
        <v>1503</v>
      </c>
      <c r="AP77" t="s">
        <v>2140</v>
      </c>
    </row>
    <row r="78" spans="1:44" x14ac:dyDescent="0.3">
      <c r="A78" t="s">
        <v>2722</v>
      </c>
      <c r="B78" t="s">
        <v>896</v>
      </c>
      <c r="C78" t="s">
        <v>2723</v>
      </c>
      <c r="D78" t="s">
        <v>2285</v>
      </c>
      <c r="E78" t="s">
        <v>231</v>
      </c>
      <c r="F78" t="s">
        <v>2275</v>
      </c>
      <c r="G78" t="s">
        <v>271</v>
      </c>
      <c r="H78" t="s">
        <v>2724</v>
      </c>
      <c r="I78" t="s">
        <v>152</v>
      </c>
      <c r="J78" t="s">
        <v>2725</v>
      </c>
      <c r="K78" t="s">
        <v>2726</v>
      </c>
      <c r="L78" t="s">
        <v>823</v>
      </c>
      <c r="M78" t="s">
        <v>541</v>
      </c>
      <c r="N78" t="s">
        <v>542</v>
      </c>
      <c r="O78">
        <v>77030</v>
      </c>
      <c r="P78" t="s">
        <v>221</v>
      </c>
      <c r="Q78" t="s">
        <v>52</v>
      </c>
      <c r="R78" t="s">
        <v>817</v>
      </c>
      <c r="S78" t="s">
        <v>152</v>
      </c>
      <c r="T78" t="s">
        <v>818</v>
      </c>
      <c r="U78">
        <f>_xlfn.XLOOKUP(CEO[[#This Row],[Company Domain]],Summary[Company Domain], Summary[Revenue (in 000s USD)],"ERROR")</f>
        <v>4364421</v>
      </c>
      <c r="V78" t="str">
        <f>_xlfn.XLOOKUP(CEO[[#This Row],[Company Domain]],Summary[Company Domain], Summary[Revenue Range (in USD)],"ERROR")</f>
        <v>$1 bil. - $5 bil.</v>
      </c>
      <c r="W78" t="s">
        <v>280</v>
      </c>
      <c r="X78" t="s">
        <v>281</v>
      </c>
      <c r="Y78" t="s">
        <v>280</v>
      </c>
      <c r="Z78" t="s">
        <v>819</v>
      </c>
      <c r="AA78" t="str">
        <f>_xlfn.XLOOKUP(CEO[[#This Row],[Company Domain]],Summary[Company Domain], Summary[Industry (Standardized)],"ERROR")</f>
        <v>Physicians Clinics</v>
      </c>
      <c r="AB78" t="str">
        <f>_xlfn.XLOOKUP(CEO[[#This Row],[Company Domain]],Summary[Company Domain], Summary[Lead Segment HS],"ERROR")</f>
        <v>Healthcare</v>
      </c>
      <c r="AC78" t="str">
        <f>_xlfn.XLOOKUP(CEO[[#This Row],[Company Domain]],Summary[Company Domain], Summary[Industry Re-Segmentation],"ERROR")</f>
        <v>Healthcare</v>
      </c>
      <c r="AD78" t="s">
        <v>820</v>
      </c>
      <c r="AE78" t="s">
        <v>821</v>
      </c>
      <c r="AF78" t="s">
        <v>822</v>
      </c>
      <c r="AG78" t="s">
        <v>823</v>
      </c>
      <c r="AH78" t="s">
        <v>541</v>
      </c>
      <c r="AI78" t="s">
        <v>542</v>
      </c>
      <c r="AJ78">
        <v>77030</v>
      </c>
      <c r="AK78" t="s">
        <v>221</v>
      </c>
      <c r="AL78" t="s">
        <v>824</v>
      </c>
      <c r="AO78" t="s">
        <v>1503</v>
      </c>
      <c r="AP78" t="s">
        <v>2140</v>
      </c>
      <c r="AQ78" t="s">
        <v>3440</v>
      </c>
      <c r="AR78" t="s">
        <v>207</v>
      </c>
    </row>
    <row r="79" spans="1:44" x14ac:dyDescent="0.3">
      <c r="A79" t="s">
        <v>2211</v>
      </c>
      <c r="C79" t="s">
        <v>2727</v>
      </c>
      <c r="D79" t="s">
        <v>2728</v>
      </c>
      <c r="E79" t="s">
        <v>231</v>
      </c>
      <c r="F79" t="s">
        <v>2729</v>
      </c>
      <c r="G79" t="s">
        <v>271</v>
      </c>
      <c r="H79" t="s">
        <v>2730</v>
      </c>
      <c r="I79" t="s">
        <v>196</v>
      </c>
      <c r="J79" t="s">
        <v>2731</v>
      </c>
      <c r="K79" t="s">
        <v>2732</v>
      </c>
      <c r="L79" t="s">
        <v>1120</v>
      </c>
      <c r="M79" t="s">
        <v>1121</v>
      </c>
      <c r="N79" t="s">
        <v>581</v>
      </c>
      <c r="O79">
        <v>83707</v>
      </c>
      <c r="P79" t="s">
        <v>221</v>
      </c>
      <c r="Q79" t="s">
        <v>1122</v>
      </c>
      <c r="R79" t="s">
        <v>1123</v>
      </c>
      <c r="S79" t="s">
        <v>196</v>
      </c>
      <c r="T79" t="s">
        <v>1124</v>
      </c>
      <c r="U79">
        <f>_xlfn.XLOOKUP(CEO[[#This Row],[Company Domain]],Summary[Company Domain], Summary[Revenue (in 000s USD)],"ERROR")</f>
        <v>15540000</v>
      </c>
      <c r="V79" t="str">
        <f>_xlfn.XLOOKUP(CEO[[#This Row],[Company Domain]],Summary[Company Domain], Summary[Revenue Range (in USD)],"ERROR")</f>
        <v>Over $5 bil.</v>
      </c>
      <c r="W79" t="s">
        <v>212</v>
      </c>
      <c r="X79" t="s">
        <v>1125</v>
      </c>
      <c r="Y79" t="s">
        <v>212</v>
      </c>
      <c r="Z79" t="s">
        <v>1126</v>
      </c>
      <c r="AA79" t="str">
        <f>_xlfn.XLOOKUP(CEO[[#This Row],[Company Domain]],Summary[Company Domain], Summary[Industry (Standardized)],"ERROR")</f>
        <v>Manufacturing</v>
      </c>
      <c r="AB79" t="str">
        <f>_xlfn.XLOOKUP(CEO[[#This Row],[Company Domain]],Summary[Company Domain], Summary[Lead Segment HS],"ERROR")</f>
        <v>Services</v>
      </c>
      <c r="AC79" t="str">
        <f>_xlfn.XLOOKUP(CEO[[#This Row],[Company Domain]],Summary[Company Domain], Summary[Industry Re-Segmentation],"ERROR")</f>
        <v>Manufacturing</v>
      </c>
      <c r="AD79" t="s">
        <v>1127</v>
      </c>
      <c r="AE79" t="s">
        <v>1128</v>
      </c>
      <c r="AF79" t="s">
        <v>1129</v>
      </c>
      <c r="AG79" t="s">
        <v>1120</v>
      </c>
      <c r="AH79" t="s">
        <v>1121</v>
      </c>
      <c r="AI79" t="s">
        <v>581</v>
      </c>
      <c r="AJ79">
        <v>83707</v>
      </c>
      <c r="AK79" t="s">
        <v>221</v>
      </c>
      <c r="AL79" t="s">
        <v>1130</v>
      </c>
      <c r="AO79" t="s">
        <v>1503</v>
      </c>
      <c r="AP79" t="s">
        <v>2140</v>
      </c>
    </row>
    <row r="80" spans="1:44" x14ac:dyDescent="0.3">
      <c r="A80" t="s">
        <v>2733</v>
      </c>
      <c r="B80" t="s">
        <v>389</v>
      </c>
      <c r="C80" t="s">
        <v>2734</v>
      </c>
      <c r="D80" t="s">
        <v>2285</v>
      </c>
      <c r="E80" t="s">
        <v>231</v>
      </c>
      <c r="F80" t="s">
        <v>2275</v>
      </c>
      <c r="G80" t="s">
        <v>271</v>
      </c>
      <c r="H80" t="s">
        <v>2735</v>
      </c>
      <c r="I80" t="s">
        <v>163</v>
      </c>
      <c r="J80" t="s">
        <v>2736</v>
      </c>
      <c r="K80" t="s">
        <v>2737</v>
      </c>
      <c r="L80" t="s">
        <v>549</v>
      </c>
      <c r="M80" t="s">
        <v>550</v>
      </c>
      <c r="N80" t="s">
        <v>551</v>
      </c>
      <c r="O80">
        <v>37067</v>
      </c>
      <c r="P80" t="s">
        <v>221</v>
      </c>
      <c r="Q80" t="s">
        <v>63</v>
      </c>
      <c r="R80" t="s">
        <v>667</v>
      </c>
      <c r="S80" t="s">
        <v>163</v>
      </c>
      <c r="T80" t="s">
        <v>668</v>
      </c>
      <c r="U80">
        <f>_xlfn.XLOOKUP(CEO[[#This Row],[Company Domain]],Summary[Company Domain], Summary[Revenue (in 000s USD)],"ERROR")</f>
        <v>1688222</v>
      </c>
      <c r="V80" t="str">
        <f>_xlfn.XLOOKUP(CEO[[#This Row],[Company Domain]],Summary[Company Domain], Summary[Revenue Range (in USD)],"ERROR")</f>
        <v>$1 bil. - $5 bil.</v>
      </c>
      <c r="W80" t="s">
        <v>280</v>
      </c>
      <c r="X80" t="s">
        <v>281</v>
      </c>
      <c r="Y80" t="s">
        <v>280</v>
      </c>
      <c r="Z80" t="s">
        <v>281</v>
      </c>
      <c r="AA80" t="str">
        <f>_xlfn.XLOOKUP(CEO[[#This Row],[Company Domain]],Summary[Company Domain], Summary[Industry (Standardized)],"ERROR")</f>
        <v>Physicians Clinics</v>
      </c>
      <c r="AB80" t="str">
        <f>_xlfn.XLOOKUP(CEO[[#This Row],[Company Domain]],Summary[Company Domain], Summary[Lead Segment HS],"ERROR")</f>
        <v>Healthcare</v>
      </c>
      <c r="AC80" t="str">
        <f>_xlfn.XLOOKUP(CEO[[#This Row],[Company Domain]],Summary[Company Domain], Summary[Industry Re-Segmentation],"ERROR")</f>
        <v>Healthcare</v>
      </c>
      <c r="AD80" t="s">
        <v>669</v>
      </c>
      <c r="AE80" t="s">
        <v>670</v>
      </c>
      <c r="AF80" t="s">
        <v>671</v>
      </c>
      <c r="AG80" t="s">
        <v>672</v>
      </c>
      <c r="AH80" t="s">
        <v>673</v>
      </c>
      <c r="AI80" t="s">
        <v>396</v>
      </c>
      <c r="AJ80">
        <v>19611</v>
      </c>
      <c r="AK80" t="s">
        <v>221</v>
      </c>
      <c r="AL80" t="s">
        <v>674</v>
      </c>
      <c r="AO80" t="s">
        <v>1503</v>
      </c>
      <c r="AP80" t="s">
        <v>2140</v>
      </c>
    </row>
    <row r="81" spans="1:44" x14ac:dyDescent="0.3">
      <c r="A81" t="s">
        <v>2722</v>
      </c>
      <c r="B81" t="s">
        <v>389</v>
      </c>
      <c r="C81" t="s">
        <v>2738</v>
      </c>
      <c r="D81" t="s">
        <v>2274</v>
      </c>
      <c r="E81" t="s">
        <v>231</v>
      </c>
      <c r="F81" t="s">
        <v>2275</v>
      </c>
      <c r="G81" t="s">
        <v>271</v>
      </c>
      <c r="H81" t="s">
        <v>2739</v>
      </c>
      <c r="I81" t="s">
        <v>1870</v>
      </c>
      <c r="J81" t="s">
        <v>2740</v>
      </c>
      <c r="K81" t="s">
        <v>2741</v>
      </c>
      <c r="L81" t="s">
        <v>742</v>
      </c>
      <c r="M81" t="s">
        <v>743</v>
      </c>
      <c r="N81" t="s">
        <v>376</v>
      </c>
      <c r="O81">
        <v>10022</v>
      </c>
      <c r="P81" t="s">
        <v>221</v>
      </c>
      <c r="Q81" t="s">
        <v>5</v>
      </c>
      <c r="R81" t="s">
        <v>744</v>
      </c>
      <c r="S81" t="s">
        <v>105</v>
      </c>
      <c r="T81" t="s">
        <v>745</v>
      </c>
      <c r="U81">
        <f>_xlfn.XLOOKUP(CEO[[#This Row],[Company Domain]],Summary[Company Domain], Summary[Revenue (in 000s USD)],"ERROR")</f>
        <v>6783845</v>
      </c>
      <c r="V81" t="str">
        <f>_xlfn.XLOOKUP(CEO[[#This Row],[Company Domain]],Summary[Company Domain], Summary[Revenue Range (in USD)],"ERROR")</f>
        <v>Over $5 bil.</v>
      </c>
      <c r="W81" t="s">
        <v>208</v>
      </c>
      <c r="X81" t="s">
        <v>312</v>
      </c>
      <c r="Y81" t="s">
        <v>208</v>
      </c>
      <c r="Z81" t="s">
        <v>746</v>
      </c>
      <c r="AA81" t="str">
        <f>_xlfn.XLOOKUP(CEO[[#This Row],[Company Domain]],Summary[Company Domain], Summary[Industry (Standardized)],"ERROR")</f>
        <v>Retail</v>
      </c>
      <c r="AB81" t="str">
        <f>_xlfn.XLOOKUP(CEO[[#This Row],[Company Domain]],Summary[Company Domain], Summary[Lead Segment HS],"ERROR")</f>
        <v>Services</v>
      </c>
      <c r="AC81" t="str">
        <f>_xlfn.XLOOKUP(CEO[[#This Row],[Company Domain]],Summary[Company Domain], Summary[Industry Re-Segmentation],"ERROR")</f>
        <v>Retail + CPG</v>
      </c>
      <c r="AD81" t="s">
        <v>747</v>
      </c>
      <c r="AE81" t="s">
        <v>748</v>
      </c>
      <c r="AF81" t="s">
        <v>749</v>
      </c>
      <c r="AG81" t="s">
        <v>742</v>
      </c>
      <c r="AH81" t="s">
        <v>743</v>
      </c>
      <c r="AI81" t="s">
        <v>376</v>
      </c>
      <c r="AJ81">
        <v>10022</v>
      </c>
      <c r="AK81" t="s">
        <v>221</v>
      </c>
      <c r="AL81" t="s">
        <v>750</v>
      </c>
      <c r="AO81" t="s">
        <v>1503</v>
      </c>
      <c r="AP81" t="s">
        <v>2140</v>
      </c>
      <c r="AQ81" t="s">
        <v>3439</v>
      </c>
      <c r="AR81" t="s">
        <v>210</v>
      </c>
    </row>
    <row r="82" spans="1:44" x14ac:dyDescent="0.3">
      <c r="A82" t="s">
        <v>288</v>
      </c>
      <c r="B82" t="s">
        <v>1153</v>
      </c>
      <c r="C82" t="s">
        <v>1648</v>
      </c>
      <c r="D82" t="s">
        <v>2274</v>
      </c>
      <c r="E82" t="s">
        <v>231</v>
      </c>
      <c r="F82" t="s">
        <v>2275</v>
      </c>
      <c r="G82" t="s">
        <v>271</v>
      </c>
      <c r="H82" t="s">
        <v>2742</v>
      </c>
      <c r="I82" t="s">
        <v>191</v>
      </c>
      <c r="K82" t="s">
        <v>2743</v>
      </c>
      <c r="L82" t="s">
        <v>2744</v>
      </c>
      <c r="M82" t="s">
        <v>557</v>
      </c>
      <c r="N82" t="s">
        <v>558</v>
      </c>
      <c r="O82">
        <v>55343</v>
      </c>
      <c r="P82" t="s">
        <v>221</v>
      </c>
      <c r="Q82" t="s">
        <v>559</v>
      </c>
      <c r="R82" t="s">
        <v>560</v>
      </c>
      <c r="S82" t="s">
        <v>191</v>
      </c>
      <c r="T82" t="s">
        <v>561</v>
      </c>
      <c r="U82">
        <f>_xlfn.XLOOKUP(CEO[[#This Row],[Company Domain]],Summary[Company Domain], Summary[Revenue (in 000s USD)],"ERROR")</f>
        <v>257000000</v>
      </c>
      <c r="V82" t="str">
        <f>_xlfn.XLOOKUP(CEO[[#This Row],[Company Domain]],Summary[Company Domain], Summary[Revenue Range (in USD)],"ERROR")</f>
        <v>Over $5 bil.</v>
      </c>
      <c r="W82" t="s">
        <v>215</v>
      </c>
      <c r="Y82" t="s">
        <v>215</v>
      </c>
      <c r="AA82" t="str">
        <f>_xlfn.XLOOKUP(CEO[[#This Row],[Company Domain]],Summary[Company Domain], Summary[Industry (Standardized)],"ERROR")</f>
        <v>Insurance</v>
      </c>
      <c r="AB82" t="str">
        <f>_xlfn.XLOOKUP(CEO[[#This Row],[Company Domain]],Summary[Company Domain], Summary[Lead Segment HS],"ERROR")</f>
        <v>Services</v>
      </c>
      <c r="AC82" t="str">
        <f>_xlfn.XLOOKUP(CEO[[#This Row],[Company Domain]],Summary[Company Domain], Summary[Industry Re-Segmentation],"ERROR")</f>
        <v>Finance &amp; Insurance</v>
      </c>
      <c r="AD82" t="s">
        <v>562</v>
      </c>
      <c r="AE82" t="s">
        <v>563</v>
      </c>
      <c r="AF82" t="s">
        <v>564</v>
      </c>
      <c r="AG82" t="s">
        <v>556</v>
      </c>
      <c r="AH82" t="s">
        <v>557</v>
      </c>
      <c r="AI82" t="s">
        <v>558</v>
      </c>
      <c r="AJ82">
        <v>55343</v>
      </c>
      <c r="AK82" t="s">
        <v>221</v>
      </c>
      <c r="AL82" t="s">
        <v>565</v>
      </c>
      <c r="AO82" t="s">
        <v>1503</v>
      </c>
      <c r="AP82" t="s">
        <v>2140</v>
      </c>
    </row>
    <row r="83" spans="1:44" x14ac:dyDescent="0.3">
      <c r="A83" t="s">
        <v>2745</v>
      </c>
      <c r="C83" t="s">
        <v>2746</v>
      </c>
      <c r="D83" t="s">
        <v>2274</v>
      </c>
      <c r="E83" t="s">
        <v>231</v>
      </c>
      <c r="F83" t="s">
        <v>2275</v>
      </c>
      <c r="G83" t="s">
        <v>271</v>
      </c>
      <c r="H83" t="s">
        <v>2747</v>
      </c>
      <c r="I83" t="s">
        <v>154</v>
      </c>
      <c r="J83" t="s">
        <v>2748</v>
      </c>
      <c r="K83" t="s">
        <v>2749</v>
      </c>
      <c r="L83" t="s">
        <v>549</v>
      </c>
      <c r="M83" t="s">
        <v>550</v>
      </c>
      <c r="N83" t="s">
        <v>551</v>
      </c>
      <c r="O83">
        <v>37067</v>
      </c>
      <c r="P83" t="s">
        <v>221</v>
      </c>
      <c r="Q83" t="s">
        <v>543</v>
      </c>
      <c r="R83" t="s">
        <v>544</v>
      </c>
      <c r="S83" t="s">
        <v>154</v>
      </c>
      <c r="T83" t="s">
        <v>545</v>
      </c>
      <c r="U83">
        <f>_xlfn.XLOOKUP(CEO[[#This Row],[Company Domain]],Summary[Company Domain], Summary[Revenue (in 000s USD)],"ERROR")</f>
        <v>12450000</v>
      </c>
      <c r="V83" t="str">
        <f>_xlfn.XLOOKUP(CEO[[#This Row],[Company Domain]],Summary[Company Domain], Summary[Revenue Range (in USD)],"ERROR")</f>
        <v>Over $5 bil.</v>
      </c>
      <c r="W83" t="s">
        <v>280</v>
      </c>
      <c r="X83" t="s">
        <v>281</v>
      </c>
      <c r="Y83" t="s">
        <v>280</v>
      </c>
      <c r="Z83" t="s">
        <v>281</v>
      </c>
      <c r="AA83" t="str">
        <f>_xlfn.XLOOKUP(CEO[[#This Row],[Company Domain]],Summary[Company Domain], Summary[Industry (Standardized)],"ERROR")</f>
        <v>Physicians Clinics</v>
      </c>
      <c r="AB83" t="str">
        <f>_xlfn.XLOOKUP(CEO[[#This Row],[Company Domain]],Summary[Company Domain], Summary[Lead Segment HS],"ERROR")</f>
        <v>Healthcare</v>
      </c>
      <c r="AC83" t="str">
        <f>_xlfn.XLOOKUP(CEO[[#This Row],[Company Domain]],Summary[Company Domain], Summary[Industry Re-Segmentation],"ERROR")</f>
        <v>Healthcare</v>
      </c>
      <c r="AD83" t="s">
        <v>546</v>
      </c>
      <c r="AE83" t="s">
        <v>547</v>
      </c>
      <c r="AF83" t="s">
        <v>548</v>
      </c>
      <c r="AG83" t="s">
        <v>549</v>
      </c>
      <c r="AH83" t="s">
        <v>550</v>
      </c>
      <c r="AI83" t="s">
        <v>551</v>
      </c>
      <c r="AJ83">
        <v>37067</v>
      </c>
      <c r="AK83" t="s">
        <v>221</v>
      </c>
      <c r="AL83" t="s">
        <v>552</v>
      </c>
      <c r="AO83" t="s">
        <v>1503</v>
      </c>
      <c r="AP83" t="s">
        <v>2140</v>
      </c>
      <c r="AQ83" t="s">
        <v>3440</v>
      </c>
      <c r="AR83" t="s">
        <v>207</v>
      </c>
    </row>
    <row r="84" spans="1:44" x14ac:dyDescent="0.3">
      <c r="A84" t="s">
        <v>566</v>
      </c>
      <c r="C84" t="s">
        <v>2750</v>
      </c>
      <c r="D84" t="s">
        <v>2274</v>
      </c>
      <c r="E84" t="s">
        <v>231</v>
      </c>
      <c r="F84" t="s">
        <v>2275</v>
      </c>
      <c r="G84" t="s">
        <v>271</v>
      </c>
      <c r="H84" t="s">
        <v>2751</v>
      </c>
      <c r="I84" t="s">
        <v>191</v>
      </c>
      <c r="J84" t="s">
        <v>2752</v>
      </c>
      <c r="L84" t="s">
        <v>2753</v>
      </c>
      <c r="M84" t="s">
        <v>904</v>
      </c>
      <c r="N84" t="s">
        <v>529</v>
      </c>
      <c r="O84">
        <v>98101</v>
      </c>
      <c r="P84" t="s">
        <v>221</v>
      </c>
      <c r="Q84" t="s">
        <v>559</v>
      </c>
      <c r="R84" t="s">
        <v>560</v>
      </c>
      <c r="S84" t="s">
        <v>191</v>
      </c>
      <c r="T84" t="s">
        <v>561</v>
      </c>
      <c r="U84">
        <f>_xlfn.XLOOKUP(CEO[[#This Row],[Company Domain]],Summary[Company Domain], Summary[Revenue (in 000s USD)],"ERROR")</f>
        <v>257000000</v>
      </c>
      <c r="V84" t="str">
        <f>_xlfn.XLOOKUP(CEO[[#This Row],[Company Domain]],Summary[Company Domain], Summary[Revenue Range (in USD)],"ERROR")</f>
        <v>Over $5 bil.</v>
      </c>
      <c r="W84" t="s">
        <v>215</v>
      </c>
      <c r="Y84" t="s">
        <v>215</v>
      </c>
      <c r="AA84" t="str">
        <f>_xlfn.XLOOKUP(CEO[[#This Row],[Company Domain]],Summary[Company Domain], Summary[Industry (Standardized)],"ERROR")</f>
        <v>Insurance</v>
      </c>
      <c r="AB84" t="str">
        <f>_xlfn.XLOOKUP(CEO[[#This Row],[Company Domain]],Summary[Company Domain], Summary[Lead Segment HS],"ERROR")</f>
        <v>Services</v>
      </c>
      <c r="AC84" t="str">
        <f>_xlfn.XLOOKUP(CEO[[#This Row],[Company Domain]],Summary[Company Domain], Summary[Industry Re-Segmentation],"ERROR")</f>
        <v>Finance &amp; Insurance</v>
      </c>
      <c r="AD84" t="s">
        <v>562</v>
      </c>
      <c r="AE84" t="s">
        <v>563</v>
      </c>
      <c r="AF84" t="s">
        <v>564</v>
      </c>
      <c r="AG84" t="s">
        <v>556</v>
      </c>
      <c r="AH84" t="s">
        <v>557</v>
      </c>
      <c r="AI84" t="s">
        <v>558</v>
      </c>
      <c r="AJ84">
        <v>55343</v>
      </c>
      <c r="AK84" t="s">
        <v>221</v>
      </c>
      <c r="AL84" t="s">
        <v>565</v>
      </c>
      <c r="AO84" t="s">
        <v>1503</v>
      </c>
      <c r="AP84" t="s">
        <v>2140</v>
      </c>
    </row>
    <row r="85" spans="1:44" x14ac:dyDescent="0.3">
      <c r="A85" t="s">
        <v>831</v>
      </c>
      <c r="C85" t="s">
        <v>2754</v>
      </c>
      <c r="D85" t="s">
        <v>2755</v>
      </c>
      <c r="E85" t="s">
        <v>231</v>
      </c>
      <c r="F85" t="s">
        <v>2275</v>
      </c>
      <c r="G85" t="s">
        <v>271</v>
      </c>
      <c r="H85" t="s">
        <v>2756</v>
      </c>
      <c r="I85" t="s">
        <v>133</v>
      </c>
      <c r="K85" t="s">
        <v>2757</v>
      </c>
      <c r="P85" t="s">
        <v>221</v>
      </c>
      <c r="Q85" t="s">
        <v>33</v>
      </c>
      <c r="R85" t="s">
        <v>430</v>
      </c>
      <c r="S85" t="s">
        <v>133</v>
      </c>
      <c r="T85" t="s">
        <v>431</v>
      </c>
      <c r="U85">
        <f>_xlfn.XLOOKUP(CEO[[#This Row],[Company Domain]],Summary[Company Domain], Summary[Revenue (in 000s USD)],"ERROR")</f>
        <v>2186762</v>
      </c>
      <c r="V85" t="str">
        <f>_xlfn.XLOOKUP(CEO[[#This Row],[Company Domain]],Summary[Company Domain], Summary[Revenue Range (in USD)],"ERROR")</f>
        <v>$1 bil. - $5 bil.</v>
      </c>
      <c r="W85" t="s">
        <v>432</v>
      </c>
      <c r="X85" t="s">
        <v>214</v>
      </c>
      <c r="Y85" t="s">
        <v>432</v>
      </c>
      <c r="Z85" t="s">
        <v>214</v>
      </c>
      <c r="AA85" t="str">
        <f>_xlfn.XLOOKUP(CEO[[#This Row],[Company Domain]],Summary[Company Domain], Summary[Industry (Standardized)],"ERROR")</f>
        <v>Elderly Care Services</v>
      </c>
      <c r="AB85" t="str">
        <f>_xlfn.XLOOKUP(CEO[[#This Row],[Company Domain]],Summary[Company Domain], Summary[Lead Segment HS],"ERROR")</f>
        <v>Healthcare</v>
      </c>
      <c r="AC85" t="str">
        <f>_xlfn.XLOOKUP(CEO[[#This Row],[Company Domain]],Summary[Company Domain], Summary[Industry Re-Segmentation],"ERROR")</f>
        <v>Healthcare</v>
      </c>
      <c r="AD85" t="s">
        <v>433</v>
      </c>
      <c r="AE85" t="s">
        <v>434</v>
      </c>
      <c r="AF85" t="s">
        <v>435</v>
      </c>
      <c r="AG85" t="s">
        <v>436</v>
      </c>
      <c r="AH85" t="s">
        <v>428</v>
      </c>
      <c r="AI85" t="s">
        <v>429</v>
      </c>
      <c r="AJ85">
        <v>60031</v>
      </c>
      <c r="AK85" t="s">
        <v>221</v>
      </c>
      <c r="AL85" t="s">
        <v>437</v>
      </c>
      <c r="AO85" t="s">
        <v>1503</v>
      </c>
      <c r="AP85" t="s">
        <v>2140</v>
      </c>
      <c r="AQ85" t="s">
        <v>3439</v>
      </c>
      <c r="AR85" t="s">
        <v>207</v>
      </c>
    </row>
    <row r="86" spans="1:44" x14ac:dyDescent="0.3">
      <c r="A86" t="s">
        <v>2758</v>
      </c>
      <c r="C86" t="s">
        <v>2759</v>
      </c>
      <c r="D86" t="s">
        <v>2760</v>
      </c>
      <c r="E86" t="s">
        <v>231</v>
      </c>
      <c r="F86" t="s">
        <v>2275</v>
      </c>
      <c r="G86" t="s">
        <v>271</v>
      </c>
      <c r="H86" t="s">
        <v>2761</v>
      </c>
      <c r="I86" t="s">
        <v>116</v>
      </c>
      <c r="J86" t="s">
        <v>2762</v>
      </c>
      <c r="K86" t="s">
        <v>2763</v>
      </c>
      <c r="L86" t="s">
        <v>1059</v>
      </c>
      <c r="M86" t="s">
        <v>864</v>
      </c>
      <c r="N86" t="s">
        <v>294</v>
      </c>
      <c r="O86">
        <v>94104</v>
      </c>
      <c r="P86" t="s">
        <v>221</v>
      </c>
      <c r="Q86" t="s">
        <v>1060</v>
      </c>
      <c r="R86" t="s">
        <v>1061</v>
      </c>
      <c r="S86" t="s">
        <v>116</v>
      </c>
      <c r="T86" t="s">
        <v>1062</v>
      </c>
      <c r="U86">
        <f>_xlfn.XLOOKUP(CEO[[#This Row],[Company Domain]],Summary[Company Domain], Summary[Revenue (in 000s USD)],"ERROR")</f>
        <v>1547615</v>
      </c>
      <c r="V86" t="str">
        <f>_xlfn.XLOOKUP(CEO[[#This Row],[Company Domain]],Summary[Company Domain], Summary[Revenue Range (in USD)],"ERROR")</f>
        <v>$1 bil. - $5 bil.</v>
      </c>
      <c r="W86" t="s">
        <v>208</v>
      </c>
      <c r="X86" t="s">
        <v>312</v>
      </c>
      <c r="Y86" t="s">
        <v>208</v>
      </c>
      <c r="Z86" t="s">
        <v>312</v>
      </c>
      <c r="AA86" t="str">
        <f>_xlfn.XLOOKUP(CEO[[#This Row],[Company Domain]],Summary[Company Domain], Summary[Industry (Standardized)],"ERROR")</f>
        <v>Retail</v>
      </c>
      <c r="AB86" t="str">
        <f>_xlfn.XLOOKUP(CEO[[#This Row],[Company Domain]],Summary[Company Domain], Summary[Lead Segment HS],"ERROR")</f>
        <v>Services</v>
      </c>
      <c r="AC86" t="str">
        <f>_xlfn.XLOOKUP(CEO[[#This Row],[Company Domain]],Summary[Company Domain], Summary[Industry Re-Segmentation],"ERROR")</f>
        <v>Retail + CPG</v>
      </c>
      <c r="AD86" t="s">
        <v>1063</v>
      </c>
      <c r="AE86" t="s">
        <v>1064</v>
      </c>
      <c r="AF86" t="s">
        <v>1065</v>
      </c>
      <c r="AG86" t="s">
        <v>1066</v>
      </c>
      <c r="AH86" t="s">
        <v>864</v>
      </c>
      <c r="AI86" t="s">
        <v>294</v>
      </c>
      <c r="AJ86">
        <v>94104</v>
      </c>
      <c r="AK86" t="s">
        <v>221</v>
      </c>
      <c r="AL86" t="s">
        <v>1067</v>
      </c>
      <c r="AO86" t="s">
        <v>1503</v>
      </c>
      <c r="AP86" t="s">
        <v>2141</v>
      </c>
      <c r="AQ86" t="s">
        <v>3440</v>
      </c>
      <c r="AR86" t="s">
        <v>210</v>
      </c>
    </row>
    <row r="87" spans="1:44" x14ac:dyDescent="0.3">
      <c r="A87" t="s">
        <v>2764</v>
      </c>
      <c r="C87" t="s">
        <v>2765</v>
      </c>
      <c r="D87" t="s">
        <v>2760</v>
      </c>
      <c r="E87" t="s">
        <v>231</v>
      </c>
      <c r="F87" t="s">
        <v>2275</v>
      </c>
      <c r="G87" t="s">
        <v>271</v>
      </c>
      <c r="H87" t="s">
        <v>2766</v>
      </c>
      <c r="I87" t="s">
        <v>116</v>
      </c>
      <c r="J87" t="s">
        <v>2076</v>
      </c>
      <c r="K87" t="s">
        <v>2763</v>
      </c>
      <c r="L87" t="s">
        <v>1059</v>
      </c>
      <c r="M87" t="s">
        <v>864</v>
      </c>
      <c r="N87" t="s">
        <v>294</v>
      </c>
      <c r="O87">
        <v>94104</v>
      </c>
      <c r="P87" t="s">
        <v>221</v>
      </c>
      <c r="Q87" t="s">
        <v>1060</v>
      </c>
      <c r="R87" t="s">
        <v>1061</v>
      </c>
      <c r="S87" t="s">
        <v>116</v>
      </c>
      <c r="T87" t="s">
        <v>1062</v>
      </c>
      <c r="U87">
        <f>_xlfn.XLOOKUP(CEO[[#This Row],[Company Domain]],Summary[Company Domain], Summary[Revenue (in 000s USD)],"ERROR")</f>
        <v>1547615</v>
      </c>
      <c r="V87" t="str">
        <f>_xlfn.XLOOKUP(CEO[[#This Row],[Company Domain]],Summary[Company Domain], Summary[Revenue Range (in USD)],"ERROR")</f>
        <v>$1 bil. - $5 bil.</v>
      </c>
      <c r="W87" t="s">
        <v>208</v>
      </c>
      <c r="X87" t="s">
        <v>312</v>
      </c>
      <c r="Y87" t="s">
        <v>208</v>
      </c>
      <c r="Z87" t="s">
        <v>312</v>
      </c>
      <c r="AA87" t="str">
        <f>_xlfn.XLOOKUP(CEO[[#This Row],[Company Domain]],Summary[Company Domain], Summary[Industry (Standardized)],"ERROR")</f>
        <v>Retail</v>
      </c>
      <c r="AB87" t="str">
        <f>_xlfn.XLOOKUP(CEO[[#This Row],[Company Domain]],Summary[Company Domain], Summary[Lead Segment HS],"ERROR")</f>
        <v>Services</v>
      </c>
      <c r="AC87" t="str">
        <f>_xlfn.XLOOKUP(CEO[[#This Row],[Company Domain]],Summary[Company Domain], Summary[Industry Re-Segmentation],"ERROR")</f>
        <v>Retail + CPG</v>
      </c>
      <c r="AD87" t="s">
        <v>1063</v>
      </c>
      <c r="AE87" t="s">
        <v>1064</v>
      </c>
      <c r="AF87" t="s">
        <v>1065</v>
      </c>
      <c r="AG87" t="s">
        <v>1066</v>
      </c>
      <c r="AH87" t="s">
        <v>864</v>
      </c>
      <c r="AI87" t="s">
        <v>294</v>
      </c>
      <c r="AJ87">
        <v>94104</v>
      </c>
      <c r="AK87" t="s">
        <v>221</v>
      </c>
      <c r="AL87" t="s">
        <v>1067</v>
      </c>
      <c r="AO87" t="s">
        <v>1503</v>
      </c>
      <c r="AP87" t="s">
        <v>2140</v>
      </c>
    </row>
    <row r="88" spans="1:44" x14ac:dyDescent="0.3">
      <c r="A88" t="s">
        <v>2767</v>
      </c>
      <c r="B88" t="s">
        <v>2292</v>
      </c>
      <c r="C88" t="s">
        <v>2768</v>
      </c>
      <c r="D88" t="s">
        <v>2285</v>
      </c>
      <c r="E88" t="s">
        <v>231</v>
      </c>
      <c r="F88" t="s">
        <v>2275</v>
      </c>
      <c r="G88" t="s">
        <v>271</v>
      </c>
      <c r="H88" t="s">
        <v>2769</v>
      </c>
      <c r="I88" t="s">
        <v>142</v>
      </c>
      <c r="K88" t="s">
        <v>2770</v>
      </c>
      <c r="L88" t="s">
        <v>527</v>
      </c>
      <c r="M88" t="s">
        <v>528</v>
      </c>
      <c r="N88" t="s">
        <v>529</v>
      </c>
      <c r="O88">
        <v>98057</v>
      </c>
      <c r="P88" t="s">
        <v>221</v>
      </c>
      <c r="Q88" t="s">
        <v>42</v>
      </c>
      <c r="R88" t="s">
        <v>530</v>
      </c>
      <c r="S88" t="s">
        <v>142</v>
      </c>
      <c r="T88" t="s">
        <v>531</v>
      </c>
      <c r="U88">
        <f>_xlfn.XLOOKUP(CEO[[#This Row],[Company Domain]],Summary[Company Domain], Summary[Revenue (in 000s USD)],"ERROR")</f>
        <v>17616228</v>
      </c>
      <c r="V88" t="str">
        <f>_xlfn.XLOOKUP(CEO[[#This Row],[Company Domain]],Summary[Company Domain], Summary[Revenue Range (in USD)],"ERROR")</f>
        <v>Over $5 bil.</v>
      </c>
      <c r="W88" t="s">
        <v>280</v>
      </c>
      <c r="X88" t="s">
        <v>281</v>
      </c>
      <c r="Y88" t="s">
        <v>399</v>
      </c>
      <c r="Z88" t="s">
        <v>532</v>
      </c>
      <c r="AA88" t="str">
        <f>_xlfn.XLOOKUP(CEO[[#This Row],[Company Domain]],Summary[Company Domain], Summary[Industry (Standardized)],"ERROR")</f>
        <v>Physicians Clinics</v>
      </c>
      <c r="AB88" t="str">
        <f>_xlfn.XLOOKUP(CEO[[#This Row],[Company Domain]],Summary[Company Domain], Summary[Lead Segment HS],"ERROR")</f>
        <v>Healthcare</v>
      </c>
      <c r="AC88" t="str">
        <f>_xlfn.XLOOKUP(CEO[[#This Row],[Company Domain]],Summary[Company Domain], Summary[Industry Re-Segmentation],"ERROR")</f>
        <v>Healthcare</v>
      </c>
      <c r="AD88" t="s">
        <v>533</v>
      </c>
      <c r="AE88" t="s">
        <v>534</v>
      </c>
      <c r="AF88" t="s">
        <v>535</v>
      </c>
      <c r="AG88" t="s">
        <v>527</v>
      </c>
      <c r="AH88" t="s">
        <v>528</v>
      </c>
      <c r="AI88" t="s">
        <v>529</v>
      </c>
      <c r="AJ88">
        <v>98057</v>
      </c>
      <c r="AK88" t="s">
        <v>221</v>
      </c>
      <c r="AL88" t="s">
        <v>536</v>
      </c>
      <c r="AO88" t="s">
        <v>1503</v>
      </c>
      <c r="AP88" t="s">
        <v>2140</v>
      </c>
    </row>
    <row r="89" spans="1:44" x14ac:dyDescent="0.3">
      <c r="A89" t="s">
        <v>2771</v>
      </c>
      <c r="B89" t="s">
        <v>914</v>
      </c>
      <c r="C89" t="s">
        <v>2772</v>
      </c>
      <c r="D89" t="s">
        <v>2274</v>
      </c>
      <c r="E89" t="s">
        <v>231</v>
      </c>
      <c r="F89" t="s">
        <v>2275</v>
      </c>
      <c r="G89" t="s">
        <v>271</v>
      </c>
      <c r="H89" t="s">
        <v>2773</v>
      </c>
      <c r="I89" t="s">
        <v>184</v>
      </c>
      <c r="J89" t="s">
        <v>2774</v>
      </c>
      <c r="K89" t="s">
        <v>2775</v>
      </c>
      <c r="L89" t="s">
        <v>941</v>
      </c>
      <c r="M89" t="s">
        <v>942</v>
      </c>
      <c r="N89" t="s">
        <v>943</v>
      </c>
      <c r="O89">
        <v>96813</v>
      </c>
      <c r="P89" t="s">
        <v>221</v>
      </c>
      <c r="Q89" t="s">
        <v>84</v>
      </c>
      <c r="R89" t="s">
        <v>944</v>
      </c>
      <c r="S89" t="s">
        <v>184</v>
      </c>
      <c r="T89" t="s">
        <v>945</v>
      </c>
      <c r="U89">
        <f>_xlfn.XLOOKUP(CEO[[#This Row],[Company Domain]],Summary[Company Domain], Summary[Revenue (in 000s USD)],"ERROR")</f>
        <v>1027614</v>
      </c>
      <c r="V89" t="str">
        <f>_xlfn.XLOOKUP(CEO[[#This Row],[Company Domain]],Summary[Company Domain], Summary[Revenue Range (in USD)],"ERROR")</f>
        <v>$1 bil. - $5 bil.</v>
      </c>
      <c r="W89" t="s">
        <v>280</v>
      </c>
      <c r="X89" t="s">
        <v>281</v>
      </c>
      <c r="Y89" t="s">
        <v>280</v>
      </c>
      <c r="Z89" t="s">
        <v>281</v>
      </c>
      <c r="AA89" t="str">
        <f>_xlfn.XLOOKUP(CEO[[#This Row],[Company Domain]],Summary[Company Domain], Summary[Industry (Standardized)],"ERROR")</f>
        <v>Physicians Clinics</v>
      </c>
      <c r="AB89" t="str">
        <f>_xlfn.XLOOKUP(CEO[[#This Row],[Company Domain]],Summary[Company Domain], Summary[Lead Segment HS],"ERROR")</f>
        <v>Healthcare</v>
      </c>
      <c r="AC89" t="str">
        <f>_xlfn.XLOOKUP(CEO[[#This Row],[Company Domain]],Summary[Company Domain], Summary[Industry Re-Segmentation],"ERROR")</f>
        <v>Healthcare</v>
      </c>
      <c r="AD89" t="s">
        <v>946</v>
      </c>
      <c r="AE89" t="s">
        <v>947</v>
      </c>
      <c r="AF89" t="s">
        <v>948</v>
      </c>
      <c r="AG89" t="s">
        <v>941</v>
      </c>
      <c r="AH89" t="s">
        <v>942</v>
      </c>
      <c r="AI89" t="s">
        <v>943</v>
      </c>
      <c r="AJ89">
        <v>96813</v>
      </c>
      <c r="AK89" t="s">
        <v>221</v>
      </c>
      <c r="AL89" t="s">
        <v>949</v>
      </c>
      <c r="AO89" t="s">
        <v>1503</v>
      </c>
      <c r="AP89" t="s">
        <v>2140</v>
      </c>
    </row>
    <row r="90" spans="1:44" x14ac:dyDescent="0.3">
      <c r="A90" t="s">
        <v>267</v>
      </c>
      <c r="C90" t="s">
        <v>2776</v>
      </c>
      <c r="D90" t="s">
        <v>2285</v>
      </c>
      <c r="E90" t="s">
        <v>231</v>
      </c>
      <c r="F90" t="s">
        <v>2275</v>
      </c>
      <c r="G90" t="s">
        <v>271</v>
      </c>
      <c r="H90" t="s">
        <v>2777</v>
      </c>
      <c r="I90" t="s">
        <v>133</v>
      </c>
      <c r="J90" t="s">
        <v>2778</v>
      </c>
      <c r="L90" t="s">
        <v>427</v>
      </c>
      <c r="M90" t="s">
        <v>428</v>
      </c>
      <c r="N90" t="s">
        <v>429</v>
      </c>
      <c r="O90">
        <v>60031</v>
      </c>
      <c r="P90" t="s">
        <v>221</v>
      </c>
      <c r="Q90" t="s">
        <v>33</v>
      </c>
      <c r="R90" t="s">
        <v>430</v>
      </c>
      <c r="S90" t="s">
        <v>133</v>
      </c>
      <c r="T90" t="s">
        <v>431</v>
      </c>
      <c r="U90">
        <f>_xlfn.XLOOKUP(CEO[[#This Row],[Company Domain]],Summary[Company Domain], Summary[Revenue (in 000s USD)],"ERROR")</f>
        <v>2186762</v>
      </c>
      <c r="V90" t="str">
        <f>_xlfn.XLOOKUP(CEO[[#This Row],[Company Domain]],Summary[Company Domain], Summary[Revenue Range (in USD)],"ERROR")</f>
        <v>$1 bil. - $5 bil.</v>
      </c>
      <c r="W90" t="s">
        <v>432</v>
      </c>
      <c r="X90" t="s">
        <v>214</v>
      </c>
      <c r="Y90" t="s">
        <v>432</v>
      </c>
      <c r="Z90" t="s">
        <v>214</v>
      </c>
      <c r="AA90" t="str">
        <f>_xlfn.XLOOKUP(CEO[[#This Row],[Company Domain]],Summary[Company Domain], Summary[Industry (Standardized)],"ERROR")</f>
        <v>Elderly Care Services</v>
      </c>
      <c r="AB90" t="str">
        <f>_xlfn.XLOOKUP(CEO[[#This Row],[Company Domain]],Summary[Company Domain], Summary[Lead Segment HS],"ERROR")</f>
        <v>Healthcare</v>
      </c>
      <c r="AC90" t="str">
        <f>_xlfn.XLOOKUP(CEO[[#This Row],[Company Domain]],Summary[Company Domain], Summary[Industry Re-Segmentation],"ERROR")</f>
        <v>Healthcare</v>
      </c>
      <c r="AD90" t="s">
        <v>433</v>
      </c>
      <c r="AE90" t="s">
        <v>434</v>
      </c>
      <c r="AF90" t="s">
        <v>435</v>
      </c>
      <c r="AG90" t="s">
        <v>436</v>
      </c>
      <c r="AH90" t="s">
        <v>428</v>
      </c>
      <c r="AI90" t="s">
        <v>429</v>
      </c>
      <c r="AJ90">
        <v>60031</v>
      </c>
      <c r="AK90" t="s">
        <v>221</v>
      </c>
      <c r="AL90" t="s">
        <v>437</v>
      </c>
      <c r="AO90" t="s">
        <v>1503</v>
      </c>
      <c r="AP90" t="s">
        <v>2140</v>
      </c>
    </row>
    <row r="91" spans="1:44" x14ac:dyDescent="0.3">
      <c r="A91" t="s">
        <v>1530</v>
      </c>
      <c r="B91" t="s">
        <v>567</v>
      </c>
      <c r="C91" t="s">
        <v>2685</v>
      </c>
      <c r="D91" t="s">
        <v>2274</v>
      </c>
      <c r="E91" t="s">
        <v>231</v>
      </c>
      <c r="F91" t="s">
        <v>2275</v>
      </c>
      <c r="G91" t="s">
        <v>271</v>
      </c>
      <c r="H91" t="s">
        <v>2779</v>
      </c>
      <c r="I91" t="s">
        <v>1008</v>
      </c>
      <c r="J91" t="s">
        <v>2780</v>
      </c>
      <c r="L91" t="s">
        <v>2781</v>
      </c>
      <c r="M91" t="s">
        <v>2782</v>
      </c>
      <c r="N91" t="s">
        <v>475</v>
      </c>
      <c r="O91">
        <v>66606</v>
      </c>
      <c r="P91" t="s">
        <v>221</v>
      </c>
      <c r="Q91" t="s">
        <v>476</v>
      </c>
      <c r="R91" t="s">
        <v>477</v>
      </c>
      <c r="S91" t="s">
        <v>167</v>
      </c>
      <c r="T91" t="s">
        <v>478</v>
      </c>
      <c r="U91">
        <f>_xlfn.XLOOKUP(CEO[[#This Row],[Company Domain]],Summary[Company Domain], Summary[Revenue (in 000s USD)],"ERROR")</f>
        <v>2010521</v>
      </c>
      <c r="V91" t="str">
        <f>_xlfn.XLOOKUP(CEO[[#This Row],[Company Domain]],Summary[Company Domain], Summary[Revenue Range (in USD)],"ERROR")</f>
        <v>$1 bil. - $5 bil.</v>
      </c>
      <c r="W91" t="s">
        <v>479</v>
      </c>
      <c r="X91" t="s">
        <v>480</v>
      </c>
      <c r="Y91" t="s">
        <v>481</v>
      </c>
      <c r="Z91" t="s">
        <v>482</v>
      </c>
      <c r="AA91" t="str">
        <f>_xlfn.XLOOKUP(CEO[[#This Row],[Company Domain]],Summary[Company Domain], Summary[Industry (Standardized)],"ERROR")</f>
        <v>Physicians Clinics</v>
      </c>
      <c r="AB91" t="str">
        <f>_xlfn.XLOOKUP(CEO[[#This Row],[Company Domain]],Summary[Company Domain], Summary[Lead Segment HS],"ERROR")</f>
        <v>Healthcare</v>
      </c>
      <c r="AC91" t="str">
        <f>_xlfn.XLOOKUP(CEO[[#This Row],[Company Domain]],Summary[Company Domain], Summary[Industry Re-Segmentation],"ERROR")</f>
        <v>Healthcare</v>
      </c>
      <c r="AD91" t="s">
        <v>483</v>
      </c>
      <c r="AE91" t="s">
        <v>484</v>
      </c>
      <c r="AF91" t="s">
        <v>485</v>
      </c>
      <c r="AG91" t="s">
        <v>486</v>
      </c>
      <c r="AH91" t="s">
        <v>344</v>
      </c>
      <c r="AI91" t="s">
        <v>475</v>
      </c>
      <c r="AJ91">
        <v>66160</v>
      </c>
      <c r="AK91" t="s">
        <v>221</v>
      </c>
      <c r="AL91" t="s">
        <v>487</v>
      </c>
      <c r="AO91" t="s">
        <v>1503</v>
      </c>
      <c r="AP91" t="s">
        <v>2140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1091-8FD3-423A-9FA0-31C4AF3B236E}">
  <sheetPr>
    <tabColor theme="4" tint="0.79998168889431442"/>
  </sheetPr>
  <dimension ref="A1:AR127"/>
  <sheetViews>
    <sheetView topLeftCell="AJ1" workbookViewId="0">
      <selection activeCell="AP22" sqref="AP22"/>
    </sheetView>
  </sheetViews>
  <sheetFormatPr defaultRowHeight="14.4" x14ac:dyDescent="0.3"/>
  <cols>
    <col min="1" max="1" width="12" customWidth="1"/>
    <col min="2" max="2" width="14" customWidth="1"/>
    <col min="3" max="3" width="11.6640625" customWidth="1"/>
    <col min="4" max="4" width="9.6640625" customWidth="1"/>
    <col min="5" max="5" width="22.5546875" customWidth="1"/>
    <col min="6" max="6" width="13.21875" customWidth="1"/>
    <col min="7" max="7" width="18.21875" customWidth="1"/>
    <col min="8" max="8" width="14.77734375" customWidth="1"/>
    <col min="9" max="9" width="14.44140625" customWidth="1"/>
    <col min="10" max="10" width="20.5546875" customWidth="1"/>
    <col min="11" max="11" width="26.21875" customWidth="1"/>
    <col min="12" max="12" width="14" customWidth="1"/>
    <col min="13" max="13" width="12.21875" customWidth="1"/>
    <col min="14" max="14" width="13.33203125" customWidth="1"/>
    <col min="15" max="15" width="16.21875" customWidth="1"/>
    <col min="16" max="16" width="9.33203125" customWidth="1"/>
    <col min="17" max="17" width="16.109375" customWidth="1"/>
    <col min="18" max="18" width="9.77734375" customWidth="1"/>
    <col min="19" max="19" width="17.5546875" customWidth="1"/>
    <col min="20" max="20" width="19.21875" customWidth="1"/>
    <col min="21" max="21" width="21.21875" customWidth="1"/>
    <col min="22" max="22" width="22.33203125" customWidth="1"/>
    <col min="23" max="23" width="16.5546875" customWidth="1"/>
    <col min="24" max="24" width="20.44140625" customWidth="1"/>
    <col min="25" max="25" width="13.77734375" customWidth="1"/>
    <col min="26" max="26" width="17.6640625" customWidth="1"/>
    <col min="27" max="27" width="22.5546875" customWidth="1"/>
    <col min="28" max="28" width="17.33203125" customWidth="1"/>
    <col min="29" max="29" width="24.33203125" customWidth="1"/>
    <col min="30" max="30" width="27.5546875" customWidth="1"/>
    <col min="31" max="31" width="28.5546875" customWidth="1"/>
    <col min="32" max="32" width="26.21875" customWidth="1"/>
    <col min="33" max="33" width="23.33203125" customWidth="1"/>
    <col min="34" max="34" width="14.44140625" customWidth="1"/>
    <col min="35" max="35" width="15.5546875" customWidth="1"/>
    <col min="36" max="36" width="18.44140625" customWidth="1"/>
    <col min="37" max="37" width="17.5546875" customWidth="1"/>
    <col min="38" max="38" width="13.109375" customWidth="1"/>
    <col min="39" max="39" width="17.6640625" customWidth="1"/>
    <col min="40" max="40" width="19.5546875" customWidth="1"/>
    <col min="41" max="41" width="30.6640625" customWidth="1"/>
    <col min="42" max="42" width="12.5546875" customWidth="1"/>
    <col min="43" max="43" width="17.33203125" bestFit="1" customWidth="1"/>
  </cols>
  <sheetData>
    <row r="1" spans="1:44" x14ac:dyDescent="0.3">
      <c r="A1" t="s">
        <v>236</v>
      </c>
      <c r="B1" t="s">
        <v>237</v>
      </c>
      <c r="C1" t="s">
        <v>238</v>
      </c>
      <c r="D1" t="s">
        <v>233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0</v>
      </c>
      <c r="R1" t="s">
        <v>251</v>
      </c>
      <c r="S1" t="s">
        <v>100</v>
      </c>
      <c r="T1" t="s">
        <v>252</v>
      </c>
      <c r="U1" s="9" t="s">
        <v>199</v>
      </c>
      <c r="V1" s="9" t="s">
        <v>200</v>
      </c>
      <c r="W1" t="s">
        <v>253</v>
      </c>
      <c r="X1" t="s">
        <v>254</v>
      </c>
      <c r="Y1" t="s">
        <v>255</v>
      </c>
      <c r="Z1" t="s">
        <v>256</v>
      </c>
      <c r="AA1" s="9" t="s">
        <v>203</v>
      </c>
      <c r="AB1" s="9" t="s">
        <v>204</v>
      </c>
      <c r="AC1" s="9" t="s">
        <v>205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220</v>
      </c>
      <c r="AL1" t="s">
        <v>264</v>
      </c>
      <c r="AM1" t="s">
        <v>265</v>
      </c>
      <c r="AN1" t="s">
        <v>266</v>
      </c>
      <c r="AO1" t="s">
        <v>1504</v>
      </c>
      <c r="AP1" t="s">
        <v>1505</v>
      </c>
      <c r="AQ1" t="s">
        <v>3435</v>
      </c>
      <c r="AR1" t="s">
        <v>3977</v>
      </c>
    </row>
    <row r="2" spans="1:44" x14ac:dyDescent="0.3">
      <c r="A2" t="s">
        <v>2783</v>
      </c>
      <c r="C2" t="s">
        <v>2784</v>
      </c>
      <c r="D2" t="s">
        <v>2785</v>
      </c>
      <c r="E2" t="s">
        <v>219</v>
      </c>
      <c r="F2" t="s">
        <v>219</v>
      </c>
      <c r="G2" t="s">
        <v>2786</v>
      </c>
      <c r="H2" t="s">
        <v>2787</v>
      </c>
      <c r="I2" t="s">
        <v>885</v>
      </c>
      <c r="J2" t="s">
        <v>2788</v>
      </c>
      <c r="K2" t="s">
        <v>2789</v>
      </c>
      <c r="L2" t="s">
        <v>2790</v>
      </c>
      <c r="M2" t="s">
        <v>743</v>
      </c>
      <c r="N2" t="s">
        <v>376</v>
      </c>
      <c r="O2">
        <v>10038</v>
      </c>
      <c r="P2" t="s">
        <v>221</v>
      </c>
      <c r="Q2" t="s">
        <v>98</v>
      </c>
      <c r="R2" t="s">
        <v>888</v>
      </c>
      <c r="S2" t="s">
        <v>197</v>
      </c>
      <c r="T2" t="s">
        <v>889</v>
      </c>
      <c r="U2">
        <f>_xlfn.XLOOKUP(Finance[[#This Row],[Company Domain]],Summary[Company Domain], Summary[Revenue (in 000s USD)],"ERROR")</f>
        <v>11177516</v>
      </c>
      <c r="V2" t="str">
        <f>_xlfn.XLOOKUP(Finance[[#This Row],[Company Domain]],Summary[Company Domain], Summary[Revenue Range (in USD)],"ERROR")</f>
        <v>Over $5 bil.</v>
      </c>
      <c r="W2" t="s">
        <v>280</v>
      </c>
      <c r="X2" t="s">
        <v>281</v>
      </c>
      <c r="Y2" t="s">
        <v>280</v>
      </c>
      <c r="Z2" t="s">
        <v>281</v>
      </c>
      <c r="AA2" t="str">
        <f>_xlfn.XLOOKUP(Finance[[#This Row],[Company Domain]],Summary[Company Domain], Summary[Industry (Standardized)],"ERROR")</f>
        <v>Physicians Clinics</v>
      </c>
      <c r="AB2" t="str">
        <f>_xlfn.XLOOKUP(Finance[[#This Row],[Company Domain]],Summary[Company Domain], Summary[Lead Segment HS],"ERROR")</f>
        <v>Healthcare</v>
      </c>
      <c r="AC2" t="str">
        <f>_xlfn.XLOOKUP(Finance[[#This Row],[Company Domain]],Summary[Company Domain], Summary[Industry Re-Segmentation],"ERROR")</f>
        <v>Healthcare</v>
      </c>
      <c r="AD2" t="s">
        <v>890</v>
      </c>
      <c r="AE2" t="s">
        <v>891</v>
      </c>
      <c r="AF2" t="s">
        <v>892</v>
      </c>
      <c r="AG2" t="s">
        <v>893</v>
      </c>
      <c r="AH2" t="s">
        <v>743</v>
      </c>
      <c r="AI2" t="s">
        <v>376</v>
      </c>
      <c r="AJ2">
        <v>10013</v>
      </c>
      <c r="AK2" t="s">
        <v>221</v>
      </c>
      <c r="AL2" t="s">
        <v>894</v>
      </c>
      <c r="AO2" t="s">
        <v>2791</v>
      </c>
      <c r="AP2" t="s">
        <v>2140</v>
      </c>
      <c r="AQ2" t="s">
        <v>3440</v>
      </c>
      <c r="AR2" t="s">
        <v>207</v>
      </c>
    </row>
    <row r="3" spans="1:44" x14ac:dyDescent="0.3">
      <c r="A3" t="s">
        <v>1634</v>
      </c>
      <c r="C3" t="s">
        <v>2792</v>
      </c>
      <c r="D3" t="s">
        <v>2785</v>
      </c>
      <c r="E3" t="s">
        <v>219</v>
      </c>
      <c r="F3" t="s">
        <v>219</v>
      </c>
      <c r="G3" t="s">
        <v>2786</v>
      </c>
      <c r="H3" t="s">
        <v>2793</v>
      </c>
      <c r="I3" t="s">
        <v>2794</v>
      </c>
      <c r="J3" t="s">
        <v>2795</v>
      </c>
      <c r="K3" t="s">
        <v>2796</v>
      </c>
      <c r="L3" t="s">
        <v>2201</v>
      </c>
      <c r="M3" t="s">
        <v>2202</v>
      </c>
      <c r="N3" t="s">
        <v>1338</v>
      </c>
      <c r="O3">
        <v>7666</v>
      </c>
      <c r="P3" t="s">
        <v>221</v>
      </c>
      <c r="Q3" t="s">
        <v>2203</v>
      </c>
      <c r="R3" t="s">
        <v>2204</v>
      </c>
      <c r="S3" t="s">
        <v>136</v>
      </c>
      <c r="T3" t="s">
        <v>2205</v>
      </c>
      <c r="U3">
        <f>_xlfn.XLOOKUP(Finance[[#This Row],[Company Domain]],Summary[Company Domain], Summary[Revenue (in 000s USD)],"ERROR")</f>
        <v>19394000</v>
      </c>
      <c r="V3" t="str">
        <f>_xlfn.XLOOKUP(Finance[[#This Row],[Company Domain]],Summary[Company Domain], Summary[Revenue Range (in USD)],"ERROR")</f>
        <v>Over $5 bil.</v>
      </c>
      <c r="W3" t="s">
        <v>380</v>
      </c>
      <c r="X3" t="s">
        <v>713</v>
      </c>
      <c r="Y3" t="s">
        <v>380</v>
      </c>
      <c r="Z3" t="s">
        <v>713</v>
      </c>
      <c r="AA3" t="str">
        <f>_xlfn.XLOOKUP(Finance[[#This Row],[Company Domain]],Summary[Company Domain], Summary[Industry (Standardized)],"ERROR")</f>
        <v>Media &amp; Internet</v>
      </c>
      <c r="AB3" t="str">
        <f>_xlfn.XLOOKUP(Finance[[#This Row],[Company Domain]],Summary[Company Domain], Summary[Lead Segment HS],"ERROR")</f>
        <v>Services</v>
      </c>
      <c r="AC3" t="str">
        <f>_xlfn.XLOOKUP(Finance[[#This Row],[Company Domain]],Summary[Company Domain], Summary[Industry Re-Segmentation],"ERROR")</f>
        <v>General</v>
      </c>
      <c r="AD3" t="s">
        <v>2206</v>
      </c>
      <c r="AE3" t="s">
        <v>2207</v>
      </c>
      <c r="AF3" t="s">
        <v>2208</v>
      </c>
      <c r="AG3" t="s">
        <v>2209</v>
      </c>
      <c r="AH3" t="s">
        <v>2202</v>
      </c>
      <c r="AI3" t="s">
        <v>1338</v>
      </c>
      <c r="AJ3">
        <v>7666</v>
      </c>
      <c r="AK3" t="s">
        <v>221</v>
      </c>
      <c r="AL3" t="s">
        <v>2210</v>
      </c>
      <c r="AO3" t="s">
        <v>2791</v>
      </c>
      <c r="AP3" t="s">
        <v>2140</v>
      </c>
      <c r="AQ3" t="s">
        <v>3978</v>
      </c>
    </row>
    <row r="4" spans="1:44" x14ac:dyDescent="0.3">
      <c r="A4" t="s">
        <v>1969</v>
      </c>
      <c r="B4" t="s">
        <v>389</v>
      </c>
      <c r="C4" t="s">
        <v>2797</v>
      </c>
      <c r="D4" t="s">
        <v>2785</v>
      </c>
      <c r="E4" t="s">
        <v>219</v>
      </c>
      <c r="F4" t="s">
        <v>219</v>
      </c>
      <c r="G4" t="s">
        <v>2786</v>
      </c>
      <c r="H4" t="s">
        <v>2798</v>
      </c>
      <c r="I4" t="s">
        <v>149</v>
      </c>
      <c r="J4" t="s">
        <v>2799</v>
      </c>
      <c r="K4" t="s">
        <v>2800</v>
      </c>
      <c r="L4" t="s">
        <v>2801</v>
      </c>
      <c r="M4" t="s">
        <v>2802</v>
      </c>
      <c r="N4" t="s">
        <v>1707</v>
      </c>
      <c r="O4">
        <v>2466</v>
      </c>
      <c r="P4" t="s">
        <v>221</v>
      </c>
      <c r="Q4" t="s">
        <v>2803</v>
      </c>
      <c r="R4" t="s">
        <v>2804</v>
      </c>
      <c r="S4" t="s">
        <v>149</v>
      </c>
      <c r="U4">
        <f>_xlfn.XLOOKUP(Finance[[#This Row],[Company Domain]],Summary[Company Domain], Summary[Revenue (in 000s USD)],"ERROR")</f>
        <v>3480815</v>
      </c>
      <c r="V4" t="str">
        <f>_xlfn.XLOOKUP(Finance[[#This Row],[Company Domain]],Summary[Company Domain], Summary[Revenue Range (in USD)],"ERROR")</f>
        <v>$1 bil. - $5 bil.</v>
      </c>
      <c r="W4" t="s">
        <v>601</v>
      </c>
      <c r="X4" t="s">
        <v>602</v>
      </c>
      <c r="Y4" t="s">
        <v>601</v>
      </c>
      <c r="Z4" t="s">
        <v>602</v>
      </c>
      <c r="AA4" t="str">
        <f>_xlfn.XLOOKUP(Finance[[#This Row],[Company Domain]],Summary[Company Domain], Summary[Industry (Standardized)],"ERROR")</f>
        <v>Physicians Clinics</v>
      </c>
      <c r="AB4" t="str">
        <f>_xlfn.XLOOKUP(Finance[[#This Row],[Company Domain]],Summary[Company Domain], Summary[Lead Segment HS],"ERROR")</f>
        <v>Healthcare</v>
      </c>
      <c r="AC4" t="str">
        <f>_xlfn.XLOOKUP(Finance[[#This Row],[Company Domain]],Summary[Company Domain], Summary[Industry Re-Segmentation],"ERROR")</f>
        <v>Healthcare</v>
      </c>
      <c r="AD4" t="s">
        <v>2805</v>
      </c>
      <c r="AE4" t="s">
        <v>2806</v>
      </c>
      <c r="AF4" t="s">
        <v>2807</v>
      </c>
      <c r="AG4" t="s">
        <v>2808</v>
      </c>
      <c r="AH4" t="s">
        <v>1434</v>
      </c>
      <c r="AI4" t="s">
        <v>551</v>
      </c>
      <c r="AJ4">
        <v>37219</v>
      </c>
      <c r="AK4" t="s">
        <v>221</v>
      </c>
      <c r="AL4" t="s">
        <v>2809</v>
      </c>
      <c r="AO4" t="s">
        <v>2791</v>
      </c>
      <c r="AP4" t="s">
        <v>2140</v>
      </c>
      <c r="AQ4" t="s">
        <v>3978</v>
      </c>
    </row>
    <row r="5" spans="1:44" x14ac:dyDescent="0.3">
      <c r="A5" t="s">
        <v>2811</v>
      </c>
      <c r="C5" t="s">
        <v>2812</v>
      </c>
      <c r="D5" t="s">
        <v>2785</v>
      </c>
      <c r="E5" t="s">
        <v>219</v>
      </c>
      <c r="F5" t="s">
        <v>219</v>
      </c>
      <c r="G5" t="s">
        <v>2786</v>
      </c>
      <c r="H5" t="s">
        <v>2813</v>
      </c>
      <c r="I5" t="s">
        <v>1462</v>
      </c>
      <c r="J5" t="s">
        <v>2814</v>
      </c>
      <c r="M5" t="s">
        <v>1472</v>
      </c>
      <c r="N5" t="s">
        <v>542</v>
      </c>
      <c r="O5">
        <v>75235</v>
      </c>
      <c r="P5" t="s">
        <v>221</v>
      </c>
      <c r="Q5" t="s">
        <v>95</v>
      </c>
      <c r="R5" t="s">
        <v>1465</v>
      </c>
      <c r="S5" t="s">
        <v>1466</v>
      </c>
      <c r="T5" t="s">
        <v>1467</v>
      </c>
      <c r="U5">
        <f>_xlfn.XLOOKUP(Finance[[#This Row],[Company Domain]],Summary[Company Domain], Summary[Revenue (in 000s USD)],"ERROR")</f>
        <v>1586773</v>
      </c>
      <c r="V5" t="str">
        <f>_xlfn.XLOOKUP(Finance[[#This Row],[Company Domain]],Summary[Company Domain], Summary[Revenue Range (in USD)],"ERROR")</f>
        <v>$1 bil. - $5 bil.</v>
      </c>
      <c r="W5" t="s">
        <v>280</v>
      </c>
      <c r="X5" t="s">
        <v>281</v>
      </c>
      <c r="Y5" t="s">
        <v>280</v>
      </c>
      <c r="Z5" t="s">
        <v>281</v>
      </c>
      <c r="AA5" t="str">
        <f>_xlfn.XLOOKUP(Finance[[#This Row],[Company Domain]],Summary[Company Domain], Summary[Industry (Standardized)],"ERROR")</f>
        <v>Physicians Clinics</v>
      </c>
      <c r="AB5" t="str">
        <f>_xlfn.XLOOKUP(Finance[[#This Row],[Company Domain]],Summary[Company Domain], Summary[Lead Segment HS],"ERROR")</f>
        <v>Healthcare</v>
      </c>
      <c r="AC5" t="str">
        <f>_xlfn.XLOOKUP(Finance[[#This Row],[Company Domain]],Summary[Company Domain], Summary[Industry Re-Segmentation],"ERROR")</f>
        <v>Healthcare</v>
      </c>
      <c r="AD5" t="s">
        <v>1468</v>
      </c>
      <c r="AE5" t="s">
        <v>1469</v>
      </c>
      <c r="AF5" t="s">
        <v>1470</v>
      </c>
      <c r="AG5" t="s">
        <v>1471</v>
      </c>
      <c r="AH5" t="s">
        <v>1472</v>
      </c>
      <c r="AI5" t="s">
        <v>542</v>
      </c>
      <c r="AJ5">
        <v>75235</v>
      </c>
      <c r="AK5" t="s">
        <v>221</v>
      </c>
      <c r="AL5" t="s">
        <v>1473</v>
      </c>
      <c r="AO5" t="s">
        <v>2791</v>
      </c>
      <c r="AP5" t="s">
        <v>2140</v>
      </c>
      <c r="AQ5" t="s">
        <v>3439</v>
      </c>
      <c r="AR5" t="s">
        <v>207</v>
      </c>
    </row>
    <row r="6" spans="1:44" x14ac:dyDescent="0.3">
      <c r="A6" t="s">
        <v>2815</v>
      </c>
      <c r="B6" t="s">
        <v>896</v>
      </c>
      <c r="C6" t="s">
        <v>2816</v>
      </c>
      <c r="D6" t="s">
        <v>2817</v>
      </c>
      <c r="E6" t="s">
        <v>219</v>
      </c>
      <c r="F6" t="s">
        <v>219</v>
      </c>
      <c r="G6" t="s">
        <v>2786</v>
      </c>
      <c r="H6" t="s">
        <v>2818</v>
      </c>
      <c r="I6" t="s">
        <v>156</v>
      </c>
      <c r="J6" t="s">
        <v>2819</v>
      </c>
      <c r="K6" t="s">
        <v>2820</v>
      </c>
      <c r="M6" t="s">
        <v>2821</v>
      </c>
      <c r="N6" t="s">
        <v>591</v>
      </c>
      <c r="P6" t="s">
        <v>221</v>
      </c>
      <c r="Q6" t="s">
        <v>1445</v>
      </c>
      <c r="R6" t="s">
        <v>1446</v>
      </c>
      <c r="S6" t="s">
        <v>156</v>
      </c>
      <c r="T6" t="s">
        <v>1447</v>
      </c>
      <c r="U6">
        <f>_xlfn.XLOOKUP(Finance[[#This Row],[Company Domain]],Summary[Company Domain], Summary[Revenue (in 000s USD)],"ERROR")</f>
        <v>8732000</v>
      </c>
      <c r="V6" t="str">
        <f>_xlfn.XLOOKUP(Finance[[#This Row],[Company Domain]],Summary[Company Domain], Summary[Revenue Range (in USD)],"ERROR")</f>
        <v>Over $5 bil.</v>
      </c>
      <c r="W6" t="s">
        <v>219</v>
      </c>
      <c r="X6" t="s">
        <v>349</v>
      </c>
      <c r="Y6" t="s">
        <v>219</v>
      </c>
      <c r="Z6" t="s">
        <v>349</v>
      </c>
      <c r="AA6" t="str">
        <f>_xlfn.XLOOKUP(Finance[[#This Row],[Company Domain]],Summary[Company Domain], Summary[Industry (Standardized)],"ERROR")</f>
        <v>Finance</v>
      </c>
      <c r="AB6" t="str">
        <f>_xlfn.XLOOKUP(Finance[[#This Row],[Company Domain]],Summary[Company Domain], Summary[Lead Segment HS],"ERROR")</f>
        <v>Services</v>
      </c>
      <c r="AC6" t="str">
        <f>_xlfn.XLOOKUP(Finance[[#This Row],[Company Domain]],Summary[Company Domain], Summary[Industry Re-Segmentation],"ERROR")</f>
        <v>Finance &amp; Insurance</v>
      </c>
      <c r="AD6" t="s">
        <v>1448</v>
      </c>
      <c r="AE6" t="s">
        <v>1449</v>
      </c>
      <c r="AF6" t="s">
        <v>1450</v>
      </c>
      <c r="AG6" t="s">
        <v>1451</v>
      </c>
      <c r="AH6" t="s">
        <v>1031</v>
      </c>
      <c r="AI6" t="s">
        <v>591</v>
      </c>
      <c r="AJ6">
        <v>45263</v>
      </c>
      <c r="AK6" t="s">
        <v>221</v>
      </c>
      <c r="AL6" t="s">
        <v>1452</v>
      </c>
      <c r="AO6" t="s">
        <v>2791</v>
      </c>
      <c r="AP6" t="s">
        <v>2141</v>
      </c>
      <c r="AQ6" t="s">
        <v>3978</v>
      </c>
    </row>
    <row r="7" spans="1:44" x14ac:dyDescent="0.3">
      <c r="A7" t="s">
        <v>1623</v>
      </c>
      <c r="C7" t="s">
        <v>2084</v>
      </c>
      <c r="D7" t="s">
        <v>2785</v>
      </c>
      <c r="E7" t="s">
        <v>219</v>
      </c>
      <c r="F7" t="s">
        <v>219</v>
      </c>
      <c r="G7" t="s">
        <v>2786</v>
      </c>
      <c r="H7" t="s">
        <v>2822</v>
      </c>
      <c r="I7" t="s">
        <v>165</v>
      </c>
      <c r="J7" t="s">
        <v>2823</v>
      </c>
      <c r="L7" t="s">
        <v>2824</v>
      </c>
      <c r="M7" t="s">
        <v>1459</v>
      </c>
      <c r="N7" t="s">
        <v>529</v>
      </c>
      <c r="O7">
        <v>98415</v>
      </c>
      <c r="P7" t="s">
        <v>221</v>
      </c>
      <c r="Q7" t="s">
        <v>2603</v>
      </c>
      <c r="R7" t="s">
        <v>2604</v>
      </c>
      <c r="S7" t="s">
        <v>165</v>
      </c>
      <c r="T7" t="s">
        <v>2605</v>
      </c>
      <c r="U7">
        <f>_xlfn.XLOOKUP(Finance[[#This Row],[Company Domain]],Summary[Company Domain], Summary[Revenue (in 000s USD)],"ERROR")</f>
        <v>2901834</v>
      </c>
      <c r="V7" t="str">
        <f>_xlfn.XLOOKUP(Finance[[#This Row],[Company Domain]],Summary[Company Domain], Summary[Revenue Range (in USD)],"ERROR")</f>
        <v>$1 bil. - $5 bil.</v>
      </c>
      <c r="W7" t="s">
        <v>280</v>
      </c>
      <c r="X7" t="s">
        <v>281</v>
      </c>
      <c r="Y7" t="s">
        <v>280</v>
      </c>
      <c r="Z7" t="s">
        <v>281</v>
      </c>
      <c r="AA7" t="str">
        <f>_xlfn.XLOOKUP(Finance[[#This Row],[Company Domain]],Summary[Company Domain], Summary[Industry (Standardized)],"ERROR")</f>
        <v>Physicians Clinics</v>
      </c>
      <c r="AB7" t="str">
        <f>_xlfn.XLOOKUP(Finance[[#This Row],[Company Domain]],Summary[Company Domain], Summary[Lead Segment HS],"ERROR")</f>
        <v>Healthcare</v>
      </c>
      <c r="AC7" t="str">
        <f>_xlfn.XLOOKUP(Finance[[#This Row],[Company Domain]],Summary[Company Domain], Summary[Industry Re-Segmentation],"ERROR")</f>
        <v>Healthcare</v>
      </c>
      <c r="AD7" t="s">
        <v>2606</v>
      </c>
      <c r="AE7" t="s">
        <v>2607</v>
      </c>
      <c r="AF7" t="s">
        <v>2608</v>
      </c>
      <c r="AG7" t="s">
        <v>2602</v>
      </c>
      <c r="AH7" t="s">
        <v>1459</v>
      </c>
      <c r="AI7" t="s">
        <v>529</v>
      </c>
      <c r="AJ7">
        <v>98405</v>
      </c>
      <c r="AK7" t="s">
        <v>221</v>
      </c>
      <c r="AL7" t="s">
        <v>2609</v>
      </c>
      <c r="AO7" t="s">
        <v>2791</v>
      </c>
      <c r="AP7" t="s">
        <v>2140</v>
      </c>
      <c r="AQ7" t="s">
        <v>3978</v>
      </c>
    </row>
    <row r="8" spans="1:44" x14ac:dyDescent="0.3">
      <c r="A8" t="s">
        <v>2825</v>
      </c>
      <c r="B8" t="s">
        <v>1153</v>
      </c>
      <c r="C8" t="s">
        <v>1349</v>
      </c>
      <c r="D8" t="s">
        <v>2785</v>
      </c>
      <c r="E8" t="s">
        <v>219</v>
      </c>
      <c r="F8" t="s">
        <v>219</v>
      </c>
      <c r="G8" t="s">
        <v>2786</v>
      </c>
      <c r="H8" t="s">
        <v>2826</v>
      </c>
      <c r="I8" t="s">
        <v>189</v>
      </c>
      <c r="K8" t="s">
        <v>2827</v>
      </c>
      <c r="L8" t="s">
        <v>326</v>
      </c>
      <c r="M8" t="s">
        <v>327</v>
      </c>
      <c r="N8" t="s">
        <v>328</v>
      </c>
      <c r="O8">
        <v>97301</v>
      </c>
      <c r="P8" t="s">
        <v>221</v>
      </c>
      <c r="Q8" t="s">
        <v>329</v>
      </c>
      <c r="R8" t="s">
        <v>330</v>
      </c>
      <c r="S8" t="s">
        <v>189</v>
      </c>
      <c r="T8" t="s">
        <v>331</v>
      </c>
      <c r="U8">
        <f>_xlfn.XLOOKUP(Finance[[#This Row],[Company Domain]],Summary[Company Domain], Summary[Revenue (in 000s USD)],"ERROR")</f>
        <v>1000000</v>
      </c>
      <c r="V8" t="str">
        <f>_xlfn.XLOOKUP(Finance[[#This Row],[Company Domain]],Summary[Company Domain], Summary[Revenue Range (in USD)],"ERROR")</f>
        <v>$1 bil. - $5 bil.</v>
      </c>
      <c r="W8" t="s">
        <v>280</v>
      </c>
      <c r="X8" t="s">
        <v>281</v>
      </c>
      <c r="Y8" t="s">
        <v>280</v>
      </c>
      <c r="Z8" t="s">
        <v>281</v>
      </c>
      <c r="AA8" t="str">
        <f>_xlfn.XLOOKUP(Finance[[#This Row],[Company Domain]],Summary[Company Domain], Summary[Industry (Standardized)],"ERROR")</f>
        <v>Physicians Clinics</v>
      </c>
      <c r="AB8" t="str">
        <f>_xlfn.XLOOKUP(Finance[[#This Row],[Company Domain]],Summary[Company Domain], Summary[Lead Segment HS],"ERROR")</f>
        <v>Healthcare</v>
      </c>
      <c r="AC8" t="str">
        <f>_xlfn.XLOOKUP(Finance[[#This Row],[Company Domain]],Summary[Company Domain], Summary[Industry Re-Segmentation],"ERROR")</f>
        <v>Healthcare</v>
      </c>
      <c r="AD8" t="s">
        <v>332</v>
      </c>
      <c r="AE8" t="s">
        <v>333</v>
      </c>
      <c r="AF8" t="s">
        <v>334</v>
      </c>
      <c r="AG8" t="s">
        <v>335</v>
      </c>
      <c r="AH8" t="s">
        <v>327</v>
      </c>
      <c r="AI8" t="s">
        <v>328</v>
      </c>
      <c r="AJ8">
        <v>97301</v>
      </c>
      <c r="AK8" t="s">
        <v>221</v>
      </c>
      <c r="AL8" t="s">
        <v>336</v>
      </c>
      <c r="AO8" t="s">
        <v>2791</v>
      </c>
      <c r="AP8" t="s">
        <v>2140</v>
      </c>
      <c r="AQ8" t="s">
        <v>3440</v>
      </c>
      <c r="AR8" t="s">
        <v>207</v>
      </c>
    </row>
    <row r="9" spans="1:44" x14ac:dyDescent="0.3">
      <c r="A9" t="s">
        <v>2828</v>
      </c>
      <c r="C9" t="s">
        <v>2829</v>
      </c>
      <c r="D9" t="s">
        <v>2830</v>
      </c>
      <c r="E9" t="s">
        <v>219</v>
      </c>
      <c r="F9" t="s">
        <v>779</v>
      </c>
      <c r="G9" t="s">
        <v>2786</v>
      </c>
      <c r="H9" t="s">
        <v>2831</v>
      </c>
      <c r="I9" t="s">
        <v>193</v>
      </c>
      <c r="J9" t="s">
        <v>2832</v>
      </c>
      <c r="K9" t="s">
        <v>2833</v>
      </c>
      <c r="L9" t="s">
        <v>2834</v>
      </c>
      <c r="M9" t="s">
        <v>1472</v>
      </c>
      <c r="N9" t="s">
        <v>542</v>
      </c>
      <c r="O9">
        <v>75244</v>
      </c>
      <c r="P9" t="s">
        <v>221</v>
      </c>
      <c r="Q9" t="s">
        <v>94</v>
      </c>
      <c r="R9" t="s">
        <v>1042</v>
      </c>
      <c r="S9" t="s">
        <v>193</v>
      </c>
      <c r="T9" t="s">
        <v>1043</v>
      </c>
      <c r="U9">
        <f>_xlfn.XLOOKUP(Finance[[#This Row],[Company Domain]],Summary[Company Domain], Summary[Revenue (in 000s USD)],"ERROR")</f>
        <v>1785438</v>
      </c>
      <c r="V9" t="str">
        <f>_xlfn.XLOOKUP(Finance[[#This Row],[Company Domain]],Summary[Company Domain], Summary[Revenue Range (in USD)],"ERROR")</f>
        <v>$1 bil. - $5 bil.</v>
      </c>
      <c r="W9" t="s">
        <v>601</v>
      </c>
      <c r="X9" t="s">
        <v>602</v>
      </c>
      <c r="Y9" t="s">
        <v>601</v>
      </c>
      <c r="Z9" t="s">
        <v>602</v>
      </c>
      <c r="AA9" t="str">
        <f>_xlfn.XLOOKUP(Finance[[#This Row],[Company Domain]],Summary[Company Domain], Summary[Industry (Standardized)],"ERROR")</f>
        <v>Physicians Clinics</v>
      </c>
      <c r="AB9" t="str">
        <f>_xlfn.XLOOKUP(Finance[[#This Row],[Company Domain]],Summary[Company Domain], Summary[Lead Segment HS],"ERROR")</f>
        <v>Healthcare</v>
      </c>
      <c r="AC9" t="str">
        <f>_xlfn.XLOOKUP(Finance[[#This Row],[Company Domain]],Summary[Company Domain], Summary[Industry Re-Segmentation],"ERROR")</f>
        <v>Healthcare</v>
      </c>
      <c r="AD9" t="s">
        <v>1044</v>
      </c>
      <c r="AE9" t="s">
        <v>1045</v>
      </c>
      <c r="AF9" t="s">
        <v>1046</v>
      </c>
      <c r="AG9" t="s">
        <v>1047</v>
      </c>
      <c r="AH9" t="s">
        <v>1048</v>
      </c>
      <c r="AI9" t="s">
        <v>542</v>
      </c>
      <c r="AJ9">
        <v>75024</v>
      </c>
      <c r="AK9" t="s">
        <v>221</v>
      </c>
      <c r="AL9" t="s">
        <v>1049</v>
      </c>
      <c r="AO9" t="s">
        <v>2791</v>
      </c>
      <c r="AP9" t="s">
        <v>2140</v>
      </c>
      <c r="AQ9" t="s">
        <v>3978</v>
      </c>
    </row>
    <row r="10" spans="1:44" x14ac:dyDescent="0.3">
      <c r="A10" t="s">
        <v>2835</v>
      </c>
      <c r="C10" t="s">
        <v>635</v>
      </c>
      <c r="D10" t="s">
        <v>2785</v>
      </c>
      <c r="E10" t="s">
        <v>219</v>
      </c>
      <c r="F10" t="s">
        <v>219</v>
      </c>
      <c r="G10" t="s">
        <v>2786</v>
      </c>
      <c r="H10" t="s">
        <v>2836</v>
      </c>
      <c r="I10" t="s">
        <v>163</v>
      </c>
      <c r="J10" t="s">
        <v>2837</v>
      </c>
      <c r="K10" t="s">
        <v>2838</v>
      </c>
      <c r="L10" t="s">
        <v>672</v>
      </c>
      <c r="M10" t="s">
        <v>673</v>
      </c>
      <c r="N10" t="s">
        <v>396</v>
      </c>
      <c r="O10">
        <v>19611</v>
      </c>
      <c r="P10" t="s">
        <v>221</v>
      </c>
      <c r="Q10" t="s">
        <v>63</v>
      </c>
      <c r="R10" t="s">
        <v>667</v>
      </c>
      <c r="S10" t="s">
        <v>163</v>
      </c>
      <c r="T10" t="s">
        <v>668</v>
      </c>
      <c r="U10">
        <f>_xlfn.XLOOKUP(Finance[[#This Row],[Company Domain]],Summary[Company Domain], Summary[Revenue (in 000s USD)],"ERROR")</f>
        <v>1688222</v>
      </c>
      <c r="V10" t="str">
        <f>_xlfn.XLOOKUP(Finance[[#This Row],[Company Domain]],Summary[Company Domain], Summary[Revenue Range (in USD)],"ERROR")</f>
        <v>$1 bil. - $5 bil.</v>
      </c>
      <c r="W10" t="s">
        <v>280</v>
      </c>
      <c r="X10" t="s">
        <v>281</v>
      </c>
      <c r="Y10" t="s">
        <v>280</v>
      </c>
      <c r="Z10" t="s">
        <v>281</v>
      </c>
      <c r="AA10" t="str">
        <f>_xlfn.XLOOKUP(Finance[[#This Row],[Company Domain]],Summary[Company Domain], Summary[Industry (Standardized)],"ERROR")</f>
        <v>Physicians Clinics</v>
      </c>
      <c r="AB10" t="str">
        <f>_xlfn.XLOOKUP(Finance[[#This Row],[Company Domain]],Summary[Company Domain], Summary[Lead Segment HS],"ERROR")</f>
        <v>Healthcare</v>
      </c>
      <c r="AC10" t="str">
        <f>_xlfn.XLOOKUP(Finance[[#This Row],[Company Domain]],Summary[Company Domain], Summary[Industry Re-Segmentation],"ERROR")</f>
        <v>Healthcare</v>
      </c>
      <c r="AD10" t="s">
        <v>669</v>
      </c>
      <c r="AE10" t="s">
        <v>670</v>
      </c>
      <c r="AF10" t="s">
        <v>671</v>
      </c>
      <c r="AG10" t="s">
        <v>672</v>
      </c>
      <c r="AH10" t="s">
        <v>673</v>
      </c>
      <c r="AI10" t="s">
        <v>396</v>
      </c>
      <c r="AJ10">
        <v>19611</v>
      </c>
      <c r="AK10" t="s">
        <v>221</v>
      </c>
      <c r="AL10" t="s">
        <v>674</v>
      </c>
      <c r="AO10" t="s">
        <v>2791</v>
      </c>
      <c r="AP10" t="s">
        <v>2140</v>
      </c>
      <c r="AQ10" t="s">
        <v>3439</v>
      </c>
      <c r="AR10" t="s">
        <v>207</v>
      </c>
    </row>
    <row r="11" spans="1:44" x14ac:dyDescent="0.3">
      <c r="A11" t="s">
        <v>1537</v>
      </c>
      <c r="C11" t="s">
        <v>2839</v>
      </c>
      <c r="D11" t="s">
        <v>2840</v>
      </c>
      <c r="E11" t="s">
        <v>219</v>
      </c>
      <c r="F11" t="s">
        <v>2147</v>
      </c>
      <c r="G11" t="s">
        <v>2786</v>
      </c>
      <c r="H11" t="s">
        <v>2841</v>
      </c>
      <c r="I11" t="s">
        <v>161</v>
      </c>
      <c r="J11" t="s">
        <v>2842</v>
      </c>
      <c r="K11" t="s">
        <v>2843</v>
      </c>
      <c r="L11" t="s">
        <v>2844</v>
      </c>
      <c r="M11" t="s">
        <v>743</v>
      </c>
      <c r="N11" t="s">
        <v>376</v>
      </c>
      <c r="O11">
        <v>10012</v>
      </c>
      <c r="P11" t="s">
        <v>221</v>
      </c>
      <c r="Q11" t="s">
        <v>926</v>
      </c>
      <c r="R11" t="s">
        <v>927</v>
      </c>
      <c r="S11" t="s">
        <v>161</v>
      </c>
      <c r="T11" t="s">
        <v>928</v>
      </c>
      <c r="U11">
        <f>_xlfn.XLOOKUP(Finance[[#This Row],[Company Domain]],Summary[Company Domain], Summary[Revenue (in 000s USD)],"ERROR")</f>
        <v>7248142</v>
      </c>
      <c r="V11" t="str">
        <f>_xlfn.XLOOKUP(Finance[[#This Row],[Company Domain]],Summary[Company Domain], Summary[Revenue Range (in USD)],"ERROR")</f>
        <v>Over $5 bil.</v>
      </c>
      <c r="W11" t="s">
        <v>380</v>
      </c>
      <c r="X11" t="s">
        <v>929</v>
      </c>
      <c r="Y11" t="s">
        <v>380</v>
      </c>
      <c r="Z11" t="s">
        <v>929</v>
      </c>
      <c r="AA11" t="str">
        <f>_xlfn.XLOOKUP(Finance[[#This Row],[Company Domain]],Summary[Company Domain], Summary[Industry (Standardized)],"ERROR")</f>
        <v>Consumer Services</v>
      </c>
      <c r="AB11" t="str">
        <f>_xlfn.XLOOKUP(Finance[[#This Row],[Company Domain]],Summary[Company Domain], Summary[Lead Segment HS],"ERROR")</f>
        <v>Services</v>
      </c>
      <c r="AC11" t="str">
        <f>_xlfn.XLOOKUP(Finance[[#This Row],[Company Domain]],Summary[Company Domain], Summary[Industry Re-Segmentation],"ERROR")</f>
        <v>Retail + CPG</v>
      </c>
      <c r="AD11" t="s">
        <v>930</v>
      </c>
      <c r="AE11" t="s">
        <v>931</v>
      </c>
      <c r="AF11" t="s">
        <v>932</v>
      </c>
      <c r="AG11" t="s">
        <v>933</v>
      </c>
      <c r="AH11" t="s">
        <v>925</v>
      </c>
      <c r="AI11" t="s">
        <v>294</v>
      </c>
      <c r="AJ11">
        <v>94025</v>
      </c>
      <c r="AK11" t="s">
        <v>221</v>
      </c>
      <c r="AL11" t="s">
        <v>934</v>
      </c>
      <c r="AO11" t="s">
        <v>2791</v>
      </c>
      <c r="AP11" t="s">
        <v>2140</v>
      </c>
      <c r="AQ11" t="s">
        <v>3978</v>
      </c>
    </row>
    <row r="12" spans="1:44" x14ac:dyDescent="0.3">
      <c r="A12" t="s">
        <v>1561</v>
      </c>
      <c r="B12" t="s">
        <v>1313</v>
      </c>
      <c r="C12" t="s">
        <v>2845</v>
      </c>
      <c r="D12" t="s">
        <v>2785</v>
      </c>
      <c r="E12" t="s">
        <v>219</v>
      </c>
      <c r="F12" t="s">
        <v>219</v>
      </c>
      <c r="G12" t="s">
        <v>2786</v>
      </c>
      <c r="H12" t="s">
        <v>2846</v>
      </c>
      <c r="I12" t="s">
        <v>191</v>
      </c>
      <c r="J12" t="s">
        <v>2847</v>
      </c>
      <c r="L12" t="s">
        <v>2848</v>
      </c>
      <c r="M12" t="s">
        <v>2849</v>
      </c>
      <c r="N12" t="s">
        <v>973</v>
      </c>
      <c r="O12">
        <v>27455</v>
      </c>
      <c r="P12" t="s">
        <v>221</v>
      </c>
      <c r="Q12" t="s">
        <v>559</v>
      </c>
      <c r="R12" t="s">
        <v>560</v>
      </c>
      <c r="S12" t="s">
        <v>191</v>
      </c>
      <c r="T12" t="s">
        <v>561</v>
      </c>
      <c r="U12">
        <f>_xlfn.XLOOKUP(Finance[[#This Row],[Company Domain]],Summary[Company Domain], Summary[Revenue (in 000s USD)],"ERROR")</f>
        <v>257000000</v>
      </c>
      <c r="V12" t="str">
        <f>_xlfn.XLOOKUP(Finance[[#This Row],[Company Domain]],Summary[Company Domain], Summary[Revenue Range (in USD)],"ERROR")</f>
        <v>Over $5 bil.</v>
      </c>
      <c r="W12" t="s">
        <v>215</v>
      </c>
      <c r="Y12" t="s">
        <v>215</v>
      </c>
      <c r="AA12" t="str">
        <f>_xlfn.XLOOKUP(Finance[[#This Row],[Company Domain]],Summary[Company Domain], Summary[Industry (Standardized)],"ERROR")</f>
        <v>Insurance</v>
      </c>
      <c r="AB12" t="str">
        <f>_xlfn.XLOOKUP(Finance[[#This Row],[Company Domain]],Summary[Company Domain], Summary[Lead Segment HS],"ERROR")</f>
        <v>Services</v>
      </c>
      <c r="AC12" t="str">
        <f>_xlfn.XLOOKUP(Finance[[#This Row],[Company Domain]],Summary[Company Domain], Summary[Industry Re-Segmentation],"ERROR")</f>
        <v>Finance &amp; Insurance</v>
      </c>
      <c r="AD12" t="s">
        <v>562</v>
      </c>
      <c r="AE12" t="s">
        <v>563</v>
      </c>
      <c r="AF12" t="s">
        <v>564</v>
      </c>
      <c r="AG12" t="s">
        <v>556</v>
      </c>
      <c r="AH12" t="s">
        <v>557</v>
      </c>
      <c r="AI12" t="s">
        <v>558</v>
      </c>
      <c r="AJ12">
        <v>55343</v>
      </c>
      <c r="AK12" t="s">
        <v>221</v>
      </c>
      <c r="AL12" t="s">
        <v>565</v>
      </c>
      <c r="AO12" t="s">
        <v>2791</v>
      </c>
      <c r="AP12" t="s">
        <v>2140</v>
      </c>
      <c r="AQ12" t="s">
        <v>3978</v>
      </c>
    </row>
    <row r="13" spans="1:44" x14ac:dyDescent="0.3">
      <c r="A13" t="s">
        <v>2850</v>
      </c>
      <c r="C13" t="s">
        <v>2851</v>
      </c>
      <c r="D13" t="s">
        <v>2785</v>
      </c>
      <c r="E13" t="s">
        <v>219</v>
      </c>
      <c r="F13" t="s">
        <v>219</v>
      </c>
      <c r="G13" t="s">
        <v>2786</v>
      </c>
      <c r="H13" t="s">
        <v>2852</v>
      </c>
      <c r="I13" t="s">
        <v>141</v>
      </c>
      <c r="K13" t="s">
        <v>2853</v>
      </c>
      <c r="L13" t="s">
        <v>2854</v>
      </c>
      <c r="M13" t="s">
        <v>2855</v>
      </c>
      <c r="N13" t="s">
        <v>2856</v>
      </c>
      <c r="O13" t="s">
        <v>2857</v>
      </c>
      <c r="P13" t="s">
        <v>2858</v>
      </c>
      <c r="Q13" t="s">
        <v>495</v>
      </c>
      <c r="R13" t="s">
        <v>496</v>
      </c>
      <c r="S13" t="s">
        <v>141</v>
      </c>
      <c r="T13" t="s">
        <v>497</v>
      </c>
      <c r="U13">
        <f>_xlfn.XLOOKUP(Finance[[#This Row],[Company Domain]],Summary[Company Domain], Summary[Revenue (in 000s USD)],"ERROR")</f>
        <v>9776553</v>
      </c>
      <c r="V13" t="str">
        <f>_xlfn.XLOOKUP(Finance[[#This Row],[Company Domain]],Summary[Company Domain], Summary[Revenue Range (in USD)],"ERROR")</f>
        <v>Over $5 bil.</v>
      </c>
      <c r="W13" t="s">
        <v>212</v>
      </c>
      <c r="X13" t="s">
        <v>498</v>
      </c>
      <c r="Y13" t="s">
        <v>499</v>
      </c>
      <c r="Z13" t="s">
        <v>500</v>
      </c>
      <c r="AA13" t="str">
        <f>_xlfn.XLOOKUP(Finance[[#This Row],[Company Domain]],Summary[Company Domain], Summary[Industry (Standardized)],"ERROR")</f>
        <v>Manufacturing</v>
      </c>
      <c r="AB13" t="str">
        <f>_xlfn.XLOOKUP(Finance[[#This Row],[Company Domain]],Summary[Company Domain], Summary[Lead Segment HS],"ERROR")</f>
        <v>Services</v>
      </c>
      <c r="AC13" t="str">
        <f>_xlfn.XLOOKUP(Finance[[#This Row],[Company Domain]],Summary[Company Domain], Summary[Industry Re-Segmentation],"ERROR")</f>
        <v>Manufacturing</v>
      </c>
      <c r="AD13" t="s">
        <v>501</v>
      </c>
      <c r="AE13" t="s">
        <v>502</v>
      </c>
      <c r="AF13" t="s">
        <v>503</v>
      </c>
      <c r="AG13" t="s">
        <v>493</v>
      </c>
      <c r="AH13" t="s">
        <v>494</v>
      </c>
      <c r="AI13" t="s">
        <v>429</v>
      </c>
      <c r="AJ13">
        <v>60093</v>
      </c>
      <c r="AK13" t="s">
        <v>221</v>
      </c>
      <c r="AL13" t="s">
        <v>504</v>
      </c>
      <c r="AO13" t="s">
        <v>2791</v>
      </c>
      <c r="AP13" t="s">
        <v>2140</v>
      </c>
      <c r="AQ13" t="s">
        <v>3439</v>
      </c>
      <c r="AR13" t="s">
        <v>212</v>
      </c>
    </row>
    <row r="14" spans="1:44" x14ac:dyDescent="0.3">
      <c r="A14" t="s">
        <v>2859</v>
      </c>
      <c r="B14" t="s">
        <v>1153</v>
      </c>
      <c r="C14" t="s">
        <v>2860</v>
      </c>
      <c r="D14" t="s">
        <v>2785</v>
      </c>
      <c r="E14" t="s">
        <v>219</v>
      </c>
      <c r="F14" t="s">
        <v>219</v>
      </c>
      <c r="G14" t="s">
        <v>2786</v>
      </c>
      <c r="H14" t="s">
        <v>2861</v>
      </c>
      <c r="I14" t="s">
        <v>134</v>
      </c>
      <c r="J14" t="s">
        <v>2862</v>
      </c>
      <c r="K14" t="s">
        <v>2863</v>
      </c>
      <c r="L14" t="s">
        <v>2864</v>
      </c>
      <c r="M14" t="s">
        <v>2865</v>
      </c>
      <c r="N14" t="s">
        <v>830</v>
      </c>
      <c r="O14">
        <v>33702</v>
      </c>
      <c r="P14" t="s">
        <v>221</v>
      </c>
      <c r="Q14" t="s">
        <v>598</v>
      </c>
      <c r="R14" t="s">
        <v>599</v>
      </c>
      <c r="S14" t="s">
        <v>134</v>
      </c>
      <c r="T14" t="s">
        <v>600</v>
      </c>
      <c r="U14">
        <f>_xlfn.XLOOKUP(Finance[[#This Row],[Company Domain]],Summary[Company Domain], Summary[Revenue (in 000s USD)],"ERROR")</f>
        <v>226600000</v>
      </c>
      <c r="V14" t="str">
        <f>_xlfn.XLOOKUP(Finance[[#This Row],[Company Domain]],Summary[Company Domain], Summary[Revenue Range (in USD)],"ERROR")</f>
        <v>Over $5 bil.</v>
      </c>
      <c r="W14" t="s">
        <v>601</v>
      </c>
      <c r="X14" t="s">
        <v>602</v>
      </c>
      <c r="Y14" t="s">
        <v>603</v>
      </c>
      <c r="Z14" t="s">
        <v>602</v>
      </c>
      <c r="AA14" t="str">
        <f>_xlfn.XLOOKUP(Finance[[#This Row],[Company Domain]],Summary[Company Domain], Summary[Industry (Standardized)],"ERROR")</f>
        <v>Insurance</v>
      </c>
      <c r="AB14" t="str">
        <f>_xlfn.XLOOKUP(Finance[[#This Row],[Company Domain]],Summary[Company Domain], Summary[Lead Segment HS],"ERROR")</f>
        <v>Services</v>
      </c>
      <c r="AC14" t="str">
        <f>_xlfn.XLOOKUP(Finance[[#This Row],[Company Domain]],Summary[Company Domain], Summary[Industry Re-Segmentation],"ERROR")</f>
        <v>Finance &amp; Insurance</v>
      </c>
      <c r="AD14" t="s">
        <v>604</v>
      </c>
      <c r="AE14" t="s">
        <v>605</v>
      </c>
      <c r="AF14" t="s">
        <v>606</v>
      </c>
      <c r="AG14" t="s">
        <v>607</v>
      </c>
      <c r="AH14" t="s">
        <v>597</v>
      </c>
      <c r="AI14" t="s">
        <v>558</v>
      </c>
      <c r="AJ14">
        <v>55344</v>
      </c>
      <c r="AK14" t="s">
        <v>221</v>
      </c>
      <c r="AL14" t="s">
        <v>608</v>
      </c>
      <c r="AO14" t="s">
        <v>2791</v>
      </c>
      <c r="AP14" t="s">
        <v>2140</v>
      </c>
      <c r="AQ14" t="s">
        <v>3978</v>
      </c>
    </row>
    <row r="15" spans="1:44" x14ac:dyDescent="0.3">
      <c r="A15" t="s">
        <v>267</v>
      </c>
      <c r="C15" t="s">
        <v>2866</v>
      </c>
      <c r="D15" t="s">
        <v>2785</v>
      </c>
      <c r="E15" t="s">
        <v>219</v>
      </c>
      <c r="F15" t="s">
        <v>219</v>
      </c>
      <c r="G15" t="s">
        <v>2786</v>
      </c>
      <c r="H15" t="s">
        <v>2867</v>
      </c>
      <c r="I15" t="s">
        <v>1284</v>
      </c>
      <c r="J15" t="s">
        <v>2868</v>
      </c>
      <c r="K15" t="s">
        <v>2869</v>
      </c>
      <c r="L15" t="s">
        <v>1293</v>
      </c>
      <c r="M15" t="s">
        <v>1294</v>
      </c>
      <c r="N15" t="s">
        <v>294</v>
      </c>
      <c r="O15">
        <v>95661</v>
      </c>
      <c r="P15" t="s">
        <v>221</v>
      </c>
      <c r="Q15" t="s">
        <v>46</v>
      </c>
      <c r="R15" t="s">
        <v>1289</v>
      </c>
      <c r="S15" t="s">
        <v>146</v>
      </c>
      <c r="U15">
        <f>_xlfn.XLOOKUP(Finance[[#This Row],[Company Domain]],Summary[Company Domain], Summary[Revenue (in 000s USD)],"ERROR")</f>
        <v>5200000</v>
      </c>
      <c r="V15" t="str">
        <f>_xlfn.XLOOKUP(Finance[[#This Row],[Company Domain]],Summary[Company Domain], Summary[Revenue Range (in USD)],"ERROR")</f>
        <v>Over $5 bil.</v>
      </c>
      <c r="W15" t="s">
        <v>432</v>
      </c>
      <c r="Y15" t="s">
        <v>432</v>
      </c>
      <c r="AA15" t="str">
        <f>_xlfn.XLOOKUP(Finance[[#This Row],[Company Domain]],Summary[Company Domain], Summary[Industry (Standardized)],"ERROR")</f>
        <v>Physicians Clinics</v>
      </c>
      <c r="AB15" t="str">
        <f>_xlfn.XLOOKUP(Finance[[#This Row],[Company Domain]],Summary[Company Domain], Summary[Lead Segment HS],"ERROR")</f>
        <v>Healthcare</v>
      </c>
      <c r="AC15" t="str">
        <f>_xlfn.XLOOKUP(Finance[[#This Row],[Company Domain]],Summary[Company Domain], Summary[Industry Re-Segmentation],"ERROR")</f>
        <v>Healthcare</v>
      </c>
      <c r="AD15" t="s">
        <v>1290</v>
      </c>
      <c r="AE15" t="s">
        <v>1291</v>
      </c>
      <c r="AF15" t="s">
        <v>1292</v>
      </c>
      <c r="AG15" t="s">
        <v>1293</v>
      </c>
      <c r="AH15" t="s">
        <v>1294</v>
      </c>
      <c r="AI15" t="s">
        <v>294</v>
      </c>
      <c r="AJ15">
        <v>95661</v>
      </c>
      <c r="AK15" t="s">
        <v>221</v>
      </c>
      <c r="AL15" t="s">
        <v>1295</v>
      </c>
      <c r="AO15" t="s">
        <v>2791</v>
      </c>
      <c r="AP15" t="s">
        <v>2140</v>
      </c>
      <c r="AQ15" t="s">
        <v>3440</v>
      </c>
      <c r="AR15" t="s">
        <v>207</v>
      </c>
    </row>
    <row r="16" spans="1:44" x14ac:dyDescent="0.3">
      <c r="A16" t="s">
        <v>2870</v>
      </c>
      <c r="C16" t="s">
        <v>2871</v>
      </c>
      <c r="D16" t="s">
        <v>2785</v>
      </c>
      <c r="E16" t="s">
        <v>219</v>
      </c>
      <c r="F16" t="s">
        <v>219</v>
      </c>
      <c r="G16" t="s">
        <v>2786</v>
      </c>
      <c r="H16" t="s">
        <v>2872</v>
      </c>
      <c r="I16" t="s">
        <v>171</v>
      </c>
      <c r="J16" t="s">
        <v>2873</v>
      </c>
      <c r="K16" t="s">
        <v>2874</v>
      </c>
      <c r="L16" t="s">
        <v>2875</v>
      </c>
      <c r="M16" t="s">
        <v>847</v>
      </c>
      <c r="N16" t="s">
        <v>838</v>
      </c>
      <c r="O16">
        <v>68198</v>
      </c>
      <c r="P16" t="s">
        <v>221</v>
      </c>
      <c r="Q16" t="s">
        <v>839</v>
      </c>
      <c r="R16" t="s">
        <v>840</v>
      </c>
      <c r="S16" t="s">
        <v>171</v>
      </c>
      <c r="T16" t="s">
        <v>841</v>
      </c>
      <c r="U16">
        <f>_xlfn.XLOOKUP(Finance[[#This Row],[Company Domain]],Summary[Company Domain], Summary[Revenue (in 000s USD)],"ERROR")</f>
        <v>1329650</v>
      </c>
      <c r="V16" t="str">
        <f>_xlfn.XLOOKUP(Finance[[#This Row],[Company Domain]],Summary[Company Domain], Summary[Revenue Range (in USD)],"ERROR")</f>
        <v>$1 bil. - $5 bil.</v>
      </c>
      <c r="W16" t="s">
        <v>280</v>
      </c>
      <c r="X16" t="s">
        <v>281</v>
      </c>
      <c r="Y16" t="s">
        <v>280</v>
      </c>
      <c r="Z16" t="s">
        <v>842</v>
      </c>
      <c r="AA16" t="str">
        <f>_xlfn.XLOOKUP(Finance[[#This Row],[Company Domain]],Summary[Company Domain], Summary[Industry (Standardized)],"ERROR")</f>
        <v>Physicians Clinics</v>
      </c>
      <c r="AB16" t="str">
        <f>_xlfn.XLOOKUP(Finance[[#This Row],[Company Domain]],Summary[Company Domain], Summary[Lead Segment HS],"ERROR")</f>
        <v>Healthcare</v>
      </c>
      <c r="AC16" t="str">
        <f>_xlfn.XLOOKUP(Finance[[#This Row],[Company Domain]],Summary[Company Domain], Summary[Industry Re-Segmentation],"ERROR")</f>
        <v>Healthcare</v>
      </c>
      <c r="AD16" t="s">
        <v>843</v>
      </c>
      <c r="AE16" t="s">
        <v>844</v>
      </c>
      <c r="AF16" t="s">
        <v>845</v>
      </c>
      <c r="AG16" t="s">
        <v>846</v>
      </c>
      <c r="AH16" t="s">
        <v>847</v>
      </c>
      <c r="AI16" t="s">
        <v>838</v>
      </c>
      <c r="AJ16">
        <v>68198</v>
      </c>
      <c r="AK16" t="s">
        <v>221</v>
      </c>
      <c r="AL16" t="s">
        <v>848</v>
      </c>
      <c r="AO16" t="s">
        <v>2791</v>
      </c>
      <c r="AP16" t="s">
        <v>2140</v>
      </c>
      <c r="AQ16" t="s">
        <v>3439</v>
      </c>
      <c r="AR16" t="s">
        <v>207</v>
      </c>
    </row>
    <row r="17" spans="1:44" x14ac:dyDescent="0.3">
      <c r="A17" t="s">
        <v>2876</v>
      </c>
      <c r="B17" t="s">
        <v>763</v>
      </c>
      <c r="C17" t="s">
        <v>2877</v>
      </c>
      <c r="D17" t="s">
        <v>2785</v>
      </c>
      <c r="E17" t="s">
        <v>219</v>
      </c>
      <c r="F17" t="s">
        <v>219</v>
      </c>
      <c r="G17" t="s">
        <v>2786</v>
      </c>
      <c r="H17" t="s">
        <v>2878</v>
      </c>
      <c r="I17" t="s">
        <v>179</v>
      </c>
      <c r="J17" t="s">
        <v>2879</v>
      </c>
      <c r="K17" t="s">
        <v>2880</v>
      </c>
      <c r="L17" t="s">
        <v>1849</v>
      </c>
      <c r="M17" t="s">
        <v>1850</v>
      </c>
      <c r="N17" t="s">
        <v>1407</v>
      </c>
      <c r="O17">
        <v>89502</v>
      </c>
      <c r="P17" t="s">
        <v>221</v>
      </c>
      <c r="Q17" t="s">
        <v>1851</v>
      </c>
      <c r="R17" t="s">
        <v>1852</v>
      </c>
      <c r="S17" t="s">
        <v>179</v>
      </c>
      <c r="T17" t="s">
        <v>1853</v>
      </c>
      <c r="U17">
        <f>_xlfn.XLOOKUP(Finance[[#This Row],[Company Domain]],Summary[Company Domain], Summary[Revenue (in 000s USD)],"ERROR")</f>
        <v>1027614</v>
      </c>
      <c r="V17" t="str">
        <f>_xlfn.XLOOKUP(Finance[[#This Row],[Company Domain]],Summary[Company Domain], Summary[Revenue Range (in USD)],"ERROR")</f>
        <v>$1 bil. - $5 bil.</v>
      </c>
      <c r="W17" t="s">
        <v>280</v>
      </c>
      <c r="X17" t="s">
        <v>281</v>
      </c>
      <c r="Y17" t="s">
        <v>399</v>
      </c>
      <c r="Z17" t="s">
        <v>1854</v>
      </c>
      <c r="AA17" t="str">
        <f>_xlfn.XLOOKUP(Finance[[#This Row],[Company Domain]],Summary[Company Domain], Summary[Industry (Standardized)],"ERROR")</f>
        <v>Physicians Clinics</v>
      </c>
      <c r="AB17" t="str">
        <f>_xlfn.XLOOKUP(Finance[[#This Row],[Company Domain]],Summary[Company Domain], Summary[Lead Segment HS],"ERROR")</f>
        <v>Healthcare</v>
      </c>
      <c r="AC17" t="str">
        <f>_xlfn.XLOOKUP(Finance[[#This Row],[Company Domain]],Summary[Company Domain], Summary[Industry Re-Segmentation],"ERROR")</f>
        <v>Healthcare</v>
      </c>
      <c r="AD17" t="s">
        <v>1855</v>
      </c>
      <c r="AE17" t="s">
        <v>1856</v>
      </c>
      <c r="AF17" t="s">
        <v>1857</v>
      </c>
      <c r="AG17" t="s">
        <v>1858</v>
      </c>
      <c r="AH17" t="s">
        <v>1850</v>
      </c>
      <c r="AI17" t="s">
        <v>1407</v>
      </c>
      <c r="AJ17">
        <v>89502</v>
      </c>
      <c r="AK17" t="s">
        <v>221</v>
      </c>
      <c r="AL17" t="s">
        <v>1859</v>
      </c>
      <c r="AO17" t="s">
        <v>2791</v>
      </c>
      <c r="AP17" t="s">
        <v>2140</v>
      </c>
      <c r="AQ17" t="s">
        <v>3978</v>
      </c>
    </row>
    <row r="18" spans="1:44" x14ac:dyDescent="0.3">
      <c r="A18" t="s">
        <v>337</v>
      </c>
      <c r="B18" t="s">
        <v>1103</v>
      </c>
      <c r="C18" t="s">
        <v>2881</v>
      </c>
      <c r="D18" t="s">
        <v>2785</v>
      </c>
      <c r="E18" t="s">
        <v>219</v>
      </c>
      <c r="F18" t="s">
        <v>219</v>
      </c>
      <c r="G18" t="s">
        <v>2786</v>
      </c>
      <c r="H18" t="s">
        <v>2882</v>
      </c>
      <c r="I18" t="s">
        <v>2883</v>
      </c>
      <c r="J18" t="s">
        <v>2884</v>
      </c>
      <c r="N18" t="s">
        <v>1961</v>
      </c>
      <c r="P18" t="s">
        <v>221</v>
      </c>
      <c r="Q18" t="s">
        <v>2885</v>
      </c>
      <c r="R18" t="s">
        <v>2886</v>
      </c>
      <c r="S18" t="s">
        <v>103</v>
      </c>
      <c r="T18" t="s">
        <v>2887</v>
      </c>
      <c r="U18">
        <f>_xlfn.XLOOKUP(Finance[[#This Row],[Company Domain]],Summary[Company Domain], Summary[Revenue (in 000s USD)],"ERROR")</f>
        <v>34987000</v>
      </c>
      <c r="V18" t="str">
        <f>_xlfn.XLOOKUP(Finance[[#This Row],[Company Domain]],Summary[Company Domain], Summary[Revenue Range (in USD)],"ERROR")</f>
        <v>Over $5 bil.</v>
      </c>
      <c r="W18" t="s">
        <v>208</v>
      </c>
      <c r="X18" t="s">
        <v>1398</v>
      </c>
      <c r="Y18" t="s">
        <v>2888</v>
      </c>
      <c r="Z18" t="s">
        <v>2889</v>
      </c>
      <c r="AA18" t="str">
        <f>_xlfn.XLOOKUP(Finance[[#This Row],[Company Domain]],Summary[Company Domain], Summary[Industry (Standardized)],"ERROR")</f>
        <v>Retail</v>
      </c>
      <c r="AB18" t="str">
        <f>_xlfn.XLOOKUP(Finance[[#This Row],[Company Domain]],Summary[Company Domain], Summary[Lead Segment HS],"ERROR")</f>
        <v>Services</v>
      </c>
      <c r="AC18" t="str">
        <f>_xlfn.XLOOKUP(Finance[[#This Row],[Company Domain]],Summary[Company Domain], Summary[Industry Re-Segmentation],"ERROR")</f>
        <v>Retail + CPG</v>
      </c>
      <c r="AD18" t="s">
        <v>2890</v>
      </c>
      <c r="AE18" t="s">
        <v>2891</v>
      </c>
      <c r="AF18" t="s">
        <v>2892</v>
      </c>
      <c r="AG18" t="s">
        <v>2893</v>
      </c>
      <c r="AH18" t="s">
        <v>2894</v>
      </c>
      <c r="AI18" t="s">
        <v>429</v>
      </c>
      <c r="AJ18">
        <v>60018</v>
      </c>
      <c r="AK18" t="s">
        <v>221</v>
      </c>
      <c r="AL18" t="s">
        <v>2895</v>
      </c>
      <c r="AO18" t="s">
        <v>2791</v>
      </c>
      <c r="AP18" t="s">
        <v>2141</v>
      </c>
      <c r="AQ18" t="s">
        <v>3978</v>
      </c>
    </row>
    <row r="19" spans="1:44" x14ac:dyDescent="0.3">
      <c r="A19" t="s">
        <v>422</v>
      </c>
      <c r="C19" t="s">
        <v>704</v>
      </c>
      <c r="D19" t="s">
        <v>2785</v>
      </c>
      <c r="E19" t="s">
        <v>219</v>
      </c>
      <c r="F19" t="s">
        <v>219</v>
      </c>
      <c r="G19" t="s">
        <v>2786</v>
      </c>
      <c r="H19" t="s">
        <v>2896</v>
      </c>
      <c r="I19" t="s">
        <v>137</v>
      </c>
      <c r="L19" t="s">
        <v>755</v>
      </c>
      <c r="M19" t="s">
        <v>709</v>
      </c>
      <c r="N19" t="s">
        <v>429</v>
      </c>
      <c r="O19">
        <v>60606</v>
      </c>
      <c r="P19" t="s">
        <v>221</v>
      </c>
      <c r="Q19" t="s">
        <v>37</v>
      </c>
      <c r="R19" t="s">
        <v>756</v>
      </c>
      <c r="S19" t="s">
        <v>137</v>
      </c>
      <c r="T19" t="s">
        <v>757</v>
      </c>
      <c r="U19">
        <f>_xlfn.XLOOKUP(Finance[[#This Row],[Company Domain]],Summary[Company Domain], Summary[Revenue (in 000s USD)],"ERROR")</f>
        <v>33900000</v>
      </c>
      <c r="V19" t="str">
        <f>_xlfn.XLOOKUP(Finance[[#This Row],[Company Domain]],Summary[Company Domain], Summary[Revenue Range (in USD)],"ERROR")</f>
        <v>Over $5 bil.</v>
      </c>
      <c r="W19" t="s">
        <v>280</v>
      </c>
      <c r="X19" t="s">
        <v>281</v>
      </c>
      <c r="Y19" t="s">
        <v>460</v>
      </c>
      <c r="Z19" t="s">
        <v>699</v>
      </c>
      <c r="AA19" t="str">
        <f>_xlfn.XLOOKUP(Finance[[#This Row],[Company Domain]],Summary[Company Domain], Summary[Industry (Standardized)],"ERROR")</f>
        <v>Physicians Clinics</v>
      </c>
      <c r="AB19" t="str">
        <f>_xlfn.XLOOKUP(Finance[[#This Row],[Company Domain]],Summary[Company Domain], Summary[Lead Segment HS],"ERROR")</f>
        <v>Healthcare</v>
      </c>
      <c r="AC19" t="str">
        <f>_xlfn.XLOOKUP(Finance[[#This Row],[Company Domain]],Summary[Company Domain], Summary[Industry Re-Segmentation],"ERROR")</f>
        <v>Healthcare</v>
      </c>
      <c r="AD19" t="s">
        <v>758</v>
      </c>
      <c r="AE19" t="s">
        <v>759</v>
      </c>
      <c r="AF19" t="s">
        <v>760</v>
      </c>
      <c r="AG19" t="s">
        <v>755</v>
      </c>
      <c r="AH19" t="s">
        <v>709</v>
      </c>
      <c r="AI19" t="s">
        <v>429</v>
      </c>
      <c r="AJ19">
        <v>60606</v>
      </c>
      <c r="AK19" t="s">
        <v>221</v>
      </c>
      <c r="AL19" t="s">
        <v>761</v>
      </c>
      <c r="AO19" t="s">
        <v>2791</v>
      </c>
      <c r="AP19" t="s">
        <v>2140</v>
      </c>
      <c r="AQ19" t="s">
        <v>3978</v>
      </c>
    </row>
    <row r="20" spans="1:44" x14ac:dyDescent="0.3">
      <c r="A20" t="s">
        <v>2897</v>
      </c>
      <c r="C20" t="s">
        <v>2898</v>
      </c>
      <c r="D20" t="s">
        <v>2785</v>
      </c>
      <c r="E20" t="s">
        <v>219</v>
      </c>
      <c r="F20" t="s">
        <v>219</v>
      </c>
      <c r="G20" t="s">
        <v>2786</v>
      </c>
      <c r="H20" t="s">
        <v>2899</v>
      </c>
      <c r="I20" t="s">
        <v>147</v>
      </c>
      <c r="M20" t="s">
        <v>1031</v>
      </c>
      <c r="N20" t="s">
        <v>591</v>
      </c>
      <c r="P20" t="s">
        <v>221</v>
      </c>
      <c r="Q20" t="s">
        <v>1089</v>
      </c>
      <c r="R20" t="s">
        <v>1090</v>
      </c>
      <c r="S20" t="s">
        <v>147</v>
      </c>
      <c r="T20" t="s">
        <v>1091</v>
      </c>
      <c r="U20">
        <f>_xlfn.XLOOKUP(Finance[[#This Row],[Company Domain]],Summary[Company Domain], Summary[Revenue (in 000s USD)],"ERROR")</f>
        <v>6000000</v>
      </c>
      <c r="V20" t="str">
        <f>_xlfn.XLOOKUP(Finance[[#This Row],[Company Domain]],Summary[Company Domain], Summary[Revenue Range (in USD)],"ERROR")</f>
        <v>Over $5 bil.</v>
      </c>
      <c r="W20" t="s">
        <v>280</v>
      </c>
      <c r="X20" t="s">
        <v>281</v>
      </c>
      <c r="Y20" t="s">
        <v>280</v>
      </c>
      <c r="Z20" t="s">
        <v>819</v>
      </c>
      <c r="AA20" t="str">
        <f>_xlfn.XLOOKUP(Finance[[#This Row],[Company Domain]],Summary[Company Domain], Summary[Industry (Standardized)],"ERROR")</f>
        <v>Physicians Clinics</v>
      </c>
      <c r="AB20" t="str">
        <f>_xlfn.XLOOKUP(Finance[[#This Row],[Company Domain]],Summary[Company Domain], Summary[Lead Segment HS],"ERROR")</f>
        <v>Healthcare</v>
      </c>
      <c r="AC20" t="str">
        <f>_xlfn.XLOOKUP(Finance[[#This Row],[Company Domain]],Summary[Company Domain], Summary[Industry Re-Segmentation],"ERROR")</f>
        <v>Healthcare</v>
      </c>
      <c r="AD20" t="s">
        <v>1092</v>
      </c>
      <c r="AE20" t="s">
        <v>1093</v>
      </c>
      <c r="AF20" t="s">
        <v>1094</v>
      </c>
      <c r="AG20" t="s">
        <v>1095</v>
      </c>
      <c r="AH20" t="s">
        <v>1087</v>
      </c>
      <c r="AI20" t="s">
        <v>1088</v>
      </c>
      <c r="AJ20">
        <v>80045</v>
      </c>
      <c r="AK20" t="s">
        <v>221</v>
      </c>
      <c r="AL20" t="s">
        <v>1096</v>
      </c>
      <c r="AO20" t="s">
        <v>2791</v>
      </c>
      <c r="AP20" t="s">
        <v>2140</v>
      </c>
      <c r="AQ20" t="s">
        <v>3978</v>
      </c>
    </row>
    <row r="21" spans="1:44" x14ac:dyDescent="0.3">
      <c r="A21" t="s">
        <v>2900</v>
      </c>
      <c r="C21" t="s">
        <v>2901</v>
      </c>
      <c r="D21" t="s">
        <v>2817</v>
      </c>
      <c r="E21" t="s">
        <v>219</v>
      </c>
      <c r="F21" t="s">
        <v>219</v>
      </c>
      <c r="G21" t="s">
        <v>2786</v>
      </c>
      <c r="H21" t="s">
        <v>2902</v>
      </c>
      <c r="I21" t="s">
        <v>102</v>
      </c>
      <c r="K21" t="s">
        <v>2903</v>
      </c>
      <c r="L21" t="s">
        <v>2904</v>
      </c>
      <c r="M21" t="s">
        <v>2905</v>
      </c>
      <c r="N21" t="s">
        <v>1559</v>
      </c>
      <c r="O21" t="s">
        <v>2906</v>
      </c>
      <c r="P21" t="s">
        <v>221</v>
      </c>
      <c r="Q21" t="s">
        <v>1549</v>
      </c>
      <c r="R21" t="s">
        <v>1550</v>
      </c>
      <c r="S21" t="s">
        <v>102</v>
      </c>
      <c r="T21" t="s">
        <v>1551</v>
      </c>
      <c r="U21">
        <f>_xlfn.XLOOKUP(Finance[[#This Row],[Company Domain]],Summary[Company Domain], Summary[Revenue (in 000s USD)],"ERROR")</f>
        <v>630794000</v>
      </c>
      <c r="V21" t="str">
        <f>_xlfn.XLOOKUP(Finance[[#This Row],[Company Domain]],Summary[Company Domain], Summary[Revenue Range (in USD)],"ERROR")</f>
        <v>Over $5 bil.</v>
      </c>
      <c r="W21" t="s">
        <v>208</v>
      </c>
      <c r="X21" t="s">
        <v>1204</v>
      </c>
      <c r="Y21" t="s">
        <v>1552</v>
      </c>
      <c r="Z21" t="s">
        <v>1553</v>
      </c>
      <c r="AA21" t="str">
        <f>_xlfn.XLOOKUP(Finance[[#This Row],[Company Domain]],Summary[Company Domain], Summary[Industry (Standardized)],"ERROR")</f>
        <v>Retail</v>
      </c>
      <c r="AB21" t="str">
        <f>_xlfn.XLOOKUP(Finance[[#This Row],[Company Domain]],Summary[Company Domain], Summary[Lead Segment HS],"ERROR")</f>
        <v>Services</v>
      </c>
      <c r="AC21" t="str">
        <f>_xlfn.XLOOKUP(Finance[[#This Row],[Company Domain]],Summary[Company Domain], Summary[Industry Re-Segmentation],"ERROR")</f>
        <v>Retail + CPG</v>
      </c>
      <c r="AD21" t="s">
        <v>1554</v>
      </c>
      <c r="AE21" t="s">
        <v>1555</v>
      </c>
      <c r="AF21" t="s">
        <v>1556</v>
      </c>
      <c r="AG21" t="s">
        <v>1557</v>
      </c>
      <c r="AH21" t="s">
        <v>1558</v>
      </c>
      <c r="AI21" t="s">
        <v>1559</v>
      </c>
      <c r="AJ21">
        <v>72716</v>
      </c>
      <c r="AK21" t="s">
        <v>221</v>
      </c>
      <c r="AL21" t="s">
        <v>1560</v>
      </c>
      <c r="AO21" t="s">
        <v>2791</v>
      </c>
      <c r="AP21" t="s">
        <v>2140</v>
      </c>
      <c r="AQ21" t="s">
        <v>3978</v>
      </c>
    </row>
    <row r="22" spans="1:44" x14ac:dyDescent="0.3">
      <c r="A22" t="s">
        <v>2907</v>
      </c>
      <c r="B22" t="s">
        <v>914</v>
      </c>
      <c r="C22" t="s">
        <v>2908</v>
      </c>
      <c r="D22" t="s">
        <v>2785</v>
      </c>
      <c r="E22" t="s">
        <v>219</v>
      </c>
      <c r="F22" t="s">
        <v>219</v>
      </c>
      <c r="G22" t="s">
        <v>2786</v>
      </c>
      <c r="H22" t="s">
        <v>2909</v>
      </c>
      <c r="I22" t="s">
        <v>180</v>
      </c>
      <c r="J22" t="s">
        <v>2910</v>
      </c>
      <c r="K22" t="s">
        <v>2911</v>
      </c>
      <c r="L22" t="s">
        <v>2018</v>
      </c>
      <c r="M22" t="s">
        <v>2019</v>
      </c>
      <c r="N22" t="s">
        <v>981</v>
      </c>
      <c r="O22">
        <v>85257</v>
      </c>
      <c r="P22" t="s">
        <v>221</v>
      </c>
      <c r="Q22" t="s">
        <v>80</v>
      </c>
      <c r="R22" t="s">
        <v>2020</v>
      </c>
      <c r="S22" t="s">
        <v>180</v>
      </c>
      <c r="T22" t="s">
        <v>2021</v>
      </c>
      <c r="U22">
        <f>_xlfn.XLOOKUP(Finance[[#This Row],[Company Domain]],Summary[Company Domain], Summary[Revenue (in 000s USD)],"ERROR")</f>
        <v>1908425</v>
      </c>
      <c r="V22" t="str">
        <f>_xlfn.XLOOKUP(Finance[[#This Row],[Company Domain]],Summary[Company Domain], Summary[Revenue Range (in USD)],"ERROR")</f>
        <v>$1 bil. - $5 bil.</v>
      </c>
      <c r="W22" t="s">
        <v>280</v>
      </c>
      <c r="X22" t="s">
        <v>206</v>
      </c>
      <c r="Y22" t="s">
        <v>460</v>
      </c>
      <c r="Z22" t="s">
        <v>2022</v>
      </c>
      <c r="AA22" t="str">
        <f>_xlfn.XLOOKUP(Finance[[#This Row],[Company Domain]],Summary[Company Domain], Summary[Industry (Standardized)],"ERROR")</f>
        <v>Physicians Clinics</v>
      </c>
      <c r="AB22" t="str">
        <f>_xlfn.XLOOKUP(Finance[[#This Row],[Company Domain]],Summary[Company Domain], Summary[Lead Segment HS],"ERROR")</f>
        <v>Healthcare</v>
      </c>
      <c r="AC22" t="str">
        <f>_xlfn.XLOOKUP(Finance[[#This Row],[Company Domain]],Summary[Company Domain], Summary[Industry Re-Segmentation],"ERROR")</f>
        <v>Healthcare</v>
      </c>
      <c r="AD22" t="s">
        <v>2023</v>
      </c>
      <c r="AE22" t="s">
        <v>2024</v>
      </c>
      <c r="AF22" t="s">
        <v>2025</v>
      </c>
      <c r="AG22" t="s">
        <v>2018</v>
      </c>
      <c r="AH22" t="s">
        <v>2019</v>
      </c>
      <c r="AI22" t="s">
        <v>981</v>
      </c>
      <c r="AJ22">
        <v>85257</v>
      </c>
      <c r="AK22" t="s">
        <v>221</v>
      </c>
      <c r="AL22" t="s">
        <v>2026</v>
      </c>
      <c r="AO22" t="s">
        <v>2791</v>
      </c>
      <c r="AP22" t="s">
        <v>2140</v>
      </c>
      <c r="AQ22" t="s">
        <v>3439</v>
      </c>
      <c r="AR22" t="s">
        <v>207</v>
      </c>
    </row>
    <row r="23" spans="1:44" x14ac:dyDescent="0.3">
      <c r="A23" t="s">
        <v>2825</v>
      </c>
      <c r="C23" t="s">
        <v>2912</v>
      </c>
      <c r="D23" t="s">
        <v>2785</v>
      </c>
      <c r="E23" t="s">
        <v>219</v>
      </c>
      <c r="F23" t="s">
        <v>219</v>
      </c>
      <c r="G23" t="s">
        <v>2786</v>
      </c>
      <c r="H23" t="s">
        <v>2913</v>
      </c>
      <c r="I23" t="s">
        <v>138</v>
      </c>
      <c r="J23" t="s">
        <v>2914</v>
      </c>
      <c r="L23" t="s">
        <v>2915</v>
      </c>
      <c r="M23" t="s">
        <v>2916</v>
      </c>
      <c r="N23" t="s">
        <v>429</v>
      </c>
      <c r="O23">
        <v>60153</v>
      </c>
      <c r="P23" t="s">
        <v>221</v>
      </c>
      <c r="Q23" t="s">
        <v>726</v>
      </c>
      <c r="R23" t="s">
        <v>727</v>
      </c>
      <c r="S23" t="s">
        <v>138</v>
      </c>
      <c r="T23" t="s">
        <v>728</v>
      </c>
      <c r="U23">
        <f>_xlfn.XLOOKUP(Finance[[#This Row],[Company Domain]],Summary[Company Domain], Summary[Revenue (in 000s USD)],"ERROR")</f>
        <v>21500000</v>
      </c>
      <c r="V23" t="str">
        <f>_xlfn.XLOOKUP(Finance[[#This Row],[Company Domain]],Summary[Company Domain], Summary[Revenue Range (in USD)],"ERROR")</f>
        <v>Over $5 bil.</v>
      </c>
      <c r="W23" t="s">
        <v>432</v>
      </c>
      <c r="X23" t="s">
        <v>214</v>
      </c>
      <c r="Y23" t="s">
        <v>729</v>
      </c>
      <c r="Z23" t="s">
        <v>730</v>
      </c>
      <c r="AA23" t="str">
        <f>_xlfn.XLOOKUP(Finance[[#This Row],[Company Domain]],Summary[Company Domain], Summary[Industry (Standardized)],"ERROR")</f>
        <v>Elderly Care Services</v>
      </c>
      <c r="AB23" t="str">
        <f>_xlfn.XLOOKUP(Finance[[#This Row],[Company Domain]],Summary[Company Domain], Summary[Lead Segment HS],"ERROR")</f>
        <v>Healthcare</v>
      </c>
      <c r="AC23" t="str">
        <f>_xlfn.XLOOKUP(Finance[[#This Row],[Company Domain]],Summary[Company Domain], Summary[Industry Re-Segmentation],"ERROR")</f>
        <v>Healthcare</v>
      </c>
      <c r="AD23" t="s">
        <v>731</v>
      </c>
      <c r="AE23" t="s">
        <v>732</v>
      </c>
      <c r="AF23" t="s">
        <v>733</v>
      </c>
      <c r="AG23" t="s">
        <v>734</v>
      </c>
      <c r="AH23" t="s">
        <v>735</v>
      </c>
      <c r="AI23" t="s">
        <v>651</v>
      </c>
      <c r="AJ23">
        <v>48152</v>
      </c>
      <c r="AK23" t="s">
        <v>221</v>
      </c>
      <c r="AL23" t="s">
        <v>736</v>
      </c>
      <c r="AO23" t="s">
        <v>2791</v>
      </c>
      <c r="AP23" t="s">
        <v>2140</v>
      </c>
      <c r="AQ23" t="s">
        <v>3978</v>
      </c>
    </row>
    <row r="24" spans="1:44" x14ac:dyDescent="0.3">
      <c r="A24" t="s">
        <v>2917</v>
      </c>
      <c r="C24" t="s">
        <v>2918</v>
      </c>
      <c r="D24" t="s">
        <v>2919</v>
      </c>
      <c r="E24" t="s">
        <v>219</v>
      </c>
      <c r="F24" t="s">
        <v>219</v>
      </c>
      <c r="G24" t="s">
        <v>2786</v>
      </c>
      <c r="H24" t="s">
        <v>2920</v>
      </c>
      <c r="I24" t="s">
        <v>2921</v>
      </c>
      <c r="K24" t="s">
        <v>2922</v>
      </c>
      <c r="M24" t="s">
        <v>2923</v>
      </c>
      <c r="N24" t="s">
        <v>1088</v>
      </c>
      <c r="P24" t="s">
        <v>221</v>
      </c>
      <c r="Q24" t="s">
        <v>926</v>
      </c>
      <c r="R24" t="s">
        <v>927</v>
      </c>
      <c r="S24" t="s">
        <v>161</v>
      </c>
      <c r="T24" t="s">
        <v>928</v>
      </c>
      <c r="U24">
        <f>_xlfn.XLOOKUP(Finance[[#This Row],[Company Domain]],Summary[Company Domain], Summary[Revenue (in 000s USD)],"ERROR")</f>
        <v>7248142</v>
      </c>
      <c r="V24" t="str">
        <f>_xlfn.XLOOKUP(Finance[[#This Row],[Company Domain]],Summary[Company Domain], Summary[Revenue Range (in USD)],"ERROR")</f>
        <v>Over $5 bil.</v>
      </c>
      <c r="W24" t="s">
        <v>380</v>
      </c>
      <c r="X24" t="s">
        <v>929</v>
      </c>
      <c r="Y24" t="s">
        <v>380</v>
      </c>
      <c r="Z24" t="s">
        <v>929</v>
      </c>
      <c r="AA24" t="str">
        <f>_xlfn.XLOOKUP(Finance[[#This Row],[Company Domain]],Summary[Company Domain], Summary[Industry (Standardized)],"ERROR")</f>
        <v>Consumer Services</v>
      </c>
      <c r="AB24" t="str">
        <f>_xlfn.XLOOKUP(Finance[[#This Row],[Company Domain]],Summary[Company Domain], Summary[Lead Segment HS],"ERROR")</f>
        <v>Services</v>
      </c>
      <c r="AC24" t="str">
        <f>_xlfn.XLOOKUP(Finance[[#This Row],[Company Domain]],Summary[Company Domain], Summary[Industry Re-Segmentation],"ERROR")</f>
        <v>Retail + CPG</v>
      </c>
      <c r="AD24" t="s">
        <v>930</v>
      </c>
      <c r="AE24" t="s">
        <v>931</v>
      </c>
      <c r="AF24" t="s">
        <v>932</v>
      </c>
      <c r="AG24" t="s">
        <v>933</v>
      </c>
      <c r="AH24" t="s">
        <v>925</v>
      </c>
      <c r="AI24" t="s">
        <v>294</v>
      </c>
      <c r="AJ24">
        <v>94025</v>
      </c>
      <c r="AK24" t="s">
        <v>221</v>
      </c>
      <c r="AL24" t="s">
        <v>934</v>
      </c>
      <c r="AO24" t="s">
        <v>2791</v>
      </c>
      <c r="AP24" t="s">
        <v>2140</v>
      </c>
      <c r="AQ24" t="s">
        <v>3978</v>
      </c>
    </row>
    <row r="25" spans="1:44" x14ac:dyDescent="0.3">
      <c r="A25" t="s">
        <v>1687</v>
      </c>
      <c r="B25" t="s">
        <v>2292</v>
      </c>
      <c r="C25" t="s">
        <v>2924</v>
      </c>
      <c r="D25" t="s">
        <v>2785</v>
      </c>
      <c r="E25" t="s">
        <v>219</v>
      </c>
      <c r="F25" t="s">
        <v>219</v>
      </c>
      <c r="G25" t="s">
        <v>2786</v>
      </c>
      <c r="H25" t="s">
        <v>2925</v>
      </c>
      <c r="I25" t="s">
        <v>135</v>
      </c>
      <c r="J25" t="s">
        <v>2926</v>
      </c>
      <c r="K25" t="s">
        <v>2927</v>
      </c>
      <c r="L25" t="s">
        <v>2928</v>
      </c>
      <c r="M25" t="s">
        <v>2929</v>
      </c>
      <c r="N25" t="s">
        <v>294</v>
      </c>
      <c r="O25">
        <v>91367</v>
      </c>
      <c r="P25" t="s">
        <v>221</v>
      </c>
      <c r="Q25" t="s">
        <v>681</v>
      </c>
      <c r="R25" t="s">
        <v>682</v>
      </c>
      <c r="S25" t="s">
        <v>135</v>
      </c>
      <c r="T25" t="s">
        <v>683</v>
      </c>
      <c r="U25">
        <f>_xlfn.XLOOKUP(Finance[[#This Row],[Company Domain]],Summary[Company Domain], Summary[Revenue (in 000s USD)],"ERROR")</f>
        <v>144547000</v>
      </c>
      <c r="V25" t="str">
        <f>_xlfn.XLOOKUP(Finance[[#This Row],[Company Domain]],Summary[Company Domain], Summary[Revenue Range (in USD)],"ERROR")</f>
        <v>Over $5 bil.</v>
      </c>
      <c r="W25" t="s">
        <v>215</v>
      </c>
      <c r="Y25" t="s">
        <v>215</v>
      </c>
      <c r="AA25" t="str">
        <f>_xlfn.XLOOKUP(Finance[[#This Row],[Company Domain]],Summary[Company Domain], Summary[Industry (Standardized)],"ERROR")</f>
        <v>Insurance</v>
      </c>
      <c r="AB25" t="str">
        <f>_xlfn.XLOOKUP(Finance[[#This Row],[Company Domain]],Summary[Company Domain], Summary[Lead Segment HS],"ERROR")</f>
        <v>Services</v>
      </c>
      <c r="AC25" t="str">
        <f>_xlfn.XLOOKUP(Finance[[#This Row],[Company Domain]],Summary[Company Domain], Summary[Industry Re-Segmentation],"ERROR")</f>
        <v>Finance &amp; Insurance</v>
      </c>
      <c r="AD25" t="s">
        <v>684</v>
      </c>
      <c r="AE25" t="s">
        <v>685</v>
      </c>
      <c r="AF25" t="s">
        <v>686</v>
      </c>
      <c r="AG25" t="s">
        <v>687</v>
      </c>
      <c r="AH25" t="s">
        <v>680</v>
      </c>
      <c r="AI25" t="s">
        <v>345</v>
      </c>
      <c r="AJ25">
        <v>63105</v>
      </c>
      <c r="AK25" t="s">
        <v>221</v>
      </c>
      <c r="AL25" t="s">
        <v>688</v>
      </c>
      <c r="AO25" t="s">
        <v>2791</v>
      </c>
      <c r="AP25" t="s">
        <v>2140</v>
      </c>
      <c r="AQ25" t="s">
        <v>3978</v>
      </c>
    </row>
    <row r="26" spans="1:44" x14ac:dyDescent="0.3">
      <c r="A26" t="s">
        <v>2283</v>
      </c>
      <c r="C26" t="s">
        <v>2930</v>
      </c>
      <c r="D26" t="s">
        <v>2830</v>
      </c>
      <c r="E26" t="s">
        <v>219</v>
      </c>
      <c r="F26" t="s">
        <v>779</v>
      </c>
      <c r="G26" t="s">
        <v>2786</v>
      </c>
      <c r="H26" t="s">
        <v>2931</v>
      </c>
      <c r="I26" t="s">
        <v>2932</v>
      </c>
      <c r="K26" t="s">
        <v>2933</v>
      </c>
      <c r="L26" t="s">
        <v>1920</v>
      </c>
      <c r="M26" t="s">
        <v>1921</v>
      </c>
      <c r="N26" t="s">
        <v>1922</v>
      </c>
      <c r="O26">
        <v>3842</v>
      </c>
      <c r="P26" t="s">
        <v>221</v>
      </c>
      <c r="Q26" t="s">
        <v>1913</v>
      </c>
      <c r="R26" t="s">
        <v>1914</v>
      </c>
      <c r="S26" t="s">
        <v>125</v>
      </c>
      <c r="T26" t="s">
        <v>1915</v>
      </c>
      <c r="U26">
        <f>_xlfn.XLOOKUP(Finance[[#This Row],[Company Domain]],Summary[Company Domain], Summary[Revenue (in 000s USD)],"ERROR")</f>
        <v>1034343</v>
      </c>
      <c r="V26" t="str">
        <f>_xlfn.XLOOKUP(Finance[[#This Row],[Company Domain]],Summary[Company Domain], Summary[Revenue Range (in USD)],"ERROR")</f>
        <v>$1 bil. - $5 bil.</v>
      </c>
      <c r="W26" t="s">
        <v>211</v>
      </c>
      <c r="X26" t="s">
        <v>1916</v>
      </c>
      <c r="Y26" t="s">
        <v>211</v>
      </c>
      <c r="Z26" t="s">
        <v>1916</v>
      </c>
      <c r="AA26" t="str">
        <f>_xlfn.XLOOKUP(Finance[[#This Row],[Company Domain]],Summary[Company Domain], Summary[Industry (Standardized)],"ERROR")</f>
        <v>Hospitality</v>
      </c>
      <c r="AB26" t="str">
        <f>_xlfn.XLOOKUP(Finance[[#This Row],[Company Domain]],Summary[Company Domain], Summary[Lead Segment HS],"ERROR")</f>
        <v>Services</v>
      </c>
      <c r="AC26" t="str">
        <f>_xlfn.XLOOKUP(Finance[[#This Row],[Company Domain]],Summary[Company Domain], Summary[Industry Re-Segmentation],"ERROR")</f>
        <v>Hospitality</v>
      </c>
      <c r="AD26" t="s">
        <v>1917</v>
      </c>
      <c r="AE26" t="s">
        <v>1918</v>
      </c>
      <c r="AF26" t="s">
        <v>1919</v>
      </c>
      <c r="AG26" t="s">
        <v>1920</v>
      </c>
      <c r="AH26" t="s">
        <v>1921</v>
      </c>
      <c r="AI26" t="s">
        <v>1922</v>
      </c>
      <c r="AJ26">
        <v>3842</v>
      </c>
      <c r="AK26" t="s">
        <v>221</v>
      </c>
      <c r="AL26" t="s">
        <v>1923</v>
      </c>
      <c r="AO26" t="s">
        <v>2791</v>
      </c>
      <c r="AP26" t="s">
        <v>2140</v>
      </c>
      <c r="AQ26" t="s">
        <v>3978</v>
      </c>
    </row>
    <row r="27" spans="1:44" x14ac:dyDescent="0.3">
      <c r="A27" t="s">
        <v>2934</v>
      </c>
      <c r="C27" t="s">
        <v>2935</v>
      </c>
      <c r="D27" t="s">
        <v>2785</v>
      </c>
      <c r="E27" t="s">
        <v>219</v>
      </c>
      <c r="F27" t="s">
        <v>219</v>
      </c>
      <c r="G27" t="s">
        <v>2786</v>
      </c>
      <c r="H27" t="s">
        <v>2936</v>
      </c>
      <c r="I27" t="s">
        <v>118</v>
      </c>
      <c r="J27" t="s">
        <v>2937</v>
      </c>
      <c r="K27" t="s">
        <v>2938</v>
      </c>
      <c r="L27" t="s">
        <v>2939</v>
      </c>
      <c r="M27" t="s">
        <v>1193</v>
      </c>
      <c r="N27" t="s">
        <v>591</v>
      </c>
      <c r="O27">
        <v>43228</v>
      </c>
      <c r="P27" t="s">
        <v>221</v>
      </c>
      <c r="Q27" t="s">
        <v>1395</v>
      </c>
      <c r="R27" t="s">
        <v>1396</v>
      </c>
      <c r="S27" t="s">
        <v>118</v>
      </c>
      <c r="T27" t="s">
        <v>1397</v>
      </c>
      <c r="U27">
        <f>_xlfn.XLOOKUP(Finance[[#This Row],[Company Domain]],Summary[Company Domain], Summary[Revenue (in 000s USD)],"ERROR")</f>
        <v>3054657</v>
      </c>
      <c r="V27" t="str">
        <f>_xlfn.XLOOKUP(Finance[[#This Row],[Company Domain]],Summary[Company Domain], Summary[Revenue Range (in USD)],"ERROR")</f>
        <v>$1 bil. - $5 bil.</v>
      </c>
      <c r="W27" t="s">
        <v>208</v>
      </c>
      <c r="X27" t="s">
        <v>1398</v>
      </c>
      <c r="Y27" t="s">
        <v>208</v>
      </c>
      <c r="Z27" t="s">
        <v>1398</v>
      </c>
      <c r="AA27" t="str">
        <f>_xlfn.XLOOKUP(Finance[[#This Row],[Company Domain]],Summary[Company Domain], Summary[Industry (Standardized)],"ERROR")</f>
        <v>Retail</v>
      </c>
      <c r="AB27" t="str">
        <f>_xlfn.XLOOKUP(Finance[[#This Row],[Company Domain]],Summary[Company Domain], Summary[Lead Segment HS],"ERROR")</f>
        <v>Services</v>
      </c>
      <c r="AC27" t="str">
        <f>_xlfn.XLOOKUP(Finance[[#This Row],[Company Domain]],Summary[Company Domain], Summary[Industry Re-Segmentation],"ERROR")</f>
        <v>Retail + CPG</v>
      </c>
      <c r="AD27" t="s">
        <v>1399</v>
      </c>
      <c r="AE27" t="s">
        <v>1400</v>
      </c>
      <c r="AF27" t="s">
        <v>1401</v>
      </c>
      <c r="AG27" t="s">
        <v>1392</v>
      </c>
      <c r="AH27" t="s">
        <v>1393</v>
      </c>
      <c r="AI27" t="s">
        <v>1394</v>
      </c>
      <c r="AJ27">
        <v>6877</v>
      </c>
      <c r="AK27" t="s">
        <v>221</v>
      </c>
      <c r="AL27" t="s">
        <v>1402</v>
      </c>
      <c r="AO27" t="s">
        <v>2791</v>
      </c>
      <c r="AP27" t="s">
        <v>2140</v>
      </c>
      <c r="AQ27" t="s">
        <v>3440</v>
      </c>
      <c r="AR27" t="s">
        <v>210</v>
      </c>
    </row>
    <row r="28" spans="1:44" x14ac:dyDescent="0.3">
      <c r="A28" t="s">
        <v>438</v>
      </c>
      <c r="B28" t="s">
        <v>867</v>
      </c>
      <c r="C28" t="s">
        <v>2940</v>
      </c>
      <c r="D28" t="s">
        <v>2785</v>
      </c>
      <c r="E28" t="s">
        <v>219</v>
      </c>
      <c r="F28" t="s">
        <v>219</v>
      </c>
      <c r="G28" t="s">
        <v>2786</v>
      </c>
      <c r="H28" t="s">
        <v>2941</v>
      </c>
      <c r="I28" t="s">
        <v>134</v>
      </c>
      <c r="J28" t="s">
        <v>2942</v>
      </c>
      <c r="K28" t="s">
        <v>2943</v>
      </c>
      <c r="L28" t="s">
        <v>2944</v>
      </c>
      <c r="M28" t="s">
        <v>597</v>
      </c>
      <c r="N28" t="s">
        <v>558</v>
      </c>
      <c r="O28">
        <v>55344</v>
      </c>
      <c r="P28" t="s">
        <v>221</v>
      </c>
      <c r="Q28" t="s">
        <v>598</v>
      </c>
      <c r="R28" t="s">
        <v>599</v>
      </c>
      <c r="S28" t="s">
        <v>134</v>
      </c>
      <c r="T28" t="s">
        <v>600</v>
      </c>
      <c r="U28">
        <f>_xlfn.XLOOKUP(Finance[[#This Row],[Company Domain]],Summary[Company Domain], Summary[Revenue (in 000s USD)],"ERROR")</f>
        <v>226600000</v>
      </c>
      <c r="V28" t="str">
        <f>_xlfn.XLOOKUP(Finance[[#This Row],[Company Domain]],Summary[Company Domain], Summary[Revenue Range (in USD)],"ERROR")</f>
        <v>Over $5 bil.</v>
      </c>
      <c r="W28" t="s">
        <v>601</v>
      </c>
      <c r="X28" t="s">
        <v>602</v>
      </c>
      <c r="Y28" t="s">
        <v>603</v>
      </c>
      <c r="Z28" t="s">
        <v>602</v>
      </c>
      <c r="AA28" t="str">
        <f>_xlfn.XLOOKUP(Finance[[#This Row],[Company Domain]],Summary[Company Domain], Summary[Industry (Standardized)],"ERROR")</f>
        <v>Insurance</v>
      </c>
      <c r="AB28" t="str">
        <f>_xlfn.XLOOKUP(Finance[[#This Row],[Company Domain]],Summary[Company Domain], Summary[Lead Segment HS],"ERROR")</f>
        <v>Services</v>
      </c>
      <c r="AC28" t="str">
        <f>_xlfn.XLOOKUP(Finance[[#This Row],[Company Domain]],Summary[Company Domain], Summary[Industry Re-Segmentation],"ERROR")</f>
        <v>Finance &amp; Insurance</v>
      </c>
      <c r="AD28" t="s">
        <v>604</v>
      </c>
      <c r="AE28" t="s">
        <v>605</v>
      </c>
      <c r="AF28" t="s">
        <v>606</v>
      </c>
      <c r="AG28" t="s">
        <v>607</v>
      </c>
      <c r="AH28" t="s">
        <v>597</v>
      </c>
      <c r="AI28" t="s">
        <v>558</v>
      </c>
      <c r="AJ28">
        <v>55344</v>
      </c>
      <c r="AK28" t="s">
        <v>221</v>
      </c>
      <c r="AL28" t="s">
        <v>608</v>
      </c>
      <c r="AO28" t="s">
        <v>2791</v>
      </c>
      <c r="AP28" t="s">
        <v>2140</v>
      </c>
      <c r="AQ28" t="s">
        <v>3978</v>
      </c>
    </row>
    <row r="29" spans="1:44" x14ac:dyDescent="0.3">
      <c r="A29" t="s">
        <v>2825</v>
      </c>
      <c r="C29" t="s">
        <v>2945</v>
      </c>
      <c r="D29" t="s">
        <v>2817</v>
      </c>
      <c r="E29" t="s">
        <v>219</v>
      </c>
      <c r="F29" t="s">
        <v>219</v>
      </c>
      <c r="G29" t="s">
        <v>2786</v>
      </c>
      <c r="H29" t="s">
        <v>2946</v>
      </c>
      <c r="I29" t="s">
        <v>180</v>
      </c>
      <c r="J29" t="s">
        <v>2947</v>
      </c>
      <c r="K29" t="s">
        <v>2948</v>
      </c>
      <c r="L29" t="s">
        <v>2018</v>
      </c>
      <c r="M29" t="s">
        <v>2019</v>
      </c>
      <c r="N29" t="s">
        <v>981</v>
      </c>
      <c r="O29">
        <v>85257</v>
      </c>
      <c r="P29" t="s">
        <v>221</v>
      </c>
      <c r="Q29" t="s">
        <v>80</v>
      </c>
      <c r="R29" t="s">
        <v>2020</v>
      </c>
      <c r="S29" t="s">
        <v>180</v>
      </c>
      <c r="T29" t="s">
        <v>2021</v>
      </c>
      <c r="U29">
        <f>_xlfn.XLOOKUP(Finance[[#This Row],[Company Domain]],Summary[Company Domain], Summary[Revenue (in 000s USD)],"ERROR")</f>
        <v>1908425</v>
      </c>
      <c r="V29" t="str">
        <f>_xlfn.XLOOKUP(Finance[[#This Row],[Company Domain]],Summary[Company Domain], Summary[Revenue Range (in USD)],"ERROR")</f>
        <v>$1 bil. - $5 bil.</v>
      </c>
      <c r="W29" t="s">
        <v>280</v>
      </c>
      <c r="X29" t="s">
        <v>206</v>
      </c>
      <c r="Y29" t="s">
        <v>460</v>
      </c>
      <c r="Z29" t="s">
        <v>2022</v>
      </c>
      <c r="AA29" t="str">
        <f>_xlfn.XLOOKUP(Finance[[#This Row],[Company Domain]],Summary[Company Domain], Summary[Industry (Standardized)],"ERROR")</f>
        <v>Physicians Clinics</v>
      </c>
      <c r="AB29" t="str">
        <f>_xlfn.XLOOKUP(Finance[[#This Row],[Company Domain]],Summary[Company Domain], Summary[Lead Segment HS],"ERROR")</f>
        <v>Healthcare</v>
      </c>
      <c r="AC29" t="str">
        <f>_xlfn.XLOOKUP(Finance[[#This Row],[Company Domain]],Summary[Company Domain], Summary[Industry Re-Segmentation],"ERROR")</f>
        <v>Healthcare</v>
      </c>
      <c r="AD29" t="s">
        <v>2023</v>
      </c>
      <c r="AE29" t="s">
        <v>2024</v>
      </c>
      <c r="AF29" t="s">
        <v>2025</v>
      </c>
      <c r="AG29" t="s">
        <v>2018</v>
      </c>
      <c r="AH29" t="s">
        <v>2019</v>
      </c>
      <c r="AI29" t="s">
        <v>981</v>
      </c>
      <c r="AJ29">
        <v>85257</v>
      </c>
      <c r="AK29" t="s">
        <v>221</v>
      </c>
      <c r="AL29" t="s">
        <v>2026</v>
      </c>
      <c r="AO29" t="s">
        <v>2791</v>
      </c>
      <c r="AP29" t="s">
        <v>2140</v>
      </c>
      <c r="AQ29" t="s">
        <v>3978</v>
      </c>
    </row>
    <row r="30" spans="1:44" x14ac:dyDescent="0.3">
      <c r="A30" t="s">
        <v>2949</v>
      </c>
      <c r="C30" t="s">
        <v>2950</v>
      </c>
      <c r="D30" t="s">
        <v>2785</v>
      </c>
      <c r="E30" t="s">
        <v>219</v>
      </c>
      <c r="F30" t="s">
        <v>219</v>
      </c>
      <c r="G30" t="s">
        <v>2786</v>
      </c>
      <c r="H30" t="s">
        <v>2951</v>
      </c>
      <c r="I30" t="s">
        <v>196</v>
      </c>
      <c r="K30" t="s">
        <v>2952</v>
      </c>
      <c r="L30" t="s">
        <v>1120</v>
      </c>
      <c r="M30" t="s">
        <v>1121</v>
      </c>
      <c r="N30" t="s">
        <v>581</v>
      </c>
      <c r="O30">
        <v>83707</v>
      </c>
      <c r="P30" t="s">
        <v>221</v>
      </c>
      <c r="Q30" t="s">
        <v>1122</v>
      </c>
      <c r="R30" t="s">
        <v>1123</v>
      </c>
      <c r="S30" t="s">
        <v>196</v>
      </c>
      <c r="T30" t="s">
        <v>1124</v>
      </c>
      <c r="U30">
        <f>_xlfn.XLOOKUP(Finance[[#This Row],[Company Domain]],Summary[Company Domain], Summary[Revenue (in 000s USD)],"ERROR")</f>
        <v>15540000</v>
      </c>
      <c r="V30" t="str">
        <f>_xlfn.XLOOKUP(Finance[[#This Row],[Company Domain]],Summary[Company Domain], Summary[Revenue Range (in USD)],"ERROR")</f>
        <v>Over $5 bil.</v>
      </c>
      <c r="W30" t="s">
        <v>212</v>
      </c>
      <c r="X30" t="s">
        <v>1125</v>
      </c>
      <c r="Y30" t="s">
        <v>212</v>
      </c>
      <c r="Z30" t="s">
        <v>1126</v>
      </c>
      <c r="AA30" t="str">
        <f>_xlfn.XLOOKUP(Finance[[#This Row],[Company Domain]],Summary[Company Domain], Summary[Industry (Standardized)],"ERROR")</f>
        <v>Manufacturing</v>
      </c>
      <c r="AB30" t="str">
        <f>_xlfn.XLOOKUP(Finance[[#This Row],[Company Domain]],Summary[Company Domain], Summary[Lead Segment HS],"ERROR")</f>
        <v>Services</v>
      </c>
      <c r="AC30" t="str">
        <f>_xlfn.XLOOKUP(Finance[[#This Row],[Company Domain]],Summary[Company Domain], Summary[Industry Re-Segmentation],"ERROR")</f>
        <v>Manufacturing</v>
      </c>
      <c r="AD30" t="s">
        <v>1127</v>
      </c>
      <c r="AE30" t="s">
        <v>1128</v>
      </c>
      <c r="AF30" t="s">
        <v>1129</v>
      </c>
      <c r="AG30" t="s">
        <v>1120</v>
      </c>
      <c r="AH30" t="s">
        <v>1121</v>
      </c>
      <c r="AI30" t="s">
        <v>581</v>
      </c>
      <c r="AJ30">
        <v>83707</v>
      </c>
      <c r="AK30" t="s">
        <v>221</v>
      </c>
      <c r="AL30" t="s">
        <v>1130</v>
      </c>
      <c r="AO30" t="s">
        <v>2791</v>
      </c>
      <c r="AP30" t="s">
        <v>2140</v>
      </c>
      <c r="AQ30" t="s">
        <v>3978</v>
      </c>
    </row>
    <row r="31" spans="1:44" x14ac:dyDescent="0.3">
      <c r="A31" t="s">
        <v>2093</v>
      </c>
      <c r="C31" t="s">
        <v>2953</v>
      </c>
      <c r="D31" t="s">
        <v>2785</v>
      </c>
      <c r="E31" t="s">
        <v>219</v>
      </c>
      <c r="F31" t="s">
        <v>219</v>
      </c>
      <c r="G31" t="s">
        <v>2786</v>
      </c>
      <c r="H31" t="s">
        <v>2954</v>
      </c>
      <c r="I31" t="s">
        <v>2955</v>
      </c>
      <c r="J31" t="s">
        <v>2956</v>
      </c>
      <c r="K31" t="s">
        <v>2957</v>
      </c>
      <c r="L31" t="s">
        <v>1920</v>
      </c>
      <c r="M31" t="s">
        <v>1921</v>
      </c>
      <c r="N31" t="s">
        <v>1922</v>
      </c>
      <c r="O31">
        <v>3842</v>
      </c>
      <c r="P31" t="s">
        <v>221</v>
      </c>
      <c r="Q31" t="s">
        <v>1913</v>
      </c>
      <c r="R31" t="s">
        <v>1914</v>
      </c>
      <c r="S31" t="s">
        <v>125</v>
      </c>
      <c r="T31" t="s">
        <v>1915</v>
      </c>
      <c r="U31">
        <f>_xlfn.XLOOKUP(Finance[[#This Row],[Company Domain]],Summary[Company Domain], Summary[Revenue (in 000s USD)],"ERROR")</f>
        <v>1034343</v>
      </c>
      <c r="V31" t="str">
        <f>_xlfn.XLOOKUP(Finance[[#This Row],[Company Domain]],Summary[Company Domain], Summary[Revenue Range (in USD)],"ERROR")</f>
        <v>$1 bil. - $5 bil.</v>
      </c>
      <c r="W31" t="s">
        <v>211</v>
      </c>
      <c r="X31" t="s">
        <v>1916</v>
      </c>
      <c r="Y31" t="s">
        <v>211</v>
      </c>
      <c r="Z31" t="s">
        <v>1916</v>
      </c>
      <c r="AA31" t="str">
        <f>_xlfn.XLOOKUP(Finance[[#This Row],[Company Domain]],Summary[Company Domain], Summary[Industry (Standardized)],"ERROR")</f>
        <v>Hospitality</v>
      </c>
      <c r="AB31" t="str">
        <f>_xlfn.XLOOKUP(Finance[[#This Row],[Company Domain]],Summary[Company Domain], Summary[Lead Segment HS],"ERROR")</f>
        <v>Services</v>
      </c>
      <c r="AC31" t="str">
        <f>_xlfn.XLOOKUP(Finance[[#This Row],[Company Domain]],Summary[Company Domain], Summary[Industry Re-Segmentation],"ERROR")</f>
        <v>Hospitality</v>
      </c>
      <c r="AD31" t="s">
        <v>1917</v>
      </c>
      <c r="AE31" t="s">
        <v>1918</v>
      </c>
      <c r="AF31" t="s">
        <v>1919</v>
      </c>
      <c r="AG31" t="s">
        <v>1920</v>
      </c>
      <c r="AH31" t="s">
        <v>1921</v>
      </c>
      <c r="AI31" t="s">
        <v>1922</v>
      </c>
      <c r="AJ31">
        <v>3842</v>
      </c>
      <c r="AK31" t="s">
        <v>221</v>
      </c>
      <c r="AL31" t="s">
        <v>1923</v>
      </c>
      <c r="AO31" t="s">
        <v>2791</v>
      </c>
      <c r="AP31" t="s">
        <v>2140</v>
      </c>
      <c r="AQ31" t="s">
        <v>3978</v>
      </c>
    </row>
    <row r="32" spans="1:44" x14ac:dyDescent="0.3">
      <c r="A32" t="s">
        <v>288</v>
      </c>
      <c r="C32" t="s">
        <v>2930</v>
      </c>
      <c r="D32" t="s">
        <v>2830</v>
      </c>
      <c r="E32" t="s">
        <v>219</v>
      </c>
      <c r="F32" t="s">
        <v>779</v>
      </c>
      <c r="G32" t="s">
        <v>2786</v>
      </c>
      <c r="H32" t="s">
        <v>2958</v>
      </c>
      <c r="I32" t="s">
        <v>2959</v>
      </c>
      <c r="J32" t="s">
        <v>2960</v>
      </c>
      <c r="K32" t="s">
        <v>2933</v>
      </c>
      <c r="L32" t="s">
        <v>1920</v>
      </c>
      <c r="M32" t="s">
        <v>1921</v>
      </c>
      <c r="N32" t="s">
        <v>1922</v>
      </c>
      <c r="O32">
        <v>3842</v>
      </c>
      <c r="P32" t="s">
        <v>221</v>
      </c>
      <c r="Q32" t="s">
        <v>1913</v>
      </c>
      <c r="R32" t="s">
        <v>1914</v>
      </c>
      <c r="S32" t="s">
        <v>125</v>
      </c>
      <c r="T32" t="s">
        <v>1915</v>
      </c>
      <c r="U32">
        <f>_xlfn.XLOOKUP(Finance[[#This Row],[Company Domain]],Summary[Company Domain], Summary[Revenue (in 000s USD)],"ERROR")</f>
        <v>1034343</v>
      </c>
      <c r="V32" t="str">
        <f>_xlfn.XLOOKUP(Finance[[#This Row],[Company Domain]],Summary[Company Domain], Summary[Revenue Range (in USD)],"ERROR")</f>
        <v>$1 bil. - $5 bil.</v>
      </c>
      <c r="W32" t="s">
        <v>211</v>
      </c>
      <c r="X32" t="s">
        <v>1916</v>
      </c>
      <c r="Y32" t="s">
        <v>211</v>
      </c>
      <c r="Z32" t="s">
        <v>1916</v>
      </c>
      <c r="AA32" t="str">
        <f>_xlfn.XLOOKUP(Finance[[#This Row],[Company Domain]],Summary[Company Domain], Summary[Industry (Standardized)],"ERROR")</f>
        <v>Hospitality</v>
      </c>
      <c r="AB32" t="str">
        <f>_xlfn.XLOOKUP(Finance[[#This Row],[Company Domain]],Summary[Company Domain], Summary[Lead Segment HS],"ERROR")</f>
        <v>Services</v>
      </c>
      <c r="AC32" t="str">
        <f>_xlfn.XLOOKUP(Finance[[#This Row],[Company Domain]],Summary[Company Domain], Summary[Industry Re-Segmentation],"ERROR")</f>
        <v>Hospitality</v>
      </c>
      <c r="AD32" t="s">
        <v>1917</v>
      </c>
      <c r="AE32" t="s">
        <v>1918</v>
      </c>
      <c r="AF32" t="s">
        <v>1919</v>
      </c>
      <c r="AG32" t="s">
        <v>1920</v>
      </c>
      <c r="AH32" t="s">
        <v>1921</v>
      </c>
      <c r="AI32" t="s">
        <v>1922</v>
      </c>
      <c r="AJ32">
        <v>3842</v>
      </c>
      <c r="AK32" t="s">
        <v>221</v>
      </c>
      <c r="AL32" t="s">
        <v>1923</v>
      </c>
      <c r="AO32" t="s">
        <v>2791</v>
      </c>
      <c r="AP32" t="s">
        <v>2141</v>
      </c>
      <c r="AQ32" t="s">
        <v>3978</v>
      </c>
    </row>
    <row r="33" spans="1:44" x14ac:dyDescent="0.3">
      <c r="A33" t="s">
        <v>2722</v>
      </c>
      <c r="B33" t="s">
        <v>389</v>
      </c>
      <c r="C33" t="s">
        <v>2961</v>
      </c>
      <c r="D33" t="s">
        <v>2785</v>
      </c>
      <c r="E33" t="s">
        <v>219</v>
      </c>
      <c r="F33" t="s">
        <v>219</v>
      </c>
      <c r="G33" t="s">
        <v>2786</v>
      </c>
      <c r="H33" t="s">
        <v>2962</v>
      </c>
      <c r="I33" t="s">
        <v>2963</v>
      </c>
      <c r="J33" t="s">
        <v>2964</v>
      </c>
      <c r="K33" t="s">
        <v>2965</v>
      </c>
      <c r="L33" t="s">
        <v>2966</v>
      </c>
      <c r="M33" t="s">
        <v>2967</v>
      </c>
      <c r="N33" t="s">
        <v>294</v>
      </c>
      <c r="O33" t="s">
        <v>2968</v>
      </c>
      <c r="P33" t="s">
        <v>221</v>
      </c>
      <c r="Q33" t="s">
        <v>42</v>
      </c>
      <c r="R33" t="s">
        <v>530</v>
      </c>
      <c r="S33" t="s">
        <v>142</v>
      </c>
      <c r="T33" t="s">
        <v>531</v>
      </c>
      <c r="U33">
        <f>_xlfn.XLOOKUP(Finance[[#This Row],[Company Domain]],Summary[Company Domain], Summary[Revenue (in 000s USD)],"ERROR")</f>
        <v>17616228</v>
      </c>
      <c r="V33" t="str">
        <f>_xlfn.XLOOKUP(Finance[[#This Row],[Company Domain]],Summary[Company Domain], Summary[Revenue Range (in USD)],"ERROR")</f>
        <v>Over $5 bil.</v>
      </c>
      <c r="W33" t="s">
        <v>280</v>
      </c>
      <c r="X33" t="s">
        <v>281</v>
      </c>
      <c r="Y33" t="s">
        <v>399</v>
      </c>
      <c r="Z33" t="s">
        <v>532</v>
      </c>
      <c r="AA33" t="str">
        <f>_xlfn.XLOOKUP(Finance[[#This Row],[Company Domain]],Summary[Company Domain], Summary[Industry (Standardized)],"ERROR")</f>
        <v>Physicians Clinics</v>
      </c>
      <c r="AB33" t="str">
        <f>_xlfn.XLOOKUP(Finance[[#This Row],[Company Domain]],Summary[Company Domain], Summary[Lead Segment HS],"ERROR")</f>
        <v>Healthcare</v>
      </c>
      <c r="AC33" t="str">
        <f>_xlfn.XLOOKUP(Finance[[#This Row],[Company Domain]],Summary[Company Domain], Summary[Industry Re-Segmentation],"ERROR")</f>
        <v>Healthcare</v>
      </c>
      <c r="AD33" t="s">
        <v>533</v>
      </c>
      <c r="AE33" t="s">
        <v>534</v>
      </c>
      <c r="AF33" t="s">
        <v>535</v>
      </c>
      <c r="AG33" t="s">
        <v>527</v>
      </c>
      <c r="AH33" t="s">
        <v>528</v>
      </c>
      <c r="AI33" t="s">
        <v>529</v>
      </c>
      <c r="AJ33">
        <v>98057</v>
      </c>
      <c r="AK33" t="s">
        <v>221</v>
      </c>
      <c r="AL33" t="s">
        <v>536</v>
      </c>
      <c r="AO33" t="s">
        <v>2791</v>
      </c>
      <c r="AP33" t="s">
        <v>2141</v>
      </c>
      <c r="AQ33" t="s">
        <v>3978</v>
      </c>
    </row>
    <row r="34" spans="1:44" x14ac:dyDescent="0.3">
      <c r="A34" t="s">
        <v>974</v>
      </c>
      <c r="B34" t="s">
        <v>389</v>
      </c>
      <c r="C34" t="s">
        <v>2969</v>
      </c>
      <c r="D34" t="s">
        <v>2785</v>
      </c>
      <c r="E34" t="s">
        <v>219</v>
      </c>
      <c r="F34" t="s">
        <v>219</v>
      </c>
      <c r="G34" t="s">
        <v>2786</v>
      </c>
      <c r="H34" t="s">
        <v>2970</v>
      </c>
      <c r="I34" t="s">
        <v>766</v>
      </c>
      <c r="L34" t="s">
        <v>2971</v>
      </c>
      <c r="M34" t="s">
        <v>1144</v>
      </c>
      <c r="N34" t="s">
        <v>1088</v>
      </c>
      <c r="O34">
        <v>80247</v>
      </c>
      <c r="P34" t="s">
        <v>221</v>
      </c>
      <c r="Q34" t="s">
        <v>1</v>
      </c>
      <c r="R34" t="s">
        <v>770</v>
      </c>
      <c r="S34" t="s">
        <v>101</v>
      </c>
      <c r="T34" t="s">
        <v>771</v>
      </c>
      <c r="U34">
        <f>_xlfn.XLOOKUP(Finance[[#This Row],[Company Domain]],Summary[Company Domain], Summary[Revenue (in 000s USD)],"ERROR")</f>
        <v>95400000</v>
      </c>
      <c r="V34" t="str">
        <f>_xlfn.XLOOKUP(Finance[[#This Row],[Company Domain]],Summary[Company Domain], Summary[Revenue Range (in USD)],"ERROR")</f>
        <v>Over $5 bil.</v>
      </c>
      <c r="W34" t="s">
        <v>280</v>
      </c>
      <c r="X34" t="s">
        <v>206</v>
      </c>
      <c r="Y34" t="s">
        <v>280</v>
      </c>
      <c r="Z34" t="s">
        <v>206</v>
      </c>
      <c r="AA34" t="str">
        <f>_xlfn.XLOOKUP(Finance[[#This Row],[Company Domain]],Summary[Company Domain], Summary[Industry (Standardized)],"ERROR")</f>
        <v>Physicians Clinics</v>
      </c>
      <c r="AB34" t="str">
        <f>_xlfn.XLOOKUP(Finance[[#This Row],[Company Domain]],Summary[Company Domain], Summary[Lead Segment HS],"ERROR")</f>
        <v>Healthcare</v>
      </c>
      <c r="AC34" t="str">
        <f>_xlfn.XLOOKUP(Finance[[#This Row],[Company Domain]],Summary[Company Domain], Summary[Industry Re-Segmentation],"ERROR")</f>
        <v>Healthcare</v>
      </c>
      <c r="AD34" t="s">
        <v>772</v>
      </c>
      <c r="AE34" t="s">
        <v>773</v>
      </c>
      <c r="AF34" t="s">
        <v>774</v>
      </c>
      <c r="AG34" t="s">
        <v>775</v>
      </c>
      <c r="AH34" t="s">
        <v>769</v>
      </c>
      <c r="AI34" t="s">
        <v>294</v>
      </c>
      <c r="AJ34">
        <v>94612</v>
      </c>
      <c r="AK34" t="s">
        <v>221</v>
      </c>
      <c r="AL34" t="s">
        <v>776</v>
      </c>
      <c r="AO34" t="s">
        <v>2791</v>
      </c>
      <c r="AP34" t="s">
        <v>2140</v>
      </c>
      <c r="AQ34" t="s">
        <v>3978</v>
      </c>
    </row>
    <row r="35" spans="1:44" x14ac:dyDescent="0.3">
      <c r="A35" t="s">
        <v>2972</v>
      </c>
      <c r="C35" t="s">
        <v>2973</v>
      </c>
      <c r="D35" t="s">
        <v>2785</v>
      </c>
      <c r="E35" t="s">
        <v>219</v>
      </c>
      <c r="F35" t="s">
        <v>219</v>
      </c>
      <c r="G35" t="s">
        <v>2786</v>
      </c>
      <c r="H35" t="s">
        <v>2974</v>
      </c>
      <c r="I35" t="s">
        <v>134</v>
      </c>
      <c r="J35" t="s">
        <v>2975</v>
      </c>
      <c r="K35" t="s">
        <v>2976</v>
      </c>
      <c r="M35" t="s">
        <v>1180</v>
      </c>
      <c r="N35" t="s">
        <v>558</v>
      </c>
      <c r="P35" t="s">
        <v>221</v>
      </c>
      <c r="Q35" t="s">
        <v>598</v>
      </c>
      <c r="R35" t="s">
        <v>599</v>
      </c>
      <c r="S35" t="s">
        <v>134</v>
      </c>
      <c r="T35" t="s">
        <v>600</v>
      </c>
      <c r="U35">
        <f>_xlfn.XLOOKUP(Finance[[#This Row],[Company Domain]],Summary[Company Domain], Summary[Revenue (in 000s USD)],"ERROR")</f>
        <v>226600000</v>
      </c>
      <c r="V35" t="str">
        <f>_xlfn.XLOOKUP(Finance[[#This Row],[Company Domain]],Summary[Company Domain], Summary[Revenue Range (in USD)],"ERROR")</f>
        <v>Over $5 bil.</v>
      </c>
      <c r="W35" t="s">
        <v>601</v>
      </c>
      <c r="X35" t="s">
        <v>602</v>
      </c>
      <c r="Y35" t="s">
        <v>603</v>
      </c>
      <c r="Z35" t="s">
        <v>602</v>
      </c>
      <c r="AA35" t="str">
        <f>_xlfn.XLOOKUP(Finance[[#This Row],[Company Domain]],Summary[Company Domain], Summary[Industry (Standardized)],"ERROR")</f>
        <v>Insurance</v>
      </c>
      <c r="AB35" t="str">
        <f>_xlfn.XLOOKUP(Finance[[#This Row],[Company Domain]],Summary[Company Domain], Summary[Lead Segment HS],"ERROR")</f>
        <v>Services</v>
      </c>
      <c r="AC35" t="str">
        <f>_xlfn.XLOOKUP(Finance[[#This Row],[Company Domain]],Summary[Company Domain], Summary[Industry Re-Segmentation],"ERROR")</f>
        <v>Finance &amp; Insurance</v>
      </c>
      <c r="AD35" t="s">
        <v>604</v>
      </c>
      <c r="AE35" t="s">
        <v>605</v>
      </c>
      <c r="AF35" t="s">
        <v>606</v>
      </c>
      <c r="AG35" t="s">
        <v>607</v>
      </c>
      <c r="AH35" t="s">
        <v>597</v>
      </c>
      <c r="AI35" t="s">
        <v>558</v>
      </c>
      <c r="AJ35">
        <v>55344</v>
      </c>
      <c r="AK35" t="s">
        <v>221</v>
      </c>
      <c r="AL35" t="s">
        <v>608</v>
      </c>
      <c r="AO35" t="s">
        <v>2791</v>
      </c>
      <c r="AP35" t="s">
        <v>2140</v>
      </c>
      <c r="AQ35" t="s">
        <v>3978</v>
      </c>
    </row>
    <row r="36" spans="1:44" x14ac:dyDescent="0.3">
      <c r="A36" t="s">
        <v>2977</v>
      </c>
      <c r="C36" t="s">
        <v>2978</v>
      </c>
      <c r="D36" t="s">
        <v>2979</v>
      </c>
      <c r="E36" t="s">
        <v>219</v>
      </c>
      <c r="F36" t="s">
        <v>219</v>
      </c>
      <c r="G36" t="s">
        <v>2786</v>
      </c>
      <c r="H36" t="s">
        <v>2980</v>
      </c>
      <c r="I36" t="s">
        <v>152</v>
      </c>
      <c r="J36" t="s">
        <v>2981</v>
      </c>
      <c r="K36" t="s">
        <v>2982</v>
      </c>
      <c r="L36" t="s">
        <v>823</v>
      </c>
      <c r="M36" t="s">
        <v>541</v>
      </c>
      <c r="N36" t="s">
        <v>542</v>
      </c>
      <c r="O36">
        <v>77030</v>
      </c>
      <c r="P36" t="s">
        <v>221</v>
      </c>
      <c r="Q36" t="s">
        <v>52</v>
      </c>
      <c r="R36" t="s">
        <v>817</v>
      </c>
      <c r="S36" t="s">
        <v>152</v>
      </c>
      <c r="T36" t="s">
        <v>818</v>
      </c>
      <c r="U36">
        <f>_xlfn.XLOOKUP(Finance[[#This Row],[Company Domain]],Summary[Company Domain], Summary[Revenue (in 000s USD)],"ERROR")</f>
        <v>4364421</v>
      </c>
      <c r="V36" t="str">
        <f>_xlfn.XLOOKUP(Finance[[#This Row],[Company Domain]],Summary[Company Domain], Summary[Revenue Range (in USD)],"ERROR")</f>
        <v>$1 bil. - $5 bil.</v>
      </c>
      <c r="W36" t="s">
        <v>280</v>
      </c>
      <c r="X36" t="s">
        <v>281</v>
      </c>
      <c r="Y36" t="s">
        <v>280</v>
      </c>
      <c r="Z36" t="s">
        <v>819</v>
      </c>
      <c r="AA36" t="str">
        <f>_xlfn.XLOOKUP(Finance[[#This Row],[Company Domain]],Summary[Company Domain], Summary[Industry (Standardized)],"ERROR")</f>
        <v>Physicians Clinics</v>
      </c>
      <c r="AB36" t="str">
        <f>_xlfn.XLOOKUP(Finance[[#This Row],[Company Domain]],Summary[Company Domain], Summary[Lead Segment HS],"ERROR")</f>
        <v>Healthcare</v>
      </c>
      <c r="AC36" t="str">
        <f>_xlfn.XLOOKUP(Finance[[#This Row],[Company Domain]],Summary[Company Domain], Summary[Industry Re-Segmentation],"ERROR")</f>
        <v>Healthcare</v>
      </c>
      <c r="AD36" t="s">
        <v>820</v>
      </c>
      <c r="AE36" t="s">
        <v>821</v>
      </c>
      <c r="AF36" t="s">
        <v>822</v>
      </c>
      <c r="AG36" t="s">
        <v>823</v>
      </c>
      <c r="AH36" t="s">
        <v>541</v>
      </c>
      <c r="AI36" t="s">
        <v>542</v>
      </c>
      <c r="AJ36">
        <v>77030</v>
      </c>
      <c r="AK36" t="s">
        <v>221</v>
      </c>
      <c r="AL36" t="s">
        <v>824</v>
      </c>
      <c r="AO36" t="s">
        <v>2791</v>
      </c>
      <c r="AP36" t="s">
        <v>2141</v>
      </c>
      <c r="AQ36" t="s">
        <v>3440</v>
      </c>
      <c r="AR36" t="s">
        <v>207</v>
      </c>
    </row>
    <row r="37" spans="1:44" x14ac:dyDescent="0.3">
      <c r="A37" t="s">
        <v>2859</v>
      </c>
      <c r="B37" t="s">
        <v>763</v>
      </c>
      <c r="C37" t="s">
        <v>2983</v>
      </c>
      <c r="D37" t="s">
        <v>2785</v>
      </c>
      <c r="E37" t="s">
        <v>219</v>
      </c>
      <c r="F37" t="s">
        <v>270</v>
      </c>
      <c r="G37" t="s">
        <v>2786</v>
      </c>
      <c r="H37" t="s">
        <v>2984</v>
      </c>
      <c r="I37" t="s">
        <v>154</v>
      </c>
      <c r="J37" t="s">
        <v>2985</v>
      </c>
      <c r="K37" t="s">
        <v>2986</v>
      </c>
      <c r="L37" t="s">
        <v>549</v>
      </c>
      <c r="M37" t="s">
        <v>550</v>
      </c>
      <c r="N37" t="s">
        <v>551</v>
      </c>
      <c r="O37">
        <v>37067</v>
      </c>
      <c r="P37" t="s">
        <v>221</v>
      </c>
      <c r="Q37" t="s">
        <v>543</v>
      </c>
      <c r="R37" t="s">
        <v>544</v>
      </c>
      <c r="S37" t="s">
        <v>154</v>
      </c>
      <c r="T37" t="s">
        <v>545</v>
      </c>
      <c r="U37">
        <f>_xlfn.XLOOKUP(Finance[[#This Row],[Company Domain]],Summary[Company Domain], Summary[Revenue (in 000s USD)],"ERROR")</f>
        <v>12450000</v>
      </c>
      <c r="V37" t="str">
        <f>_xlfn.XLOOKUP(Finance[[#This Row],[Company Domain]],Summary[Company Domain], Summary[Revenue Range (in USD)],"ERROR")</f>
        <v>Over $5 bil.</v>
      </c>
      <c r="W37" t="s">
        <v>280</v>
      </c>
      <c r="X37" t="s">
        <v>281</v>
      </c>
      <c r="Y37" t="s">
        <v>280</v>
      </c>
      <c r="Z37" t="s">
        <v>281</v>
      </c>
      <c r="AA37" t="str">
        <f>_xlfn.XLOOKUP(Finance[[#This Row],[Company Domain]],Summary[Company Domain], Summary[Industry (Standardized)],"ERROR")</f>
        <v>Physicians Clinics</v>
      </c>
      <c r="AB37" t="str">
        <f>_xlfn.XLOOKUP(Finance[[#This Row],[Company Domain]],Summary[Company Domain], Summary[Lead Segment HS],"ERROR")</f>
        <v>Healthcare</v>
      </c>
      <c r="AC37" t="str">
        <f>_xlfn.XLOOKUP(Finance[[#This Row],[Company Domain]],Summary[Company Domain], Summary[Industry Re-Segmentation],"ERROR")</f>
        <v>Healthcare</v>
      </c>
      <c r="AD37" t="s">
        <v>546</v>
      </c>
      <c r="AE37" t="s">
        <v>547</v>
      </c>
      <c r="AF37" t="s">
        <v>548</v>
      </c>
      <c r="AG37" t="s">
        <v>549</v>
      </c>
      <c r="AH37" t="s">
        <v>550</v>
      </c>
      <c r="AI37" t="s">
        <v>551</v>
      </c>
      <c r="AJ37">
        <v>37067</v>
      </c>
      <c r="AK37" t="s">
        <v>221</v>
      </c>
      <c r="AL37" t="s">
        <v>552</v>
      </c>
      <c r="AO37" t="s">
        <v>2791</v>
      </c>
      <c r="AP37" t="s">
        <v>2140</v>
      </c>
      <c r="AQ37" t="s">
        <v>3439</v>
      </c>
      <c r="AR37" t="s">
        <v>207</v>
      </c>
    </row>
    <row r="38" spans="1:44" x14ac:dyDescent="0.3">
      <c r="A38" t="s">
        <v>488</v>
      </c>
      <c r="C38" t="s">
        <v>2987</v>
      </c>
      <c r="D38" t="s">
        <v>2988</v>
      </c>
      <c r="E38" t="s">
        <v>219</v>
      </c>
      <c r="F38" t="s">
        <v>2989</v>
      </c>
      <c r="G38" t="s">
        <v>2786</v>
      </c>
      <c r="H38" t="s">
        <v>2990</v>
      </c>
      <c r="I38" t="s">
        <v>122</v>
      </c>
      <c r="J38" t="s">
        <v>2991</v>
      </c>
      <c r="K38" t="s">
        <v>2992</v>
      </c>
      <c r="L38" t="s">
        <v>2993</v>
      </c>
      <c r="M38" t="s">
        <v>1472</v>
      </c>
      <c r="N38" t="s">
        <v>542</v>
      </c>
      <c r="O38" t="s">
        <v>2994</v>
      </c>
      <c r="P38" t="s">
        <v>221</v>
      </c>
      <c r="Q38" t="s">
        <v>1238</v>
      </c>
      <c r="R38" t="s">
        <v>1239</v>
      </c>
      <c r="S38" t="s">
        <v>122</v>
      </c>
      <c r="T38" t="s">
        <v>1240</v>
      </c>
      <c r="U38">
        <f>_xlfn.XLOOKUP(Finance[[#This Row],[Company Domain]],Summary[Company Domain], Summary[Revenue (in 000s USD)],"ERROR")</f>
        <v>1108156</v>
      </c>
      <c r="V38" t="str">
        <f>_xlfn.XLOOKUP(Finance[[#This Row],[Company Domain]],Summary[Company Domain], Summary[Revenue Range (in USD)],"ERROR")</f>
        <v>$1 bil. - $5 bil.</v>
      </c>
      <c r="W38" t="s">
        <v>212</v>
      </c>
      <c r="X38" t="s">
        <v>1241</v>
      </c>
      <c r="Y38" t="s">
        <v>212</v>
      </c>
      <c r="Z38" t="s">
        <v>1241</v>
      </c>
      <c r="AA38" t="str">
        <f>_xlfn.XLOOKUP(Finance[[#This Row],[Company Domain]],Summary[Company Domain], Summary[Industry (Standardized)],"ERROR")</f>
        <v>Manufacturing</v>
      </c>
      <c r="AB38" t="str">
        <f>_xlfn.XLOOKUP(Finance[[#This Row],[Company Domain]],Summary[Company Domain], Summary[Lead Segment HS],"ERROR")</f>
        <v>Services</v>
      </c>
      <c r="AC38" t="str">
        <f>_xlfn.XLOOKUP(Finance[[#This Row],[Company Domain]],Summary[Company Domain], Summary[Industry Re-Segmentation],"ERROR")</f>
        <v>Manufacturing</v>
      </c>
      <c r="AD38" t="s">
        <v>1242</v>
      </c>
      <c r="AE38" t="s">
        <v>1243</v>
      </c>
      <c r="AF38" t="s">
        <v>1244</v>
      </c>
      <c r="AG38" t="s">
        <v>1236</v>
      </c>
      <c r="AH38" t="s">
        <v>1237</v>
      </c>
      <c r="AI38" t="s">
        <v>542</v>
      </c>
      <c r="AJ38">
        <v>75019</v>
      </c>
      <c r="AK38" t="s">
        <v>221</v>
      </c>
      <c r="AL38" t="s">
        <v>1245</v>
      </c>
      <c r="AO38" t="s">
        <v>2791</v>
      </c>
      <c r="AP38" t="s">
        <v>2141</v>
      </c>
      <c r="AQ38" t="s">
        <v>3440</v>
      </c>
      <c r="AR38" t="s">
        <v>212</v>
      </c>
    </row>
    <row r="39" spans="1:44" x14ac:dyDescent="0.3">
      <c r="A39" t="s">
        <v>2995</v>
      </c>
      <c r="B39" t="s">
        <v>439</v>
      </c>
      <c r="C39" t="s">
        <v>2402</v>
      </c>
      <c r="D39" t="s">
        <v>2785</v>
      </c>
      <c r="E39" t="s">
        <v>219</v>
      </c>
      <c r="F39" t="s">
        <v>219</v>
      </c>
      <c r="G39" t="s">
        <v>2786</v>
      </c>
      <c r="H39" t="s">
        <v>2996</v>
      </c>
      <c r="I39" t="s">
        <v>192</v>
      </c>
      <c r="J39" t="s">
        <v>2997</v>
      </c>
      <c r="L39" t="s">
        <v>2187</v>
      </c>
      <c r="M39" t="s">
        <v>541</v>
      </c>
      <c r="N39" t="s">
        <v>542</v>
      </c>
      <c r="O39">
        <v>77030</v>
      </c>
      <c r="P39" t="s">
        <v>221</v>
      </c>
      <c r="Q39" t="s">
        <v>93</v>
      </c>
      <c r="R39" t="s">
        <v>2188</v>
      </c>
      <c r="S39" t="s">
        <v>192</v>
      </c>
      <c r="T39" t="s">
        <v>2189</v>
      </c>
      <c r="U39">
        <f>_xlfn.XLOOKUP(Finance[[#This Row],[Company Domain]],Summary[Company Domain], Summary[Revenue (in 000s USD)],"ERROR")</f>
        <v>11968900</v>
      </c>
      <c r="V39" t="str">
        <f>_xlfn.XLOOKUP(Finance[[#This Row],[Company Domain]],Summary[Company Domain], Summary[Revenue Range (in USD)],"ERROR")</f>
        <v>Over $5 bil.</v>
      </c>
      <c r="W39" t="s">
        <v>280</v>
      </c>
      <c r="X39" t="s">
        <v>2190</v>
      </c>
      <c r="Y39" t="s">
        <v>280</v>
      </c>
      <c r="Z39" t="s">
        <v>2191</v>
      </c>
      <c r="AA39" t="str">
        <f>_xlfn.XLOOKUP(Finance[[#This Row],[Company Domain]],Summary[Company Domain], Summary[Industry (Standardized)],"ERROR")</f>
        <v>Physicians Clinics</v>
      </c>
      <c r="AB39" t="str">
        <f>_xlfn.XLOOKUP(Finance[[#This Row],[Company Domain]],Summary[Company Domain], Summary[Lead Segment HS],"ERROR")</f>
        <v>Healthcare</v>
      </c>
      <c r="AC39" t="str">
        <f>_xlfn.XLOOKUP(Finance[[#This Row],[Company Domain]],Summary[Company Domain], Summary[Industry Re-Segmentation],"ERROR")</f>
        <v>Healthcare</v>
      </c>
      <c r="AD39" t="s">
        <v>2192</v>
      </c>
      <c r="AE39" t="s">
        <v>2193</v>
      </c>
      <c r="AF39" t="s">
        <v>2194</v>
      </c>
      <c r="AG39" t="s">
        <v>2195</v>
      </c>
      <c r="AH39" t="s">
        <v>541</v>
      </c>
      <c r="AI39" t="s">
        <v>542</v>
      </c>
      <c r="AJ39">
        <v>77030</v>
      </c>
      <c r="AK39" t="s">
        <v>221</v>
      </c>
      <c r="AL39" t="s">
        <v>2196</v>
      </c>
      <c r="AO39" t="s">
        <v>2791</v>
      </c>
      <c r="AP39" t="s">
        <v>2140</v>
      </c>
      <c r="AQ39" t="s">
        <v>3439</v>
      </c>
      <c r="AR39" t="s">
        <v>207</v>
      </c>
    </row>
    <row r="40" spans="1:44" x14ac:dyDescent="0.3">
      <c r="A40" t="s">
        <v>2998</v>
      </c>
      <c r="C40" t="s">
        <v>2999</v>
      </c>
      <c r="D40" t="s">
        <v>2785</v>
      </c>
      <c r="E40" t="s">
        <v>219</v>
      </c>
      <c r="F40" t="s">
        <v>219</v>
      </c>
      <c r="G40" t="s">
        <v>2786</v>
      </c>
      <c r="H40" t="s">
        <v>3000</v>
      </c>
      <c r="I40" t="s">
        <v>3001</v>
      </c>
      <c r="K40" t="s">
        <v>3002</v>
      </c>
      <c r="M40" t="s">
        <v>3003</v>
      </c>
      <c r="N40" t="s">
        <v>294</v>
      </c>
      <c r="O40">
        <v>90245</v>
      </c>
      <c r="P40" t="s">
        <v>221</v>
      </c>
      <c r="Q40" t="s">
        <v>598</v>
      </c>
      <c r="R40" t="s">
        <v>599</v>
      </c>
      <c r="S40" t="s">
        <v>134</v>
      </c>
      <c r="T40" t="s">
        <v>600</v>
      </c>
      <c r="U40">
        <f>_xlfn.XLOOKUP(Finance[[#This Row],[Company Domain]],Summary[Company Domain], Summary[Revenue (in 000s USD)],"ERROR")</f>
        <v>226600000</v>
      </c>
      <c r="V40" t="str">
        <f>_xlfn.XLOOKUP(Finance[[#This Row],[Company Domain]],Summary[Company Domain], Summary[Revenue Range (in USD)],"ERROR")</f>
        <v>Over $5 bil.</v>
      </c>
      <c r="W40" t="s">
        <v>601</v>
      </c>
      <c r="X40" t="s">
        <v>602</v>
      </c>
      <c r="Y40" t="s">
        <v>603</v>
      </c>
      <c r="Z40" t="s">
        <v>602</v>
      </c>
      <c r="AA40" t="str">
        <f>_xlfn.XLOOKUP(Finance[[#This Row],[Company Domain]],Summary[Company Domain], Summary[Industry (Standardized)],"ERROR")</f>
        <v>Insurance</v>
      </c>
      <c r="AB40" t="str">
        <f>_xlfn.XLOOKUP(Finance[[#This Row],[Company Domain]],Summary[Company Domain], Summary[Lead Segment HS],"ERROR")</f>
        <v>Services</v>
      </c>
      <c r="AC40" t="str">
        <f>_xlfn.XLOOKUP(Finance[[#This Row],[Company Domain]],Summary[Company Domain], Summary[Industry Re-Segmentation],"ERROR")</f>
        <v>Finance &amp; Insurance</v>
      </c>
      <c r="AD40" t="s">
        <v>604</v>
      </c>
      <c r="AE40" t="s">
        <v>605</v>
      </c>
      <c r="AF40" t="s">
        <v>606</v>
      </c>
      <c r="AG40" t="s">
        <v>607</v>
      </c>
      <c r="AH40" t="s">
        <v>597</v>
      </c>
      <c r="AI40" t="s">
        <v>558</v>
      </c>
      <c r="AJ40">
        <v>55344</v>
      </c>
      <c r="AK40" t="s">
        <v>221</v>
      </c>
      <c r="AL40" t="s">
        <v>608</v>
      </c>
      <c r="AO40" t="s">
        <v>2791</v>
      </c>
      <c r="AP40" t="s">
        <v>2140</v>
      </c>
      <c r="AQ40" t="s">
        <v>3978</v>
      </c>
    </row>
    <row r="41" spans="1:44" x14ac:dyDescent="0.3">
      <c r="A41" t="s">
        <v>3004</v>
      </c>
      <c r="C41" t="s">
        <v>3005</v>
      </c>
      <c r="D41" t="s">
        <v>3006</v>
      </c>
      <c r="E41" t="s">
        <v>219</v>
      </c>
      <c r="F41" t="s">
        <v>219</v>
      </c>
      <c r="G41" t="s">
        <v>2786</v>
      </c>
      <c r="H41" t="s">
        <v>3007</v>
      </c>
      <c r="I41" t="s">
        <v>110</v>
      </c>
      <c r="J41" t="s">
        <v>3008</v>
      </c>
      <c r="K41" t="s">
        <v>3009</v>
      </c>
      <c r="L41" t="s">
        <v>2366</v>
      </c>
      <c r="M41" t="s">
        <v>2367</v>
      </c>
      <c r="N41" t="s">
        <v>1088</v>
      </c>
      <c r="O41">
        <v>80020</v>
      </c>
      <c r="P41" t="s">
        <v>221</v>
      </c>
      <c r="Q41" t="s">
        <v>2358</v>
      </c>
      <c r="R41" t="s">
        <v>2359</v>
      </c>
      <c r="S41" t="s">
        <v>110</v>
      </c>
      <c r="T41" t="s">
        <v>2360</v>
      </c>
      <c r="U41">
        <f>_xlfn.XLOOKUP(Finance[[#This Row],[Company Domain]],Summary[Company Domain], Summary[Revenue (in 000s USD)],"ERROR")</f>
        <v>3886789</v>
      </c>
      <c r="V41" t="str">
        <f>_xlfn.XLOOKUP(Finance[[#This Row],[Company Domain]],Summary[Company Domain], Summary[Revenue Range (in USD)],"ERROR")</f>
        <v>$1 bil. - $5 bil.</v>
      </c>
      <c r="W41" t="s">
        <v>212</v>
      </c>
      <c r="X41" t="s">
        <v>2361</v>
      </c>
      <c r="Y41" t="s">
        <v>499</v>
      </c>
      <c r="Z41" t="s">
        <v>2362</v>
      </c>
      <c r="AA41" t="str">
        <f>_xlfn.XLOOKUP(Finance[[#This Row],[Company Domain]],Summary[Company Domain], Summary[Industry (Standardized)],"ERROR")</f>
        <v>Manufacturing</v>
      </c>
      <c r="AB41" t="str">
        <f>_xlfn.XLOOKUP(Finance[[#This Row],[Company Domain]],Summary[Company Domain], Summary[Lead Segment HS],"ERROR")</f>
        <v>Services</v>
      </c>
      <c r="AC41" t="str">
        <f>_xlfn.XLOOKUP(Finance[[#This Row],[Company Domain]],Summary[Company Domain], Summary[Industry Re-Segmentation],"ERROR")</f>
        <v>Manufacturing</v>
      </c>
      <c r="AD41" t="s">
        <v>2363</v>
      </c>
      <c r="AE41" t="s">
        <v>2364</v>
      </c>
      <c r="AF41" t="s">
        <v>2365</v>
      </c>
      <c r="AG41" t="s">
        <v>2366</v>
      </c>
      <c r="AH41" t="s">
        <v>2367</v>
      </c>
      <c r="AI41" t="s">
        <v>1088</v>
      </c>
      <c r="AJ41">
        <v>80020</v>
      </c>
      <c r="AK41" t="s">
        <v>221</v>
      </c>
      <c r="AL41" t="s">
        <v>2368</v>
      </c>
      <c r="AO41" t="s">
        <v>2791</v>
      </c>
      <c r="AP41" t="s">
        <v>2140</v>
      </c>
      <c r="AQ41" t="s">
        <v>3439</v>
      </c>
      <c r="AR41" t="s">
        <v>212</v>
      </c>
    </row>
    <row r="42" spans="1:44" x14ac:dyDescent="0.3">
      <c r="A42" t="s">
        <v>3010</v>
      </c>
      <c r="B42" t="s">
        <v>867</v>
      </c>
      <c r="C42" t="s">
        <v>3011</v>
      </c>
      <c r="D42" t="s">
        <v>2785</v>
      </c>
      <c r="E42" t="s">
        <v>219</v>
      </c>
      <c r="F42" t="s">
        <v>219</v>
      </c>
      <c r="G42" t="s">
        <v>2786</v>
      </c>
      <c r="H42" t="s">
        <v>3012</v>
      </c>
      <c r="I42" t="s">
        <v>885</v>
      </c>
      <c r="J42" t="s">
        <v>3013</v>
      </c>
      <c r="K42" t="s">
        <v>3014</v>
      </c>
      <c r="M42" t="s">
        <v>3015</v>
      </c>
      <c r="N42" t="s">
        <v>1338</v>
      </c>
      <c r="O42">
        <v>7701</v>
      </c>
      <c r="P42" t="s">
        <v>221</v>
      </c>
      <c r="Q42" t="s">
        <v>98</v>
      </c>
      <c r="R42" t="s">
        <v>888</v>
      </c>
      <c r="S42" t="s">
        <v>197</v>
      </c>
      <c r="T42" t="s">
        <v>889</v>
      </c>
      <c r="U42">
        <f>_xlfn.XLOOKUP(Finance[[#This Row],[Company Domain]],Summary[Company Domain], Summary[Revenue (in 000s USD)],"ERROR")</f>
        <v>11177516</v>
      </c>
      <c r="V42" t="str">
        <f>_xlfn.XLOOKUP(Finance[[#This Row],[Company Domain]],Summary[Company Domain], Summary[Revenue Range (in USD)],"ERROR")</f>
        <v>Over $5 bil.</v>
      </c>
      <c r="W42" t="s">
        <v>280</v>
      </c>
      <c r="X42" t="s">
        <v>281</v>
      </c>
      <c r="Y42" t="s">
        <v>280</v>
      </c>
      <c r="Z42" t="s">
        <v>281</v>
      </c>
      <c r="AA42" t="str">
        <f>_xlfn.XLOOKUP(Finance[[#This Row],[Company Domain]],Summary[Company Domain], Summary[Industry (Standardized)],"ERROR")</f>
        <v>Physicians Clinics</v>
      </c>
      <c r="AB42" t="str">
        <f>_xlfn.XLOOKUP(Finance[[#This Row],[Company Domain]],Summary[Company Domain], Summary[Lead Segment HS],"ERROR")</f>
        <v>Healthcare</v>
      </c>
      <c r="AC42" t="str">
        <f>_xlfn.XLOOKUP(Finance[[#This Row],[Company Domain]],Summary[Company Domain], Summary[Industry Re-Segmentation],"ERROR")</f>
        <v>Healthcare</v>
      </c>
      <c r="AD42" t="s">
        <v>890</v>
      </c>
      <c r="AE42" t="s">
        <v>891</v>
      </c>
      <c r="AF42" t="s">
        <v>892</v>
      </c>
      <c r="AG42" t="s">
        <v>893</v>
      </c>
      <c r="AH42" t="s">
        <v>743</v>
      </c>
      <c r="AI42" t="s">
        <v>376</v>
      </c>
      <c r="AJ42">
        <v>10013</v>
      </c>
      <c r="AK42" t="s">
        <v>221</v>
      </c>
      <c r="AL42" t="s">
        <v>894</v>
      </c>
      <c r="AO42" t="s">
        <v>2791</v>
      </c>
      <c r="AP42" t="s">
        <v>2140</v>
      </c>
      <c r="AQ42" t="s">
        <v>3978</v>
      </c>
    </row>
    <row r="43" spans="1:44" x14ac:dyDescent="0.3">
      <c r="A43" t="s">
        <v>3016</v>
      </c>
      <c r="C43" t="s">
        <v>3017</v>
      </c>
      <c r="D43" t="s">
        <v>2785</v>
      </c>
      <c r="E43" t="s">
        <v>219</v>
      </c>
      <c r="F43" t="s">
        <v>219</v>
      </c>
      <c r="G43" t="s">
        <v>2786</v>
      </c>
      <c r="H43" t="s">
        <v>3018</v>
      </c>
      <c r="I43" t="s">
        <v>124</v>
      </c>
      <c r="L43" t="s">
        <v>2380</v>
      </c>
      <c r="M43" t="s">
        <v>2575</v>
      </c>
      <c r="N43" t="s">
        <v>591</v>
      </c>
      <c r="O43">
        <v>43054</v>
      </c>
      <c r="P43" t="s">
        <v>221</v>
      </c>
      <c r="Q43" t="s">
        <v>24</v>
      </c>
      <c r="R43" t="s">
        <v>2375</v>
      </c>
      <c r="S43" t="s">
        <v>124</v>
      </c>
      <c r="T43" t="s">
        <v>2376</v>
      </c>
      <c r="U43">
        <f>_xlfn.XLOOKUP(Finance[[#This Row],[Company Domain]],Summary[Company Domain], Summary[Revenue (in 000s USD)],"ERROR")</f>
        <v>4027584</v>
      </c>
      <c r="V43" t="str">
        <f>_xlfn.XLOOKUP(Finance[[#This Row],[Company Domain]],Summary[Company Domain], Summary[Revenue Range (in USD)],"ERROR")</f>
        <v>$1 bil. - $5 bil.</v>
      </c>
      <c r="W43" t="s">
        <v>208</v>
      </c>
      <c r="X43" t="s">
        <v>312</v>
      </c>
      <c r="Y43" t="s">
        <v>365</v>
      </c>
      <c r="Z43" t="s">
        <v>366</v>
      </c>
      <c r="AA43" t="str">
        <f>_xlfn.XLOOKUP(Finance[[#This Row],[Company Domain]],Summary[Company Domain], Summary[Industry (Standardized)],"ERROR")</f>
        <v>Retail</v>
      </c>
      <c r="AB43" t="str">
        <f>_xlfn.XLOOKUP(Finance[[#This Row],[Company Domain]],Summary[Company Domain], Summary[Lead Segment HS],"ERROR")</f>
        <v>Services</v>
      </c>
      <c r="AC43" t="str">
        <f>_xlfn.XLOOKUP(Finance[[#This Row],[Company Domain]],Summary[Company Domain], Summary[Industry Re-Segmentation],"ERROR")</f>
        <v>Retail + CPG</v>
      </c>
      <c r="AD43" t="s">
        <v>2377</v>
      </c>
      <c r="AE43" t="s">
        <v>2378</v>
      </c>
      <c r="AF43" t="s">
        <v>2379</v>
      </c>
      <c r="AG43" t="s">
        <v>2380</v>
      </c>
      <c r="AH43" t="s">
        <v>2381</v>
      </c>
      <c r="AI43" t="s">
        <v>591</v>
      </c>
      <c r="AJ43">
        <v>45710</v>
      </c>
      <c r="AK43" t="s">
        <v>221</v>
      </c>
      <c r="AL43" t="s">
        <v>2382</v>
      </c>
      <c r="AO43" t="s">
        <v>2791</v>
      </c>
      <c r="AP43" t="s">
        <v>2140</v>
      </c>
      <c r="AQ43" t="s">
        <v>3978</v>
      </c>
    </row>
    <row r="44" spans="1:44" x14ac:dyDescent="0.3">
      <c r="A44" t="s">
        <v>1050</v>
      </c>
      <c r="C44" t="s">
        <v>3019</v>
      </c>
      <c r="D44" t="s">
        <v>2785</v>
      </c>
      <c r="E44" t="s">
        <v>219</v>
      </c>
      <c r="F44" t="s">
        <v>219</v>
      </c>
      <c r="G44" t="s">
        <v>2786</v>
      </c>
      <c r="H44" t="s">
        <v>3020</v>
      </c>
      <c r="I44" t="s">
        <v>3021</v>
      </c>
      <c r="J44" t="s">
        <v>3022</v>
      </c>
      <c r="K44" t="s">
        <v>3023</v>
      </c>
      <c r="L44" t="s">
        <v>734</v>
      </c>
      <c r="M44" t="s">
        <v>735</v>
      </c>
      <c r="N44" t="s">
        <v>651</v>
      </c>
      <c r="O44">
        <v>48152</v>
      </c>
      <c r="P44" t="s">
        <v>221</v>
      </c>
      <c r="Q44" t="s">
        <v>726</v>
      </c>
      <c r="R44" t="s">
        <v>727</v>
      </c>
      <c r="S44" t="s">
        <v>138</v>
      </c>
      <c r="T44" t="s">
        <v>728</v>
      </c>
      <c r="U44">
        <f>_xlfn.XLOOKUP(Finance[[#This Row],[Company Domain]],Summary[Company Domain], Summary[Revenue (in 000s USD)],"ERROR")</f>
        <v>21500000</v>
      </c>
      <c r="V44" t="str">
        <f>_xlfn.XLOOKUP(Finance[[#This Row],[Company Domain]],Summary[Company Domain], Summary[Revenue Range (in USD)],"ERROR")</f>
        <v>Over $5 bil.</v>
      </c>
      <c r="W44" t="s">
        <v>432</v>
      </c>
      <c r="X44" t="s">
        <v>214</v>
      </c>
      <c r="Y44" t="s">
        <v>729</v>
      </c>
      <c r="Z44" t="s">
        <v>730</v>
      </c>
      <c r="AA44" t="str">
        <f>_xlfn.XLOOKUP(Finance[[#This Row],[Company Domain]],Summary[Company Domain], Summary[Industry (Standardized)],"ERROR")</f>
        <v>Elderly Care Services</v>
      </c>
      <c r="AB44" t="str">
        <f>_xlfn.XLOOKUP(Finance[[#This Row],[Company Domain]],Summary[Company Domain], Summary[Lead Segment HS],"ERROR")</f>
        <v>Healthcare</v>
      </c>
      <c r="AC44" t="str">
        <f>_xlfn.XLOOKUP(Finance[[#This Row],[Company Domain]],Summary[Company Domain], Summary[Industry Re-Segmentation],"ERROR")</f>
        <v>Healthcare</v>
      </c>
      <c r="AD44" t="s">
        <v>731</v>
      </c>
      <c r="AE44" t="s">
        <v>732</v>
      </c>
      <c r="AF44" t="s">
        <v>733</v>
      </c>
      <c r="AG44" t="s">
        <v>734</v>
      </c>
      <c r="AH44" t="s">
        <v>735</v>
      </c>
      <c r="AI44" t="s">
        <v>651</v>
      </c>
      <c r="AJ44">
        <v>48152</v>
      </c>
      <c r="AK44" t="s">
        <v>221</v>
      </c>
      <c r="AL44" t="s">
        <v>736</v>
      </c>
      <c r="AO44" t="s">
        <v>2791</v>
      </c>
      <c r="AP44" t="s">
        <v>2140</v>
      </c>
      <c r="AQ44" t="s">
        <v>3978</v>
      </c>
    </row>
    <row r="45" spans="1:44" x14ac:dyDescent="0.3">
      <c r="A45" t="s">
        <v>2059</v>
      </c>
      <c r="C45" t="s">
        <v>3024</v>
      </c>
      <c r="D45" t="s">
        <v>2785</v>
      </c>
      <c r="E45" t="s">
        <v>219</v>
      </c>
      <c r="F45" t="s">
        <v>219</v>
      </c>
      <c r="G45" t="s">
        <v>2786</v>
      </c>
      <c r="H45" t="s">
        <v>3025</v>
      </c>
      <c r="I45" t="s">
        <v>115</v>
      </c>
      <c r="J45" t="s">
        <v>3026</v>
      </c>
      <c r="N45" t="s">
        <v>981</v>
      </c>
      <c r="P45" t="s">
        <v>221</v>
      </c>
      <c r="Q45" t="s">
        <v>295</v>
      </c>
      <c r="R45" t="s">
        <v>296</v>
      </c>
      <c r="S45" t="s">
        <v>115</v>
      </c>
      <c r="T45" t="s">
        <v>297</v>
      </c>
      <c r="U45">
        <f>_xlfn.XLOOKUP(Finance[[#This Row],[Company Domain]],Summary[Company Domain], Summary[Revenue (in 000s USD)],"ERROR")</f>
        <v>1722555</v>
      </c>
      <c r="V45" t="str">
        <f>_xlfn.XLOOKUP(Finance[[#This Row],[Company Domain]],Summary[Company Domain], Summary[Revenue Range (in USD)],"ERROR")</f>
        <v>$1 bil. - $5 bil.</v>
      </c>
      <c r="W45" t="s">
        <v>211</v>
      </c>
      <c r="X45" t="s">
        <v>298</v>
      </c>
      <c r="Y45" t="s">
        <v>211</v>
      </c>
      <c r="Z45" t="s">
        <v>298</v>
      </c>
      <c r="AA45" t="str">
        <f>_xlfn.XLOOKUP(Finance[[#This Row],[Company Domain]],Summary[Company Domain], Summary[Industry (Standardized)],"ERROR")</f>
        <v>Hospitality</v>
      </c>
      <c r="AB45" t="str">
        <f>_xlfn.XLOOKUP(Finance[[#This Row],[Company Domain]],Summary[Company Domain], Summary[Lead Segment HS],"ERROR")</f>
        <v>Services</v>
      </c>
      <c r="AC45" t="str">
        <f>_xlfn.XLOOKUP(Finance[[#This Row],[Company Domain]],Summary[Company Domain], Summary[Industry Re-Segmentation],"ERROR")</f>
        <v>Hospitality</v>
      </c>
      <c r="AD45" t="s">
        <v>299</v>
      </c>
      <c r="AE45" t="s">
        <v>300</v>
      </c>
      <c r="AF45" t="s">
        <v>301</v>
      </c>
      <c r="AG45" t="s">
        <v>292</v>
      </c>
      <c r="AH45" t="s">
        <v>293</v>
      </c>
      <c r="AI45" t="s">
        <v>294</v>
      </c>
      <c r="AJ45">
        <v>92123</v>
      </c>
      <c r="AK45" t="s">
        <v>221</v>
      </c>
      <c r="AL45" t="s">
        <v>302</v>
      </c>
      <c r="AO45" t="s">
        <v>2791</v>
      </c>
      <c r="AP45" t="s">
        <v>2140</v>
      </c>
      <c r="AQ45" t="s">
        <v>3978</v>
      </c>
    </row>
    <row r="46" spans="1:44" x14ac:dyDescent="0.3">
      <c r="A46" t="s">
        <v>3027</v>
      </c>
      <c r="C46" t="s">
        <v>3028</v>
      </c>
      <c r="D46" t="s">
        <v>3029</v>
      </c>
      <c r="E46" t="s">
        <v>219</v>
      </c>
      <c r="F46" t="s">
        <v>219</v>
      </c>
      <c r="G46" t="s">
        <v>2786</v>
      </c>
      <c r="H46" t="s">
        <v>3030</v>
      </c>
      <c r="I46" t="s">
        <v>109</v>
      </c>
      <c r="J46" t="s">
        <v>3031</v>
      </c>
      <c r="K46" t="s">
        <v>3032</v>
      </c>
      <c r="L46" t="s">
        <v>3033</v>
      </c>
      <c r="M46" t="s">
        <v>3034</v>
      </c>
      <c r="N46" t="s">
        <v>1088</v>
      </c>
      <c r="O46">
        <v>80108</v>
      </c>
      <c r="P46" t="s">
        <v>221</v>
      </c>
      <c r="Q46" t="s">
        <v>2226</v>
      </c>
      <c r="R46" t="s">
        <v>2227</v>
      </c>
      <c r="S46" t="s">
        <v>109</v>
      </c>
      <c r="T46" t="s">
        <v>2228</v>
      </c>
      <c r="U46">
        <f>_xlfn.XLOOKUP(Finance[[#This Row],[Company Domain]],Summary[Company Domain], Summary[Revenue (in 000s USD)],"ERROR")</f>
        <v>1266617</v>
      </c>
      <c r="V46" t="str">
        <f>_xlfn.XLOOKUP(Finance[[#This Row],[Company Domain]],Summary[Company Domain], Summary[Revenue Range (in USD)],"ERROR")</f>
        <v>$1 bil. - $5 bil.</v>
      </c>
      <c r="W46" t="s">
        <v>211</v>
      </c>
      <c r="X46" t="s">
        <v>298</v>
      </c>
      <c r="Y46" t="s">
        <v>211</v>
      </c>
      <c r="Z46" t="s">
        <v>298</v>
      </c>
      <c r="AA46" t="str">
        <f>_xlfn.XLOOKUP(Finance[[#This Row],[Company Domain]],Summary[Company Domain], Summary[Industry (Standardized)],"ERROR")</f>
        <v>Hospitality</v>
      </c>
      <c r="AB46" t="str">
        <f>_xlfn.XLOOKUP(Finance[[#This Row],[Company Domain]],Summary[Company Domain], Summary[Lead Segment HS],"ERROR")</f>
        <v>Services</v>
      </c>
      <c r="AC46" t="str">
        <f>_xlfn.XLOOKUP(Finance[[#This Row],[Company Domain]],Summary[Company Domain], Summary[Industry Re-Segmentation],"ERROR")</f>
        <v>Hospitality</v>
      </c>
      <c r="AD46" t="s">
        <v>2229</v>
      </c>
      <c r="AE46" t="s">
        <v>2230</v>
      </c>
      <c r="AF46" t="s">
        <v>2231</v>
      </c>
      <c r="AG46" t="s">
        <v>2224</v>
      </c>
      <c r="AH46" t="s">
        <v>2225</v>
      </c>
      <c r="AI46" t="s">
        <v>1088</v>
      </c>
      <c r="AJ46">
        <v>80111</v>
      </c>
      <c r="AK46" t="s">
        <v>221</v>
      </c>
      <c r="AL46" t="s">
        <v>2232</v>
      </c>
      <c r="AO46" t="s">
        <v>2791</v>
      </c>
      <c r="AP46" t="s">
        <v>2140</v>
      </c>
      <c r="AQ46" t="s">
        <v>3439</v>
      </c>
      <c r="AR46" t="s">
        <v>211</v>
      </c>
    </row>
    <row r="47" spans="1:44" x14ac:dyDescent="0.3">
      <c r="A47" t="s">
        <v>966</v>
      </c>
      <c r="C47" t="s">
        <v>3035</v>
      </c>
      <c r="D47" t="s">
        <v>2817</v>
      </c>
      <c r="E47" t="s">
        <v>219</v>
      </c>
      <c r="F47" t="s">
        <v>219</v>
      </c>
      <c r="G47" t="s">
        <v>2786</v>
      </c>
      <c r="H47" t="s">
        <v>3036</v>
      </c>
      <c r="I47" t="s">
        <v>106</v>
      </c>
      <c r="J47" t="s">
        <v>3037</v>
      </c>
      <c r="L47" t="s">
        <v>3038</v>
      </c>
      <c r="M47" t="s">
        <v>308</v>
      </c>
      <c r="N47" t="s">
        <v>294</v>
      </c>
      <c r="O47">
        <v>90067</v>
      </c>
      <c r="P47" t="s">
        <v>221</v>
      </c>
      <c r="Q47" t="s">
        <v>3039</v>
      </c>
      <c r="R47" t="s">
        <v>3040</v>
      </c>
      <c r="S47" t="s">
        <v>106</v>
      </c>
      <c r="T47" t="s">
        <v>3041</v>
      </c>
      <c r="U47">
        <f>_xlfn.XLOOKUP(Finance[[#This Row],[Company Domain]],Summary[Company Domain], Summary[Revenue (in 000s USD)],"ERROR")</f>
        <v>5028200</v>
      </c>
      <c r="V47" t="str">
        <f>_xlfn.XLOOKUP(Finance[[#This Row],[Company Domain]],Summary[Company Domain], Summary[Revenue Range (in USD)],"ERROR")</f>
        <v>Over $5 bil.</v>
      </c>
      <c r="W47" t="s">
        <v>208</v>
      </c>
      <c r="X47" t="s">
        <v>3042</v>
      </c>
      <c r="Y47" t="s">
        <v>365</v>
      </c>
      <c r="Z47" t="s">
        <v>3043</v>
      </c>
      <c r="AA47" t="str">
        <f>_xlfn.XLOOKUP(Finance[[#This Row],[Company Domain]],Summary[Company Domain], Summary[Industry (Standardized)],"ERROR")</f>
        <v>Retail</v>
      </c>
      <c r="AB47" t="str">
        <f>_xlfn.XLOOKUP(Finance[[#This Row],[Company Domain]],Summary[Company Domain], Summary[Lead Segment HS],"ERROR")</f>
        <v>Services</v>
      </c>
      <c r="AC47" t="str">
        <f>_xlfn.XLOOKUP(Finance[[#This Row],[Company Domain]],Summary[Company Domain], Summary[Industry Re-Segmentation],"ERROR")</f>
        <v>Retail + CPG</v>
      </c>
      <c r="AD47" t="s">
        <v>3044</v>
      </c>
      <c r="AE47" t="s">
        <v>3045</v>
      </c>
      <c r="AF47" t="s">
        <v>3046</v>
      </c>
      <c r="AG47" t="s">
        <v>3047</v>
      </c>
      <c r="AH47" t="s">
        <v>308</v>
      </c>
      <c r="AI47" t="s">
        <v>294</v>
      </c>
      <c r="AJ47">
        <v>90015</v>
      </c>
      <c r="AK47" t="s">
        <v>221</v>
      </c>
      <c r="AL47" t="s">
        <v>3048</v>
      </c>
      <c r="AO47" t="s">
        <v>2791</v>
      </c>
      <c r="AP47" t="s">
        <v>2140</v>
      </c>
      <c r="AQ47" t="s">
        <v>3978</v>
      </c>
    </row>
    <row r="48" spans="1:44" x14ac:dyDescent="0.3">
      <c r="A48" t="s">
        <v>319</v>
      </c>
      <c r="C48" t="s">
        <v>3049</v>
      </c>
      <c r="D48" t="s">
        <v>2785</v>
      </c>
      <c r="E48" t="s">
        <v>219</v>
      </c>
      <c r="F48" t="s">
        <v>219</v>
      </c>
      <c r="G48" t="s">
        <v>2786</v>
      </c>
      <c r="H48" t="s">
        <v>3050</v>
      </c>
      <c r="I48" t="s">
        <v>147</v>
      </c>
      <c r="J48" t="s">
        <v>3051</v>
      </c>
      <c r="L48" t="s">
        <v>3052</v>
      </c>
      <c r="M48" t="s">
        <v>1144</v>
      </c>
      <c r="N48" t="s">
        <v>1088</v>
      </c>
      <c r="O48">
        <v>80230</v>
      </c>
      <c r="P48" t="s">
        <v>221</v>
      </c>
      <c r="Q48" t="s">
        <v>1089</v>
      </c>
      <c r="R48" t="s">
        <v>1090</v>
      </c>
      <c r="S48" t="s">
        <v>147</v>
      </c>
      <c r="T48" t="s">
        <v>1091</v>
      </c>
      <c r="U48">
        <f>_xlfn.XLOOKUP(Finance[[#This Row],[Company Domain]],Summary[Company Domain], Summary[Revenue (in 000s USD)],"ERROR")</f>
        <v>6000000</v>
      </c>
      <c r="V48" t="str">
        <f>_xlfn.XLOOKUP(Finance[[#This Row],[Company Domain]],Summary[Company Domain], Summary[Revenue Range (in USD)],"ERROR")</f>
        <v>Over $5 bil.</v>
      </c>
      <c r="W48" t="s">
        <v>280</v>
      </c>
      <c r="X48" t="s">
        <v>281</v>
      </c>
      <c r="Y48" t="s">
        <v>280</v>
      </c>
      <c r="Z48" t="s">
        <v>819</v>
      </c>
      <c r="AA48" t="str">
        <f>_xlfn.XLOOKUP(Finance[[#This Row],[Company Domain]],Summary[Company Domain], Summary[Industry (Standardized)],"ERROR")</f>
        <v>Physicians Clinics</v>
      </c>
      <c r="AB48" t="str">
        <f>_xlfn.XLOOKUP(Finance[[#This Row],[Company Domain]],Summary[Company Domain], Summary[Lead Segment HS],"ERROR")</f>
        <v>Healthcare</v>
      </c>
      <c r="AC48" t="str">
        <f>_xlfn.XLOOKUP(Finance[[#This Row],[Company Domain]],Summary[Company Domain], Summary[Industry Re-Segmentation],"ERROR")</f>
        <v>Healthcare</v>
      </c>
      <c r="AD48" t="s">
        <v>1092</v>
      </c>
      <c r="AE48" t="s">
        <v>1093</v>
      </c>
      <c r="AF48" t="s">
        <v>1094</v>
      </c>
      <c r="AG48" t="s">
        <v>1095</v>
      </c>
      <c r="AH48" t="s">
        <v>1087</v>
      </c>
      <c r="AI48" t="s">
        <v>1088</v>
      </c>
      <c r="AJ48">
        <v>80045</v>
      </c>
      <c r="AK48" t="s">
        <v>221</v>
      </c>
      <c r="AL48" t="s">
        <v>1096</v>
      </c>
      <c r="AO48" t="s">
        <v>2791</v>
      </c>
      <c r="AP48" t="s">
        <v>2140</v>
      </c>
      <c r="AQ48" t="s">
        <v>3439</v>
      </c>
      <c r="AR48" t="s">
        <v>207</v>
      </c>
    </row>
    <row r="49" spans="1:44" x14ac:dyDescent="0.3">
      <c r="A49" t="s">
        <v>3053</v>
      </c>
      <c r="C49" t="s">
        <v>3054</v>
      </c>
      <c r="D49" t="s">
        <v>2785</v>
      </c>
      <c r="E49" t="s">
        <v>219</v>
      </c>
      <c r="F49" t="s">
        <v>219</v>
      </c>
      <c r="G49" t="s">
        <v>2786</v>
      </c>
      <c r="H49" t="s">
        <v>3055</v>
      </c>
      <c r="I49" t="s">
        <v>172</v>
      </c>
      <c r="J49" t="s">
        <v>3056</v>
      </c>
      <c r="L49" t="s">
        <v>3057</v>
      </c>
      <c r="M49" t="s">
        <v>405</v>
      </c>
      <c r="N49" t="s">
        <v>294</v>
      </c>
      <c r="O49">
        <v>93715</v>
      </c>
      <c r="P49" t="s">
        <v>221</v>
      </c>
      <c r="Q49" t="s">
        <v>72</v>
      </c>
      <c r="R49" t="s">
        <v>397</v>
      </c>
      <c r="S49" t="s">
        <v>172</v>
      </c>
      <c r="T49" t="s">
        <v>398</v>
      </c>
      <c r="U49">
        <f>_xlfn.XLOOKUP(Finance[[#This Row],[Company Domain]],Summary[Company Domain], Summary[Revenue (in 000s USD)],"ERROR")</f>
        <v>1325622</v>
      </c>
      <c r="V49" t="str">
        <f>_xlfn.XLOOKUP(Finance[[#This Row],[Company Domain]],Summary[Company Domain], Summary[Revenue Range (in USD)],"ERROR")</f>
        <v>$1 bil. - $5 bil.</v>
      </c>
      <c r="W49" t="s">
        <v>280</v>
      </c>
      <c r="X49" t="s">
        <v>281</v>
      </c>
      <c r="Y49" t="s">
        <v>399</v>
      </c>
      <c r="Z49" t="s">
        <v>400</v>
      </c>
      <c r="AA49" t="str">
        <f>_xlfn.XLOOKUP(Finance[[#This Row],[Company Domain]],Summary[Company Domain], Summary[Industry (Standardized)],"ERROR")</f>
        <v>Physicians Clinics</v>
      </c>
      <c r="AB49" t="str">
        <f>_xlfn.XLOOKUP(Finance[[#This Row],[Company Domain]],Summary[Company Domain], Summary[Lead Segment HS],"ERROR")</f>
        <v>Healthcare</v>
      </c>
      <c r="AC49" t="str">
        <f>_xlfn.XLOOKUP(Finance[[#This Row],[Company Domain]],Summary[Company Domain], Summary[Industry Re-Segmentation],"ERROR")</f>
        <v>Healthcare</v>
      </c>
      <c r="AD49" t="s">
        <v>401</v>
      </c>
      <c r="AE49" t="s">
        <v>402</v>
      </c>
      <c r="AF49" t="s">
        <v>403</v>
      </c>
      <c r="AG49" t="s">
        <v>404</v>
      </c>
      <c r="AH49" t="s">
        <v>405</v>
      </c>
      <c r="AI49" t="s">
        <v>294</v>
      </c>
      <c r="AJ49">
        <v>93721</v>
      </c>
      <c r="AK49" t="s">
        <v>221</v>
      </c>
      <c r="AL49" t="s">
        <v>406</v>
      </c>
      <c r="AO49" t="s">
        <v>2791</v>
      </c>
      <c r="AP49" t="s">
        <v>2140</v>
      </c>
      <c r="AQ49" t="s">
        <v>3439</v>
      </c>
      <c r="AR49" t="s">
        <v>207</v>
      </c>
    </row>
    <row r="50" spans="1:44" x14ac:dyDescent="0.3">
      <c r="A50" t="s">
        <v>3058</v>
      </c>
      <c r="C50" t="s">
        <v>3059</v>
      </c>
      <c r="D50" t="s">
        <v>3060</v>
      </c>
      <c r="E50" t="s">
        <v>219</v>
      </c>
      <c r="F50" t="s">
        <v>219</v>
      </c>
      <c r="G50" t="s">
        <v>2786</v>
      </c>
      <c r="H50" t="s">
        <v>3061</v>
      </c>
      <c r="I50" t="s">
        <v>136</v>
      </c>
      <c r="K50" t="s">
        <v>3062</v>
      </c>
      <c r="M50" t="s">
        <v>743</v>
      </c>
      <c r="N50" t="s">
        <v>376</v>
      </c>
      <c r="P50" t="s">
        <v>221</v>
      </c>
      <c r="Q50" t="s">
        <v>2203</v>
      </c>
      <c r="R50" t="s">
        <v>2204</v>
      </c>
      <c r="S50" t="s">
        <v>136</v>
      </c>
      <c r="T50" t="s">
        <v>2205</v>
      </c>
      <c r="U50">
        <f>_xlfn.XLOOKUP(Finance[[#This Row],[Company Domain]],Summary[Company Domain], Summary[Revenue (in 000s USD)],"ERROR")</f>
        <v>19394000</v>
      </c>
      <c r="V50" t="str">
        <f>_xlfn.XLOOKUP(Finance[[#This Row],[Company Domain]],Summary[Company Domain], Summary[Revenue Range (in USD)],"ERROR")</f>
        <v>Over $5 bil.</v>
      </c>
      <c r="W50" t="s">
        <v>380</v>
      </c>
      <c r="X50" t="s">
        <v>713</v>
      </c>
      <c r="Y50" t="s">
        <v>380</v>
      </c>
      <c r="Z50" t="s">
        <v>713</v>
      </c>
      <c r="AA50" t="str">
        <f>_xlfn.XLOOKUP(Finance[[#This Row],[Company Domain]],Summary[Company Domain], Summary[Industry (Standardized)],"ERROR")</f>
        <v>Media &amp; Internet</v>
      </c>
      <c r="AB50" t="str">
        <f>_xlfn.XLOOKUP(Finance[[#This Row],[Company Domain]],Summary[Company Domain], Summary[Lead Segment HS],"ERROR")</f>
        <v>Services</v>
      </c>
      <c r="AC50" t="str">
        <f>_xlfn.XLOOKUP(Finance[[#This Row],[Company Domain]],Summary[Company Domain], Summary[Industry Re-Segmentation],"ERROR")</f>
        <v>General</v>
      </c>
      <c r="AD50" t="s">
        <v>2206</v>
      </c>
      <c r="AE50" t="s">
        <v>2207</v>
      </c>
      <c r="AF50" t="s">
        <v>2208</v>
      </c>
      <c r="AG50" t="s">
        <v>2209</v>
      </c>
      <c r="AH50" t="s">
        <v>2202</v>
      </c>
      <c r="AI50" t="s">
        <v>1338</v>
      </c>
      <c r="AJ50">
        <v>7666</v>
      </c>
      <c r="AK50" t="s">
        <v>221</v>
      </c>
      <c r="AL50" t="s">
        <v>2210</v>
      </c>
      <c r="AO50" t="s">
        <v>2791</v>
      </c>
      <c r="AP50" t="s">
        <v>2140</v>
      </c>
      <c r="AQ50" t="s">
        <v>3978</v>
      </c>
    </row>
    <row r="51" spans="1:44" x14ac:dyDescent="0.3">
      <c r="A51" t="s">
        <v>1383</v>
      </c>
      <c r="B51" t="s">
        <v>505</v>
      </c>
      <c r="C51" t="s">
        <v>3063</v>
      </c>
      <c r="D51" t="s">
        <v>2817</v>
      </c>
      <c r="E51" t="s">
        <v>219</v>
      </c>
      <c r="F51" t="s">
        <v>219</v>
      </c>
      <c r="G51" t="s">
        <v>2786</v>
      </c>
      <c r="H51" t="s">
        <v>3064</v>
      </c>
      <c r="I51" t="s">
        <v>115</v>
      </c>
      <c r="J51" t="s">
        <v>3065</v>
      </c>
      <c r="K51" t="s">
        <v>3066</v>
      </c>
      <c r="L51" t="s">
        <v>3067</v>
      </c>
      <c r="M51" t="s">
        <v>293</v>
      </c>
      <c r="N51" t="s">
        <v>294</v>
      </c>
      <c r="O51">
        <v>92123</v>
      </c>
      <c r="P51" t="s">
        <v>221</v>
      </c>
      <c r="Q51" t="s">
        <v>295</v>
      </c>
      <c r="R51" t="s">
        <v>296</v>
      </c>
      <c r="S51" t="s">
        <v>115</v>
      </c>
      <c r="T51" t="s">
        <v>297</v>
      </c>
      <c r="U51">
        <f>_xlfn.XLOOKUP(Finance[[#This Row],[Company Domain]],Summary[Company Domain], Summary[Revenue (in 000s USD)],"ERROR")</f>
        <v>1722555</v>
      </c>
      <c r="V51" t="str">
        <f>_xlfn.XLOOKUP(Finance[[#This Row],[Company Domain]],Summary[Company Domain], Summary[Revenue Range (in USD)],"ERROR")</f>
        <v>$1 bil. - $5 bil.</v>
      </c>
      <c r="W51" t="s">
        <v>211</v>
      </c>
      <c r="X51" t="s">
        <v>298</v>
      </c>
      <c r="Y51" t="s">
        <v>211</v>
      </c>
      <c r="Z51" t="s">
        <v>298</v>
      </c>
      <c r="AA51" t="str">
        <f>_xlfn.XLOOKUP(Finance[[#This Row],[Company Domain]],Summary[Company Domain], Summary[Industry (Standardized)],"ERROR")</f>
        <v>Hospitality</v>
      </c>
      <c r="AB51" t="str">
        <f>_xlfn.XLOOKUP(Finance[[#This Row],[Company Domain]],Summary[Company Domain], Summary[Lead Segment HS],"ERROR")</f>
        <v>Services</v>
      </c>
      <c r="AC51" t="str">
        <f>_xlfn.XLOOKUP(Finance[[#This Row],[Company Domain]],Summary[Company Domain], Summary[Industry Re-Segmentation],"ERROR")</f>
        <v>Hospitality</v>
      </c>
      <c r="AD51" t="s">
        <v>299</v>
      </c>
      <c r="AE51" t="s">
        <v>300</v>
      </c>
      <c r="AF51" t="s">
        <v>301</v>
      </c>
      <c r="AG51" t="s">
        <v>292</v>
      </c>
      <c r="AH51" t="s">
        <v>293</v>
      </c>
      <c r="AI51" t="s">
        <v>294</v>
      </c>
      <c r="AJ51">
        <v>92123</v>
      </c>
      <c r="AK51" t="s">
        <v>221</v>
      </c>
      <c r="AL51" t="s">
        <v>302</v>
      </c>
      <c r="AO51" t="s">
        <v>2791</v>
      </c>
      <c r="AP51" t="s">
        <v>2140</v>
      </c>
      <c r="AQ51" t="s">
        <v>3978</v>
      </c>
    </row>
    <row r="52" spans="1:44" x14ac:dyDescent="0.3">
      <c r="A52" t="s">
        <v>3068</v>
      </c>
      <c r="C52" t="s">
        <v>3069</v>
      </c>
      <c r="D52" t="s">
        <v>2785</v>
      </c>
      <c r="E52" t="s">
        <v>219</v>
      </c>
      <c r="F52" t="s">
        <v>219</v>
      </c>
      <c r="G52" t="s">
        <v>2786</v>
      </c>
      <c r="H52" t="s">
        <v>3070</v>
      </c>
      <c r="I52" t="s">
        <v>134</v>
      </c>
      <c r="J52" t="s">
        <v>3071</v>
      </c>
      <c r="K52" t="s">
        <v>3072</v>
      </c>
      <c r="M52" t="s">
        <v>3073</v>
      </c>
      <c r="N52" t="s">
        <v>558</v>
      </c>
      <c r="O52">
        <v>55378</v>
      </c>
      <c r="P52" t="s">
        <v>221</v>
      </c>
      <c r="Q52" t="s">
        <v>598</v>
      </c>
      <c r="R52" t="s">
        <v>599</v>
      </c>
      <c r="S52" t="s">
        <v>134</v>
      </c>
      <c r="T52" t="s">
        <v>600</v>
      </c>
      <c r="U52">
        <f>_xlfn.XLOOKUP(Finance[[#This Row],[Company Domain]],Summary[Company Domain], Summary[Revenue (in 000s USD)],"ERROR")</f>
        <v>226600000</v>
      </c>
      <c r="V52" t="str">
        <f>_xlfn.XLOOKUP(Finance[[#This Row],[Company Domain]],Summary[Company Domain], Summary[Revenue Range (in USD)],"ERROR")</f>
        <v>Over $5 bil.</v>
      </c>
      <c r="W52" t="s">
        <v>601</v>
      </c>
      <c r="X52" t="s">
        <v>602</v>
      </c>
      <c r="Y52" t="s">
        <v>603</v>
      </c>
      <c r="Z52" t="s">
        <v>602</v>
      </c>
      <c r="AA52" t="str">
        <f>_xlfn.XLOOKUP(Finance[[#This Row],[Company Domain]],Summary[Company Domain], Summary[Industry (Standardized)],"ERROR")</f>
        <v>Insurance</v>
      </c>
      <c r="AB52" t="str">
        <f>_xlfn.XLOOKUP(Finance[[#This Row],[Company Domain]],Summary[Company Domain], Summary[Lead Segment HS],"ERROR")</f>
        <v>Services</v>
      </c>
      <c r="AC52" t="str">
        <f>_xlfn.XLOOKUP(Finance[[#This Row],[Company Domain]],Summary[Company Domain], Summary[Industry Re-Segmentation],"ERROR")</f>
        <v>Finance &amp; Insurance</v>
      </c>
      <c r="AD52" t="s">
        <v>604</v>
      </c>
      <c r="AE52" t="s">
        <v>605</v>
      </c>
      <c r="AF52" t="s">
        <v>606</v>
      </c>
      <c r="AG52" t="s">
        <v>607</v>
      </c>
      <c r="AH52" t="s">
        <v>597</v>
      </c>
      <c r="AI52" t="s">
        <v>558</v>
      </c>
      <c r="AJ52">
        <v>55344</v>
      </c>
      <c r="AK52" t="s">
        <v>221</v>
      </c>
      <c r="AL52" t="s">
        <v>608</v>
      </c>
      <c r="AO52" t="s">
        <v>2791</v>
      </c>
      <c r="AP52" t="s">
        <v>2140</v>
      </c>
      <c r="AQ52" t="s">
        <v>3439</v>
      </c>
      <c r="AR52" t="s">
        <v>216</v>
      </c>
    </row>
    <row r="53" spans="1:44" x14ac:dyDescent="0.3">
      <c r="A53" t="s">
        <v>319</v>
      </c>
      <c r="B53" t="s">
        <v>1313</v>
      </c>
      <c r="C53" t="s">
        <v>3074</v>
      </c>
      <c r="D53" t="s">
        <v>3075</v>
      </c>
      <c r="E53" t="s">
        <v>219</v>
      </c>
      <c r="F53" t="s">
        <v>2989</v>
      </c>
      <c r="G53" t="s">
        <v>2786</v>
      </c>
      <c r="H53" t="s">
        <v>3076</v>
      </c>
      <c r="I53" t="s">
        <v>154</v>
      </c>
      <c r="J53" t="s">
        <v>3077</v>
      </c>
      <c r="K53" t="s">
        <v>3078</v>
      </c>
      <c r="L53" t="s">
        <v>549</v>
      </c>
      <c r="M53" t="s">
        <v>550</v>
      </c>
      <c r="N53" t="s">
        <v>551</v>
      </c>
      <c r="O53">
        <v>37067</v>
      </c>
      <c r="P53" t="s">
        <v>221</v>
      </c>
      <c r="Q53" t="s">
        <v>543</v>
      </c>
      <c r="R53" t="s">
        <v>544</v>
      </c>
      <c r="S53" t="s">
        <v>154</v>
      </c>
      <c r="T53" t="s">
        <v>545</v>
      </c>
      <c r="U53">
        <f>_xlfn.XLOOKUP(Finance[[#This Row],[Company Domain]],Summary[Company Domain], Summary[Revenue (in 000s USD)],"ERROR")</f>
        <v>12450000</v>
      </c>
      <c r="V53" t="str">
        <f>_xlfn.XLOOKUP(Finance[[#This Row],[Company Domain]],Summary[Company Domain], Summary[Revenue Range (in USD)],"ERROR")</f>
        <v>Over $5 bil.</v>
      </c>
      <c r="W53" t="s">
        <v>280</v>
      </c>
      <c r="X53" t="s">
        <v>281</v>
      </c>
      <c r="Y53" t="s">
        <v>280</v>
      </c>
      <c r="Z53" t="s">
        <v>281</v>
      </c>
      <c r="AA53" t="str">
        <f>_xlfn.XLOOKUP(Finance[[#This Row],[Company Domain]],Summary[Company Domain], Summary[Industry (Standardized)],"ERROR")</f>
        <v>Physicians Clinics</v>
      </c>
      <c r="AB53" t="str">
        <f>_xlfn.XLOOKUP(Finance[[#This Row],[Company Domain]],Summary[Company Domain], Summary[Lead Segment HS],"ERROR")</f>
        <v>Healthcare</v>
      </c>
      <c r="AC53" t="str">
        <f>_xlfn.XLOOKUP(Finance[[#This Row],[Company Domain]],Summary[Company Domain], Summary[Industry Re-Segmentation],"ERROR")</f>
        <v>Healthcare</v>
      </c>
      <c r="AD53" t="s">
        <v>546</v>
      </c>
      <c r="AE53" t="s">
        <v>547</v>
      </c>
      <c r="AF53" t="s">
        <v>548</v>
      </c>
      <c r="AG53" t="s">
        <v>549</v>
      </c>
      <c r="AH53" t="s">
        <v>550</v>
      </c>
      <c r="AI53" t="s">
        <v>551</v>
      </c>
      <c r="AJ53">
        <v>37067</v>
      </c>
      <c r="AK53" t="s">
        <v>221</v>
      </c>
      <c r="AL53" t="s">
        <v>552</v>
      </c>
      <c r="AO53" t="s">
        <v>2791</v>
      </c>
      <c r="AP53" t="s">
        <v>2140</v>
      </c>
      <c r="AQ53" t="s">
        <v>3978</v>
      </c>
    </row>
    <row r="54" spans="1:44" x14ac:dyDescent="0.3">
      <c r="A54" t="s">
        <v>2998</v>
      </c>
      <c r="C54" t="s">
        <v>3079</v>
      </c>
      <c r="D54" t="s">
        <v>2785</v>
      </c>
      <c r="E54" t="s">
        <v>219</v>
      </c>
      <c r="F54" t="s">
        <v>219</v>
      </c>
      <c r="G54" t="s">
        <v>2786</v>
      </c>
      <c r="H54" t="s">
        <v>3080</v>
      </c>
      <c r="I54" t="s">
        <v>143</v>
      </c>
      <c r="L54" t="s">
        <v>443</v>
      </c>
      <c r="M54" t="s">
        <v>444</v>
      </c>
      <c r="N54" t="s">
        <v>294</v>
      </c>
      <c r="O54">
        <v>92626</v>
      </c>
      <c r="P54" t="s">
        <v>221</v>
      </c>
      <c r="Q54" t="s">
        <v>43</v>
      </c>
      <c r="R54" t="s">
        <v>445</v>
      </c>
      <c r="S54" t="s">
        <v>143</v>
      </c>
      <c r="T54" t="s">
        <v>446</v>
      </c>
      <c r="U54">
        <f>_xlfn.XLOOKUP(Finance[[#This Row],[Company Domain]],Summary[Company Domain], Summary[Revenue (in 000s USD)],"ERROR")</f>
        <v>9654617</v>
      </c>
      <c r="V54" t="str">
        <f>_xlfn.XLOOKUP(Finance[[#This Row],[Company Domain]],Summary[Company Domain], Summary[Revenue Range (in USD)],"ERROR")</f>
        <v>Over $5 bil.</v>
      </c>
      <c r="W54" t="s">
        <v>219</v>
      </c>
      <c r="X54" t="s">
        <v>349</v>
      </c>
      <c r="Y54" t="s">
        <v>219</v>
      </c>
      <c r="Z54" t="s">
        <v>349</v>
      </c>
      <c r="AA54" t="str">
        <f>_xlfn.XLOOKUP(Finance[[#This Row],[Company Domain]],Summary[Company Domain], Summary[Industry (Standardized)],"ERROR")</f>
        <v>Finance</v>
      </c>
      <c r="AB54" t="str">
        <f>_xlfn.XLOOKUP(Finance[[#This Row],[Company Domain]],Summary[Company Domain], Summary[Lead Segment HS],"ERROR")</f>
        <v>Services</v>
      </c>
      <c r="AC54" t="str">
        <f>_xlfn.XLOOKUP(Finance[[#This Row],[Company Domain]],Summary[Company Domain], Summary[Industry Re-Segmentation],"ERROR")</f>
        <v>Finance &amp; Insurance</v>
      </c>
      <c r="AD54" t="s">
        <v>447</v>
      </c>
      <c r="AE54" t="s">
        <v>448</v>
      </c>
      <c r="AF54" t="s">
        <v>449</v>
      </c>
      <c r="AG54" t="s">
        <v>443</v>
      </c>
      <c r="AH54" t="s">
        <v>444</v>
      </c>
      <c r="AI54" t="s">
        <v>294</v>
      </c>
      <c r="AJ54">
        <v>92626</v>
      </c>
      <c r="AK54" t="s">
        <v>221</v>
      </c>
      <c r="AL54" t="s">
        <v>450</v>
      </c>
      <c r="AO54" t="s">
        <v>2791</v>
      </c>
      <c r="AP54" t="s">
        <v>2140</v>
      </c>
      <c r="AQ54" t="s">
        <v>3978</v>
      </c>
    </row>
    <row r="55" spans="1:44" x14ac:dyDescent="0.3">
      <c r="A55" t="s">
        <v>3081</v>
      </c>
      <c r="C55" t="s">
        <v>3082</v>
      </c>
      <c r="D55" t="s">
        <v>2785</v>
      </c>
      <c r="E55" t="s">
        <v>219</v>
      </c>
      <c r="F55" t="s">
        <v>219</v>
      </c>
      <c r="G55" t="s">
        <v>2786</v>
      </c>
      <c r="H55" t="s">
        <v>3083</v>
      </c>
      <c r="I55" t="s">
        <v>143</v>
      </c>
      <c r="J55" t="s">
        <v>2076</v>
      </c>
      <c r="L55" t="s">
        <v>443</v>
      </c>
      <c r="M55" t="s">
        <v>444</v>
      </c>
      <c r="N55" t="s">
        <v>294</v>
      </c>
      <c r="O55">
        <v>92626</v>
      </c>
      <c r="P55" t="s">
        <v>221</v>
      </c>
      <c r="Q55" t="s">
        <v>43</v>
      </c>
      <c r="R55" t="s">
        <v>445</v>
      </c>
      <c r="S55" t="s">
        <v>143</v>
      </c>
      <c r="T55" t="s">
        <v>446</v>
      </c>
      <c r="U55">
        <f>_xlfn.XLOOKUP(Finance[[#This Row],[Company Domain]],Summary[Company Domain], Summary[Revenue (in 000s USD)],"ERROR")</f>
        <v>9654617</v>
      </c>
      <c r="V55" t="str">
        <f>_xlfn.XLOOKUP(Finance[[#This Row],[Company Domain]],Summary[Company Domain], Summary[Revenue Range (in USD)],"ERROR")</f>
        <v>Over $5 bil.</v>
      </c>
      <c r="W55" t="s">
        <v>219</v>
      </c>
      <c r="X55" t="s">
        <v>349</v>
      </c>
      <c r="Y55" t="s">
        <v>219</v>
      </c>
      <c r="Z55" t="s">
        <v>349</v>
      </c>
      <c r="AA55" t="str">
        <f>_xlfn.XLOOKUP(Finance[[#This Row],[Company Domain]],Summary[Company Domain], Summary[Industry (Standardized)],"ERROR")</f>
        <v>Finance</v>
      </c>
      <c r="AB55" t="str">
        <f>_xlfn.XLOOKUP(Finance[[#This Row],[Company Domain]],Summary[Company Domain], Summary[Lead Segment HS],"ERROR")</f>
        <v>Services</v>
      </c>
      <c r="AC55" t="str">
        <f>_xlfn.XLOOKUP(Finance[[#This Row],[Company Domain]],Summary[Company Domain], Summary[Industry Re-Segmentation],"ERROR")</f>
        <v>Finance &amp; Insurance</v>
      </c>
      <c r="AD55" t="s">
        <v>447</v>
      </c>
      <c r="AE55" t="s">
        <v>448</v>
      </c>
      <c r="AF55" t="s">
        <v>449</v>
      </c>
      <c r="AG55" t="s">
        <v>443</v>
      </c>
      <c r="AH55" t="s">
        <v>444</v>
      </c>
      <c r="AI55" t="s">
        <v>294</v>
      </c>
      <c r="AJ55">
        <v>92626</v>
      </c>
      <c r="AK55" t="s">
        <v>221</v>
      </c>
      <c r="AL55" t="s">
        <v>450</v>
      </c>
      <c r="AO55" t="s">
        <v>2791</v>
      </c>
      <c r="AP55" t="s">
        <v>2140</v>
      </c>
      <c r="AQ55" t="s">
        <v>3978</v>
      </c>
    </row>
    <row r="56" spans="1:44" x14ac:dyDescent="0.3">
      <c r="A56" t="s">
        <v>1152</v>
      </c>
      <c r="C56" t="s">
        <v>3084</v>
      </c>
      <c r="D56" t="s">
        <v>3085</v>
      </c>
      <c r="E56" t="s">
        <v>219</v>
      </c>
      <c r="F56" t="s">
        <v>219</v>
      </c>
      <c r="G56" t="s">
        <v>2786</v>
      </c>
      <c r="H56" t="s">
        <v>3086</v>
      </c>
      <c r="I56" t="s">
        <v>156</v>
      </c>
      <c r="K56" t="s">
        <v>3087</v>
      </c>
      <c r="L56" t="s">
        <v>3088</v>
      </c>
      <c r="M56" t="s">
        <v>1031</v>
      </c>
      <c r="N56" t="s">
        <v>591</v>
      </c>
      <c r="O56">
        <v>45263</v>
      </c>
      <c r="P56" t="s">
        <v>221</v>
      </c>
      <c r="Q56" t="s">
        <v>1445</v>
      </c>
      <c r="R56" t="s">
        <v>1446</v>
      </c>
      <c r="S56" t="s">
        <v>156</v>
      </c>
      <c r="T56" t="s">
        <v>1447</v>
      </c>
      <c r="U56">
        <f>_xlfn.XLOOKUP(Finance[[#This Row],[Company Domain]],Summary[Company Domain], Summary[Revenue (in 000s USD)],"ERROR")</f>
        <v>8732000</v>
      </c>
      <c r="V56" t="str">
        <f>_xlfn.XLOOKUP(Finance[[#This Row],[Company Domain]],Summary[Company Domain], Summary[Revenue Range (in USD)],"ERROR")</f>
        <v>Over $5 bil.</v>
      </c>
      <c r="W56" t="s">
        <v>219</v>
      </c>
      <c r="X56" t="s">
        <v>349</v>
      </c>
      <c r="Y56" t="s">
        <v>219</v>
      </c>
      <c r="Z56" t="s">
        <v>349</v>
      </c>
      <c r="AA56" t="str">
        <f>_xlfn.XLOOKUP(Finance[[#This Row],[Company Domain]],Summary[Company Domain], Summary[Industry (Standardized)],"ERROR")</f>
        <v>Finance</v>
      </c>
      <c r="AB56" t="str">
        <f>_xlfn.XLOOKUP(Finance[[#This Row],[Company Domain]],Summary[Company Domain], Summary[Lead Segment HS],"ERROR")</f>
        <v>Services</v>
      </c>
      <c r="AC56" t="str">
        <f>_xlfn.XLOOKUP(Finance[[#This Row],[Company Domain]],Summary[Company Domain], Summary[Industry Re-Segmentation],"ERROR")</f>
        <v>Finance &amp; Insurance</v>
      </c>
      <c r="AD56" t="s">
        <v>1448</v>
      </c>
      <c r="AE56" t="s">
        <v>1449</v>
      </c>
      <c r="AF56" t="s">
        <v>1450</v>
      </c>
      <c r="AG56" t="s">
        <v>1451</v>
      </c>
      <c r="AH56" t="s">
        <v>1031</v>
      </c>
      <c r="AI56" t="s">
        <v>591</v>
      </c>
      <c r="AJ56">
        <v>45263</v>
      </c>
      <c r="AK56" t="s">
        <v>221</v>
      </c>
      <c r="AL56" t="s">
        <v>1452</v>
      </c>
      <c r="AO56" t="s">
        <v>2791</v>
      </c>
      <c r="AP56" t="s">
        <v>2141</v>
      </c>
      <c r="AQ56" t="s">
        <v>3978</v>
      </c>
    </row>
    <row r="57" spans="1:44" x14ac:dyDescent="0.3">
      <c r="A57" t="s">
        <v>1561</v>
      </c>
      <c r="C57" t="s">
        <v>3089</v>
      </c>
      <c r="D57" t="s">
        <v>2785</v>
      </c>
      <c r="E57" t="s">
        <v>219</v>
      </c>
      <c r="F57" t="s">
        <v>219</v>
      </c>
      <c r="G57" t="s">
        <v>2786</v>
      </c>
      <c r="H57" t="s">
        <v>3090</v>
      </c>
      <c r="I57" t="s">
        <v>153</v>
      </c>
      <c r="J57" t="s">
        <v>3091</v>
      </c>
      <c r="K57" t="s">
        <v>3092</v>
      </c>
      <c r="L57" t="s">
        <v>2417</v>
      </c>
      <c r="M57" t="s">
        <v>1193</v>
      </c>
      <c r="N57" t="s">
        <v>591</v>
      </c>
      <c r="O57">
        <v>43202</v>
      </c>
      <c r="P57" t="s">
        <v>221</v>
      </c>
      <c r="Q57" t="s">
        <v>53</v>
      </c>
      <c r="R57" t="s">
        <v>2412</v>
      </c>
      <c r="S57" t="s">
        <v>153</v>
      </c>
      <c r="T57" t="s">
        <v>2413</v>
      </c>
      <c r="U57">
        <f>_xlfn.XLOOKUP(Finance[[#This Row],[Company Domain]],Summary[Company Domain], Summary[Revenue (in 000s USD)],"ERROR")</f>
        <v>5138067</v>
      </c>
      <c r="V57" t="str">
        <f>_xlfn.XLOOKUP(Finance[[#This Row],[Company Domain]],Summary[Company Domain], Summary[Revenue Range (in USD)],"ERROR")</f>
        <v>Over $5 bil.</v>
      </c>
      <c r="W57" t="s">
        <v>280</v>
      </c>
      <c r="X57" t="s">
        <v>281</v>
      </c>
      <c r="Y57" t="s">
        <v>460</v>
      </c>
      <c r="Z57" t="s">
        <v>699</v>
      </c>
      <c r="AA57" t="str">
        <f>_xlfn.XLOOKUP(Finance[[#This Row],[Company Domain]],Summary[Company Domain], Summary[Industry (Standardized)],"ERROR")</f>
        <v>Physicians Clinics</v>
      </c>
      <c r="AB57" t="str">
        <f>_xlfn.XLOOKUP(Finance[[#This Row],[Company Domain]],Summary[Company Domain], Summary[Lead Segment HS],"ERROR")</f>
        <v>Healthcare</v>
      </c>
      <c r="AC57" t="str">
        <f>_xlfn.XLOOKUP(Finance[[#This Row],[Company Domain]],Summary[Company Domain], Summary[Industry Re-Segmentation],"ERROR")</f>
        <v>Healthcare</v>
      </c>
      <c r="AD57" t="s">
        <v>2414</v>
      </c>
      <c r="AE57" t="s">
        <v>2415</v>
      </c>
      <c r="AF57" t="s">
        <v>2416</v>
      </c>
      <c r="AG57" t="s">
        <v>2417</v>
      </c>
      <c r="AH57" t="s">
        <v>1193</v>
      </c>
      <c r="AI57" t="s">
        <v>591</v>
      </c>
      <c r="AJ57">
        <v>43202</v>
      </c>
      <c r="AK57" t="s">
        <v>221</v>
      </c>
      <c r="AL57" t="s">
        <v>2418</v>
      </c>
      <c r="AO57" t="s">
        <v>2791</v>
      </c>
      <c r="AP57" t="s">
        <v>2140</v>
      </c>
      <c r="AQ57" t="s">
        <v>3439</v>
      </c>
      <c r="AR57" t="s">
        <v>207</v>
      </c>
    </row>
    <row r="58" spans="1:44" x14ac:dyDescent="0.3">
      <c r="A58" t="s">
        <v>2825</v>
      </c>
      <c r="C58" t="s">
        <v>3093</v>
      </c>
      <c r="D58" t="s">
        <v>2785</v>
      </c>
      <c r="E58" t="s">
        <v>219</v>
      </c>
      <c r="F58" t="s">
        <v>219</v>
      </c>
      <c r="G58" t="s">
        <v>2786</v>
      </c>
      <c r="H58" t="s">
        <v>3094</v>
      </c>
      <c r="I58" t="s">
        <v>173</v>
      </c>
      <c r="J58" t="s">
        <v>3095</v>
      </c>
      <c r="K58" t="s">
        <v>3096</v>
      </c>
      <c r="L58" t="s">
        <v>1079</v>
      </c>
      <c r="M58" t="s">
        <v>293</v>
      </c>
      <c r="N58" t="s">
        <v>294</v>
      </c>
      <c r="O58">
        <v>92123</v>
      </c>
      <c r="P58" t="s">
        <v>221</v>
      </c>
      <c r="Q58" t="s">
        <v>73</v>
      </c>
      <c r="R58" t="s">
        <v>1073</v>
      </c>
      <c r="S58" t="s">
        <v>173</v>
      </c>
      <c r="T58" t="s">
        <v>1074</v>
      </c>
      <c r="U58">
        <f>_xlfn.XLOOKUP(Finance[[#This Row],[Company Domain]],Summary[Company Domain], Summary[Revenue (in 000s USD)],"ERROR")</f>
        <v>4500000</v>
      </c>
      <c r="V58" t="str">
        <f>_xlfn.XLOOKUP(Finance[[#This Row],[Company Domain]],Summary[Company Domain], Summary[Revenue Range (in USD)],"ERROR")</f>
        <v>$1 bil. - $5 bil.</v>
      </c>
      <c r="W58" t="s">
        <v>280</v>
      </c>
      <c r="X58" t="s">
        <v>281</v>
      </c>
      <c r="Y58" t="s">
        <v>1075</v>
      </c>
      <c r="Z58" t="s">
        <v>281</v>
      </c>
      <c r="AA58" t="str">
        <f>_xlfn.XLOOKUP(Finance[[#This Row],[Company Domain]],Summary[Company Domain], Summary[Industry (Standardized)],"ERROR")</f>
        <v>Physicians Clinics</v>
      </c>
      <c r="AB58" t="str">
        <f>_xlfn.XLOOKUP(Finance[[#This Row],[Company Domain]],Summary[Company Domain], Summary[Lead Segment HS],"ERROR")</f>
        <v>Healthcare</v>
      </c>
      <c r="AC58" t="str">
        <f>_xlfn.XLOOKUP(Finance[[#This Row],[Company Domain]],Summary[Company Domain], Summary[Industry Re-Segmentation],"ERROR")</f>
        <v>Healthcare</v>
      </c>
      <c r="AD58" t="s">
        <v>1076</v>
      </c>
      <c r="AE58" t="s">
        <v>1077</v>
      </c>
      <c r="AF58" t="s">
        <v>1078</v>
      </c>
      <c r="AG58" t="s">
        <v>1079</v>
      </c>
      <c r="AH58" t="s">
        <v>293</v>
      </c>
      <c r="AI58" t="s">
        <v>294</v>
      </c>
      <c r="AJ58">
        <v>92123</v>
      </c>
      <c r="AK58" t="s">
        <v>221</v>
      </c>
      <c r="AL58" t="s">
        <v>1080</v>
      </c>
      <c r="AO58" t="s">
        <v>2791</v>
      </c>
      <c r="AP58" t="s">
        <v>2140</v>
      </c>
      <c r="AQ58" t="s">
        <v>3978</v>
      </c>
    </row>
    <row r="59" spans="1:44" x14ac:dyDescent="0.3">
      <c r="A59" t="s">
        <v>3097</v>
      </c>
      <c r="C59" t="s">
        <v>3098</v>
      </c>
      <c r="D59" t="s">
        <v>3099</v>
      </c>
      <c r="E59" t="s">
        <v>219</v>
      </c>
      <c r="F59" t="s">
        <v>779</v>
      </c>
      <c r="G59" t="s">
        <v>2786</v>
      </c>
      <c r="H59" t="s">
        <v>3100</v>
      </c>
      <c r="I59" t="s">
        <v>154</v>
      </c>
      <c r="J59" t="s">
        <v>3101</v>
      </c>
      <c r="K59" t="s">
        <v>3102</v>
      </c>
      <c r="L59" t="s">
        <v>549</v>
      </c>
      <c r="M59" t="s">
        <v>550</v>
      </c>
      <c r="N59" t="s">
        <v>551</v>
      </c>
      <c r="O59">
        <v>37067</v>
      </c>
      <c r="P59" t="s">
        <v>221</v>
      </c>
      <c r="Q59" t="s">
        <v>543</v>
      </c>
      <c r="R59" t="s">
        <v>544</v>
      </c>
      <c r="S59" t="s">
        <v>154</v>
      </c>
      <c r="T59" t="s">
        <v>545</v>
      </c>
      <c r="U59">
        <f>_xlfn.XLOOKUP(Finance[[#This Row],[Company Domain]],Summary[Company Domain], Summary[Revenue (in 000s USD)],"ERROR")</f>
        <v>12450000</v>
      </c>
      <c r="V59" t="str">
        <f>_xlfn.XLOOKUP(Finance[[#This Row],[Company Domain]],Summary[Company Domain], Summary[Revenue Range (in USD)],"ERROR")</f>
        <v>Over $5 bil.</v>
      </c>
      <c r="W59" t="s">
        <v>280</v>
      </c>
      <c r="X59" t="s">
        <v>281</v>
      </c>
      <c r="Y59" t="s">
        <v>280</v>
      </c>
      <c r="Z59" t="s">
        <v>281</v>
      </c>
      <c r="AA59" t="str">
        <f>_xlfn.XLOOKUP(Finance[[#This Row],[Company Domain]],Summary[Company Domain], Summary[Industry (Standardized)],"ERROR")</f>
        <v>Physicians Clinics</v>
      </c>
      <c r="AB59" t="str">
        <f>_xlfn.XLOOKUP(Finance[[#This Row],[Company Domain]],Summary[Company Domain], Summary[Lead Segment HS],"ERROR")</f>
        <v>Healthcare</v>
      </c>
      <c r="AC59" t="str">
        <f>_xlfn.XLOOKUP(Finance[[#This Row],[Company Domain]],Summary[Company Domain], Summary[Industry Re-Segmentation],"ERROR")</f>
        <v>Healthcare</v>
      </c>
      <c r="AD59" t="s">
        <v>546</v>
      </c>
      <c r="AE59" t="s">
        <v>547</v>
      </c>
      <c r="AF59" t="s">
        <v>548</v>
      </c>
      <c r="AG59" t="s">
        <v>549</v>
      </c>
      <c r="AH59" t="s">
        <v>550</v>
      </c>
      <c r="AI59" t="s">
        <v>551</v>
      </c>
      <c r="AJ59">
        <v>37067</v>
      </c>
      <c r="AK59" t="s">
        <v>221</v>
      </c>
      <c r="AL59" t="s">
        <v>552</v>
      </c>
      <c r="AO59" t="s">
        <v>2791</v>
      </c>
      <c r="AP59" t="s">
        <v>2140</v>
      </c>
      <c r="AQ59" t="s">
        <v>3439</v>
      </c>
      <c r="AR59" t="s">
        <v>207</v>
      </c>
    </row>
    <row r="60" spans="1:44" x14ac:dyDescent="0.3">
      <c r="A60" t="s">
        <v>2027</v>
      </c>
      <c r="B60" t="s">
        <v>1153</v>
      </c>
      <c r="C60" t="s">
        <v>3103</v>
      </c>
      <c r="D60" t="s">
        <v>3104</v>
      </c>
      <c r="E60" t="s">
        <v>219</v>
      </c>
      <c r="F60" t="s">
        <v>779</v>
      </c>
      <c r="G60" t="s">
        <v>2786</v>
      </c>
      <c r="H60" t="s">
        <v>3105</v>
      </c>
      <c r="I60" t="s">
        <v>149</v>
      </c>
      <c r="K60" t="s">
        <v>3106</v>
      </c>
      <c r="M60" t="s">
        <v>597</v>
      </c>
      <c r="N60" t="s">
        <v>558</v>
      </c>
      <c r="P60" t="s">
        <v>221</v>
      </c>
      <c r="Q60" t="s">
        <v>2803</v>
      </c>
      <c r="R60" t="s">
        <v>2804</v>
      </c>
      <c r="S60" t="s">
        <v>149</v>
      </c>
      <c r="U60">
        <f>_xlfn.XLOOKUP(Finance[[#This Row],[Company Domain]],Summary[Company Domain], Summary[Revenue (in 000s USD)],"ERROR")</f>
        <v>3480815</v>
      </c>
      <c r="V60" t="str">
        <f>_xlfn.XLOOKUP(Finance[[#This Row],[Company Domain]],Summary[Company Domain], Summary[Revenue Range (in USD)],"ERROR")</f>
        <v>$1 bil. - $5 bil.</v>
      </c>
      <c r="W60" t="s">
        <v>601</v>
      </c>
      <c r="X60" t="s">
        <v>602</v>
      </c>
      <c r="Y60" t="s">
        <v>601</v>
      </c>
      <c r="Z60" t="s">
        <v>602</v>
      </c>
      <c r="AA60" t="str">
        <f>_xlfn.XLOOKUP(Finance[[#This Row],[Company Domain]],Summary[Company Domain], Summary[Industry (Standardized)],"ERROR")</f>
        <v>Physicians Clinics</v>
      </c>
      <c r="AB60" t="str">
        <f>_xlfn.XLOOKUP(Finance[[#This Row],[Company Domain]],Summary[Company Domain], Summary[Lead Segment HS],"ERROR")</f>
        <v>Healthcare</v>
      </c>
      <c r="AC60" t="str">
        <f>_xlfn.XLOOKUP(Finance[[#This Row],[Company Domain]],Summary[Company Domain], Summary[Industry Re-Segmentation],"ERROR")</f>
        <v>Healthcare</v>
      </c>
      <c r="AD60" t="s">
        <v>2805</v>
      </c>
      <c r="AE60" t="s">
        <v>2806</v>
      </c>
      <c r="AF60" t="s">
        <v>2807</v>
      </c>
      <c r="AG60" t="s">
        <v>2808</v>
      </c>
      <c r="AH60" t="s">
        <v>1434</v>
      </c>
      <c r="AI60" t="s">
        <v>551</v>
      </c>
      <c r="AJ60">
        <v>37219</v>
      </c>
      <c r="AK60" t="s">
        <v>221</v>
      </c>
      <c r="AL60" t="s">
        <v>2809</v>
      </c>
      <c r="AO60" t="s">
        <v>2791</v>
      </c>
      <c r="AP60" t="s">
        <v>2140</v>
      </c>
      <c r="AQ60" t="s">
        <v>3978</v>
      </c>
    </row>
    <row r="61" spans="1:44" x14ac:dyDescent="0.3">
      <c r="A61" t="s">
        <v>3107</v>
      </c>
      <c r="C61" t="s">
        <v>1330</v>
      </c>
      <c r="D61" t="s">
        <v>2785</v>
      </c>
      <c r="E61" t="s">
        <v>219</v>
      </c>
      <c r="F61" t="s">
        <v>219</v>
      </c>
      <c r="G61" t="s">
        <v>2786</v>
      </c>
      <c r="H61" t="s">
        <v>3108</v>
      </c>
      <c r="I61" t="s">
        <v>116</v>
      </c>
      <c r="K61" t="s">
        <v>3109</v>
      </c>
      <c r="L61" t="s">
        <v>1059</v>
      </c>
      <c r="M61" t="s">
        <v>864</v>
      </c>
      <c r="N61" t="s">
        <v>294</v>
      </c>
      <c r="O61">
        <v>94104</v>
      </c>
      <c r="P61" t="s">
        <v>221</v>
      </c>
      <c r="Q61" t="s">
        <v>1060</v>
      </c>
      <c r="R61" t="s">
        <v>1061</v>
      </c>
      <c r="S61" t="s">
        <v>116</v>
      </c>
      <c r="T61" t="s">
        <v>1062</v>
      </c>
      <c r="U61">
        <f>_xlfn.XLOOKUP(Finance[[#This Row],[Company Domain]],Summary[Company Domain], Summary[Revenue (in 000s USD)],"ERROR")</f>
        <v>1547615</v>
      </c>
      <c r="V61" t="str">
        <f>_xlfn.XLOOKUP(Finance[[#This Row],[Company Domain]],Summary[Company Domain], Summary[Revenue Range (in USD)],"ERROR")</f>
        <v>$1 bil. - $5 bil.</v>
      </c>
      <c r="W61" t="s">
        <v>208</v>
      </c>
      <c r="X61" t="s">
        <v>312</v>
      </c>
      <c r="Y61" t="s">
        <v>208</v>
      </c>
      <c r="Z61" t="s">
        <v>312</v>
      </c>
      <c r="AA61" t="str">
        <f>_xlfn.XLOOKUP(Finance[[#This Row],[Company Domain]],Summary[Company Domain], Summary[Industry (Standardized)],"ERROR")</f>
        <v>Retail</v>
      </c>
      <c r="AB61" t="str">
        <f>_xlfn.XLOOKUP(Finance[[#This Row],[Company Domain]],Summary[Company Domain], Summary[Lead Segment HS],"ERROR")</f>
        <v>Services</v>
      </c>
      <c r="AC61" t="str">
        <f>_xlfn.XLOOKUP(Finance[[#This Row],[Company Domain]],Summary[Company Domain], Summary[Industry Re-Segmentation],"ERROR")</f>
        <v>Retail + CPG</v>
      </c>
      <c r="AD61" t="s">
        <v>1063</v>
      </c>
      <c r="AE61" t="s">
        <v>1064</v>
      </c>
      <c r="AF61" t="s">
        <v>1065</v>
      </c>
      <c r="AG61" t="s">
        <v>1066</v>
      </c>
      <c r="AH61" t="s">
        <v>864</v>
      </c>
      <c r="AI61" t="s">
        <v>294</v>
      </c>
      <c r="AJ61">
        <v>94104</v>
      </c>
      <c r="AK61" t="s">
        <v>221</v>
      </c>
      <c r="AL61" t="s">
        <v>1067</v>
      </c>
      <c r="AO61" t="s">
        <v>2791</v>
      </c>
      <c r="AP61" t="s">
        <v>2140</v>
      </c>
      <c r="AQ61" t="s">
        <v>3978</v>
      </c>
    </row>
    <row r="62" spans="1:44" x14ac:dyDescent="0.3">
      <c r="A62" t="s">
        <v>1969</v>
      </c>
      <c r="C62" t="s">
        <v>3110</v>
      </c>
      <c r="D62" t="s">
        <v>3111</v>
      </c>
      <c r="E62" t="s">
        <v>219</v>
      </c>
      <c r="F62" t="s">
        <v>3112</v>
      </c>
      <c r="G62" t="s">
        <v>2786</v>
      </c>
      <c r="H62" t="s">
        <v>3113</v>
      </c>
      <c r="I62" t="s">
        <v>141</v>
      </c>
      <c r="J62" t="s">
        <v>3114</v>
      </c>
      <c r="K62" t="s">
        <v>3115</v>
      </c>
      <c r="L62" t="s">
        <v>493</v>
      </c>
      <c r="M62" t="s">
        <v>494</v>
      </c>
      <c r="N62" t="s">
        <v>429</v>
      </c>
      <c r="O62">
        <v>60093</v>
      </c>
      <c r="P62" t="s">
        <v>221</v>
      </c>
      <c r="Q62" t="s">
        <v>495</v>
      </c>
      <c r="R62" t="s">
        <v>496</v>
      </c>
      <c r="S62" t="s">
        <v>141</v>
      </c>
      <c r="T62" t="s">
        <v>497</v>
      </c>
      <c r="U62">
        <f>_xlfn.XLOOKUP(Finance[[#This Row],[Company Domain]],Summary[Company Domain], Summary[Revenue (in 000s USD)],"ERROR")</f>
        <v>9776553</v>
      </c>
      <c r="V62" t="str">
        <f>_xlfn.XLOOKUP(Finance[[#This Row],[Company Domain]],Summary[Company Domain], Summary[Revenue Range (in USD)],"ERROR")</f>
        <v>Over $5 bil.</v>
      </c>
      <c r="W62" t="s">
        <v>212</v>
      </c>
      <c r="X62" t="s">
        <v>498</v>
      </c>
      <c r="Y62" t="s">
        <v>499</v>
      </c>
      <c r="Z62" t="s">
        <v>500</v>
      </c>
      <c r="AA62" t="str">
        <f>_xlfn.XLOOKUP(Finance[[#This Row],[Company Domain]],Summary[Company Domain], Summary[Industry (Standardized)],"ERROR")</f>
        <v>Manufacturing</v>
      </c>
      <c r="AB62" t="str">
        <f>_xlfn.XLOOKUP(Finance[[#This Row],[Company Domain]],Summary[Company Domain], Summary[Lead Segment HS],"ERROR")</f>
        <v>Services</v>
      </c>
      <c r="AC62" t="str">
        <f>_xlfn.XLOOKUP(Finance[[#This Row],[Company Domain]],Summary[Company Domain], Summary[Industry Re-Segmentation],"ERROR")</f>
        <v>Manufacturing</v>
      </c>
      <c r="AD62" t="s">
        <v>501</v>
      </c>
      <c r="AE62" t="s">
        <v>502</v>
      </c>
      <c r="AF62" t="s">
        <v>503</v>
      </c>
      <c r="AG62" t="s">
        <v>493</v>
      </c>
      <c r="AH62" t="s">
        <v>494</v>
      </c>
      <c r="AI62" t="s">
        <v>429</v>
      </c>
      <c r="AJ62">
        <v>60093</v>
      </c>
      <c r="AK62" t="s">
        <v>221</v>
      </c>
      <c r="AL62" t="s">
        <v>504</v>
      </c>
      <c r="AO62" t="s">
        <v>2791</v>
      </c>
      <c r="AP62" t="s">
        <v>2140</v>
      </c>
      <c r="AQ62" t="s">
        <v>3439</v>
      </c>
      <c r="AR62" t="s">
        <v>212</v>
      </c>
    </row>
    <row r="63" spans="1:44" x14ac:dyDescent="0.3">
      <c r="A63" t="s">
        <v>407</v>
      </c>
      <c r="B63" t="s">
        <v>389</v>
      </c>
      <c r="C63" t="s">
        <v>3116</v>
      </c>
      <c r="D63" t="s">
        <v>2785</v>
      </c>
      <c r="E63" t="s">
        <v>219</v>
      </c>
      <c r="F63" t="s">
        <v>219</v>
      </c>
      <c r="G63" t="s">
        <v>2786</v>
      </c>
      <c r="H63" t="s">
        <v>3117</v>
      </c>
      <c r="I63" t="s">
        <v>134</v>
      </c>
      <c r="J63" t="s">
        <v>3118</v>
      </c>
      <c r="K63" t="s">
        <v>3119</v>
      </c>
      <c r="L63" t="s">
        <v>3120</v>
      </c>
      <c r="M63" t="s">
        <v>3121</v>
      </c>
      <c r="N63" t="s">
        <v>1338</v>
      </c>
      <c r="O63">
        <v>7920</v>
      </c>
      <c r="P63" t="s">
        <v>221</v>
      </c>
      <c r="Q63" t="s">
        <v>598</v>
      </c>
      <c r="R63" t="s">
        <v>599</v>
      </c>
      <c r="S63" t="s">
        <v>134</v>
      </c>
      <c r="T63" t="s">
        <v>600</v>
      </c>
      <c r="U63">
        <f>_xlfn.XLOOKUP(Finance[[#This Row],[Company Domain]],Summary[Company Domain], Summary[Revenue (in 000s USD)],"ERROR")</f>
        <v>226600000</v>
      </c>
      <c r="V63" t="str">
        <f>_xlfn.XLOOKUP(Finance[[#This Row],[Company Domain]],Summary[Company Domain], Summary[Revenue Range (in USD)],"ERROR")</f>
        <v>Over $5 bil.</v>
      </c>
      <c r="W63" t="s">
        <v>601</v>
      </c>
      <c r="X63" t="s">
        <v>602</v>
      </c>
      <c r="Y63" t="s">
        <v>603</v>
      </c>
      <c r="Z63" t="s">
        <v>602</v>
      </c>
      <c r="AA63" t="str">
        <f>_xlfn.XLOOKUP(Finance[[#This Row],[Company Domain]],Summary[Company Domain], Summary[Industry (Standardized)],"ERROR")</f>
        <v>Insurance</v>
      </c>
      <c r="AB63" t="str">
        <f>_xlfn.XLOOKUP(Finance[[#This Row],[Company Domain]],Summary[Company Domain], Summary[Lead Segment HS],"ERROR")</f>
        <v>Services</v>
      </c>
      <c r="AC63" t="str">
        <f>_xlfn.XLOOKUP(Finance[[#This Row],[Company Domain]],Summary[Company Domain], Summary[Industry Re-Segmentation],"ERROR")</f>
        <v>Finance &amp; Insurance</v>
      </c>
      <c r="AD63" t="s">
        <v>604</v>
      </c>
      <c r="AE63" t="s">
        <v>605</v>
      </c>
      <c r="AF63" t="s">
        <v>606</v>
      </c>
      <c r="AG63" t="s">
        <v>607</v>
      </c>
      <c r="AH63" t="s">
        <v>597</v>
      </c>
      <c r="AI63" t="s">
        <v>558</v>
      </c>
      <c r="AJ63">
        <v>55344</v>
      </c>
      <c r="AK63" t="s">
        <v>221</v>
      </c>
      <c r="AL63" t="s">
        <v>608</v>
      </c>
      <c r="AO63" t="s">
        <v>2791</v>
      </c>
      <c r="AP63" t="s">
        <v>2140</v>
      </c>
      <c r="AQ63" t="s">
        <v>3978</v>
      </c>
    </row>
    <row r="64" spans="1:44" x14ac:dyDescent="0.3">
      <c r="A64" t="s">
        <v>2618</v>
      </c>
      <c r="B64" t="s">
        <v>567</v>
      </c>
      <c r="C64" t="s">
        <v>3122</v>
      </c>
      <c r="D64" t="s">
        <v>3123</v>
      </c>
      <c r="E64" t="s">
        <v>219</v>
      </c>
      <c r="F64" t="s">
        <v>2989</v>
      </c>
      <c r="G64" t="s">
        <v>2786</v>
      </c>
      <c r="H64" t="s">
        <v>3124</v>
      </c>
      <c r="I64" t="s">
        <v>161</v>
      </c>
      <c r="J64" t="s">
        <v>3125</v>
      </c>
      <c r="L64" t="s">
        <v>933</v>
      </c>
      <c r="M64" t="s">
        <v>925</v>
      </c>
      <c r="N64" t="s">
        <v>294</v>
      </c>
      <c r="O64">
        <v>94025</v>
      </c>
      <c r="P64" t="s">
        <v>221</v>
      </c>
      <c r="Q64" t="s">
        <v>926</v>
      </c>
      <c r="R64" t="s">
        <v>927</v>
      </c>
      <c r="S64" t="s">
        <v>161</v>
      </c>
      <c r="T64" t="s">
        <v>928</v>
      </c>
      <c r="U64">
        <f>_xlfn.XLOOKUP(Finance[[#This Row],[Company Domain]],Summary[Company Domain], Summary[Revenue (in 000s USD)],"ERROR")</f>
        <v>7248142</v>
      </c>
      <c r="V64" t="str">
        <f>_xlfn.XLOOKUP(Finance[[#This Row],[Company Domain]],Summary[Company Domain], Summary[Revenue Range (in USD)],"ERROR")</f>
        <v>Over $5 bil.</v>
      </c>
      <c r="W64" t="s">
        <v>380</v>
      </c>
      <c r="X64" t="s">
        <v>929</v>
      </c>
      <c r="Y64" t="s">
        <v>380</v>
      </c>
      <c r="Z64" t="s">
        <v>929</v>
      </c>
      <c r="AA64" t="str">
        <f>_xlfn.XLOOKUP(Finance[[#This Row],[Company Domain]],Summary[Company Domain], Summary[Industry (Standardized)],"ERROR")</f>
        <v>Consumer Services</v>
      </c>
      <c r="AB64" t="str">
        <f>_xlfn.XLOOKUP(Finance[[#This Row],[Company Domain]],Summary[Company Domain], Summary[Lead Segment HS],"ERROR")</f>
        <v>Services</v>
      </c>
      <c r="AC64" t="str">
        <f>_xlfn.XLOOKUP(Finance[[#This Row],[Company Domain]],Summary[Company Domain], Summary[Industry Re-Segmentation],"ERROR")</f>
        <v>Retail + CPG</v>
      </c>
      <c r="AD64" t="s">
        <v>930</v>
      </c>
      <c r="AE64" t="s">
        <v>931</v>
      </c>
      <c r="AF64" t="s">
        <v>932</v>
      </c>
      <c r="AG64" t="s">
        <v>933</v>
      </c>
      <c r="AH64" t="s">
        <v>925</v>
      </c>
      <c r="AI64" t="s">
        <v>294</v>
      </c>
      <c r="AJ64">
        <v>94025</v>
      </c>
      <c r="AK64" t="s">
        <v>221</v>
      </c>
      <c r="AL64" t="s">
        <v>934</v>
      </c>
      <c r="AO64" t="s">
        <v>2791</v>
      </c>
      <c r="AP64" t="s">
        <v>2140</v>
      </c>
      <c r="AQ64" t="s">
        <v>3978</v>
      </c>
    </row>
    <row r="65" spans="1:44" x14ac:dyDescent="0.3">
      <c r="A65" t="s">
        <v>3126</v>
      </c>
      <c r="C65" t="s">
        <v>3127</v>
      </c>
      <c r="D65" t="s">
        <v>2785</v>
      </c>
      <c r="E65" t="s">
        <v>219</v>
      </c>
      <c r="F65" t="s">
        <v>219</v>
      </c>
      <c r="G65" t="s">
        <v>2786</v>
      </c>
      <c r="H65" t="s">
        <v>3128</v>
      </c>
      <c r="I65" t="s">
        <v>3129</v>
      </c>
      <c r="K65" t="s">
        <v>3130</v>
      </c>
      <c r="M65" t="s">
        <v>3131</v>
      </c>
      <c r="N65" t="s">
        <v>1088</v>
      </c>
      <c r="P65" t="s">
        <v>221</v>
      </c>
      <c r="Q65" t="s">
        <v>44</v>
      </c>
      <c r="R65" t="s">
        <v>458</v>
      </c>
      <c r="S65" t="s">
        <v>144</v>
      </c>
      <c r="T65" t="s">
        <v>459</v>
      </c>
      <c r="U65">
        <f>_xlfn.XLOOKUP(Finance[[#This Row],[Company Domain]],Summary[Company Domain], Summary[Revenue (in 000s USD)],"ERROR")</f>
        <v>8393157</v>
      </c>
      <c r="V65" t="str">
        <f>_xlfn.XLOOKUP(Finance[[#This Row],[Company Domain]],Summary[Company Domain], Summary[Revenue Range (in USD)],"ERROR")</f>
        <v>Over $5 bil.</v>
      </c>
      <c r="W65" t="s">
        <v>280</v>
      </c>
      <c r="X65" t="s">
        <v>281</v>
      </c>
      <c r="Y65" t="s">
        <v>460</v>
      </c>
      <c r="Z65" t="s">
        <v>461</v>
      </c>
      <c r="AA65" t="str">
        <f>_xlfn.XLOOKUP(Finance[[#This Row],[Company Domain]],Summary[Company Domain], Summary[Industry (Standardized)],"ERROR")</f>
        <v>Physicians Clinics</v>
      </c>
      <c r="AB65" t="str">
        <f>_xlfn.XLOOKUP(Finance[[#This Row],[Company Domain]],Summary[Company Domain], Summary[Lead Segment HS],"ERROR")</f>
        <v>Healthcare</v>
      </c>
      <c r="AC65" t="str">
        <f>_xlfn.XLOOKUP(Finance[[#This Row],[Company Domain]],Summary[Company Domain], Summary[Industry Re-Segmentation],"ERROR")</f>
        <v>Healthcare</v>
      </c>
      <c r="AD65" t="s">
        <v>462</v>
      </c>
      <c r="AE65" t="s">
        <v>463</v>
      </c>
      <c r="AF65" t="s">
        <v>464</v>
      </c>
      <c r="AG65" t="s">
        <v>465</v>
      </c>
      <c r="AH65" t="s">
        <v>456</v>
      </c>
      <c r="AI65" t="s">
        <v>457</v>
      </c>
      <c r="AJ65">
        <v>84111</v>
      </c>
      <c r="AK65" t="s">
        <v>221</v>
      </c>
      <c r="AL65" t="s">
        <v>466</v>
      </c>
      <c r="AO65" t="s">
        <v>2791</v>
      </c>
      <c r="AP65" t="s">
        <v>2140</v>
      </c>
      <c r="AQ65" t="s">
        <v>3978</v>
      </c>
    </row>
    <row r="66" spans="1:44" x14ac:dyDescent="0.3">
      <c r="A66" t="s">
        <v>3132</v>
      </c>
      <c r="C66" t="s">
        <v>3133</v>
      </c>
      <c r="D66" t="s">
        <v>2785</v>
      </c>
      <c r="E66" t="s">
        <v>219</v>
      </c>
      <c r="F66" t="s">
        <v>219</v>
      </c>
      <c r="G66" t="s">
        <v>2786</v>
      </c>
      <c r="H66" t="s">
        <v>3134</v>
      </c>
      <c r="I66" t="s">
        <v>134</v>
      </c>
      <c r="J66" t="s">
        <v>3135</v>
      </c>
      <c r="K66" t="s">
        <v>3136</v>
      </c>
      <c r="L66" t="s">
        <v>3137</v>
      </c>
      <c r="M66" t="s">
        <v>1144</v>
      </c>
      <c r="N66" t="s">
        <v>1088</v>
      </c>
      <c r="O66">
        <v>80202</v>
      </c>
      <c r="P66" t="s">
        <v>221</v>
      </c>
      <c r="Q66" t="s">
        <v>598</v>
      </c>
      <c r="R66" t="s">
        <v>599</v>
      </c>
      <c r="S66" t="s">
        <v>134</v>
      </c>
      <c r="T66" t="s">
        <v>600</v>
      </c>
      <c r="U66">
        <f>_xlfn.XLOOKUP(Finance[[#This Row],[Company Domain]],Summary[Company Domain], Summary[Revenue (in 000s USD)],"ERROR")</f>
        <v>226600000</v>
      </c>
      <c r="V66" t="str">
        <f>_xlfn.XLOOKUP(Finance[[#This Row],[Company Domain]],Summary[Company Domain], Summary[Revenue Range (in USD)],"ERROR")</f>
        <v>Over $5 bil.</v>
      </c>
      <c r="W66" t="s">
        <v>601</v>
      </c>
      <c r="X66" t="s">
        <v>602</v>
      </c>
      <c r="Y66" t="s">
        <v>603</v>
      </c>
      <c r="Z66" t="s">
        <v>602</v>
      </c>
      <c r="AA66" t="str">
        <f>_xlfn.XLOOKUP(Finance[[#This Row],[Company Domain]],Summary[Company Domain], Summary[Industry (Standardized)],"ERROR")</f>
        <v>Insurance</v>
      </c>
      <c r="AB66" t="str">
        <f>_xlfn.XLOOKUP(Finance[[#This Row],[Company Domain]],Summary[Company Domain], Summary[Lead Segment HS],"ERROR")</f>
        <v>Services</v>
      </c>
      <c r="AC66" t="str">
        <f>_xlfn.XLOOKUP(Finance[[#This Row],[Company Domain]],Summary[Company Domain], Summary[Industry Re-Segmentation],"ERROR")</f>
        <v>Finance &amp; Insurance</v>
      </c>
      <c r="AD66" t="s">
        <v>604</v>
      </c>
      <c r="AE66" t="s">
        <v>605</v>
      </c>
      <c r="AF66" t="s">
        <v>606</v>
      </c>
      <c r="AG66" t="s">
        <v>607</v>
      </c>
      <c r="AH66" t="s">
        <v>597</v>
      </c>
      <c r="AI66" t="s">
        <v>558</v>
      </c>
      <c r="AJ66">
        <v>55344</v>
      </c>
      <c r="AK66" t="s">
        <v>221</v>
      </c>
      <c r="AL66" t="s">
        <v>608</v>
      </c>
      <c r="AO66" t="s">
        <v>2791</v>
      </c>
      <c r="AP66" t="s">
        <v>2140</v>
      </c>
      <c r="AQ66" t="s">
        <v>3978</v>
      </c>
    </row>
    <row r="67" spans="1:44" x14ac:dyDescent="0.3">
      <c r="A67" t="s">
        <v>3138</v>
      </c>
      <c r="C67" t="s">
        <v>3139</v>
      </c>
      <c r="D67" t="s">
        <v>2785</v>
      </c>
      <c r="E67" t="s">
        <v>219</v>
      </c>
      <c r="F67" t="s">
        <v>219</v>
      </c>
      <c r="G67" t="s">
        <v>2786</v>
      </c>
      <c r="H67" t="s">
        <v>3140</v>
      </c>
      <c r="I67" t="s">
        <v>3141</v>
      </c>
      <c r="J67" t="s">
        <v>3142</v>
      </c>
      <c r="K67" t="s">
        <v>3143</v>
      </c>
      <c r="L67" t="s">
        <v>3144</v>
      </c>
      <c r="M67" t="s">
        <v>1693</v>
      </c>
      <c r="N67" t="s">
        <v>529</v>
      </c>
      <c r="O67">
        <v>99217</v>
      </c>
      <c r="P67" t="s">
        <v>221</v>
      </c>
      <c r="Q67" t="s">
        <v>2885</v>
      </c>
      <c r="R67" t="s">
        <v>2886</v>
      </c>
      <c r="S67" t="s">
        <v>103</v>
      </c>
      <c r="T67" t="s">
        <v>2887</v>
      </c>
      <c r="U67">
        <f>_xlfn.XLOOKUP(Finance[[#This Row],[Company Domain]],Summary[Company Domain], Summary[Revenue (in 000s USD)],"ERROR")</f>
        <v>34987000</v>
      </c>
      <c r="V67" t="str">
        <f>_xlfn.XLOOKUP(Finance[[#This Row],[Company Domain]],Summary[Company Domain], Summary[Revenue Range (in USD)],"ERROR")</f>
        <v>Over $5 bil.</v>
      </c>
      <c r="W67" t="s">
        <v>208</v>
      </c>
      <c r="X67" t="s">
        <v>1398</v>
      </c>
      <c r="Y67" t="s">
        <v>2888</v>
      </c>
      <c r="Z67" t="s">
        <v>2889</v>
      </c>
      <c r="AA67" t="str">
        <f>_xlfn.XLOOKUP(Finance[[#This Row],[Company Domain]],Summary[Company Domain], Summary[Industry (Standardized)],"ERROR")</f>
        <v>Retail</v>
      </c>
      <c r="AB67" t="str">
        <f>_xlfn.XLOOKUP(Finance[[#This Row],[Company Domain]],Summary[Company Domain], Summary[Lead Segment HS],"ERROR")</f>
        <v>Services</v>
      </c>
      <c r="AC67" t="str">
        <f>_xlfn.XLOOKUP(Finance[[#This Row],[Company Domain]],Summary[Company Domain], Summary[Industry Re-Segmentation],"ERROR")</f>
        <v>Retail + CPG</v>
      </c>
      <c r="AD67" t="s">
        <v>2890</v>
      </c>
      <c r="AE67" t="s">
        <v>2891</v>
      </c>
      <c r="AF67" t="s">
        <v>2892</v>
      </c>
      <c r="AG67" t="s">
        <v>2893</v>
      </c>
      <c r="AH67" t="s">
        <v>2894</v>
      </c>
      <c r="AI67" t="s">
        <v>429</v>
      </c>
      <c r="AJ67">
        <v>60018</v>
      </c>
      <c r="AK67" t="s">
        <v>221</v>
      </c>
      <c r="AL67" t="s">
        <v>2895</v>
      </c>
      <c r="AO67" t="s">
        <v>2791</v>
      </c>
      <c r="AP67" t="s">
        <v>2141</v>
      </c>
      <c r="AQ67" t="s">
        <v>3440</v>
      </c>
      <c r="AR67" t="s">
        <v>210</v>
      </c>
    </row>
    <row r="68" spans="1:44" x14ac:dyDescent="0.3">
      <c r="A68" t="s">
        <v>3145</v>
      </c>
      <c r="C68" t="s">
        <v>3146</v>
      </c>
      <c r="D68" t="s">
        <v>2785</v>
      </c>
      <c r="E68" t="s">
        <v>219</v>
      </c>
      <c r="F68" t="s">
        <v>219</v>
      </c>
      <c r="G68" t="s">
        <v>2786</v>
      </c>
      <c r="H68" t="s">
        <v>3147</v>
      </c>
      <c r="I68" t="s">
        <v>1284</v>
      </c>
      <c r="J68" t="s">
        <v>3148</v>
      </c>
      <c r="K68" t="s">
        <v>3149</v>
      </c>
      <c r="L68" t="s">
        <v>1293</v>
      </c>
      <c r="M68" t="s">
        <v>1294</v>
      </c>
      <c r="N68" t="s">
        <v>294</v>
      </c>
      <c r="O68">
        <v>95661</v>
      </c>
      <c r="P68" t="s">
        <v>221</v>
      </c>
      <c r="Q68" t="s">
        <v>46</v>
      </c>
      <c r="R68" t="s">
        <v>1289</v>
      </c>
      <c r="S68" t="s">
        <v>146</v>
      </c>
      <c r="U68">
        <f>_xlfn.XLOOKUP(Finance[[#This Row],[Company Domain]],Summary[Company Domain], Summary[Revenue (in 000s USD)],"ERROR")</f>
        <v>5200000</v>
      </c>
      <c r="V68" t="str">
        <f>_xlfn.XLOOKUP(Finance[[#This Row],[Company Domain]],Summary[Company Domain], Summary[Revenue Range (in USD)],"ERROR")</f>
        <v>Over $5 bil.</v>
      </c>
      <c r="W68" t="s">
        <v>432</v>
      </c>
      <c r="Y68" t="s">
        <v>432</v>
      </c>
      <c r="AA68" t="str">
        <f>_xlfn.XLOOKUP(Finance[[#This Row],[Company Domain]],Summary[Company Domain], Summary[Industry (Standardized)],"ERROR")</f>
        <v>Physicians Clinics</v>
      </c>
      <c r="AB68" t="str">
        <f>_xlfn.XLOOKUP(Finance[[#This Row],[Company Domain]],Summary[Company Domain], Summary[Lead Segment HS],"ERROR")</f>
        <v>Healthcare</v>
      </c>
      <c r="AC68" t="str">
        <f>_xlfn.XLOOKUP(Finance[[#This Row],[Company Domain]],Summary[Company Domain], Summary[Industry Re-Segmentation],"ERROR")</f>
        <v>Healthcare</v>
      </c>
      <c r="AD68" t="s">
        <v>1290</v>
      </c>
      <c r="AE68" t="s">
        <v>1291</v>
      </c>
      <c r="AF68" t="s">
        <v>1292</v>
      </c>
      <c r="AG68" t="s">
        <v>1293</v>
      </c>
      <c r="AH68" t="s">
        <v>1294</v>
      </c>
      <c r="AI68" t="s">
        <v>294</v>
      </c>
      <c r="AJ68">
        <v>95661</v>
      </c>
      <c r="AK68" t="s">
        <v>221</v>
      </c>
      <c r="AL68" t="s">
        <v>1295</v>
      </c>
      <c r="AO68" t="s">
        <v>2791</v>
      </c>
      <c r="AP68" t="s">
        <v>2140</v>
      </c>
      <c r="AQ68" t="s">
        <v>3439</v>
      </c>
      <c r="AR68" t="s">
        <v>207</v>
      </c>
    </row>
    <row r="69" spans="1:44" x14ac:dyDescent="0.3">
      <c r="A69" t="s">
        <v>3150</v>
      </c>
      <c r="C69" t="s">
        <v>3151</v>
      </c>
      <c r="D69" t="s">
        <v>2785</v>
      </c>
      <c r="E69" t="s">
        <v>219</v>
      </c>
      <c r="F69" t="s">
        <v>219</v>
      </c>
      <c r="G69" t="s">
        <v>2786</v>
      </c>
      <c r="H69" t="s">
        <v>3152</v>
      </c>
      <c r="I69" t="s">
        <v>3153</v>
      </c>
      <c r="J69" t="s">
        <v>3154</v>
      </c>
      <c r="K69" t="s">
        <v>3155</v>
      </c>
      <c r="L69" t="s">
        <v>3156</v>
      </c>
      <c r="M69" t="s">
        <v>3157</v>
      </c>
      <c r="N69" t="s">
        <v>651</v>
      </c>
      <c r="O69">
        <v>49351</v>
      </c>
      <c r="P69" t="s">
        <v>221</v>
      </c>
      <c r="Q69" t="s">
        <v>3158</v>
      </c>
      <c r="R69" t="s">
        <v>3159</v>
      </c>
      <c r="S69" t="s">
        <v>119</v>
      </c>
      <c r="T69" t="s">
        <v>3160</v>
      </c>
      <c r="U69">
        <f>_xlfn.XLOOKUP(Finance[[#This Row],[Company Domain]],Summary[Company Domain], Summary[Revenue (in 000s USD)],"ERROR")</f>
        <v>2381200</v>
      </c>
      <c r="V69" t="str">
        <f>_xlfn.XLOOKUP(Finance[[#This Row],[Company Domain]],Summary[Company Domain], Summary[Revenue Range (in USD)],"ERROR")</f>
        <v>$1 bil. - $5 bil.</v>
      </c>
      <c r="W69" t="s">
        <v>212</v>
      </c>
      <c r="X69" t="s">
        <v>2361</v>
      </c>
      <c r="Y69" t="s">
        <v>499</v>
      </c>
      <c r="Z69" t="s">
        <v>2362</v>
      </c>
      <c r="AA69" t="str">
        <f>_xlfn.XLOOKUP(Finance[[#This Row],[Company Domain]],Summary[Company Domain], Summary[Industry (Standardized)],"ERROR")</f>
        <v>Manufacturing</v>
      </c>
      <c r="AB69" t="str">
        <f>_xlfn.XLOOKUP(Finance[[#This Row],[Company Domain]],Summary[Company Domain], Summary[Lead Segment HS],"ERROR")</f>
        <v>Services</v>
      </c>
      <c r="AC69" t="str">
        <f>_xlfn.XLOOKUP(Finance[[#This Row],[Company Domain]],Summary[Company Domain], Summary[Industry Re-Segmentation],"ERROR")</f>
        <v>Manufacturing</v>
      </c>
      <c r="AD69" t="s">
        <v>3161</v>
      </c>
      <c r="AE69" t="s">
        <v>3162</v>
      </c>
      <c r="AF69" t="s">
        <v>3163</v>
      </c>
      <c r="AG69" t="s">
        <v>3156</v>
      </c>
      <c r="AH69" t="s">
        <v>3157</v>
      </c>
      <c r="AI69" t="s">
        <v>651</v>
      </c>
      <c r="AJ69">
        <v>49351</v>
      </c>
      <c r="AK69" t="s">
        <v>221</v>
      </c>
      <c r="AL69" t="s">
        <v>3164</v>
      </c>
      <c r="AO69" t="s">
        <v>2791</v>
      </c>
      <c r="AP69" t="s">
        <v>2140</v>
      </c>
      <c r="AQ69" t="s">
        <v>3978</v>
      </c>
    </row>
    <row r="70" spans="1:44" x14ac:dyDescent="0.3">
      <c r="A70" t="s">
        <v>3165</v>
      </c>
      <c r="B70" t="s">
        <v>896</v>
      </c>
      <c r="C70" t="s">
        <v>3166</v>
      </c>
      <c r="D70" t="s">
        <v>2817</v>
      </c>
      <c r="E70" t="s">
        <v>219</v>
      </c>
      <c r="F70" t="s">
        <v>219</v>
      </c>
      <c r="G70" t="s">
        <v>2786</v>
      </c>
      <c r="H70" t="s">
        <v>3167</v>
      </c>
      <c r="I70" t="s">
        <v>161</v>
      </c>
      <c r="J70" t="s">
        <v>3168</v>
      </c>
      <c r="K70" t="s">
        <v>3169</v>
      </c>
      <c r="L70" t="s">
        <v>933</v>
      </c>
      <c r="M70" t="s">
        <v>925</v>
      </c>
      <c r="N70" t="s">
        <v>294</v>
      </c>
      <c r="O70">
        <v>94025</v>
      </c>
      <c r="P70" t="s">
        <v>221</v>
      </c>
      <c r="Q70" t="s">
        <v>926</v>
      </c>
      <c r="R70" t="s">
        <v>927</v>
      </c>
      <c r="S70" t="s">
        <v>161</v>
      </c>
      <c r="T70" t="s">
        <v>928</v>
      </c>
      <c r="U70">
        <f>_xlfn.XLOOKUP(Finance[[#This Row],[Company Domain]],Summary[Company Domain], Summary[Revenue (in 000s USD)],"ERROR")</f>
        <v>7248142</v>
      </c>
      <c r="V70" t="str">
        <f>_xlfn.XLOOKUP(Finance[[#This Row],[Company Domain]],Summary[Company Domain], Summary[Revenue Range (in USD)],"ERROR")</f>
        <v>Over $5 bil.</v>
      </c>
      <c r="W70" t="s">
        <v>380</v>
      </c>
      <c r="X70" t="s">
        <v>929</v>
      </c>
      <c r="Y70" t="s">
        <v>380</v>
      </c>
      <c r="Z70" t="s">
        <v>929</v>
      </c>
      <c r="AA70" t="str">
        <f>_xlfn.XLOOKUP(Finance[[#This Row],[Company Domain]],Summary[Company Domain], Summary[Industry (Standardized)],"ERROR")</f>
        <v>Consumer Services</v>
      </c>
      <c r="AB70" t="str">
        <f>_xlfn.XLOOKUP(Finance[[#This Row],[Company Domain]],Summary[Company Domain], Summary[Lead Segment HS],"ERROR")</f>
        <v>Services</v>
      </c>
      <c r="AC70" t="str">
        <f>_xlfn.XLOOKUP(Finance[[#This Row],[Company Domain]],Summary[Company Domain], Summary[Industry Re-Segmentation],"ERROR")</f>
        <v>Retail + CPG</v>
      </c>
      <c r="AD70" t="s">
        <v>930</v>
      </c>
      <c r="AE70" t="s">
        <v>931</v>
      </c>
      <c r="AF70" t="s">
        <v>932</v>
      </c>
      <c r="AG70" t="s">
        <v>933</v>
      </c>
      <c r="AH70" t="s">
        <v>925</v>
      </c>
      <c r="AI70" t="s">
        <v>294</v>
      </c>
      <c r="AJ70">
        <v>94025</v>
      </c>
      <c r="AK70" t="s">
        <v>221</v>
      </c>
      <c r="AL70" t="s">
        <v>934</v>
      </c>
      <c r="AO70" t="s">
        <v>2791</v>
      </c>
      <c r="AP70" t="s">
        <v>2140</v>
      </c>
      <c r="AQ70" t="s">
        <v>3978</v>
      </c>
    </row>
    <row r="71" spans="1:44" x14ac:dyDescent="0.3">
      <c r="A71" t="s">
        <v>319</v>
      </c>
      <c r="B71" t="s">
        <v>1159</v>
      </c>
      <c r="C71" t="s">
        <v>3170</v>
      </c>
      <c r="D71" t="s">
        <v>2785</v>
      </c>
      <c r="E71" t="s">
        <v>219</v>
      </c>
      <c r="F71" t="s">
        <v>219</v>
      </c>
      <c r="G71" t="s">
        <v>2786</v>
      </c>
      <c r="H71" t="s">
        <v>3171</v>
      </c>
      <c r="I71" t="s">
        <v>178</v>
      </c>
      <c r="J71" t="s">
        <v>3172</v>
      </c>
      <c r="K71" t="s">
        <v>3173</v>
      </c>
      <c r="M71" t="s">
        <v>808</v>
      </c>
      <c r="N71" t="s">
        <v>396</v>
      </c>
      <c r="P71" t="s">
        <v>221</v>
      </c>
      <c r="Q71" t="s">
        <v>78</v>
      </c>
      <c r="R71" t="s">
        <v>652</v>
      </c>
      <c r="S71" t="s">
        <v>178</v>
      </c>
      <c r="T71" t="s">
        <v>653</v>
      </c>
      <c r="U71">
        <f>_xlfn.XLOOKUP(Finance[[#This Row],[Company Domain]],Summary[Company Domain], Summary[Revenue (in 000s USD)],"ERROR")</f>
        <v>1031125</v>
      </c>
      <c r="V71" t="str">
        <f>_xlfn.XLOOKUP(Finance[[#This Row],[Company Domain]],Summary[Company Domain], Summary[Revenue Range (in USD)],"ERROR")</f>
        <v>$1 bil. - $5 bil.</v>
      </c>
      <c r="W71" t="s">
        <v>601</v>
      </c>
      <c r="X71" t="s">
        <v>602</v>
      </c>
      <c r="Y71" t="s">
        <v>601</v>
      </c>
      <c r="Z71" t="s">
        <v>602</v>
      </c>
      <c r="AA71" t="str">
        <f>_xlfn.XLOOKUP(Finance[[#This Row],[Company Domain]],Summary[Company Domain], Summary[Industry (Standardized)],"ERROR")</f>
        <v>Physicians Clinics</v>
      </c>
      <c r="AB71" t="str">
        <f>_xlfn.XLOOKUP(Finance[[#This Row],[Company Domain]],Summary[Company Domain], Summary[Lead Segment HS],"ERROR")</f>
        <v>Healthcare</v>
      </c>
      <c r="AC71" t="str">
        <f>_xlfn.XLOOKUP(Finance[[#This Row],[Company Domain]],Summary[Company Domain], Summary[Industry Re-Segmentation],"ERROR")</f>
        <v>Healthcare</v>
      </c>
      <c r="AD71" t="s">
        <v>654</v>
      </c>
      <c r="AE71" t="s">
        <v>655</v>
      </c>
      <c r="AF71" t="s">
        <v>656</v>
      </c>
      <c r="AG71" t="s">
        <v>657</v>
      </c>
      <c r="AH71" t="s">
        <v>658</v>
      </c>
      <c r="AI71" t="s">
        <v>659</v>
      </c>
      <c r="AJ71">
        <v>21784</v>
      </c>
      <c r="AK71" t="s">
        <v>221</v>
      </c>
      <c r="AL71" t="s">
        <v>660</v>
      </c>
      <c r="AO71" t="s">
        <v>2791</v>
      </c>
      <c r="AP71" t="s">
        <v>2140</v>
      </c>
      <c r="AQ71" t="s">
        <v>3978</v>
      </c>
    </row>
    <row r="72" spans="1:44" x14ac:dyDescent="0.3">
      <c r="A72" t="s">
        <v>3174</v>
      </c>
      <c r="C72" t="s">
        <v>3175</v>
      </c>
      <c r="D72" t="s">
        <v>2785</v>
      </c>
      <c r="E72" t="s">
        <v>219</v>
      </c>
      <c r="F72" t="s">
        <v>219</v>
      </c>
      <c r="G72" t="s">
        <v>2786</v>
      </c>
      <c r="H72" t="s">
        <v>3176</v>
      </c>
      <c r="I72" t="s">
        <v>135</v>
      </c>
      <c r="J72" t="s">
        <v>3177</v>
      </c>
      <c r="L72" t="s">
        <v>687</v>
      </c>
      <c r="M72" t="s">
        <v>680</v>
      </c>
      <c r="N72" t="s">
        <v>345</v>
      </c>
      <c r="O72">
        <v>63105</v>
      </c>
      <c r="P72" t="s">
        <v>221</v>
      </c>
      <c r="Q72" t="s">
        <v>681</v>
      </c>
      <c r="R72" t="s">
        <v>682</v>
      </c>
      <c r="S72" t="s">
        <v>135</v>
      </c>
      <c r="T72" t="s">
        <v>683</v>
      </c>
      <c r="U72">
        <f>_xlfn.XLOOKUP(Finance[[#This Row],[Company Domain]],Summary[Company Domain], Summary[Revenue (in 000s USD)],"ERROR")</f>
        <v>144547000</v>
      </c>
      <c r="V72" t="str">
        <f>_xlfn.XLOOKUP(Finance[[#This Row],[Company Domain]],Summary[Company Domain], Summary[Revenue Range (in USD)],"ERROR")</f>
        <v>Over $5 bil.</v>
      </c>
      <c r="W72" t="s">
        <v>215</v>
      </c>
      <c r="Y72" t="s">
        <v>215</v>
      </c>
      <c r="AA72" t="str">
        <f>_xlfn.XLOOKUP(Finance[[#This Row],[Company Domain]],Summary[Company Domain], Summary[Industry (Standardized)],"ERROR")</f>
        <v>Insurance</v>
      </c>
      <c r="AB72" t="str">
        <f>_xlfn.XLOOKUP(Finance[[#This Row],[Company Domain]],Summary[Company Domain], Summary[Lead Segment HS],"ERROR")</f>
        <v>Services</v>
      </c>
      <c r="AC72" t="str">
        <f>_xlfn.XLOOKUP(Finance[[#This Row],[Company Domain]],Summary[Company Domain], Summary[Industry Re-Segmentation],"ERROR")</f>
        <v>Finance &amp; Insurance</v>
      </c>
      <c r="AD72" t="s">
        <v>684</v>
      </c>
      <c r="AE72" t="s">
        <v>685</v>
      </c>
      <c r="AF72" t="s">
        <v>686</v>
      </c>
      <c r="AG72" t="s">
        <v>687</v>
      </c>
      <c r="AH72" t="s">
        <v>680</v>
      </c>
      <c r="AI72" t="s">
        <v>345</v>
      </c>
      <c r="AJ72">
        <v>63105</v>
      </c>
      <c r="AK72" t="s">
        <v>221</v>
      </c>
      <c r="AL72" t="s">
        <v>688</v>
      </c>
      <c r="AO72" t="s">
        <v>2791</v>
      </c>
      <c r="AP72" t="s">
        <v>2140</v>
      </c>
      <c r="AQ72" t="s">
        <v>3978</v>
      </c>
    </row>
    <row r="73" spans="1:44" x14ac:dyDescent="0.3">
      <c r="A73" t="s">
        <v>1325</v>
      </c>
      <c r="C73" t="s">
        <v>3178</v>
      </c>
      <c r="D73" t="s">
        <v>3179</v>
      </c>
      <c r="E73" t="s">
        <v>219</v>
      </c>
      <c r="F73" t="s">
        <v>2147</v>
      </c>
      <c r="G73" t="s">
        <v>2786</v>
      </c>
      <c r="H73" t="s">
        <v>3180</v>
      </c>
      <c r="I73" t="s">
        <v>161</v>
      </c>
      <c r="J73" t="s">
        <v>3181</v>
      </c>
      <c r="K73" t="s">
        <v>3182</v>
      </c>
      <c r="L73" t="s">
        <v>3183</v>
      </c>
      <c r="M73" t="s">
        <v>2328</v>
      </c>
      <c r="N73" t="s">
        <v>2329</v>
      </c>
      <c r="O73">
        <v>20005</v>
      </c>
      <c r="P73" t="s">
        <v>221</v>
      </c>
      <c r="Q73" t="s">
        <v>926</v>
      </c>
      <c r="R73" t="s">
        <v>927</v>
      </c>
      <c r="S73" t="s">
        <v>161</v>
      </c>
      <c r="T73" t="s">
        <v>928</v>
      </c>
      <c r="U73">
        <f>_xlfn.XLOOKUP(Finance[[#This Row],[Company Domain]],Summary[Company Domain], Summary[Revenue (in 000s USD)],"ERROR")</f>
        <v>7248142</v>
      </c>
      <c r="V73" t="str">
        <f>_xlfn.XLOOKUP(Finance[[#This Row],[Company Domain]],Summary[Company Domain], Summary[Revenue Range (in USD)],"ERROR")</f>
        <v>Over $5 bil.</v>
      </c>
      <c r="W73" t="s">
        <v>380</v>
      </c>
      <c r="X73" t="s">
        <v>929</v>
      </c>
      <c r="Y73" t="s">
        <v>380</v>
      </c>
      <c r="Z73" t="s">
        <v>929</v>
      </c>
      <c r="AA73" t="str">
        <f>_xlfn.XLOOKUP(Finance[[#This Row],[Company Domain]],Summary[Company Domain], Summary[Industry (Standardized)],"ERROR")</f>
        <v>Consumer Services</v>
      </c>
      <c r="AB73" t="str">
        <f>_xlfn.XLOOKUP(Finance[[#This Row],[Company Domain]],Summary[Company Domain], Summary[Lead Segment HS],"ERROR")</f>
        <v>Services</v>
      </c>
      <c r="AC73" t="str">
        <f>_xlfn.XLOOKUP(Finance[[#This Row],[Company Domain]],Summary[Company Domain], Summary[Industry Re-Segmentation],"ERROR")</f>
        <v>Retail + CPG</v>
      </c>
      <c r="AD73" t="s">
        <v>930</v>
      </c>
      <c r="AE73" t="s">
        <v>931</v>
      </c>
      <c r="AF73" t="s">
        <v>932</v>
      </c>
      <c r="AG73" t="s">
        <v>933</v>
      </c>
      <c r="AH73" t="s">
        <v>925</v>
      </c>
      <c r="AI73" t="s">
        <v>294</v>
      </c>
      <c r="AJ73">
        <v>94025</v>
      </c>
      <c r="AK73" t="s">
        <v>221</v>
      </c>
      <c r="AL73" t="s">
        <v>934</v>
      </c>
      <c r="AO73" t="s">
        <v>2791</v>
      </c>
      <c r="AP73" t="s">
        <v>2140</v>
      </c>
      <c r="AQ73" t="s">
        <v>3978</v>
      </c>
    </row>
    <row r="74" spans="1:44" x14ac:dyDescent="0.3">
      <c r="A74" t="s">
        <v>3184</v>
      </c>
      <c r="C74" t="s">
        <v>3185</v>
      </c>
      <c r="D74" t="s">
        <v>2785</v>
      </c>
      <c r="E74" t="s">
        <v>219</v>
      </c>
      <c r="F74" t="s">
        <v>219</v>
      </c>
      <c r="G74" t="s">
        <v>2786</v>
      </c>
      <c r="H74" t="s">
        <v>3186</v>
      </c>
      <c r="I74" t="s">
        <v>157</v>
      </c>
      <c r="J74" t="s">
        <v>3187</v>
      </c>
      <c r="K74" t="s">
        <v>3188</v>
      </c>
      <c r="L74" t="s">
        <v>3189</v>
      </c>
      <c r="M74" t="s">
        <v>925</v>
      </c>
      <c r="N74" t="s">
        <v>294</v>
      </c>
      <c r="O74">
        <v>94025</v>
      </c>
      <c r="P74" t="s">
        <v>221</v>
      </c>
      <c r="Q74" t="s">
        <v>57</v>
      </c>
      <c r="R74" t="s">
        <v>1765</v>
      </c>
      <c r="S74" t="s">
        <v>157</v>
      </c>
      <c r="T74" t="s">
        <v>1766</v>
      </c>
      <c r="U74">
        <f>_xlfn.XLOOKUP(Finance[[#This Row],[Company Domain]],Summary[Company Domain], Summary[Revenue (in 000s USD)],"ERROR")</f>
        <v>7412467</v>
      </c>
      <c r="V74" t="str">
        <f>_xlfn.XLOOKUP(Finance[[#This Row],[Company Domain]],Summary[Company Domain], Summary[Revenue Range (in USD)],"ERROR")</f>
        <v>Over $5 bil.</v>
      </c>
      <c r="W74" t="s">
        <v>280</v>
      </c>
      <c r="X74" t="s">
        <v>206</v>
      </c>
      <c r="Y74" t="s">
        <v>1767</v>
      </c>
      <c r="Z74" t="s">
        <v>1768</v>
      </c>
      <c r="AA74" t="str">
        <f>_xlfn.XLOOKUP(Finance[[#This Row],[Company Domain]],Summary[Company Domain], Summary[Industry (Standardized)],"ERROR")</f>
        <v>Physicians Clinics</v>
      </c>
      <c r="AB74" t="str">
        <f>_xlfn.XLOOKUP(Finance[[#This Row],[Company Domain]],Summary[Company Domain], Summary[Lead Segment HS],"ERROR")</f>
        <v>Healthcare</v>
      </c>
      <c r="AC74" t="str">
        <f>_xlfn.XLOOKUP(Finance[[#This Row],[Company Domain]],Summary[Company Domain], Summary[Industry Re-Segmentation],"ERROR")</f>
        <v>Healthcare</v>
      </c>
      <c r="AD74" t="s">
        <v>1769</v>
      </c>
      <c r="AE74" t="s">
        <v>1770</v>
      </c>
      <c r="AF74" t="s">
        <v>1771</v>
      </c>
      <c r="AG74" t="s">
        <v>1763</v>
      </c>
      <c r="AH74" t="s">
        <v>1764</v>
      </c>
      <c r="AI74" t="s">
        <v>294</v>
      </c>
      <c r="AJ74">
        <v>94304</v>
      </c>
      <c r="AK74" t="s">
        <v>221</v>
      </c>
      <c r="AL74" t="s">
        <v>1772</v>
      </c>
      <c r="AO74" t="s">
        <v>2791</v>
      </c>
      <c r="AP74" t="s">
        <v>2140</v>
      </c>
      <c r="AQ74" t="s">
        <v>3439</v>
      </c>
      <c r="AR74" t="s">
        <v>207</v>
      </c>
    </row>
    <row r="75" spans="1:44" x14ac:dyDescent="0.3">
      <c r="A75" t="s">
        <v>3190</v>
      </c>
      <c r="B75" t="s">
        <v>914</v>
      </c>
      <c r="C75" t="s">
        <v>3191</v>
      </c>
      <c r="D75" t="s">
        <v>2785</v>
      </c>
      <c r="E75" t="s">
        <v>219</v>
      </c>
      <c r="F75" t="s">
        <v>219</v>
      </c>
      <c r="G75" t="s">
        <v>2786</v>
      </c>
      <c r="H75" t="s">
        <v>3192</v>
      </c>
      <c r="I75" t="s">
        <v>168</v>
      </c>
      <c r="J75" t="s">
        <v>3193</v>
      </c>
      <c r="K75" t="s">
        <v>3194</v>
      </c>
      <c r="L75" t="s">
        <v>3195</v>
      </c>
      <c r="M75" t="s">
        <v>1031</v>
      </c>
      <c r="N75" t="s">
        <v>591</v>
      </c>
      <c r="O75">
        <v>45229</v>
      </c>
      <c r="P75" t="s">
        <v>221</v>
      </c>
      <c r="Q75" t="s">
        <v>68</v>
      </c>
      <c r="R75" t="s">
        <v>1032</v>
      </c>
      <c r="S75" t="s">
        <v>168</v>
      </c>
      <c r="T75" t="s">
        <v>1033</v>
      </c>
      <c r="U75">
        <f>_xlfn.XLOOKUP(Finance[[#This Row],[Company Domain]],Summary[Company Domain], Summary[Revenue (in 000s USD)],"ERROR")</f>
        <v>1619911</v>
      </c>
      <c r="V75" t="str">
        <f>_xlfn.XLOOKUP(Finance[[#This Row],[Company Domain]],Summary[Company Domain], Summary[Revenue Range (in USD)],"ERROR")</f>
        <v>$1 bil. - $5 bil.</v>
      </c>
      <c r="W75" t="s">
        <v>280</v>
      </c>
      <c r="X75" t="s">
        <v>281</v>
      </c>
      <c r="Y75" t="s">
        <v>280</v>
      </c>
      <c r="Z75" t="s">
        <v>281</v>
      </c>
      <c r="AA75" t="str">
        <f>_xlfn.XLOOKUP(Finance[[#This Row],[Company Domain]],Summary[Company Domain], Summary[Industry (Standardized)],"ERROR")</f>
        <v>Physicians Clinics</v>
      </c>
      <c r="AB75" t="str">
        <f>_xlfn.XLOOKUP(Finance[[#This Row],[Company Domain]],Summary[Company Domain], Summary[Lead Segment HS],"ERROR")</f>
        <v>Healthcare</v>
      </c>
      <c r="AC75" t="str">
        <f>_xlfn.XLOOKUP(Finance[[#This Row],[Company Domain]],Summary[Company Domain], Summary[Industry Re-Segmentation],"ERROR")</f>
        <v>Healthcare</v>
      </c>
      <c r="AD75" t="s">
        <v>1034</v>
      </c>
      <c r="AE75" t="s">
        <v>1035</v>
      </c>
      <c r="AF75" t="s">
        <v>1036</v>
      </c>
      <c r="AG75" t="s">
        <v>1030</v>
      </c>
      <c r="AH75" t="s">
        <v>1031</v>
      </c>
      <c r="AI75" t="s">
        <v>591</v>
      </c>
      <c r="AJ75">
        <v>45219</v>
      </c>
      <c r="AK75" t="s">
        <v>221</v>
      </c>
      <c r="AL75" t="s">
        <v>1037</v>
      </c>
      <c r="AO75" t="s">
        <v>2791</v>
      </c>
      <c r="AP75" t="s">
        <v>2140</v>
      </c>
      <c r="AQ75" t="s">
        <v>3439</v>
      </c>
      <c r="AR75" t="s">
        <v>207</v>
      </c>
    </row>
    <row r="76" spans="1:44" x14ac:dyDescent="0.3">
      <c r="A76" t="s">
        <v>337</v>
      </c>
      <c r="C76" t="s">
        <v>3196</v>
      </c>
      <c r="D76" t="s">
        <v>2817</v>
      </c>
      <c r="E76" t="s">
        <v>219</v>
      </c>
      <c r="F76" t="s">
        <v>219</v>
      </c>
      <c r="G76" t="s">
        <v>2786</v>
      </c>
      <c r="H76" t="s">
        <v>3197</v>
      </c>
      <c r="I76" t="s">
        <v>156</v>
      </c>
      <c r="J76" t="s">
        <v>3198</v>
      </c>
      <c r="K76" t="s">
        <v>3199</v>
      </c>
      <c r="L76" t="s">
        <v>3088</v>
      </c>
      <c r="M76" t="s">
        <v>1031</v>
      </c>
      <c r="N76" t="s">
        <v>591</v>
      </c>
      <c r="O76">
        <v>45263</v>
      </c>
      <c r="P76" t="s">
        <v>221</v>
      </c>
      <c r="Q76" t="s">
        <v>1445</v>
      </c>
      <c r="R76" t="s">
        <v>1446</v>
      </c>
      <c r="S76" t="s">
        <v>156</v>
      </c>
      <c r="T76" t="s">
        <v>1447</v>
      </c>
      <c r="U76">
        <f>_xlfn.XLOOKUP(Finance[[#This Row],[Company Domain]],Summary[Company Domain], Summary[Revenue (in 000s USD)],"ERROR")</f>
        <v>8732000</v>
      </c>
      <c r="V76" t="str">
        <f>_xlfn.XLOOKUP(Finance[[#This Row],[Company Domain]],Summary[Company Domain], Summary[Revenue Range (in USD)],"ERROR")</f>
        <v>Over $5 bil.</v>
      </c>
      <c r="W76" t="s">
        <v>219</v>
      </c>
      <c r="X76" t="s">
        <v>349</v>
      </c>
      <c r="Y76" t="s">
        <v>219</v>
      </c>
      <c r="Z76" t="s">
        <v>349</v>
      </c>
      <c r="AA76" t="str">
        <f>_xlfn.XLOOKUP(Finance[[#This Row],[Company Domain]],Summary[Company Domain], Summary[Industry (Standardized)],"ERROR")</f>
        <v>Finance</v>
      </c>
      <c r="AB76" t="str">
        <f>_xlfn.XLOOKUP(Finance[[#This Row],[Company Domain]],Summary[Company Domain], Summary[Lead Segment HS],"ERROR")</f>
        <v>Services</v>
      </c>
      <c r="AC76" t="str">
        <f>_xlfn.XLOOKUP(Finance[[#This Row],[Company Domain]],Summary[Company Domain], Summary[Industry Re-Segmentation],"ERROR")</f>
        <v>Finance &amp; Insurance</v>
      </c>
      <c r="AD76" t="s">
        <v>1448</v>
      </c>
      <c r="AE76" t="s">
        <v>1449</v>
      </c>
      <c r="AF76" t="s">
        <v>1450</v>
      </c>
      <c r="AG76" t="s">
        <v>1451</v>
      </c>
      <c r="AH76" t="s">
        <v>1031</v>
      </c>
      <c r="AI76" t="s">
        <v>591</v>
      </c>
      <c r="AJ76">
        <v>45263</v>
      </c>
      <c r="AK76" t="s">
        <v>221</v>
      </c>
      <c r="AL76" t="s">
        <v>1452</v>
      </c>
      <c r="AO76" t="s">
        <v>2791</v>
      </c>
      <c r="AP76" t="s">
        <v>2141</v>
      </c>
      <c r="AQ76" t="s">
        <v>3978</v>
      </c>
    </row>
    <row r="77" spans="1:44" x14ac:dyDescent="0.3">
      <c r="A77" t="s">
        <v>3200</v>
      </c>
      <c r="C77" t="s">
        <v>3201</v>
      </c>
      <c r="D77" t="s">
        <v>2785</v>
      </c>
      <c r="E77" t="s">
        <v>219</v>
      </c>
      <c r="F77" t="s">
        <v>219</v>
      </c>
      <c r="G77" t="s">
        <v>2786</v>
      </c>
      <c r="H77" t="s">
        <v>3202</v>
      </c>
      <c r="I77" t="s">
        <v>102</v>
      </c>
      <c r="J77" t="s">
        <v>3203</v>
      </c>
      <c r="L77" t="s">
        <v>3204</v>
      </c>
      <c r="M77" t="s">
        <v>2032</v>
      </c>
      <c r="N77" t="s">
        <v>542</v>
      </c>
      <c r="O77">
        <v>75081</v>
      </c>
      <c r="P77" t="s">
        <v>221</v>
      </c>
      <c r="Q77" t="s">
        <v>1549</v>
      </c>
      <c r="R77" t="s">
        <v>1550</v>
      </c>
      <c r="S77" t="s">
        <v>102</v>
      </c>
      <c r="T77" t="s">
        <v>1551</v>
      </c>
      <c r="U77">
        <f>_xlfn.XLOOKUP(Finance[[#This Row],[Company Domain]],Summary[Company Domain], Summary[Revenue (in 000s USD)],"ERROR")</f>
        <v>630794000</v>
      </c>
      <c r="V77" t="str">
        <f>_xlfn.XLOOKUP(Finance[[#This Row],[Company Domain]],Summary[Company Domain], Summary[Revenue Range (in USD)],"ERROR")</f>
        <v>Over $5 bil.</v>
      </c>
      <c r="W77" t="s">
        <v>208</v>
      </c>
      <c r="X77" t="s">
        <v>1204</v>
      </c>
      <c r="Y77" t="s">
        <v>208</v>
      </c>
      <c r="Z77" t="s">
        <v>1553</v>
      </c>
      <c r="AA77" t="str">
        <f>_xlfn.XLOOKUP(Finance[[#This Row],[Company Domain]],Summary[Company Domain], Summary[Industry (Standardized)],"ERROR")</f>
        <v>Retail</v>
      </c>
      <c r="AB77" t="str">
        <f>_xlfn.XLOOKUP(Finance[[#This Row],[Company Domain]],Summary[Company Domain], Summary[Lead Segment HS],"ERROR")</f>
        <v>Services</v>
      </c>
      <c r="AC77" t="str">
        <f>_xlfn.XLOOKUP(Finance[[#This Row],[Company Domain]],Summary[Company Domain], Summary[Industry Re-Segmentation],"ERROR")</f>
        <v>Retail + CPG</v>
      </c>
      <c r="AD77" t="s">
        <v>1554</v>
      </c>
      <c r="AE77" t="s">
        <v>1555</v>
      </c>
      <c r="AF77" t="s">
        <v>1556</v>
      </c>
      <c r="AG77" t="s">
        <v>1557</v>
      </c>
      <c r="AH77" t="s">
        <v>1558</v>
      </c>
      <c r="AI77" t="s">
        <v>1559</v>
      </c>
      <c r="AJ77">
        <v>72716</v>
      </c>
      <c r="AK77" t="s">
        <v>221</v>
      </c>
      <c r="AL77" t="s">
        <v>1560</v>
      </c>
      <c r="AO77" t="s">
        <v>2791</v>
      </c>
      <c r="AP77" t="s">
        <v>2140</v>
      </c>
      <c r="AQ77" t="s">
        <v>3978</v>
      </c>
    </row>
    <row r="78" spans="1:44" x14ac:dyDescent="0.3">
      <c r="A78" t="s">
        <v>866</v>
      </c>
      <c r="C78" t="s">
        <v>3205</v>
      </c>
      <c r="D78" t="s">
        <v>2785</v>
      </c>
      <c r="E78" t="s">
        <v>219</v>
      </c>
      <c r="F78" t="s">
        <v>219</v>
      </c>
      <c r="G78" t="s">
        <v>2786</v>
      </c>
      <c r="H78" t="s">
        <v>3206</v>
      </c>
      <c r="I78" t="s">
        <v>3207</v>
      </c>
      <c r="J78" t="s">
        <v>3208</v>
      </c>
      <c r="K78" t="s">
        <v>3209</v>
      </c>
      <c r="L78" t="s">
        <v>2380</v>
      </c>
      <c r="M78" t="s">
        <v>2575</v>
      </c>
      <c r="N78" t="s">
        <v>591</v>
      </c>
      <c r="O78">
        <v>43054</v>
      </c>
      <c r="P78" t="s">
        <v>221</v>
      </c>
      <c r="Q78" t="s">
        <v>24</v>
      </c>
      <c r="R78" t="s">
        <v>2375</v>
      </c>
      <c r="S78" t="s">
        <v>124</v>
      </c>
      <c r="T78" t="s">
        <v>2376</v>
      </c>
      <c r="U78">
        <f>_xlfn.XLOOKUP(Finance[[#This Row],[Company Domain]],Summary[Company Domain], Summary[Revenue (in 000s USD)],"ERROR")</f>
        <v>4027584</v>
      </c>
      <c r="V78" t="str">
        <f>_xlfn.XLOOKUP(Finance[[#This Row],[Company Domain]],Summary[Company Domain], Summary[Revenue Range (in USD)],"ERROR")</f>
        <v>$1 bil. - $5 bil.</v>
      </c>
      <c r="W78" t="s">
        <v>208</v>
      </c>
      <c r="X78" t="s">
        <v>312</v>
      </c>
      <c r="Y78" t="s">
        <v>365</v>
      </c>
      <c r="Z78" t="s">
        <v>366</v>
      </c>
      <c r="AA78" t="str">
        <f>_xlfn.XLOOKUP(Finance[[#This Row],[Company Domain]],Summary[Company Domain], Summary[Industry (Standardized)],"ERROR")</f>
        <v>Retail</v>
      </c>
      <c r="AB78" t="str">
        <f>_xlfn.XLOOKUP(Finance[[#This Row],[Company Domain]],Summary[Company Domain], Summary[Lead Segment HS],"ERROR")</f>
        <v>Services</v>
      </c>
      <c r="AC78" t="str">
        <f>_xlfn.XLOOKUP(Finance[[#This Row],[Company Domain]],Summary[Company Domain], Summary[Industry Re-Segmentation],"ERROR")</f>
        <v>Retail + CPG</v>
      </c>
      <c r="AD78" t="s">
        <v>2377</v>
      </c>
      <c r="AE78" t="s">
        <v>2378</v>
      </c>
      <c r="AF78" t="s">
        <v>2379</v>
      </c>
      <c r="AG78" t="s">
        <v>2380</v>
      </c>
      <c r="AH78" t="s">
        <v>2381</v>
      </c>
      <c r="AI78" t="s">
        <v>591</v>
      </c>
      <c r="AJ78">
        <v>45710</v>
      </c>
      <c r="AK78" t="s">
        <v>221</v>
      </c>
      <c r="AL78" t="s">
        <v>2382</v>
      </c>
      <c r="AO78" t="s">
        <v>2791</v>
      </c>
      <c r="AP78" t="s">
        <v>2140</v>
      </c>
      <c r="AQ78" t="s">
        <v>3978</v>
      </c>
    </row>
    <row r="79" spans="1:44" x14ac:dyDescent="0.3">
      <c r="A79" t="s">
        <v>267</v>
      </c>
      <c r="B79" t="s">
        <v>389</v>
      </c>
      <c r="C79" t="s">
        <v>3210</v>
      </c>
      <c r="D79" t="s">
        <v>2830</v>
      </c>
      <c r="E79" t="s">
        <v>219</v>
      </c>
      <c r="F79" t="s">
        <v>779</v>
      </c>
      <c r="G79" t="s">
        <v>2786</v>
      </c>
      <c r="H79" t="s">
        <v>3211</v>
      </c>
      <c r="I79" t="s">
        <v>3212</v>
      </c>
      <c r="J79" t="s">
        <v>3213</v>
      </c>
      <c r="K79" t="s">
        <v>3214</v>
      </c>
      <c r="L79" t="s">
        <v>596</v>
      </c>
      <c r="M79" t="s">
        <v>597</v>
      </c>
      <c r="N79" t="s">
        <v>558</v>
      </c>
      <c r="O79">
        <v>55344</v>
      </c>
      <c r="P79" t="s">
        <v>221</v>
      </c>
      <c r="Q79" t="s">
        <v>598</v>
      </c>
      <c r="R79" t="s">
        <v>599</v>
      </c>
      <c r="S79" t="s">
        <v>134</v>
      </c>
      <c r="T79" t="s">
        <v>600</v>
      </c>
      <c r="U79">
        <f>_xlfn.XLOOKUP(Finance[[#This Row],[Company Domain]],Summary[Company Domain], Summary[Revenue (in 000s USD)],"ERROR")</f>
        <v>226600000</v>
      </c>
      <c r="V79" t="str">
        <f>_xlfn.XLOOKUP(Finance[[#This Row],[Company Domain]],Summary[Company Domain], Summary[Revenue Range (in USD)],"ERROR")</f>
        <v>Over $5 bil.</v>
      </c>
      <c r="W79" t="s">
        <v>601</v>
      </c>
      <c r="X79" t="s">
        <v>602</v>
      </c>
      <c r="Y79" t="s">
        <v>603</v>
      </c>
      <c r="Z79" t="s">
        <v>602</v>
      </c>
      <c r="AA79" t="str">
        <f>_xlfn.XLOOKUP(Finance[[#This Row],[Company Domain]],Summary[Company Domain], Summary[Industry (Standardized)],"ERROR")</f>
        <v>Insurance</v>
      </c>
      <c r="AB79" t="str">
        <f>_xlfn.XLOOKUP(Finance[[#This Row],[Company Domain]],Summary[Company Domain], Summary[Lead Segment HS],"ERROR")</f>
        <v>Services</v>
      </c>
      <c r="AC79" t="str">
        <f>_xlfn.XLOOKUP(Finance[[#This Row],[Company Domain]],Summary[Company Domain], Summary[Industry Re-Segmentation],"ERROR")</f>
        <v>Finance &amp; Insurance</v>
      </c>
      <c r="AD79" t="s">
        <v>604</v>
      </c>
      <c r="AE79" t="s">
        <v>605</v>
      </c>
      <c r="AF79" t="s">
        <v>606</v>
      </c>
      <c r="AG79" t="s">
        <v>607</v>
      </c>
      <c r="AH79" t="s">
        <v>597</v>
      </c>
      <c r="AI79" t="s">
        <v>558</v>
      </c>
      <c r="AJ79">
        <v>55344</v>
      </c>
      <c r="AK79" t="s">
        <v>221</v>
      </c>
      <c r="AL79" t="s">
        <v>608</v>
      </c>
      <c r="AO79" t="s">
        <v>2791</v>
      </c>
      <c r="AP79" t="s">
        <v>2140</v>
      </c>
      <c r="AQ79" t="s">
        <v>3978</v>
      </c>
    </row>
    <row r="80" spans="1:44" x14ac:dyDescent="0.3">
      <c r="A80" t="s">
        <v>1773</v>
      </c>
      <c r="C80" t="s">
        <v>3215</v>
      </c>
      <c r="D80" t="s">
        <v>2785</v>
      </c>
      <c r="E80" t="s">
        <v>219</v>
      </c>
      <c r="F80" t="s">
        <v>219</v>
      </c>
      <c r="G80" t="s">
        <v>2786</v>
      </c>
      <c r="H80" t="s">
        <v>3216</v>
      </c>
      <c r="I80" t="s">
        <v>3217</v>
      </c>
      <c r="J80" t="s">
        <v>3218</v>
      </c>
      <c r="L80" t="s">
        <v>3219</v>
      </c>
      <c r="M80" t="s">
        <v>3220</v>
      </c>
      <c r="N80" t="s">
        <v>659</v>
      </c>
      <c r="O80" t="s">
        <v>3221</v>
      </c>
      <c r="P80" t="s">
        <v>221</v>
      </c>
      <c r="Q80" t="s">
        <v>2885</v>
      </c>
      <c r="R80" t="s">
        <v>2886</v>
      </c>
      <c r="S80" t="s">
        <v>103</v>
      </c>
      <c r="T80" t="s">
        <v>2887</v>
      </c>
      <c r="U80">
        <f>_xlfn.XLOOKUP(Finance[[#This Row],[Company Domain]],Summary[Company Domain], Summary[Revenue (in 000s USD)],"ERROR")</f>
        <v>34987000</v>
      </c>
      <c r="V80" t="str">
        <f>_xlfn.XLOOKUP(Finance[[#This Row],[Company Domain]],Summary[Company Domain], Summary[Revenue Range (in USD)],"ERROR")</f>
        <v>Over $5 bil.</v>
      </c>
      <c r="W80" t="s">
        <v>208</v>
      </c>
      <c r="X80" t="s">
        <v>1398</v>
      </c>
      <c r="Y80" t="s">
        <v>2888</v>
      </c>
      <c r="Z80" t="s">
        <v>2889</v>
      </c>
      <c r="AA80" t="str">
        <f>_xlfn.XLOOKUP(Finance[[#This Row],[Company Domain]],Summary[Company Domain], Summary[Industry (Standardized)],"ERROR")</f>
        <v>Retail</v>
      </c>
      <c r="AB80" t="str">
        <f>_xlfn.XLOOKUP(Finance[[#This Row],[Company Domain]],Summary[Company Domain], Summary[Lead Segment HS],"ERROR")</f>
        <v>Services</v>
      </c>
      <c r="AC80" t="str">
        <f>_xlfn.XLOOKUP(Finance[[#This Row],[Company Domain]],Summary[Company Domain], Summary[Industry Re-Segmentation],"ERROR")</f>
        <v>Retail + CPG</v>
      </c>
      <c r="AD80" t="s">
        <v>2890</v>
      </c>
      <c r="AE80" t="s">
        <v>2891</v>
      </c>
      <c r="AF80" t="s">
        <v>2892</v>
      </c>
      <c r="AG80" t="s">
        <v>2893</v>
      </c>
      <c r="AH80" t="s">
        <v>2894</v>
      </c>
      <c r="AI80" t="s">
        <v>429</v>
      </c>
      <c r="AJ80">
        <v>60018</v>
      </c>
      <c r="AK80" t="s">
        <v>221</v>
      </c>
      <c r="AL80" t="s">
        <v>2895</v>
      </c>
      <c r="AO80" t="s">
        <v>2791</v>
      </c>
      <c r="AP80" t="s">
        <v>2141</v>
      </c>
      <c r="AQ80" t="s">
        <v>3978</v>
      </c>
    </row>
    <row r="81" spans="1:44" x14ac:dyDescent="0.3">
      <c r="A81" t="s">
        <v>2054</v>
      </c>
      <c r="C81" t="s">
        <v>2690</v>
      </c>
      <c r="D81" t="s">
        <v>3222</v>
      </c>
      <c r="E81" t="s">
        <v>219</v>
      </c>
      <c r="F81" t="s">
        <v>779</v>
      </c>
      <c r="G81" t="s">
        <v>2786</v>
      </c>
      <c r="H81" t="s">
        <v>3223</v>
      </c>
      <c r="I81" t="s">
        <v>1870</v>
      </c>
      <c r="K81" t="s">
        <v>3224</v>
      </c>
      <c r="L81" t="s">
        <v>742</v>
      </c>
      <c r="M81" t="s">
        <v>743</v>
      </c>
      <c r="N81" t="s">
        <v>376</v>
      </c>
      <c r="O81">
        <v>10022</v>
      </c>
      <c r="P81" t="s">
        <v>221</v>
      </c>
      <c r="Q81" t="s">
        <v>5</v>
      </c>
      <c r="R81" t="s">
        <v>744</v>
      </c>
      <c r="S81" t="s">
        <v>105</v>
      </c>
      <c r="T81" t="s">
        <v>745</v>
      </c>
      <c r="U81">
        <f>_xlfn.XLOOKUP(Finance[[#This Row],[Company Domain]],Summary[Company Domain], Summary[Revenue (in 000s USD)],"ERROR")</f>
        <v>6783845</v>
      </c>
      <c r="V81" t="str">
        <f>_xlfn.XLOOKUP(Finance[[#This Row],[Company Domain]],Summary[Company Domain], Summary[Revenue Range (in USD)],"ERROR")</f>
        <v>Over $5 bil.</v>
      </c>
      <c r="W81" t="s">
        <v>208</v>
      </c>
      <c r="X81" t="s">
        <v>312</v>
      </c>
      <c r="Y81" t="s">
        <v>208</v>
      </c>
      <c r="Z81" t="s">
        <v>746</v>
      </c>
      <c r="AA81" t="str">
        <f>_xlfn.XLOOKUP(Finance[[#This Row],[Company Domain]],Summary[Company Domain], Summary[Industry (Standardized)],"ERROR")</f>
        <v>Retail</v>
      </c>
      <c r="AB81" t="str">
        <f>_xlfn.XLOOKUP(Finance[[#This Row],[Company Domain]],Summary[Company Domain], Summary[Lead Segment HS],"ERROR")</f>
        <v>Services</v>
      </c>
      <c r="AC81" t="str">
        <f>_xlfn.XLOOKUP(Finance[[#This Row],[Company Domain]],Summary[Company Domain], Summary[Industry Re-Segmentation],"ERROR")</f>
        <v>Retail + CPG</v>
      </c>
      <c r="AD81" t="s">
        <v>747</v>
      </c>
      <c r="AE81" t="s">
        <v>748</v>
      </c>
      <c r="AF81" t="s">
        <v>749</v>
      </c>
      <c r="AG81" t="s">
        <v>742</v>
      </c>
      <c r="AH81" t="s">
        <v>743</v>
      </c>
      <c r="AI81" t="s">
        <v>376</v>
      </c>
      <c r="AJ81">
        <v>10022</v>
      </c>
      <c r="AK81" t="s">
        <v>221</v>
      </c>
      <c r="AL81" t="s">
        <v>750</v>
      </c>
      <c r="AO81" t="s">
        <v>2791</v>
      </c>
      <c r="AP81" t="s">
        <v>2140</v>
      </c>
      <c r="AQ81" t="s">
        <v>3440</v>
      </c>
      <c r="AR81" t="s">
        <v>210</v>
      </c>
    </row>
    <row r="82" spans="1:44" x14ac:dyDescent="0.3">
      <c r="A82" t="s">
        <v>3225</v>
      </c>
      <c r="C82" t="s">
        <v>3226</v>
      </c>
      <c r="D82" t="s">
        <v>2830</v>
      </c>
      <c r="E82" t="s">
        <v>219</v>
      </c>
      <c r="F82" t="s">
        <v>779</v>
      </c>
      <c r="G82" t="s">
        <v>2786</v>
      </c>
      <c r="H82" t="s">
        <v>3227</v>
      </c>
      <c r="I82" t="s">
        <v>114</v>
      </c>
      <c r="K82" t="s">
        <v>3228</v>
      </c>
      <c r="M82" t="s">
        <v>1472</v>
      </c>
      <c r="N82" t="s">
        <v>542</v>
      </c>
      <c r="P82" t="s">
        <v>221</v>
      </c>
      <c r="Q82" t="s">
        <v>14</v>
      </c>
      <c r="R82" t="s">
        <v>1408</v>
      </c>
      <c r="S82" t="s">
        <v>114</v>
      </c>
      <c r="T82" t="s">
        <v>1409</v>
      </c>
      <c r="U82">
        <f>_xlfn.XLOOKUP(Finance[[#This Row],[Company Domain]],Summary[Company Domain], Summary[Revenue (in 000s USD)],"ERROR")</f>
        <v>2170027</v>
      </c>
      <c r="V82" t="str">
        <f>_xlfn.XLOOKUP(Finance[[#This Row],[Company Domain]],Summary[Company Domain], Summary[Revenue Range (in USD)],"ERROR")</f>
        <v>$1 bil. - $5 bil.</v>
      </c>
      <c r="W82" t="s">
        <v>211</v>
      </c>
      <c r="X82" t="s">
        <v>298</v>
      </c>
      <c r="Y82" t="s">
        <v>211</v>
      </c>
      <c r="Z82" t="s">
        <v>1410</v>
      </c>
      <c r="AA82" t="str">
        <f>_xlfn.XLOOKUP(Finance[[#This Row],[Company Domain]],Summary[Company Domain], Summary[Industry (Standardized)],"ERROR")</f>
        <v>Hospitality</v>
      </c>
      <c r="AB82" t="str">
        <f>_xlfn.XLOOKUP(Finance[[#This Row],[Company Domain]],Summary[Company Domain], Summary[Lead Segment HS],"ERROR")</f>
        <v>Services</v>
      </c>
      <c r="AC82" t="str">
        <f>_xlfn.XLOOKUP(Finance[[#This Row],[Company Domain]],Summary[Company Domain], Summary[Industry Re-Segmentation],"ERROR")</f>
        <v>Hospitality</v>
      </c>
      <c r="AD82" t="s">
        <v>1411</v>
      </c>
      <c r="AE82" t="s">
        <v>1412</v>
      </c>
      <c r="AF82" t="s">
        <v>1413</v>
      </c>
      <c r="AG82" t="s">
        <v>1414</v>
      </c>
      <c r="AH82" t="s">
        <v>1237</v>
      </c>
      <c r="AI82" t="s">
        <v>542</v>
      </c>
      <c r="AJ82">
        <v>75019</v>
      </c>
      <c r="AK82" t="s">
        <v>221</v>
      </c>
      <c r="AL82" t="s">
        <v>1415</v>
      </c>
      <c r="AO82" t="s">
        <v>2791</v>
      </c>
      <c r="AP82" t="s">
        <v>2140</v>
      </c>
      <c r="AQ82" t="s">
        <v>3978</v>
      </c>
    </row>
    <row r="83" spans="1:44" x14ac:dyDescent="0.3">
      <c r="A83" t="s">
        <v>2541</v>
      </c>
      <c r="B83" t="s">
        <v>389</v>
      </c>
      <c r="C83" t="s">
        <v>3229</v>
      </c>
      <c r="D83" t="s">
        <v>3230</v>
      </c>
      <c r="E83" t="s">
        <v>219</v>
      </c>
      <c r="F83" t="s">
        <v>2147</v>
      </c>
      <c r="G83" t="s">
        <v>2786</v>
      </c>
      <c r="H83" t="s">
        <v>3231</v>
      </c>
      <c r="I83" t="s">
        <v>508</v>
      </c>
      <c r="K83" t="s">
        <v>3232</v>
      </c>
      <c r="M83" t="s">
        <v>308</v>
      </c>
      <c r="N83" t="s">
        <v>294</v>
      </c>
      <c r="P83" t="s">
        <v>221</v>
      </c>
      <c r="Q83" t="s">
        <v>513</v>
      </c>
      <c r="R83" t="s">
        <v>514</v>
      </c>
      <c r="S83" t="s">
        <v>123</v>
      </c>
      <c r="T83" t="s">
        <v>515</v>
      </c>
      <c r="U83">
        <f>_xlfn.XLOOKUP(Finance[[#This Row],[Company Domain]],Summary[Company Domain], Summary[Revenue (in 000s USD)],"ERROR")</f>
        <v>2041864</v>
      </c>
      <c r="V83" t="str">
        <f>_xlfn.XLOOKUP(Finance[[#This Row],[Company Domain]],Summary[Company Domain], Summary[Revenue Range (in USD)],"ERROR")</f>
        <v>$1 bil. - $5 bil.</v>
      </c>
      <c r="W83" t="s">
        <v>208</v>
      </c>
      <c r="X83" t="s">
        <v>516</v>
      </c>
      <c r="Y83" t="s">
        <v>365</v>
      </c>
      <c r="Z83" t="s">
        <v>517</v>
      </c>
      <c r="AA83" t="str">
        <f>_xlfn.XLOOKUP(Finance[[#This Row],[Company Domain]],Summary[Company Domain], Summary[Industry (Standardized)],"ERROR")</f>
        <v>Retail</v>
      </c>
      <c r="AB83" t="str">
        <f>_xlfn.XLOOKUP(Finance[[#This Row],[Company Domain]],Summary[Company Domain], Summary[Lead Segment HS],"ERROR")</f>
        <v>Services</v>
      </c>
      <c r="AC83" t="str">
        <f>_xlfn.XLOOKUP(Finance[[#This Row],[Company Domain]],Summary[Company Domain], Summary[Industry Re-Segmentation],"ERROR")</f>
        <v>Retail + CPG</v>
      </c>
      <c r="AD83" t="s">
        <v>518</v>
      </c>
      <c r="AE83" t="s">
        <v>519</v>
      </c>
      <c r="AF83" t="s">
        <v>520</v>
      </c>
      <c r="AG83" t="s">
        <v>511</v>
      </c>
      <c r="AH83" t="s">
        <v>512</v>
      </c>
      <c r="AI83" t="s">
        <v>457</v>
      </c>
      <c r="AJ83">
        <v>84601</v>
      </c>
      <c r="AK83" t="s">
        <v>221</v>
      </c>
      <c r="AL83" t="s">
        <v>521</v>
      </c>
      <c r="AO83" t="s">
        <v>2791</v>
      </c>
      <c r="AP83" t="s">
        <v>2140</v>
      </c>
      <c r="AQ83" t="s">
        <v>3978</v>
      </c>
    </row>
    <row r="84" spans="1:44" x14ac:dyDescent="0.3">
      <c r="A84" t="s">
        <v>3233</v>
      </c>
      <c r="C84" t="s">
        <v>3234</v>
      </c>
      <c r="D84" t="s">
        <v>2785</v>
      </c>
      <c r="E84" t="s">
        <v>219</v>
      </c>
      <c r="F84" t="s">
        <v>219</v>
      </c>
      <c r="G84" t="s">
        <v>2786</v>
      </c>
      <c r="H84" t="s">
        <v>3235</v>
      </c>
      <c r="I84" t="s">
        <v>3236</v>
      </c>
      <c r="J84" t="s">
        <v>3237</v>
      </c>
      <c r="K84" t="s">
        <v>3238</v>
      </c>
      <c r="M84" t="s">
        <v>3239</v>
      </c>
      <c r="N84" t="s">
        <v>3240</v>
      </c>
      <c r="O84">
        <v>46151</v>
      </c>
      <c r="P84" t="s">
        <v>221</v>
      </c>
      <c r="Q84" t="s">
        <v>2885</v>
      </c>
      <c r="R84" t="s">
        <v>2886</v>
      </c>
      <c r="S84" t="s">
        <v>103</v>
      </c>
      <c r="T84" t="s">
        <v>2887</v>
      </c>
      <c r="U84">
        <f>_xlfn.XLOOKUP(Finance[[#This Row],[Company Domain]],Summary[Company Domain], Summary[Revenue (in 000s USD)],"ERROR")</f>
        <v>34987000</v>
      </c>
      <c r="V84" t="str">
        <f>_xlfn.XLOOKUP(Finance[[#This Row],[Company Domain]],Summary[Company Domain], Summary[Revenue Range (in USD)],"ERROR")</f>
        <v>Over $5 bil.</v>
      </c>
      <c r="W84" t="s">
        <v>208</v>
      </c>
      <c r="X84" t="s">
        <v>1398</v>
      </c>
      <c r="Y84" t="s">
        <v>2888</v>
      </c>
      <c r="Z84" t="s">
        <v>2889</v>
      </c>
      <c r="AA84" t="str">
        <f>_xlfn.XLOOKUP(Finance[[#This Row],[Company Domain]],Summary[Company Domain], Summary[Industry (Standardized)],"ERROR")</f>
        <v>Retail</v>
      </c>
      <c r="AB84" t="str">
        <f>_xlfn.XLOOKUP(Finance[[#This Row],[Company Domain]],Summary[Company Domain], Summary[Lead Segment HS],"ERROR")</f>
        <v>Services</v>
      </c>
      <c r="AC84" t="str">
        <f>_xlfn.XLOOKUP(Finance[[#This Row],[Company Domain]],Summary[Company Domain], Summary[Industry Re-Segmentation],"ERROR")</f>
        <v>Retail + CPG</v>
      </c>
      <c r="AD84" t="s">
        <v>2890</v>
      </c>
      <c r="AE84" t="s">
        <v>2891</v>
      </c>
      <c r="AF84" t="s">
        <v>2892</v>
      </c>
      <c r="AG84" t="s">
        <v>2893</v>
      </c>
      <c r="AH84" t="s">
        <v>2894</v>
      </c>
      <c r="AI84" t="s">
        <v>429</v>
      </c>
      <c r="AJ84">
        <v>60018</v>
      </c>
      <c r="AK84" t="s">
        <v>221</v>
      </c>
      <c r="AL84" t="s">
        <v>2895</v>
      </c>
      <c r="AO84" t="s">
        <v>2791</v>
      </c>
      <c r="AP84" t="s">
        <v>2140</v>
      </c>
      <c r="AQ84" t="s">
        <v>3978</v>
      </c>
    </row>
    <row r="85" spans="1:44" x14ac:dyDescent="0.3">
      <c r="A85" t="s">
        <v>628</v>
      </c>
      <c r="B85" t="s">
        <v>1383</v>
      </c>
      <c r="C85" t="s">
        <v>3241</v>
      </c>
      <c r="D85" t="s">
        <v>2785</v>
      </c>
      <c r="E85" t="s">
        <v>219</v>
      </c>
      <c r="F85" t="s">
        <v>219</v>
      </c>
      <c r="G85" t="s">
        <v>2786</v>
      </c>
      <c r="H85" t="s">
        <v>3242</v>
      </c>
      <c r="I85" t="s">
        <v>155</v>
      </c>
      <c r="J85" t="s">
        <v>3243</v>
      </c>
      <c r="K85" t="s">
        <v>3244</v>
      </c>
      <c r="L85" t="s">
        <v>708</v>
      </c>
      <c r="M85" t="s">
        <v>709</v>
      </c>
      <c r="N85" t="s">
        <v>429</v>
      </c>
      <c r="O85">
        <v>60611</v>
      </c>
      <c r="P85" t="s">
        <v>221</v>
      </c>
      <c r="Q85" t="s">
        <v>710</v>
      </c>
      <c r="R85" t="s">
        <v>711</v>
      </c>
      <c r="S85" t="s">
        <v>155</v>
      </c>
      <c r="T85" t="s">
        <v>712</v>
      </c>
      <c r="U85">
        <f>_xlfn.XLOOKUP(Finance[[#This Row],[Company Domain]],Summary[Company Domain], Summary[Revenue (in 000s USD)],"ERROR")</f>
        <v>1806400</v>
      </c>
      <c r="V85" t="str">
        <f>_xlfn.XLOOKUP(Finance[[#This Row],[Company Domain]],Summary[Company Domain], Summary[Revenue Range (in USD)],"ERROR")</f>
        <v>$1 bil. - $5 bil.</v>
      </c>
      <c r="W85" t="s">
        <v>380</v>
      </c>
      <c r="X85" t="s">
        <v>713</v>
      </c>
      <c r="Y85" t="s">
        <v>380</v>
      </c>
      <c r="Z85" t="s">
        <v>713</v>
      </c>
      <c r="AA85" t="str">
        <f>_xlfn.XLOOKUP(Finance[[#This Row],[Company Domain]],Summary[Company Domain], Summary[Industry (Standardized)],"ERROR")</f>
        <v>Media &amp; Internet</v>
      </c>
      <c r="AB85" t="str">
        <f>_xlfn.XLOOKUP(Finance[[#This Row],[Company Domain]],Summary[Company Domain], Summary[Lead Segment HS],"ERROR")</f>
        <v>Services</v>
      </c>
      <c r="AC85" t="str">
        <f>_xlfn.XLOOKUP(Finance[[#This Row],[Company Domain]],Summary[Company Domain], Summary[Industry Re-Segmentation],"ERROR")</f>
        <v>General</v>
      </c>
      <c r="AD85" t="s">
        <v>714</v>
      </c>
      <c r="AE85" t="s">
        <v>715</v>
      </c>
      <c r="AF85" t="s">
        <v>716</v>
      </c>
      <c r="AG85" t="s">
        <v>717</v>
      </c>
      <c r="AH85" t="s">
        <v>718</v>
      </c>
      <c r="AI85" t="s">
        <v>457</v>
      </c>
      <c r="AK85" t="s">
        <v>221</v>
      </c>
      <c r="AL85" t="s">
        <v>719</v>
      </c>
      <c r="AO85" t="s">
        <v>2791</v>
      </c>
      <c r="AP85" t="s">
        <v>2140</v>
      </c>
      <c r="AQ85" t="s">
        <v>3978</v>
      </c>
    </row>
    <row r="86" spans="1:44" x14ac:dyDescent="0.3">
      <c r="A86" t="s">
        <v>3245</v>
      </c>
      <c r="C86" t="s">
        <v>3246</v>
      </c>
      <c r="D86" t="s">
        <v>2785</v>
      </c>
      <c r="E86" t="s">
        <v>219</v>
      </c>
      <c r="F86" t="s">
        <v>219</v>
      </c>
      <c r="G86" t="s">
        <v>2786</v>
      </c>
      <c r="H86" t="s">
        <v>3247</v>
      </c>
      <c r="I86" t="s">
        <v>3129</v>
      </c>
      <c r="J86" t="s">
        <v>3248</v>
      </c>
      <c r="K86" t="s">
        <v>3249</v>
      </c>
      <c r="L86" t="s">
        <v>3250</v>
      </c>
      <c r="M86" t="s">
        <v>2367</v>
      </c>
      <c r="N86" t="s">
        <v>1088</v>
      </c>
      <c r="O86">
        <v>80021</v>
      </c>
      <c r="P86" t="s">
        <v>221</v>
      </c>
      <c r="Q86" t="s">
        <v>44</v>
      </c>
      <c r="R86" t="s">
        <v>458</v>
      </c>
      <c r="S86" t="s">
        <v>144</v>
      </c>
      <c r="T86" t="s">
        <v>459</v>
      </c>
      <c r="U86">
        <f>_xlfn.XLOOKUP(Finance[[#This Row],[Company Domain]],Summary[Company Domain], Summary[Revenue (in 000s USD)],"ERROR")</f>
        <v>8393157</v>
      </c>
      <c r="V86" t="str">
        <f>_xlfn.XLOOKUP(Finance[[#This Row],[Company Domain]],Summary[Company Domain], Summary[Revenue Range (in USD)],"ERROR")</f>
        <v>Over $5 bil.</v>
      </c>
      <c r="W86" t="s">
        <v>280</v>
      </c>
      <c r="X86" t="s">
        <v>281</v>
      </c>
      <c r="Y86" t="s">
        <v>460</v>
      </c>
      <c r="Z86" t="s">
        <v>461</v>
      </c>
      <c r="AA86" t="str">
        <f>_xlfn.XLOOKUP(Finance[[#This Row],[Company Domain]],Summary[Company Domain], Summary[Industry (Standardized)],"ERROR")</f>
        <v>Physicians Clinics</v>
      </c>
      <c r="AB86" t="str">
        <f>_xlfn.XLOOKUP(Finance[[#This Row],[Company Domain]],Summary[Company Domain], Summary[Lead Segment HS],"ERROR")</f>
        <v>Healthcare</v>
      </c>
      <c r="AC86" t="str">
        <f>_xlfn.XLOOKUP(Finance[[#This Row],[Company Domain]],Summary[Company Domain], Summary[Industry Re-Segmentation],"ERROR")</f>
        <v>Healthcare</v>
      </c>
      <c r="AD86" t="s">
        <v>462</v>
      </c>
      <c r="AE86" t="s">
        <v>463</v>
      </c>
      <c r="AF86" t="s">
        <v>464</v>
      </c>
      <c r="AG86" t="s">
        <v>465</v>
      </c>
      <c r="AH86" t="s">
        <v>456</v>
      </c>
      <c r="AI86" t="s">
        <v>457</v>
      </c>
      <c r="AJ86">
        <v>84111</v>
      </c>
      <c r="AK86" t="s">
        <v>221</v>
      </c>
      <c r="AL86" t="s">
        <v>466</v>
      </c>
      <c r="AO86" t="s">
        <v>2791</v>
      </c>
      <c r="AP86" t="s">
        <v>2140</v>
      </c>
      <c r="AQ86" t="s">
        <v>3978</v>
      </c>
    </row>
    <row r="87" spans="1:44" x14ac:dyDescent="0.3">
      <c r="A87" t="s">
        <v>3251</v>
      </c>
      <c r="C87" t="s">
        <v>3252</v>
      </c>
      <c r="D87" t="s">
        <v>2785</v>
      </c>
      <c r="E87" t="s">
        <v>219</v>
      </c>
      <c r="F87" t="s">
        <v>219</v>
      </c>
      <c r="G87" t="s">
        <v>2786</v>
      </c>
      <c r="H87" t="s">
        <v>3253</v>
      </c>
      <c r="I87" t="s">
        <v>156</v>
      </c>
      <c r="K87" t="s">
        <v>3254</v>
      </c>
      <c r="L87" t="s">
        <v>3088</v>
      </c>
      <c r="M87" t="s">
        <v>1031</v>
      </c>
      <c r="N87" t="s">
        <v>591</v>
      </c>
      <c r="O87">
        <v>45263</v>
      </c>
      <c r="P87" t="s">
        <v>221</v>
      </c>
      <c r="Q87" t="s">
        <v>1445</v>
      </c>
      <c r="R87" t="s">
        <v>1446</v>
      </c>
      <c r="S87" t="s">
        <v>156</v>
      </c>
      <c r="T87" t="s">
        <v>1447</v>
      </c>
      <c r="U87">
        <f>_xlfn.XLOOKUP(Finance[[#This Row],[Company Domain]],Summary[Company Domain], Summary[Revenue (in 000s USD)],"ERROR")</f>
        <v>8732000</v>
      </c>
      <c r="V87" t="str">
        <f>_xlfn.XLOOKUP(Finance[[#This Row],[Company Domain]],Summary[Company Domain], Summary[Revenue Range (in USD)],"ERROR")</f>
        <v>Over $5 bil.</v>
      </c>
      <c r="W87" t="s">
        <v>219</v>
      </c>
      <c r="X87" t="s">
        <v>349</v>
      </c>
      <c r="Y87" t="s">
        <v>219</v>
      </c>
      <c r="Z87" t="s">
        <v>349</v>
      </c>
      <c r="AA87" t="str">
        <f>_xlfn.XLOOKUP(Finance[[#This Row],[Company Domain]],Summary[Company Domain], Summary[Industry (Standardized)],"ERROR")</f>
        <v>Finance</v>
      </c>
      <c r="AB87" t="str">
        <f>_xlfn.XLOOKUP(Finance[[#This Row],[Company Domain]],Summary[Company Domain], Summary[Lead Segment HS],"ERROR")</f>
        <v>Services</v>
      </c>
      <c r="AC87" t="str">
        <f>_xlfn.XLOOKUP(Finance[[#This Row],[Company Domain]],Summary[Company Domain], Summary[Industry Re-Segmentation],"ERROR")</f>
        <v>Finance &amp; Insurance</v>
      </c>
      <c r="AD87" t="s">
        <v>1448</v>
      </c>
      <c r="AE87" t="s">
        <v>1449</v>
      </c>
      <c r="AF87" t="s">
        <v>1450</v>
      </c>
      <c r="AG87" t="s">
        <v>1451</v>
      </c>
      <c r="AH87" t="s">
        <v>1031</v>
      </c>
      <c r="AI87" t="s">
        <v>591</v>
      </c>
      <c r="AJ87">
        <v>45263</v>
      </c>
      <c r="AK87" t="s">
        <v>221</v>
      </c>
      <c r="AL87" t="s">
        <v>1452</v>
      </c>
      <c r="AO87" t="s">
        <v>2791</v>
      </c>
      <c r="AP87" t="s">
        <v>2141</v>
      </c>
      <c r="AQ87" t="s">
        <v>3978</v>
      </c>
    </row>
    <row r="88" spans="1:44" x14ac:dyDescent="0.3">
      <c r="A88" t="s">
        <v>2504</v>
      </c>
      <c r="C88" t="s">
        <v>488</v>
      </c>
      <c r="D88" t="s">
        <v>2785</v>
      </c>
      <c r="E88" t="s">
        <v>219</v>
      </c>
      <c r="F88" t="s">
        <v>219</v>
      </c>
      <c r="G88" t="s">
        <v>2786</v>
      </c>
      <c r="H88" t="s">
        <v>3255</v>
      </c>
      <c r="I88" t="s">
        <v>188</v>
      </c>
      <c r="K88" t="s">
        <v>3256</v>
      </c>
      <c r="L88" t="s">
        <v>1116</v>
      </c>
      <c r="M88" t="s">
        <v>1109</v>
      </c>
      <c r="N88" t="s">
        <v>920</v>
      </c>
      <c r="O88">
        <v>87110</v>
      </c>
      <c r="P88" t="s">
        <v>221</v>
      </c>
      <c r="Q88" t="s">
        <v>88</v>
      </c>
      <c r="R88" t="s">
        <v>1110</v>
      </c>
      <c r="S88" t="s">
        <v>188</v>
      </c>
      <c r="T88" t="s">
        <v>1111</v>
      </c>
      <c r="U88">
        <f>_xlfn.XLOOKUP(Finance[[#This Row],[Company Domain]],Summary[Company Domain], Summary[Revenue (in 000s USD)],"ERROR")</f>
        <v>5102805</v>
      </c>
      <c r="V88" t="str">
        <f>_xlfn.XLOOKUP(Finance[[#This Row],[Company Domain]],Summary[Company Domain], Summary[Revenue Range (in USD)],"ERROR")</f>
        <v>Over $5 bil.</v>
      </c>
      <c r="W88" t="s">
        <v>280</v>
      </c>
      <c r="X88" t="s">
        <v>281</v>
      </c>
      <c r="Y88" t="s">
        <v>1112</v>
      </c>
      <c r="Z88" t="s">
        <v>461</v>
      </c>
      <c r="AA88" t="str">
        <f>_xlfn.XLOOKUP(Finance[[#This Row],[Company Domain]],Summary[Company Domain], Summary[Industry (Standardized)],"ERROR")</f>
        <v>Physicians Clinics</v>
      </c>
      <c r="AB88" t="str">
        <f>_xlfn.XLOOKUP(Finance[[#This Row],[Company Domain]],Summary[Company Domain], Summary[Lead Segment HS],"ERROR")</f>
        <v>Healthcare</v>
      </c>
      <c r="AC88" t="str">
        <f>_xlfn.XLOOKUP(Finance[[#This Row],[Company Domain]],Summary[Company Domain], Summary[Industry Re-Segmentation],"ERROR")</f>
        <v>Healthcare</v>
      </c>
      <c r="AD88" t="s">
        <v>1113</v>
      </c>
      <c r="AE88" t="s">
        <v>1114</v>
      </c>
      <c r="AF88" t="s">
        <v>1115</v>
      </c>
      <c r="AG88" t="s">
        <v>1116</v>
      </c>
      <c r="AH88" t="s">
        <v>1109</v>
      </c>
      <c r="AI88" t="s">
        <v>920</v>
      </c>
      <c r="AJ88">
        <v>87110</v>
      </c>
      <c r="AK88" t="s">
        <v>221</v>
      </c>
      <c r="AL88" t="s">
        <v>1117</v>
      </c>
      <c r="AO88" t="s">
        <v>2791</v>
      </c>
      <c r="AP88" t="s">
        <v>2140</v>
      </c>
      <c r="AQ88" t="s">
        <v>3439</v>
      </c>
      <c r="AR88" t="s">
        <v>207</v>
      </c>
    </row>
    <row r="89" spans="1:44" x14ac:dyDescent="0.3">
      <c r="A89" t="s">
        <v>1081</v>
      </c>
      <c r="C89" t="s">
        <v>3257</v>
      </c>
      <c r="D89" t="s">
        <v>2785</v>
      </c>
      <c r="E89" t="s">
        <v>219</v>
      </c>
      <c r="F89" t="s">
        <v>219</v>
      </c>
      <c r="G89" t="s">
        <v>2786</v>
      </c>
      <c r="H89" t="s">
        <v>3258</v>
      </c>
      <c r="I89" t="s">
        <v>3141</v>
      </c>
      <c r="J89" t="s">
        <v>3259</v>
      </c>
      <c r="K89" t="s">
        <v>3260</v>
      </c>
      <c r="L89" t="s">
        <v>3261</v>
      </c>
      <c r="M89" t="s">
        <v>3262</v>
      </c>
      <c r="N89" t="s">
        <v>1088</v>
      </c>
      <c r="O89">
        <v>80111</v>
      </c>
      <c r="P89" t="s">
        <v>221</v>
      </c>
      <c r="Q89" t="s">
        <v>2885</v>
      </c>
      <c r="R89" t="s">
        <v>2886</v>
      </c>
      <c r="S89" t="s">
        <v>103</v>
      </c>
      <c r="T89" t="s">
        <v>2887</v>
      </c>
      <c r="U89">
        <f>_xlfn.XLOOKUP(Finance[[#This Row],[Company Domain]],Summary[Company Domain], Summary[Revenue (in 000s USD)],"ERROR")</f>
        <v>34987000</v>
      </c>
      <c r="V89" t="str">
        <f>_xlfn.XLOOKUP(Finance[[#This Row],[Company Domain]],Summary[Company Domain], Summary[Revenue Range (in USD)],"ERROR")</f>
        <v>Over $5 bil.</v>
      </c>
      <c r="W89" t="s">
        <v>208</v>
      </c>
      <c r="X89" t="s">
        <v>1398</v>
      </c>
      <c r="Y89" t="s">
        <v>2888</v>
      </c>
      <c r="Z89" t="s">
        <v>2889</v>
      </c>
      <c r="AA89" t="str">
        <f>_xlfn.XLOOKUP(Finance[[#This Row],[Company Domain]],Summary[Company Domain], Summary[Industry (Standardized)],"ERROR")</f>
        <v>Retail</v>
      </c>
      <c r="AB89" t="str">
        <f>_xlfn.XLOOKUP(Finance[[#This Row],[Company Domain]],Summary[Company Domain], Summary[Lead Segment HS],"ERROR")</f>
        <v>Services</v>
      </c>
      <c r="AC89" t="str">
        <f>_xlfn.XLOOKUP(Finance[[#This Row],[Company Domain]],Summary[Company Domain], Summary[Industry Re-Segmentation],"ERROR")</f>
        <v>Retail + CPG</v>
      </c>
      <c r="AD89" t="s">
        <v>2890</v>
      </c>
      <c r="AE89" t="s">
        <v>2891</v>
      </c>
      <c r="AF89" t="s">
        <v>2892</v>
      </c>
      <c r="AG89" t="s">
        <v>2893</v>
      </c>
      <c r="AH89" t="s">
        <v>2894</v>
      </c>
      <c r="AI89" t="s">
        <v>429</v>
      </c>
      <c r="AJ89">
        <v>60018</v>
      </c>
      <c r="AK89" t="s">
        <v>221</v>
      </c>
      <c r="AL89" t="s">
        <v>2895</v>
      </c>
      <c r="AO89" t="s">
        <v>2791</v>
      </c>
      <c r="AP89" t="s">
        <v>2141</v>
      </c>
      <c r="AQ89" t="s">
        <v>3978</v>
      </c>
    </row>
    <row r="90" spans="1:44" x14ac:dyDescent="0.3">
      <c r="A90" t="s">
        <v>3263</v>
      </c>
      <c r="C90" t="s">
        <v>3264</v>
      </c>
      <c r="D90" t="s">
        <v>3060</v>
      </c>
      <c r="E90" t="s">
        <v>219</v>
      </c>
      <c r="F90" t="s">
        <v>219</v>
      </c>
      <c r="G90" t="s">
        <v>2786</v>
      </c>
      <c r="H90" t="s">
        <v>3265</v>
      </c>
      <c r="I90" t="s">
        <v>115</v>
      </c>
      <c r="L90" t="s">
        <v>3067</v>
      </c>
      <c r="M90" t="s">
        <v>293</v>
      </c>
      <c r="N90" t="s">
        <v>294</v>
      </c>
      <c r="O90">
        <v>92123</v>
      </c>
      <c r="P90" t="s">
        <v>221</v>
      </c>
      <c r="Q90" t="s">
        <v>295</v>
      </c>
      <c r="R90" t="s">
        <v>296</v>
      </c>
      <c r="S90" t="s">
        <v>115</v>
      </c>
      <c r="T90" t="s">
        <v>297</v>
      </c>
      <c r="U90">
        <f>_xlfn.XLOOKUP(Finance[[#This Row],[Company Domain]],Summary[Company Domain], Summary[Revenue (in 000s USD)],"ERROR")</f>
        <v>1722555</v>
      </c>
      <c r="V90" t="str">
        <f>_xlfn.XLOOKUP(Finance[[#This Row],[Company Domain]],Summary[Company Domain], Summary[Revenue Range (in USD)],"ERROR")</f>
        <v>$1 bil. - $5 bil.</v>
      </c>
      <c r="W90" t="s">
        <v>211</v>
      </c>
      <c r="X90" t="s">
        <v>298</v>
      </c>
      <c r="Y90" t="s">
        <v>211</v>
      </c>
      <c r="Z90" t="s">
        <v>298</v>
      </c>
      <c r="AA90" t="str">
        <f>_xlfn.XLOOKUP(Finance[[#This Row],[Company Domain]],Summary[Company Domain], Summary[Industry (Standardized)],"ERROR")</f>
        <v>Hospitality</v>
      </c>
      <c r="AB90" t="str">
        <f>_xlfn.XLOOKUP(Finance[[#This Row],[Company Domain]],Summary[Company Domain], Summary[Lead Segment HS],"ERROR")</f>
        <v>Services</v>
      </c>
      <c r="AC90" t="str">
        <f>_xlfn.XLOOKUP(Finance[[#This Row],[Company Domain]],Summary[Company Domain], Summary[Industry Re-Segmentation],"ERROR")</f>
        <v>Hospitality</v>
      </c>
      <c r="AD90" t="s">
        <v>299</v>
      </c>
      <c r="AE90" t="s">
        <v>300</v>
      </c>
      <c r="AF90" t="s">
        <v>301</v>
      </c>
      <c r="AG90" t="s">
        <v>292</v>
      </c>
      <c r="AH90" t="s">
        <v>293</v>
      </c>
      <c r="AI90" t="s">
        <v>294</v>
      </c>
      <c r="AJ90">
        <v>92123</v>
      </c>
      <c r="AK90" t="s">
        <v>221</v>
      </c>
      <c r="AL90" t="s">
        <v>302</v>
      </c>
      <c r="AO90" t="s">
        <v>2791</v>
      </c>
      <c r="AP90" t="s">
        <v>2140</v>
      </c>
      <c r="AQ90" t="s">
        <v>3978</v>
      </c>
    </row>
    <row r="91" spans="1:44" x14ac:dyDescent="0.3">
      <c r="A91" t="s">
        <v>3266</v>
      </c>
      <c r="C91" t="s">
        <v>3267</v>
      </c>
      <c r="D91" t="s">
        <v>2830</v>
      </c>
      <c r="E91" t="s">
        <v>219</v>
      </c>
      <c r="F91" t="s">
        <v>779</v>
      </c>
      <c r="G91" t="s">
        <v>2786</v>
      </c>
      <c r="H91" t="s">
        <v>3268</v>
      </c>
      <c r="I91" t="s">
        <v>113</v>
      </c>
      <c r="K91" t="s">
        <v>3269</v>
      </c>
      <c r="L91" t="s">
        <v>2655</v>
      </c>
      <c r="M91" t="s">
        <v>2656</v>
      </c>
      <c r="N91" t="s">
        <v>542</v>
      </c>
      <c r="O91">
        <v>75038</v>
      </c>
      <c r="P91" t="s">
        <v>221</v>
      </c>
      <c r="Q91" t="s">
        <v>2657</v>
      </c>
      <c r="R91" t="s">
        <v>2658</v>
      </c>
      <c r="S91" t="s">
        <v>113</v>
      </c>
      <c r="T91" t="s">
        <v>2659</v>
      </c>
      <c r="U91">
        <f>_xlfn.XLOOKUP(Finance[[#This Row],[Company Domain]],Summary[Company Domain], Summary[Revenue (in 000s USD)],"ERROR")</f>
        <v>1920904</v>
      </c>
      <c r="V91" t="str">
        <f>_xlfn.XLOOKUP(Finance[[#This Row],[Company Domain]],Summary[Company Domain], Summary[Revenue Range (in USD)],"ERROR")</f>
        <v>$1 bil. - $5 bil.</v>
      </c>
      <c r="W91" t="s">
        <v>213</v>
      </c>
      <c r="X91" t="s">
        <v>2660</v>
      </c>
      <c r="Y91" t="s">
        <v>213</v>
      </c>
      <c r="Z91" t="s">
        <v>2660</v>
      </c>
      <c r="AA91" t="str">
        <f>_xlfn.XLOOKUP(Finance[[#This Row],[Company Domain]],Summary[Company Domain], Summary[Industry (Standardized)],"ERROR")</f>
        <v>Consumer Services</v>
      </c>
      <c r="AB91" t="str">
        <f>_xlfn.XLOOKUP(Finance[[#This Row],[Company Domain]],Summary[Company Domain], Summary[Lead Segment HS],"ERROR")</f>
        <v>Services</v>
      </c>
      <c r="AC91" t="str">
        <f>_xlfn.XLOOKUP(Finance[[#This Row],[Company Domain]],Summary[Company Domain], Summary[Industry Re-Segmentation],"ERROR")</f>
        <v>Retail + CPG</v>
      </c>
      <c r="AD91" t="s">
        <v>2661</v>
      </c>
      <c r="AE91" t="s">
        <v>2662</v>
      </c>
      <c r="AF91" t="s">
        <v>2663</v>
      </c>
      <c r="AG91" t="s">
        <v>2655</v>
      </c>
      <c r="AH91" t="s">
        <v>2656</v>
      </c>
      <c r="AI91" t="s">
        <v>542</v>
      </c>
      <c r="AJ91">
        <v>75038</v>
      </c>
      <c r="AK91" t="s">
        <v>221</v>
      </c>
      <c r="AL91" t="s">
        <v>2664</v>
      </c>
      <c r="AO91" t="s">
        <v>2791</v>
      </c>
      <c r="AP91" t="s">
        <v>2140</v>
      </c>
      <c r="AQ91" t="s">
        <v>3439</v>
      </c>
      <c r="AR91" t="s">
        <v>210</v>
      </c>
    </row>
    <row r="92" spans="1:44" x14ac:dyDescent="0.3">
      <c r="A92" t="s">
        <v>3270</v>
      </c>
      <c r="B92" t="s">
        <v>505</v>
      </c>
      <c r="C92" t="s">
        <v>3271</v>
      </c>
      <c r="D92" t="s">
        <v>2785</v>
      </c>
      <c r="E92" t="s">
        <v>219</v>
      </c>
      <c r="F92" t="s">
        <v>219</v>
      </c>
      <c r="G92" t="s">
        <v>2786</v>
      </c>
      <c r="H92" t="s">
        <v>3272</v>
      </c>
      <c r="I92" t="s">
        <v>133</v>
      </c>
      <c r="J92" t="s">
        <v>3273</v>
      </c>
      <c r="K92" t="s">
        <v>3274</v>
      </c>
      <c r="L92" t="s">
        <v>436</v>
      </c>
      <c r="M92" t="s">
        <v>428</v>
      </c>
      <c r="N92" t="s">
        <v>429</v>
      </c>
      <c r="O92">
        <v>60031</v>
      </c>
      <c r="P92" t="s">
        <v>221</v>
      </c>
      <c r="Q92" t="s">
        <v>33</v>
      </c>
      <c r="R92" t="s">
        <v>430</v>
      </c>
      <c r="S92" t="s">
        <v>133</v>
      </c>
      <c r="T92" t="s">
        <v>431</v>
      </c>
      <c r="U92">
        <f>_xlfn.XLOOKUP(Finance[[#This Row],[Company Domain]],Summary[Company Domain], Summary[Revenue (in 000s USD)],"ERROR")</f>
        <v>2186762</v>
      </c>
      <c r="V92" t="str">
        <f>_xlfn.XLOOKUP(Finance[[#This Row],[Company Domain]],Summary[Company Domain], Summary[Revenue Range (in USD)],"ERROR")</f>
        <v>$1 bil. - $5 bil.</v>
      </c>
      <c r="W92" t="s">
        <v>432</v>
      </c>
      <c r="X92" t="s">
        <v>214</v>
      </c>
      <c r="Y92" t="s">
        <v>432</v>
      </c>
      <c r="Z92" t="s">
        <v>214</v>
      </c>
      <c r="AA92" t="str">
        <f>_xlfn.XLOOKUP(Finance[[#This Row],[Company Domain]],Summary[Company Domain], Summary[Industry (Standardized)],"ERROR")</f>
        <v>Elderly Care Services</v>
      </c>
      <c r="AB92" t="str">
        <f>_xlfn.XLOOKUP(Finance[[#This Row],[Company Domain]],Summary[Company Domain], Summary[Lead Segment HS],"ERROR")</f>
        <v>Healthcare</v>
      </c>
      <c r="AC92" t="str">
        <f>_xlfn.XLOOKUP(Finance[[#This Row],[Company Domain]],Summary[Company Domain], Summary[Industry Re-Segmentation],"ERROR")</f>
        <v>Healthcare</v>
      </c>
      <c r="AD92" t="s">
        <v>433</v>
      </c>
      <c r="AE92" t="s">
        <v>434</v>
      </c>
      <c r="AF92" t="s">
        <v>435</v>
      </c>
      <c r="AG92" t="s">
        <v>436</v>
      </c>
      <c r="AH92" t="s">
        <v>428</v>
      </c>
      <c r="AI92" t="s">
        <v>429</v>
      </c>
      <c r="AJ92">
        <v>60031</v>
      </c>
      <c r="AK92" t="s">
        <v>221</v>
      </c>
      <c r="AL92" t="s">
        <v>437</v>
      </c>
      <c r="AO92" t="s">
        <v>2791</v>
      </c>
      <c r="AP92" t="s">
        <v>2140</v>
      </c>
      <c r="AQ92" t="s">
        <v>3978</v>
      </c>
    </row>
    <row r="93" spans="1:44" x14ac:dyDescent="0.3">
      <c r="A93" t="s">
        <v>628</v>
      </c>
      <c r="C93" t="s">
        <v>3275</v>
      </c>
      <c r="D93" t="s">
        <v>3276</v>
      </c>
      <c r="E93" t="s">
        <v>219</v>
      </c>
      <c r="F93" t="s">
        <v>219</v>
      </c>
      <c r="G93" t="s">
        <v>2786</v>
      </c>
      <c r="H93" t="s">
        <v>3277</v>
      </c>
      <c r="I93" t="s">
        <v>3129</v>
      </c>
      <c r="J93" t="s">
        <v>3278</v>
      </c>
      <c r="K93" t="s">
        <v>3279</v>
      </c>
      <c r="L93" t="s">
        <v>3280</v>
      </c>
      <c r="M93" t="s">
        <v>3281</v>
      </c>
      <c r="N93" t="s">
        <v>830</v>
      </c>
      <c r="O93">
        <v>32461</v>
      </c>
      <c r="P93" t="s">
        <v>221</v>
      </c>
      <c r="Q93" t="s">
        <v>44</v>
      </c>
      <c r="R93" t="s">
        <v>458</v>
      </c>
      <c r="S93" t="s">
        <v>144</v>
      </c>
      <c r="T93" t="s">
        <v>459</v>
      </c>
      <c r="U93">
        <f>_xlfn.XLOOKUP(Finance[[#This Row],[Company Domain]],Summary[Company Domain], Summary[Revenue (in 000s USD)],"ERROR")</f>
        <v>8393157</v>
      </c>
      <c r="V93" t="str">
        <f>_xlfn.XLOOKUP(Finance[[#This Row],[Company Domain]],Summary[Company Domain], Summary[Revenue Range (in USD)],"ERROR")</f>
        <v>Over $5 bil.</v>
      </c>
      <c r="W93" t="s">
        <v>280</v>
      </c>
      <c r="X93" t="s">
        <v>281</v>
      </c>
      <c r="Y93" t="s">
        <v>460</v>
      </c>
      <c r="Z93" t="s">
        <v>461</v>
      </c>
      <c r="AA93" t="str">
        <f>_xlfn.XLOOKUP(Finance[[#This Row],[Company Domain]],Summary[Company Domain], Summary[Industry (Standardized)],"ERROR")</f>
        <v>Physicians Clinics</v>
      </c>
      <c r="AB93" t="str">
        <f>_xlfn.XLOOKUP(Finance[[#This Row],[Company Domain]],Summary[Company Domain], Summary[Lead Segment HS],"ERROR")</f>
        <v>Healthcare</v>
      </c>
      <c r="AC93" t="str">
        <f>_xlfn.XLOOKUP(Finance[[#This Row],[Company Domain]],Summary[Company Domain], Summary[Industry Re-Segmentation],"ERROR")</f>
        <v>Healthcare</v>
      </c>
      <c r="AD93" t="s">
        <v>462</v>
      </c>
      <c r="AE93" t="s">
        <v>463</v>
      </c>
      <c r="AF93" t="s">
        <v>464</v>
      </c>
      <c r="AG93" t="s">
        <v>465</v>
      </c>
      <c r="AH93" t="s">
        <v>456</v>
      </c>
      <c r="AI93" t="s">
        <v>457</v>
      </c>
      <c r="AJ93">
        <v>84111</v>
      </c>
      <c r="AK93" t="s">
        <v>221</v>
      </c>
      <c r="AL93" t="s">
        <v>466</v>
      </c>
      <c r="AO93" t="s">
        <v>2791</v>
      </c>
      <c r="AP93" t="s">
        <v>2140</v>
      </c>
      <c r="AQ93" t="s">
        <v>3978</v>
      </c>
    </row>
    <row r="94" spans="1:44" x14ac:dyDescent="0.3">
      <c r="A94" t="s">
        <v>3282</v>
      </c>
      <c r="C94" t="s">
        <v>3283</v>
      </c>
      <c r="D94" t="s">
        <v>2785</v>
      </c>
      <c r="E94" t="s">
        <v>219</v>
      </c>
      <c r="F94" t="s">
        <v>219</v>
      </c>
      <c r="G94" t="s">
        <v>2786</v>
      </c>
      <c r="H94" t="s">
        <v>3284</v>
      </c>
      <c r="I94" t="s">
        <v>191</v>
      </c>
      <c r="J94" t="s">
        <v>3285</v>
      </c>
      <c r="K94" t="s">
        <v>3286</v>
      </c>
      <c r="L94" t="s">
        <v>556</v>
      </c>
      <c r="M94" t="s">
        <v>557</v>
      </c>
      <c r="N94" t="s">
        <v>558</v>
      </c>
      <c r="O94">
        <v>55343</v>
      </c>
      <c r="P94" t="s">
        <v>221</v>
      </c>
      <c r="Q94" t="s">
        <v>559</v>
      </c>
      <c r="R94" t="s">
        <v>560</v>
      </c>
      <c r="S94" t="s">
        <v>191</v>
      </c>
      <c r="T94" t="s">
        <v>561</v>
      </c>
      <c r="U94">
        <f>_xlfn.XLOOKUP(Finance[[#This Row],[Company Domain]],Summary[Company Domain], Summary[Revenue (in 000s USD)],"ERROR")</f>
        <v>257000000</v>
      </c>
      <c r="V94" t="str">
        <f>_xlfn.XLOOKUP(Finance[[#This Row],[Company Domain]],Summary[Company Domain], Summary[Revenue Range (in USD)],"ERROR")</f>
        <v>Over $5 bil.</v>
      </c>
      <c r="W94" t="s">
        <v>215</v>
      </c>
      <c r="Y94" t="s">
        <v>215</v>
      </c>
      <c r="AA94" t="str">
        <f>_xlfn.XLOOKUP(Finance[[#This Row],[Company Domain]],Summary[Company Domain], Summary[Industry (Standardized)],"ERROR")</f>
        <v>Insurance</v>
      </c>
      <c r="AB94" t="str">
        <f>_xlfn.XLOOKUP(Finance[[#This Row],[Company Domain]],Summary[Company Domain], Summary[Lead Segment HS],"ERROR")</f>
        <v>Services</v>
      </c>
      <c r="AC94" t="str">
        <f>_xlfn.XLOOKUP(Finance[[#This Row],[Company Domain]],Summary[Company Domain], Summary[Industry Re-Segmentation],"ERROR")</f>
        <v>Finance &amp; Insurance</v>
      </c>
      <c r="AD94" t="s">
        <v>562</v>
      </c>
      <c r="AE94" t="s">
        <v>563</v>
      </c>
      <c r="AF94" t="s">
        <v>564</v>
      </c>
      <c r="AG94" t="s">
        <v>556</v>
      </c>
      <c r="AH94" t="s">
        <v>557</v>
      </c>
      <c r="AI94" t="s">
        <v>558</v>
      </c>
      <c r="AJ94">
        <v>55343</v>
      </c>
      <c r="AK94" t="s">
        <v>221</v>
      </c>
      <c r="AL94" t="s">
        <v>565</v>
      </c>
      <c r="AO94" t="s">
        <v>2791</v>
      </c>
      <c r="AP94" t="s">
        <v>2140</v>
      </c>
      <c r="AQ94" t="s">
        <v>3978</v>
      </c>
    </row>
    <row r="95" spans="1:44" x14ac:dyDescent="0.3">
      <c r="A95" t="s">
        <v>974</v>
      </c>
      <c r="C95" t="s">
        <v>3287</v>
      </c>
      <c r="D95" t="s">
        <v>2785</v>
      </c>
      <c r="E95" t="s">
        <v>219</v>
      </c>
      <c r="F95" t="s">
        <v>219</v>
      </c>
      <c r="G95" t="s">
        <v>2786</v>
      </c>
      <c r="H95" t="s">
        <v>3288</v>
      </c>
      <c r="I95" t="s">
        <v>134</v>
      </c>
      <c r="K95" t="s">
        <v>3289</v>
      </c>
      <c r="M95" t="s">
        <v>3290</v>
      </c>
      <c r="N95" t="s">
        <v>1707</v>
      </c>
      <c r="O95">
        <v>2180</v>
      </c>
      <c r="P95" t="s">
        <v>221</v>
      </c>
      <c r="Q95" t="s">
        <v>598</v>
      </c>
      <c r="R95" t="s">
        <v>599</v>
      </c>
      <c r="S95" t="s">
        <v>134</v>
      </c>
      <c r="T95" t="s">
        <v>600</v>
      </c>
      <c r="U95">
        <f>_xlfn.XLOOKUP(Finance[[#This Row],[Company Domain]],Summary[Company Domain], Summary[Revenue (in 000s USD)],"ERROR")</f>
        <v>226600000</v>
      </c>
      <c r="V95" t="str">
        <f>_xlfn.XLOOKUP(Finance[[#This Row],[Company Domain]],Summary[Company Domain], Summary[Revenue Range (in USD)],"ERROR")</f>
        <v>Over $5 bil.</v>
      </c>
      <c r="W95" t="s">
        <v>601</v>
      </c>
      <c r="X95" t="s">
        <v>602</v>
      </c>
      <c r="Y95" t="s">
        <v>603</v>
      </c>
      <c r="Z95" t="s">
        <v>602</v>
      </c>
      <c r="AA95" t="str">
        <f>_xlfn.XLOOKUP(Finance[[#This Row],[Company Domain]],Summary[Company Domain], Summary[Industry (Standardized)],"ERROR")</f>
        <v>Insurance</v>
      </c>
      <c r="AB95" t="str">
        <f>_xlfn.XLOOKUP(Finance[[#This Row],[Company Domain]],Summary[Company Domain], Summary[Lead Segment HS],"ERROR")</f>
        <v>Services</v>
      </c>
      <c r="AC95" t="str">
        <f>_xlfn.XLOOKUP(Finance[[#This Row],[Company Domain]],Summary[Company Domain], Summary[Industry Re-Segmentation],"ERROR")</f>
        <v>Finance &amp; Insurance</v>
      </c>
      <c r="AD95" t="s">
        <v>604</v>
      </c>
      <c r="AE95" t="s">
        <v>605</v>
      </c>
      <c r="AF95" t="s">
        <v>606</v>
      </c>
      <c r="AG95" t="s">
        <v>607</v>
      </c>
      <c r="AH95" t="s">
        <v>597</v>
      </c>
      <c r="AI95" t="s">
        <v>558</v>
      </c>
      <c r="AJ95">
        <v>55344</v>
      </c>
      <c r="AK95" t="s">
        <v>221</v>
      </c>
      <c r="AL95" t="s">
        <v>608</v>
      </c>
      <c r="AO95" t="s">
        <v>2791</v>
      </c>
      <c r="AP95" t="s">
        <v>2140</v>
      </c>
      <c r="AQ95" t="s">
        <v>3978</v>
      </c>
    </row>
    <row r="96" spans="1:44" x14ac:dyDescent="0.3">
      <c r="A96" t="s">
        <v>3291</v>
      </c>
      <c r="C96" t="s">
        <v>3292</v>
      </c>
      <c r="D96" t="s">
        <v>2817</v>
      </c>
      <c r="E96" t="s">
        <v>219</v>
      </c>
      <c r="F96" t="s">
        <v>219</v>
      </c>
      <c r="G96" t="s">
        <v>2786</v>
      </c>
      <c r="H96" t="s">
        <v>3293</v>
      </c>
      <c r="I96" t="s">
        <v>195</v>
      </c>
      <c r="K96" t="s">
        <v>3294</v>
      </c>
      <c r="L96" t="s">
        <v>1367</v>
      </c>
      <c r="M96" t="s">
        <v>904</v>
      </c>
      <c r="N96" t="s">
        <v>529</v>
      </c>
      <c r="O96">
        <v>98109</v>
      </c>
      <c r="P96" t="s">
        <v>221</v>
      </c>
      <c r="Q96" t="s">
        <v>1368</v>
      </c>
      <c r="R96" t="s">
        <v>1369</v>
      </c>
      <c r="S96" t="s">
        <v>195</v>
      </c>
      <c r="T96" t="s">
        <v>1370</v>
      </c>
      <c r="U96">
        <f>_xlfn.XLOOKUP(Finance[[#This Row],[Company Domain]],Summary[Company Domain], Summary[Revenue (in 000s USD)],"ERROR")</f>
        <v>538046000</v>
      </c>
      <c r="V96" t="str">
        <f>_xlfn.XLOOKUP(Finance[[#This Row],[Company Domain]],Summary[Company Domain], Summary[Revenue Range (in USD)],"ERROR")</f>
        <v>Over $5 bil.</v>
      </c>
      <c r="W96" t="s">
        <v>208</v>
      </c>
      <c r="X96" t="s">
        <v>1204</v>
      </c>
      <c r="Y96" t="s">
        <v>208</v>
      </c>
      <c r="Z96" t="s">
        <v>1371</v>
      </c>
      <c r="AA96" t="str">
        <f>_xlfn.XLOOKUP(Finance[[#This Row],[Company Domain]],Summary[Company Domain], Summary[Industry (Standardized)],"ERROR")</f>
        <v>Retail</v>
      </c>
      <c r="AB96" t="str">
        <f>_xlfn.XLOOKUP(Finance[[#This Row],[Company Domain]],Summary[Company Domain], Summary[Lead Segment HS],"ERROR")</f>
        <v>Services</v>
      </c>
      <c r="AC96" t="str">
        <f>_xlfn.XLOOKUP(Finance[[#This Row],[Company Domain]],Summary[Company Domain], Summary[Industry Re-Segmentation],"ERROR")</f>
        <v>Retail + CPG</v>
      </c>
      <c r="AD96" t="s">
        <v>1372</v>
      </c>
      <c r="AE96" t="s">
        <v>1373</v>
      </c>
      <c r="AF96" t="s">
        <v>1374</v>
      </c>
      <c r="AG96" t="s">
        <v>1367</v>
      </c>
      <c r="AH96" t="s">
        <v>904</v>
      </c>
      <c r="AI96" t="s">
        <v>529</v>
      </c>
      <c r="AJ96">
        <v>98109</v>
      </c>
      <c r="AK96" t="s">
        <v>221</v>
      </c>
      <c r="AL96" t="s">
        <v>1375</v>
      </c>
      <c r="AO96" t="s">
        <v>2791</v>
      </c>
      <c r="AP96" t="s">
        <v>2140</v>
      </c>
      <c r="AQ96" t="s">
        <v>3978</v>
      </c>
    </row>
    <row r="97" spans="1:44" x14ac:dyDescent="0.3">
      <c r="A97" t="s">
        <v>422</v>
      </c>
      <c r="B97" t="s">
        <v>914</v>
      </c>
      <c r="C97" t="s">
        <v>3295</v>
      </c>
      <c r="D97" t="s">
        <v>2785</v>
      </c>
      <c r="E97" t="s">
        <v>219</v>
      </c>
      <c r="F97" t="s">
        <v>219</v>
      </c>
      <c r="G97" t="s">
        <v>2786</v>
      </c>
      <c r="H97" t="s">
        <v>3296</v>
      </c>
      <c r="I97" t="s">
        <v>138</v>
      </c>
      <c r="J97" t="s">
        <v>3297</v>
      </c>
      <c r="K97" t="s">
        <v>3298</v>
      </c>
      <c r="L97" t="s">
        <v>3299</v>
      </c>
      <c r="M97" t="s">
        <v>3300</v>
      </c>
      <c r="N97" t="s">
        <v>651</v>
      </c>
      <c r="O97" t="s">
        <v>3301</v>
      </c>
      <c r="P97" t="s">
        <v>221</v>
      </c>
      <c r="Q97" t="s">
        <v>726</v>
      </c>
      <c r="R97" t="s">
        <v>727</v>
      </c>
      <c r="S97" t="s">
        <v>138</v>
      </c>
      <c r="T97" t="s">
        <v>728</v>
      </c>
      <c r="U97">
        <f>_xlfn.XLOOKUP(Finance[[#This Row],[Company Domain]],Summary[Company Domain], Summary[Revenue (in 000s USD)],"ERROR")</f>
        <v>21500000</v>
      </c>
      <c r="V97" t="str">
        <f>_xlfn.XLOOKUP(Finance[[#This Row],[Company Domain]],Summary[Company Domain], Summary[Revenue Range (in USD)],"ERROR")</f>
        <v>Over $5 bil.</v>
      </c>
      <c r="W97" t="s">
        <v>432</v>
      </c>
      <c r="X97" t="s">
        <v>214</v>
      </c>
      <c r="Y97" t="s">
        <v>729</v>
      </c>
      <c r="Z97" t="s">
        <v>730</v>
      </c>
      <c r="AA97" t="str">
        <f>_xlfn.XLOOKUP(Finance[[#This Row],[Company Domain]],Summary[Company Domain], Summary[Industry (Standardized)],"ERROR")</f>
        <v>Elderly Care Services</v>
      </c>
      <c r="AB97" t="str">
        <f>_xlfn.XLOOKUP(Finance[[#This Row],[Company Domain]],Summary[Company Domain], Summary[Lead Segment HS],"ERROR")</f>
        <v>Healthcare</v>
      </c>
      <c r="AC97" t="str">
        <f>_xlfn.XLOOKUP(Finance[[#This Row],[Company Domain]],Summary[Company Domain], Summary[Industry Re-Segmentation],"ERROR")</f>
        <v>Healthcare</v>
      </c>
      <c r="AD97" t="s">
        <v>731</v>
      </c>
      <c r="AE97" t="s">
        <v>732</v>
      </c>
      <c r="AF97" t="s">
        <v>733</v>
      </c>
      <c r="AG97" t="s">
        <v>734</v>
      </c>
      <c r="AH97" t="s">
        <v>735</v>
      </c>
      <c r="AI97" t="s">
        <v>651</v>
      </c>
      <c r="AJ97">
        <v>48152</v>
      </c>
      <c r="AK97" t="s">
        <v>221</v>
      </c>
      <c r="AL97" t="s">
        <v>736</v>
      </c>
      <c r="AO97" t="s">
        <v>2791</v>
      </c>
      <c r="AP97" t="s">
        <v>2140</v>
      </c>
      <c r="AQ97" t="s">
        <v>3978</v>
      </c>
    </row>
    <row r="98" spans="1:44" x14ac:dyDescent="0.3">
      <c r="A98" t="s">
        <v>3302</v>
      </c>
      <c r="C98" t="s">
        <v>1683</v>
      </c>
      <c r="D98" t="s">
        <v>2785</v>
      </c>
      <c r="E98" t="s">
        <v>219</v>
      </c>
      <c r="F98" t="s">
        <v>219</v>
      </c>
      <c r="G98" t="s">
        <v>2786</v>
      </c>
      <c r="H98" t="s">
        <v>3303</v>
      </c>
      <c r="I98" t="s">
        <v>154</v>
      </c>
      <c r="K98" t="s">
        <v>3304</v>
      </c>
      <c r="L98" t="s">
        <v>549</v>
      </c>
      <c r="M98" t="s">
        <v>550</v>
      </c>
      <c r="N98" t="s">
        <v>551</v>
      </c>
      <c r="O98">
        <v>37067</v>
      </c>
      <c r="P98" t="s">
        <v>221</v>
      </c>
      <c r="Q98" t="s">
        <v>543</v>
      </c>
      <c r="R98" t="s">
        <v>544</v>
      </c>
      <c r="S98" t="s">
        <v>154</v>
      </c>
      <c r="T98" t="s">
        <v>545</v>
      </c>
      <c r="U98">
        <f>_xlfn.XLOOKUP(Finance[[#This Row],[Company Domain]],Summary[Company Domain], Summary[Revenue (in 000s USD)],"ERROR")</f>
        <v>12450000</v>
      </c>
      <c r="V98" t="str">
        <f>_xlfn.XLOOKUP(Finance[[#This Row],[Company Domain]],Summary[Company Domain], Summary[Revenue Range (in USD)],"ERROR")</f>
        <v>Over $5 bil.</v>
      </c>
      <c r="W98" t="s">
        <v>280</v>
      </c>
      <c r="X98" t="s">
        <v>281</v>
      </c>
      <c r="Y98" t="s">
        <v>280</v>
      </c>
      <c r="Z98" t="s">
        <v>281</v>
      </c>
      <c r="AA98" t="str">
        <f>_xlfn.XLOOKUP(Finance[[#This Row],[Company Domain]],Summary[Company Domain], Summary[Industry (Standardized)],"ERROR")</f>
        <v>Physicians Clinics</v>
      </c>
      <c r="AB98" t="str">
        <f>_xlfn.XLOOKUP(Finance[[#This Row],[Company Domain]],Summary[Company Domain], Summary[Lead Segment HS],"ERROR")</f>
        <v>Healthcare</v>
      </c>
      <c r="AC98" t="str">
        <f>_xlfn.XLOOKUP(Finance[[#This Row],[Company Domain]],Summary[Company Domain], Summary[Industry Re-Segmentation],"ERROR")</f>
        <v>Healthcare</v>
      </c>
      <c r="AD98" t="s">
        <v>546</v>
      </c>
      <c r="AE98" t="s">
        <v>547</v>
      </c>
      <c r="AF98" t="s">
        <v>548</v>
      </c>
      <c r="AG98" t="s">
        <v>549</v>
      </c>
      <c r="AH98" t="s">
        <v>550</v>
      </c>
      <c r="AI98" t="s">
        <v>551</v>
      </c>
      <c r="AJ98">
        <v>37067</v>
      </c>
      <c r="AK98" t="s">
        <v>221</v>
      </c>
      <c r="AL98" t="s">
        <v>552</v>
      </c>
      <c r="AO98" t="s">
        <v>2791</v>
      </c>
      <c r="AP98" t="s">
        <v>2140</v>
      </c>
      <c r="AQ98" t="s">
        <v>3978</v>
      </c>
    </row>
    <row r="99" spans="1:44" x14ac:dyDescent="0.3">
      <c r="A99" t="s">
        <v>2859</v>
      </c>
      <c r="B99" t="s">
        <v>1159</v>
      </c>
      <c r="C99" t="s">
        <v>3305</v>
      </c>
      <c r="D99" t="s">
        <v>3306</v>
      </c>
      <c r="E99" t="s">
        <v>219</v>
      </c>
      <c r="F99" t="s">
        <v>219</v>
      </c>
      <c r="G99" t="s">
        <v>2786</v>
      </c>
      <c r="H99" t="s">
        <v>3307</v>
      </c>
      <c r="I99" t="s">
        <v>191</v>
      </c>
      <c r="J99" t="s">
        <v>3308</v>
      </c>
      <c r="K99" t="s">
        <v>3309</v>
      </c>
      <c r="N99" t="s">
        <v>1088</v>
      </c>
      <c r="P99" t="s">
        <v>221</v>
      </c>
      <c r="Q99" t="s">
        <v>559</v>
      </c>
      <c r="R99" t="s">
        <v>560</v>
      </c>
      <c r="S99" t="s">
        <v>191</v>
      </c>
      <c r="T99" t="s">
        <v>561</v>
      </c>
      <c r="U99">
        <f>_xlfn.XLOOKUP(Finance[[#This Row],[Company Domain]],Summary[Company Domain], Summary[Revenue (in 000s USD)],"ERROR")</f>
        <v>257000000</v>
      </c>
      <c r="V99" t="str">
        <f>_xlfn.XLOOKUP(Finance[[#This Row],[Company Domain]],Summary[Company Domain], Summary[Revenue Range (in USD)],"ERROR")</f>
        <v>Over $5 bil.</v>
      </c>
      <c r="W99" t="s">
        <v>215</v>
      </c>
      <c r="Y99" t="s">
        <v>215</v>
      </c>
      <c r="AA99" t="str">
        <f>_xlfn.XLOOKUP(Finance[[#This Row],[Company Domain]],Summary[Company Domain], Summary[Industry (Standardized)],"ERROR")</f>
        <v>Insurance</v>
      </c>
      <c r="AB99" t="str">
        <f>_xlfn.XLOOKUP(Finance[[#This Row],[Company Domain]],Summary[Company Domain], Summary[Lead Segment HS],"ERROR")</f>
        <v>Services</v>
      </c>
      <c r="AC99" t="str">
        <f>_xlfn.XLOOKUP(Finance[[#This Row],[Company Domain]],Summary[Company Domain], Summary[Industry Re-Segmentation],"ERROR")</f>
        <v>Finance &amp; Insurance</v>
      </c>
      <c r="AD99" t="s">
        <v>562</v>
      </c>
      <c r="AE99" t="s">
        <v>563</v>
      </c>
      <c r="AF99" t="s">
        <v>564</v>
      </c>
      <c r="AG99" t="s">
        <v>556</v>
      </c>
      <c r="AH99" t="s">
        <v>557</v>
      </c>
      <c r="AI99" t="s">
        <v>558</v>
      </c>
      <c r="AJ99">
        <v>55343</v>
      </c>
      <c r="AK99" t="s">
        <v>221</v>
      </c>
      <c r="AL99" t="s">
        <v>565</v>
      </c>
      <c r="AO99" t="s">
        <v>2791</v>
      </c>
      <c r="AP99" t="s">
        <v>2140</v>
      </c>
      <c r="AQ99" t="s">
        <v>3978</v>
      </c>
    </row>
    <row r="100" spans="1:44" x14ac:dyDescent="0.3">
      <c r="A100" t="s">
        <v>3310</v>
      </c>
      <c r="C100" t="s">
        <v>3311</v>
      </c>
      <c r="D100" t="s">
        <v>2785</v>
      </c>
      <c r="E100" t="s">
        <v>219</v>
      </c>
      <c r="F100" t="s">
        <v>219</v>
      </c>
      <c r="G100" t="s">
        <v>2786</v>
      </c>
      <c r="H100" t="s">
        <v>3312</v>
      </c>
      <c r="I100" t="s">
        <v>152</v>
      </c>
      <c r="J100" t="s">
        <v>3313</v>
      </c>
      <c r="K100" t="s">
        <v>3314</v>
      </c>
      <c r="L100" t="s">
        <v>3315</v>
      </c>
      <c r="M100" t="s">
        <v>541</v>
      </c>
      <c r="N100" t="s">
        <v>542</v>
      </c>
      <c r="O100">
        <v>77030</v>
      </c>
      <c r="P100" t="s">
        <v>221</v>
      </c>
      <c r="Q100" t="s">
        <v>52</v>
      </c>
      <c r="R100" t="s">
        <v>817</v>
      </c>
      <c r="S100" t="s">
        <v>152</v>
      </c>
      <c r="T100" t="s">
        <v>818</v>
      </c>
      <c r="U100">
        <f>_xlfn.XLOOKUP(Finance[[#This Row],[Company Domain]],Summary[Company Domain], Summary[Revenue (in 000s USD)],"ERROR")</f>
        <v>4364421</v>
      </c>
      <c r="V100" t="str">
        <f>_xlfn.XLOOKUP(Finance[[#This Row],[Company Domain]],Summary[Company Domain], Summary[Revenue Range (in USD)],"ERROR")</f>
        <v>$1 bil. - $5 bil.</v>
      </c>
      <c r="W100" t="s">
        <v>280</v>
      </c>
      <c r="X100" t="s">
        <v>281</v>
      </c>
      <c r="Y100" t="s">
        <v>280</v>
      </c>
      <c r="Z100" t="s">
        <v>819</v>
      </c>
      <c r="AA100" t="str">
        <f>_xlfn.XLOOKUP(Finance[[#This Row],[Company Domain]],Summary[Company Domain], Summary[Industry (Standardized)],"ERROR")</f>
        <v>Physicians Clinics</v>
      </c>
      <c r="AB100" t="str">
        <f>_xlfn.XLOOKUP(Finance[[#This Row],[Company Domain]],Summary[Company Domain], Summary[Lead Segment HS],"ERROR")</f>
        <v>Healthcare</v>
      </c>
      <c r="AC100" t="str">
        <f>_xlfn.XLOOKUP(Finance[[#This Row],[Company Domain]],Summary[Company Domain], Summary[Industry Re-Segmentation],"ERROR")</f>
        <v>Healthcare</v>
      </c>
      <c r="AD100" t="s">
        <v>820</v>
      </c>
      <c r="AE100" t="s">
        <v>821</v>
      </c>
      <c r="AF100" t="s">
        <v>822</v>
      </c>
      <c r="AG100" t="s">
        <v>823</v>
      </c>
      <c r="AH100" t="s">
        <v>541</v>
      </c>
      <c r="AI100" t="s">
        <v>542</v>
      </c>
      <c r="AJ100">
        <v>77030</v>
      </c>
      <c r="AK100" t="s">
        <v>221</v>
      </c>
      <c r="AL100" t="s">
        <v>824</v>
      </c>
      <c r="AO100" t="s">
        <v>2791</v>
      </c>
      <c r="AP100" t="s">
        <v>2140</v>
      </c>
      <c r="AQ100" t="s">
        <v>3439</v>
      </c>
      <c r="AR100" t="s">
        <v>207</v>
      </c>
    </row>
    <row r="101" spans="1:44" x14ac:dyDescent="0.3">
      <c r="A101" t="s">
        <v>3316</v>
      </c>
      <c r="C101" t="s">
        <v>3317</v>
      </c>
      <c r="D101" t="s">
        <v>2785</v>
      </c>
      <c r="E101" t="s">
        <v>219</v>
      </c>
      <c r="F101" t="s">
        <v>219</v>
      </c>
      <c r="G101" t="s">
        <v>2786</v>
      </c>
      <c r="H101" t="s">
        <v>3318</v>
      </c>
      <c r="I101" t="s">
        <v>102</v>
      </c>
      <c r="K101" t="s">
        <v>3319</v>
      </c>
      <c r="M101" t="s">
        <v>3320</v>
      </c>
      <c r="N101" t="s">
        <v>1559</v>
      </c>
      <c r="P101" t="s">
        <v>221</v>
      </c>
      <c r="Q101" t="s">
        <v>1549</v>
      </c>
      <c r="R101" t="s">
        <v>1550</v>
      </c>
      <c r="S101" t="s">
        <v>102</v>
      </c>
      <c r="T101" t="s">
        <v>1551</v>
      </c>
      <c r="U101">
        <f>_xlfn.XLOOKUP(Finance[[#This Row],[Company Domain]],Summary[Company Domain], Summary[Revenue (in 000s USD)],"ERROR")</f>
        <v>630794000</v>
      </c>
      <c r="V101" t="str">
        <f>_xlfn.XLOOKUP(Finance[[#This Row],[Company Domain]],Summary[Company Domain], Summary[Revenue Range (in USD)],"ERROR")</f>
        <v>Over $5 bil.</v>
      </c>
      <c r="W101" t="s">
        <v>208</v>
      </c>
      <c r="X101" t="s">
        <v>1204</v>
      </c>
      <c r="Y101" t="s">
        <v>208</v>
      </c>
      <c r="Z101" t="s">
        <v>1553</v>
      </c>
      <c r="AA101" t="str">
        <f>_xlfn.XLOOKUP(Finance[[#This Row],[Company Domain]],Summary[Company Domain], Summary[Industry (Standardized)],"ERROR")</f>
        <v>Retail</v>
      </c>
      <c r="AB101" t="str">
        <f>_xlfn.XLOOKUP(Finance[[#This Row],[Company Domain]],Summary[Company Domain], Summary[Lead Segment HS],"ERROR")</f>
        <v>Services</v>
      </c>
      <c r="AC101" t="str">
        <f>_xlfn.XLOOKUP(Finance[[#This Row],[Company Domain]],Summary[Company Domain], Summary[Industry Re-Segmentation],"ERROR")</f>
        <v>Retail + CPG</v>
      </c>
      <c r="AD101" t="s">
        <v>1554</v>
      </c>
      <c r="AE101" t="s">
        <v>1555</v>
      </c>
      <c r="AF101" t="s">
        <v>1556</v>
      </c>
      <c r="AG101" t="s">
        <v>1557</v>
      </c>
      <c r="AH101" t="s">
        <v>1558</v>
      </c>
      <c r="AI101" t="s">
        <v>1559</v>
      </c>
      <c r="AJ101">
        <v>72716</v>
      </c>
      <c r="AK101" t="s">
        <v>221</v>
      </c>
      <c r="AL101" t="s">
        <v>1560</v>
      </c>
      <c r="AO101" t="s">
        <v>2791</v>
      </c>
      <c r="AP101" t="s">
        <v>2140</v>
      </c>
      <c r="AQ101" t="s">
        <v>3978</v>
      </c>
    </row>
    <row r="102" spans="1:44" x14ac:dyDescent="0.3">
      <c r="A102" t="s">
        <v>319</v>
      </c>
      <c r="C102" t="s">
        <v>3321</v>
      </c>
      <c r="D102" t="s">
        <v>2817</v>
      </c>
      <c r="E102" t="s">
        <v>219</v>
      </c>
      <c r="F102" t="s">
        <v>219</v>
      </c>
      <c r="G102" t="s">
        <v>2786</v>
      </c>
      <c r="H102" t="s">
        <v>3322</v>
      </c>
      <c r="I102" t="s">
        <v>148</v>
      </c>
      <c r="K102" t="s">
        <v>3323</v>
      </c>
      <c r="M102" t="s">
        <v>3324</v>
      </c>
      <c r="N102" t="s">
        <v>3325</v>
      </c>
      <c r="P102" t="s">
        <v>221</v>
      </c>
      <c r="Q102" t="s">
        <v>1186</v>
      </c>
      <c r="R102" t="s">
        <v>1187</v>
      </c>
      <c r="S102" t="s">
        <v>148</v>
      </c>
      <c r="T102" t="s">
        <v>1188</v>
      </c>
      <c r="U102">
        <f>_xlfn.XLOOKUP(Finance[[#This Row],[Company Domain]],Summary[Company Domain], Summary[Revenue (in 000s USD)],"ERROR")</f>
        <v>7543000</v>
      </c>
      <c r="V102" t="str">
        <f>_xlfn.XLOOKUP(Finance[[#This Row],[Company Domain]],Summary[Company Domain], Summary[Revenue Range (in USD)],"ERROR")</f>
        <v>Over $5 bil.</v>
      </c>
      <c r="W102" t="s">
        <v>219</v>
      </c>
      <c r="X102" t="s">
        <v>349</v>
      </c>
      <c r="Y102" t="s">
        <v>219</v>
      </c>
      <c r="Z102" t="s">
        <v>349</v>
      </c>
      <c r="AA102" t="str">
        <f>_xlfn.XLOOKUP(Finance[[#This Row],[Company Domain]],Summary[Company Domain], Summary[Industry (Standardized)],"ERROR")</f>
        <v>Finance</v>
      </c>
      <c r="AB102" t="str">
        <f>_xlfn.XLOOKUP(Finance[[#This Row],[Company Domain]],Summary[Company Domain], Summary[Lead Segment HS],"ERROR")</f>
        <v>Services</v>
      </c>
      <c r="AC102" t="str">
        <f>_xlfn.XLOOKUP(Finance[[#This Row],[Company Domain]],Summary[Company Domain], Summary[Industry Re-Segmentation],"ERROR")</f>
        <v>Finance &amp; Insurance</v>
      </c>
      <c r="AD102" t="s">
        <v>1189</v>
      </c>
      <c r="AE102" t="s">
        <v>1190</v>
      </c>
      <c r="AF102" t="s">
        <v>1191</v>
      </c>
      <c r="AG102" t="s">
        <v>1192</v>
      </c>
      <c r="AH102" t="s">
        <v>1193</v>
      </c>
      <c r="AI102" t="s">
        <v>591</v>
      </c>
      <c r="AJ102">
        <v>43287</v>
      </c>
      <c r="AK102" t="s">
        <v>221</v>
      </c>
      <c r="AL102" t="s">
        <v>1194</v>
      </c>
      <c r="AO102" t="s">
        <v>2791</v>
      </c>
      <c r="AP102" t="s">
        <v>2140</v>
      </c>
      <c r="AQ102" t="s">
        <v>3978</v>
      </c>
    </row>
    <row r="103" spans="1:44" x14ac:dyDescent="0.3">
      <c r="A103" t="s">
        <v>3326</v>
      </c>
      <c r="C103" t="s">
        <v>3327</v>
      </c>
      <c r="D103" t="s">
        <v>3328</v>
      </c>
      <c r="E103" t="s">
        <v>219</v>
      </c>
      <c r="F103" t="s">
        <v>219</v>
      </c>
      <c r="G103" t="s">
        <v>2786</v>
      </c>
      <c r="H103" t="s">
        <v>3329</v>
      </c>
      <c r="I103" t="s">
        <v>693</v>
      </c>
      <c r="J103" t="s">
        <v>3330</v>
      </c>
      <c r="K103" t="s">
        <v>3331</v>
      </c>
      <c r="L103" t="s">
        <v>695</v>
      </c>
      <c r="M103" t="s">
        <v>696</v>
      </c>
      <c r="N103" t="s">
        <v>328</v>
      </c>
      <c r="O103">
        <v>97209</v>
      </c>
      <c r="P103" t="s">
        <v>221</v>
      </c>
      <c r="Q103" t="s">
        <v>75</v>
      </c>
      <c r="R103" t="s">
        <v>697</v>
      </c>
      <c r="S103" t="s">
        <v>175</v>
      </c>
      <c r="T103" t="s">
        <v>698</v>
      </c>
      <c r="U103">
        <f>_xlfn.XLOOKUP(Finance[[#This Row],[Company Domain]],Summary[Company Domain], Summary[Revenue (in 000s USD)],"ERROR")</f>
        <v>2055227</v>
      </c>
      <c r="V103" t="str">
        <f>_xlfn.XLOOKUP(Finance[[#This Row],[Company Domain]],Summary[Company Domain], Summary[Revenue Range (in USD)],"ERROR")</f>
        <v>$1 bil. - $5 bil.</v>
      </c>
      <c r="W103" t="s">
        <v>280</v>
      </c>
      <c r="X103" t="s">
        <v>281</v>
      </c>
      <c r="Y103" t="s">
        <v>460</v>
      </c>
      <c r="Z103" t="s">
        <v>699</v>
      </c>
      <c r="AA103" t="str">
        <f>_xlfn.XLOOKUP(Finance[[#This Row],[Company Domain]],Summary[Company Domain], Summary[Industry (Standardized)],"ERROR")</f>
        <v>Physicians Clinics</v>
      </c>
      <c r="AB103" t="str">
        <f>_xlfn.XLOOKUP(Finance[[#This Row],[Company Domain]],Summary[Company Domain], Summary[Lead Segment HS],"ERROR")</f>
        <v>Healthcare</v>
      </c>
      <c r="AC103" t="str">
        <f>_xlfn.XLOOKUP(Finance[[#This Row],[Company Domain]],Summary[Company Domain], Summary[Industry Re-Segmentation],"ERROR")</f>
        <v>Healthcare</v>
      </c>
      <c r="AD103" t="s">
        <v>700</v>
      </c>
      <c r="AE103" t="s">
        <v>701</v>
      </c>
      <c r="AF103" t="s">
        <v>702</v>
      </c>
      <c r="AG103" t="s">
        <v>695</v>
      </c>
      <c r="AH103" t="s">
        <v>696</v>
      </c>
      <c r="AI103" t="s">
        <v>328</v>
      </c>
      <c r="AJ103">
        <v>97209</v>
      </c>
      <c r="AK103" t="s">
        <v>221</v>
      </c>
      <c r="AL103" t="s">
        <v>703</v>
      </c>
      <c r="AO103" t="s">
        <v>2791</v>
      </c>
      <c r="AP103" t="s">
        <v>2140</v>
      </c>
      <c r="AQ103" t="s">
        <v>3439</v>
      </c>
      <c r="AR103" t="s">
        <v>207</v>
      </c>
    </row>
    <row r="104" spans="1:44" x14ac:dyDescent="0.3">
      <c r="A104" t="s">
        <v>1530</v>
      </c>
      <c r="C104" t="s">
        <v>3332</v>
      </c>
      <c r="D104" t="s">
        <v>2785</v>
      </c>
      <c r="E104" t="s">
        <v>219</v>
      </c>
      <c r="F104" t="s">
        <v>219</v>
      </c>
      <c r="G104" t="s">
        <v>2786</v>
      </c>
      <c r="H104" t="s">
        <v>3333</v>
      </c>
      <c r="I104" t="s">
        <v>1284</v>
      </c>
      <c r="J104" t="s">
        <v>3334</v>
      </c>
      <c r="K104" t="s">
        <v>3335</v>
      </c>
      <c r="L104" t="s">
        <v>3336</v>
      </c>
      <c r="M104" t="s">
        <v>1288</v>
      </c>
      <c r="N104" t="s">
        <v>294</v>
      </c>
      <c r="O104" t="s">
        <v>3337</v>
      </c>
      <c r="P104" t="s">
        <v>221</v>
      </c>
      <c r="Q104" t="s">
        <v>46</v>
      </c>
      <c r="R104" t="s">
        <v>1289</v>
      </c>
      <c r="S104" t="s">
        <v>146</v>
      </c>
      <c r="U104">
        <f>_xlfn.XLOOKUP(Finance[[#This Row],[Company Domain]],Summary[Company Domain], Summary[Revenue (in 000s USD)],"ERROR")</f>
        <v>5200000</v>
      </c>
      <c r="V104" t="str">
        <f>_xlfn.XLOOKUP(Finance[[#This Row],[Company Domain]],Summary[Company Domain], Summary[Revenue Range (in USD)],"ERROR")</f>
        <v>Over $5 bil.</v>
      </c>
      <c r="W104" t="s">
        <v>432</v>
      </c>
      <c r="Y104" t="s">
        <v>432</v>
      </c>
      <c r="AA104" t="str">
        <f>_xlfn.XLOOKUP(Finance[[#This Row],[Company Domain]],Summary[Company Domain], Summary[Industry (Standardized)],"ERROR")</f>
        <v>Physicians Clinics</v>
      </c>
      <c r="AB104" t="str">
        <f>_xlfn.XLOOKUP(Finance[[#This Row],[Company Domain]],Summary[Company Domain], Summary[Lead Segment HS],"ERROR")</f>
        <v>Healthcare</v>
      </c>
      <c r="AC104" t="str">
        <f>_xlfn.XLOOKUP(Finance[[#This Row],[Company Domain]],Summary[Company Domain], Summary[Industry Re-Segmentation],"ERROR")</f>
        <v>Healthcare</v>
      </c>
      <c r="AD104" t="s">
        <v>1290</v>
      </c>
      <c r="AE104" t="s">
        <v>1291</v>
      </c>
      <c r="AF104" t="s">
        <v>1292</v>
      </c>
      <c r="AG104" t="s">
        <v>1293</v>
      </c>
      <c r="AH104" t="s">
        <v>1294</v>
      </c>
      <c r="AI104" t="s">
        <v>294</v>
      </c>
      <c r="AJ104">
        <v>95661</v>
      </c>
      <c r="AK104" t="s">
        <v>221</v>
      </c>
      <c r="AL104" t="s">
        <v>1295</v>
      </c>
      <c r="AO104" t="s">
        <v>2791</v>
      </c>
      <c r="AP104" t="s">
        <v>2140</v>
      </c>
      <c r="AQ104" t="s">
        <v>3440</v>
      </c>
      <c r="AR104" t="s">
        <v>207</v>
      </c>
    </row>
    <row r="105" spans="1:44" x14ac:dyDescent="0.3">
      <c r="A105" t="s">
        <v>3338</v>
      </c>
      <c r="B105" t="s">
        <v>763</v>
      </c>
      <c r="C105" t="s">
        <v>3059</v>
      </c>
      <c r="D105" t="s">
        <v>2785</v>
      </c>
      <c r="E105" t="s">
        <v>219</v>
      </c>
      <c r="F105" t="s">
        <v>219</v>
      </c>
      <c r="G105" t="s">
        <v>2786</v>
      </c>
      <c r="H105" t="s">
        <v>3339</v>
      </c>
      <c r="I105" t="s">
        <v>134</v>
      </c>
      <c r="J105" t="s">
        <v>3340</v>
      </c>
      <c r="K105" t="s">
        <v>3341</v>
      </c>
      <c r="L105" t="s">
        <v>607</v>
      </c>
      <c r="M105" t="s">
        <v>597</v>
      </c>
      <c r="N105" t="s">
        <v>558</v>
      </c>
      <c r="O105">
        <v>55344</v>
      </c>
      <c r="P105" t="s">
        <v>221</v>
      </c>
      <c r="Q105" t="s">
        <v>598</v>
      </c>
      <c r="R105" t="s">
        <v>599</v>
      </c>
      <c r="S105" t="s">
        <v>134</v>
      </c>
      <c r="T105" t="s">
        <v>600</v>
      </c>
      <c r="U105">
        <f>_xlfn.XLOOKUP(Finance[[#This Row],[Company Domain]],Summary[Company Domain], Summary[Revenue (in 000s USD)],"ERROR")</f>
        <v>226600000</v>
      </c>
      <c r="V105" t="str">
        <f>_xlfn.XLOOKUP(Finance[[#This Row],[Company Domain]],Summary[Company Domain], Summary[Revenue Range (in USD)],"ERROR")</f>
        <v>Over $5 bil.</v>
      </c>
      <c r="W105" t="s">
        <v>601</v>
      </c>
      <c r="X105" t="s">
        <v>602</v>
      </c>
      <c r="Y105" t="s">
        <v>603</v>
      </c>
      <c r="Z105" t="s">
        <v>602</v>
      </c>
      <c r="AA105" t="str">
        <f>_xlfn.XLOOKUP(Finance[[#This Row],[Company Domain]],Summary[Company Domain], Summary[Industry (Standardized)],"ERROR")</f>
        <v>Insurance</v>
      </c>
      <c r="AB105" t="str">
        <f>_xlfn.XLOOKUP(Finance[[#This Row],[Company Domain]],Summary[Company Domain], Summary[Lead Segment HS],"ERROR")</f>
        <v>Services</v>
      </c>
      <c r="AC105" t="str">
        <f>_xlfn.XLOOKUP(Finance[[#This Row],[Company Domain]],Summary[Company Domain], Summary[Industry Re-Segmentation],"ERROR")</f>
        <v>Finance &amp; Insurance</v>
      </c>
      <c r="AD105" t="s">
        <v>604</v>
      </c>
      <c r="AE105" t="s">
        <v>605</v>
      </c>
      <c r="AF105" t="s">
        <v>606</v>
      </c>
      <c r="AG105" t="s">
        <v>607</v>
      </c>
      <c r="AH105" t="s">
        <v>597</v>
      </c>
      <c r="AI105" t="s">
        <v>558</v>
      </c>
      <c r="AJ105">
        <v>55344</v>
      </c>
      <c r="AK105" t="s">
        <v>221</v>
      </c>
      <c r="AL105" t="s">
        <v>608</v>
      </c>
      <c r="AO105" t="s">
        <v>2791</v>
      </c>
      <c r="AP105" t="s">
        <v>2140</v>
      </c>
      <c r="AQ105" t="s">
        <v>3978</v>
      </c>
    </row>
    <row r="106" spans="1:44" x14ac:dyDescent="0.3">
      <c r="A106" t="s">
        <v>1383</v>
      </c>
      <c r="B106" t="s">
        <v>567</v>
      </c>
      <c r="C106" t="s">
        <v>3342</v>
      </c>
      <c r="D106" t="s">
        <v>3343</v>
      </c>
      <c r="E106" t="s">
        <v>219</v>
      </c>
      <c r="F106" t="s">
        <v>779</v>
      </c>
      <c r="G106" t="s">
        <v>2786</v>
      </c>
      <c r="H106" t="s">
        <v>3344</v>
      </c>
      <c r="I106" t="s">
        <v>142</v>
      </c>
      <c r="L106" t="s">
        <v>527</v>
      </c>
      <c r="M106" t="s">
        <v>528</v>
      </c>
      <c r="N106" t="s">
        <v>529</v>
      </c>
      <c r="O106">
        <v>98057</v>
      </c>
      <c r="P106" t="s">
        <v>221</v>
      </c>
      <c r="Q106" t="s">
        <v>42</v>
      </c>
      <c r="R106" t="s">
        <v>530</v>
      </c>
      <c r="S106" t="s">
        <v>142</v>
      </c>
      <c r="T106" t="s">
        <v>531</v>
      </c>
      <c r="U106">
        <f>_xlfn.XLOOKUP(Finance[[#This Row],[Company Domain]],Summary[Company Domain], Summary[Revenue (in 000s USD)],"ERROR")</f>
        <v>17616228</v>
      </c>
      <c r="V106" t="str">
        <f>_xlfn.XLOOKUP(Finance[[#This Row],[Company Domain]],Summary[Company Domain], Summary[Revenue Range (in USD)],"ERROR")</f>
        <v>Over $5 bil.</v>
      </c>
      <c r="W106" t="s">
        <v>280</v>
      </c>
      <c r="X106" t="s">
        <v>281</v>
      </c>
      <c r="Y106" t="s">
        <v>399</v>
      </c>
      <c r="Z106" t="s">
        <v>532</v>
      </c>
      <c r="AA106" t="str">
        <f>_xlfn.XLOOKUP(Finance[[#This Row],[Company Domain]],Summary[Company Domain], Summary[Industry (Standardized)],"ERROR")</f>
        <v>Physicians Clinics</v>
      </c>
      <c r="AB106" t="str">
        <f>_xlfn.XLOOKUP(Finance[[#This Row],[Company Domain]],Summary[Company Domain], Summary[Lead Segment HS],"ERROR")</f>
        <v>Healthcare</v>
      </c>
      <c r="AC106" t="str">
        <f>_xlfn.XLOOKUP(Finance[[#This Row],[Company Domain]],Summary[Company Domain], Summary[Industry Re-Segmentation],"ERROR")</f>
        <v>Healthcare</v>
      </c>
      <c r="AD106" t="s">
        <v>533</v>
      </c>
      <c r="AE106" t="s">
        <v>534</v>
      </c>
      <c r="AF106" t="s">
        <v>535</v>
      </c>
      <c r="AG106" t="s">
        <v>527</v>
      </c>
      <c r="AH106" t="s">
        <v>528</v>
      </c>
      <c r="AI106" t="s">
        <v>529</v>
      </c>
      <c r="AJ106">
        <v>98057</v>
      </c>
      <c r="AK106" t="s">
        <v>221</v>
      </c>
      <c r="AL106" t="s">
        <v>536</v>
      </c>
      <c r="AO106" t="s">
        <v>2791</v>
      </c>
      <c r="AP106" t="s">
        <v>2140</v>
      </c>
      <c r="AQ106" t="s">
        <v>3978</v>
      </c>
    </row>
    <row r="107" spans="1:44" x14ac:dyDescent="0.3">
      <c r="A107" t="s">
        <v>1623</v>
      </c>
      <c r="C107" t="s">
        <v>3345</v>
      </c>
      <c r="D107" t="s">
        <v>3346</v>
      </c>
      <c r="E107" t="s">
        <v>219</v>
      </c>
      <c r="F107" t="s">
        <v>779</v>
      </c>
      <c r="G107" t="s">
        <v>2786</v>
      </c>
      <c r="H107" t="s">
        <v>3347</v>
      </c>
      <c r="I107" t="s">
        <v>120</v>
      </c>
      <c r="J107" t="s">
        <v>3348</v>
      </c>
      <c r="K107" t="s">
        <v>3349</v>
      </c>
      <c r="L107" t="s">
        <v>3350</v>
      </c>
      <c r="M107" t="s">
        <v>808</v>
      </c>
      <c r="N107" t="s">
        <v>396</v>
      </c>
      <c r="O107">
        <v>19106</v>
      </c>
      <c r="P107" t="s">
        <v>221</v>
      </c>
      <c r="Q107" t="s">
        <v>996</v>
      </c>
      <c r="R107" t="s">
        <v>997</v>
      </c>
      <c r="S107" t="s">
        <v>120</v>
      </c>
      <c r="T107" t="s">
        <v>998</v>
      </c>
      <c r="U107">
        <f>_xlfn.XLOOKUP(Finance[[#This Row],[Company Domain]],Summary[Company Domain], Summary[Revenue (in 000s USD)],"ERROR")</f>
        <v>2949889</v>
      </c>
      <c r="V107" t="str">
        <f>_xlfn.XLOOKUP(Finance[[#This Row],[Company Domain]],Summary[Company Domain], Summary[Revenue Range (in USD)],"ERROR")</f>
        <v>$1 bil. - $5 bil.</v>
      </c>
      <c r="W107" t="s">
        <v>208</v>
      </c>
      <c r="X107" t="s">
        <v>516</v>
      </c>
      <c r="Y107" t="s">
        <v>208</v>
      </c>
      <c r="Z107" t="s">
        <v>999</v>
      </c>
      <c r="AA107" t="str">
        <f>_xlfn.XLOOKUP(Finance[[#This Row],[Company Domain]],Summary[Company Domain], Summary[Industry (Standardized)],"ERROR")</f>
        <v>Retail</v>
      </c>
      <c r="AB107" t="str">
        <f>_xlfn.XLOOKUP(Finance[[#This Row],[Company Domain]],Summary[Company Domain], Summary[Lead Segment HS],"ERROR")</f>
        <v>Services</v>
      </c>
      <c r="AC107" t="str">
        <f>_xlfn.XLOOKUP(Finance[[#This Row],[Company Domain]],Summary[Company Domain], Summary[Industry Re-Segmentation],"ERROR")</f>
        <v>Retail + CPG</v>
      </c>
      <c r="AD107" t="s">
        <v>1000</v>
      </c>
      <c r="AE107" t="s">
        <v>1001</v>
      </c>
      <c r="AF107" t="s">
        <v>1002</v>
      </c>
      <c r="AG107" t="s">
        <v>1003</v>
      </c>
      <c r="AH107" t="s">
        <v>808</v>
      </c>
      <c r="AI107" t="s">
        <v>396</v>
      </c>
      <c r="AJ107">
        <v>19106</v>
      </c>
      <c r="AK107" t="s">
        <v>221</v>
      </c>
      <c r="AL107" t="s">
        <v>1004</v>
      </c>
      <c r="AO107" t="s">
        <v>2791</v>
      </c>
      <c r="AP107" t="s">
        <v>2140</v>
      </c>
      <c r="AQ107" t="s">
        <v>3439</v>
      </c>
      <c r="AR107" t="s">
        <v>210</v>
      </c>
    </row>
    <row r="108" spans="1:44" x14ac:dyDescent="0.3">
      <c r="A108" t="s">
        <v>3351</v>
      </c>
      <c r="C108" t="s">
        <v>3352</v>
      </c>
      <c r="D108" t="s">
        <v>2785</v>
      </c>
      <c r="E108" t="s">
        <v>219</v>
      </c>
      <c r="F108" t="s">
        <v>219</v>
      </c>
      <c r="G108" t="s">
        <v>2786</v>
      </c>
      <c r="H108" t="s">
        <v>3353</v>
      </c>
      <c r="I108" t="s">
        <v>3217</v>
      </c>
      <c r="J108" t="s">
        <v>3218</v>
      </c>
      <c r="L108" t="s">
        <v>3219</v>
      </c>
      <c r="M108" t="s">
        <v>3220</v>
      </c>
      <c r="N108" t="s">
        <v>659</v>
      </c>
      <c r="O108" t="s">
        <v>3221</v>
      </c>
      <c r="P108" t="s">
        <v>221</v>
      </c>
      <c r="Q108" t="s">
        <v>2885</v>
      </c>
      <c r="R108" t="s">
        <v>2886</v>
      </c>
      <c r="S108" t="s">
        <v>103</v>
      </c>
      <c r="T108" t="s">
        <v>2887</v>
      </c>
      <c r="U108">
        <f>_xlfn.XLOOKUP(Finance[[#This Row],[Company Domain]],Summary[Company Domain], Summary[Revenue (in 000s USD)],"ERROR")</f>
        <v>34987000</v>
      </c>
      <c r="V108" t="str">
        <f>_xlfn.XLOOKUP(Finance[[#This Row],[Company Domain]],Summary[Company Domain], Summary[Revenue Range (in USD)],"ERROR")</f>
        <v>Over $5 bil.</v>
      </c>
      <c r="W108" t="s">
        <v>208</v>
      </c>
      <c r="X108" t="s">
        <v>1398</v>
      </c>
      <c r="Y108" t="s">
        <v>2888</v>
      </c>
      <c r="Z108" t="s">
        <v>2889</v>
      </c>
      <c r="AA108" t="str">
        <f>_xlfn.XLOOKUP(Finance[[#This Row],[Company Domain]],Summary[Company Domain], Summary[Industry (Standardized)],"ERROR")</f>
        <v>Retail</v>
      </c>
      <c r="AB108" t="str">
        <f>_xlfn.XLOOKUP(Finance[[#This Row],[Company Domain]],Summary[Company Domain], Summary[Lead Segment HS],"ERROR")</f>
        <v>Services</v>
      </c>
      <c r="AC108" t="str">
        <f>_xlfn.XLOOKUP(Finance[[#This Row],[Company Domain]],Summary[Company Domain], Summary[Industry Re-Segmentation],"ERROR")</f>
        <v>Retail + CPG</v>
      </c>
      <c r="AD108" t="s">
        <v>2890</v>
      </c>
      <c r="AE108" t="s">
        <v>2891</v>
      </c>
      <c r="AF108" t="s">
        <v>2892</v>
      </c>
      <c r="AG108" t="s">
        <v>2893</v>
      </c>
      <c r="AH108" t="s">
        <v>2894</v>
      </c>
      <c r="AI108" t="s">
        <v>429</v>
      </c>
      <c r="AJ108">
        <v>60018</v>
      </c>
      <c r="AK108" t="s">
        <v>221</v>
      </c>
      <c r="AL108" t="s">
        <v>2895</v>
      </c>
      <c r="AO108" t="s">
        <v>2791</v>
      </c>
      <c r="AP108" t="s">
        <v>2141</v>
      </c>
      <c r="AQ108" t="s">
        <v>3978</v>
      </c>
    </row>
    <row r="109" spans="1:44" x14ac:dyDescent="0.3">
      <c r="A109" t="s">
        <v>3354</v>
      </c>
      <c r="B109" t="s">
        <v>1159</v>
      </c>
      <c r="C109" t="s">
        <v>3355</v>
      </c>
      <c r="D109" t="s">
        <v>2785</v>
      </c>
      <c r="E109" t="s">
        <v>219</v>
      </c>
      <c r="F109" t="s">
        <v>219</v>
      </c>
      <c r="G109" t="s">
        <v>2786</v>
      </c>
      <c r="H109" t="s">
        <v>3356</v>
      </c>
      <c r="I109" t="s">
        <v>154</v>
      </c>
      <c r="J109" t="s">
        <v>3357</v>
      </c>
      <c r="K109" t="s">
        <v>3358</v>
      </c>
      <c r="L109" t="s">
        <v>549</v>
      </c>
      <c r="M109" t="s">
        <v>550</v>
      </c>
      <c r="N109" t="s">
        <v>551</v>
      </c>
      <c r="O109">
        <v>37067</v>
      </c>
      <c r="P109" t="s">
        <v>221</v>
      </c>
      <c r="Q109" t="s">
        <v>543</v>
      </c>
      <c r="R109" t="s">
        <v>544</v>
      </c>
      <c r="S109" t="s">
        <v>154</v>
      </c>
      <c r="T109" t="s">
        <v>545</v>
      </c>
      <c r="U109">
        <f>_xlfn.XLOOKUP(Finance[[#This Row],[Company Domain]],Summary[Company Domain], Summary[Revenue (in 000s USD)],"ERROR")</f>
        <v>12450000</v>
      </c>
      <c r="V109" t="str">
        <f>_xlfn.XLOOKUP(Finance[[#This Row],[Company Domain]],Summary[Company Domain], Summary[Revenue Range (in USD)],"ERROR")</f>
        <v>Over $5 bil.</v>
      </c>
      <c r="W109" t="s">
        <v>280</v>
      </c>
      <c r="X109" t="s">
        <v>281</v>
      </c>
      <c r="Y109" t="s">
        <v>280</v>
      </c>
      <c r="Z109" t="s">
        <v>281</v>
      </c>
      <c r="AA109" t="str">
        <f>_xlfn.XLOOKUP(Finance[[#This Row],[Company Domain]],Summary[Company Domain], Summary[Industry (Standardized)],"ERROR")</f>
        <v>Physicians Clinics</v>
      </c>
      <c r="AB109" t="str">
        <f>_xlfn.XLOOKUP(Finance[[#This Row],[Company Domain]],Summary[Company Domain], Summary[Lead Segment HS],"ERROR")</f>
        <v>Healthcare</v>
      </c>
      <c r="AC109" t="str">
        <f>_xlfn.XLOOKUP(Finance[[#This Row],[Company Domain]],Summary[Company Domain], Summary[Industry Re-Segmentation],"ERROR")</f>
        <v>Healthcare</v>
      </c>
      <c r="AD109" t="s">
        <v>546</v>
      </c>
      <c r="AE109" t="s">
        <v>547</v>
      </c>
      <c r="AF109" t="s">
        <v>548</v>
      </c>
      <c r="AG109" t="s">
        <v>549</v>
      </c>
      <c r="AH109" t="s">
        <v>550</v>
      </c>
      <c r="AI109" t="s">
        <v>551</v>
      </c>
      <c r="AJ109">
        <v>37067</v>
      </c>
      <c r="AK109" t="s">
        <v>221</v>
      </c>
      <c r="AL109" t="s">
        <v>552</v>
      </c>
      <c r="AO109" t="s">
        <v>2791</v>
      </c>
      <c r="AP109" t="s">
        <v>2140</v>
      </c>
      <c r="AQ109" t="s">
        <v>3439</v>
      </c>
      <c r="AR109" t="s">
        <v>207</v>
      </c>
    </row>
    <row r="110" spans="1:44" x14ac:dyDescent="0.3">
      <c r="A110" t="s">
        <v>267</v>
      </c>
      <c r="C110" t="s">
        <v>3359</v>
      </c>
      <c r="D110" t="s">
        <v>2785</v>
      </c>
      <c r="E110" t="s">
        <v>219</v>
      </c>
      <c r="F110" t="s">
        <v>219</v>
      </c>
      <c r="G110" t="s">
        <v>2786</v>
      </c>
      <c r="H110" t="s">
        <v>3360</v>
      </c>
      <c r="I110" t="s">
        <v>182</v>
      </c>
      <c r="J110" t="s">
        <v>3361</v>
      </c>
      <c r="K110" t="s">
        <v>3362</v>
      </c>
      <c r="L110" t="s">
        <v>798</v>
      </c>
      <c r="M110" t="s">
        <v>799</v>
      </c>
      <c r="N110" t="s">
        <v>294</v>
      </c>
      <c r="O110">
        <v>90602</v>
      </c>
      <c r="P110" t="s">
        <v>221</v>
      </c>
      <c r="Q110" t="s">
        <v>82</v>
      </c>
      <c r="R110" t="s">
        <v>793</v>
      </c>
      <c r="S110" t="s">
        <v>182</v>
      </c>
      <c r="T110" t="s">
        <v>794</v>
      </c>
      <c r="U110">
        <f>_xlfn.XLOOKUP(Finance[[#This Row],[Company Domain]],Summary[Company Domain], Summary[Revenue (in 000s USD)],"ERROR")</f>
        <v>1161057</v>
      </c>
      <c r="V110" t="str">
        <f>_xlfn.XLOOKUP(Finance[[#This Row],[Company Domain]],Summary[Company Domain], Summary[Revenue Range (in USD)],"ERROR")</f>
        <v>$1 bil. - $5 bil.</v>
      </c>
      <c r="W110" t="s">
        <v>280</v>
      </c>
      <c r="X110" t="s">
        <v>281</v>
      </c>
      <c r="Y110" t="s">
        <v>280</v>
      </c>
      <c r="Z110" t="s">
        <v>281</v>
      </c>
      <c r="AA110" t="str">
        <f>_xlfn.XLOOKUP(Finance[[#This Row],[Company Domain]],Summary[Company Domain], Summary[Industry (Standardized)],"ERROR")</f>
        <v>Physicians Clinics</v>
      </c>
      <c r="AB110" t="str">
        <f>_xlfn.XLOOKUP(Finance[[#This Row],[Company Domain]],Summary[Company Domain], Summary[Lead Segment HS],"ERROR")</f>
        <v>Healthcare</v>
      </c>
      <c r="AC110" t="str">
        <f>_xlfn.XLOOKUP(Finance[[#This Row],[Company Domain]],Summary[Company Domain], Summary[Industry Re-Segmentation],"ERROR")</f>
        <v>Healthcare</v>
      </c>
      <c r="AD110" t="s">
        <v>795</v>
      </c>
      <c r="AE110" t="s">
        <v>796</v>
      </c>
      <c r="AF110" t="s">
        <v>797</v>
      </c>
      <c r="AG110" t="s">
        <v>798</v>
      </c>
      <c r="AH110" t="s">
        <v>799</v>
      </c>
      <c r="AI110" t="s">
        <v>294</v>
      </c>
      <c r="AJ110">
        <v>90602</v>
      </c>
      <c r="AK110" t="s">
        <v>221</v>
      </c>
      <c r="AL110" t="s">
        <v>800</v>
      </c>
      <c r="AO110" t="s">
        <v>2791</v>
      </c>
      <c r="AP110" t="s">
        <v>2140</v>
      </c>
      <c r="AQ110" t="s">
        <v>3440</v>
      </c>
      <c r="AR110" t="s">
        <v>207</v>
      </c>
    </row>
    <row r="111" spans="1:44" x14ac:dyDescent="0.3">
      <c r="A111" t="s">
        <v>3316</v>
      </c>
      <c r="C111" t="s">
        <v>3363</v>
      </c>
      <c r="D111" t="s">
        <v>2785</v>
      </c>
      <c r="E111" t="s">
        <v>219</v>
      </c>
      <c r="F111" t="s">
        <v>219</v>
      </c>
      <c r="G111" t="s">
        <v>2786</v>
      </c>
      <c r="H111" t="s">
        <v>3364</v>
      </c>
      <c r="I111" t="s">
        <v>156</v>
      </c>
      <c r="L111" t="s">
        <v>3088</v>
      </c>
      <c r="M111" t="s">
        <v>1031</v>
      </c>
      <c r="N111" t="s">
        <v>591</v>
      </c>
      <c r="O111">
        <v>45263</v>
      </c>
      <c r="P111" t="s">
        <v>221</v>
      </c>
      <c r="Q111" t="s">
        <v>1445</v>
      </c>
      <c r="R111" t="s">
        <v>1446</v>
      </c>
      <c r="S111" t="s">
        <v>156</v>
      </c>
      <c r="T111" t="s">
        <v>1447</v>
      </c>
      <c r="U111">
        <f>_xlfn.XLOOKUP(Finance[[#This Row],[Company Domain]],Summary[Company Domain], Summary[Revenue (in 000s USD)],"ERROR")</f>
        <v>8732000</v>
      </c>
      <c r="V111" t="str">
        <f>_xlfn.XLOOKUP(Finance[[#This Row],[Company Domain]],Summary[Company Domain], Summary[Revenue Range (in USD)],"ERROR")</f>
        <v>Over $5 bil.</v>
      </c>
      <c r="W111" t="s">
        <v>219</v>
      </c>
      <c r="X111" t="s">
        <v>349</v>
      </c>
      <c r="Y111" t="s">
        <v>219</v>
      </c>
      <c r="Z111" t="s">
        <v>349</v>
      </c>
      <c r="AA111" t="str">
        <f>_xlfn.XLOOKUP(Finance[[#This Row],[Company Domain]],Summary[Company Domain], Summary[Industry (Standardized)],"ERROR")</f>
        <v>Finance</v>
      </c>
      <c r="AB111" t="str">
        <f>_xlfn.XLOOKUP(Finance[[#This Row],[Company Domain]],Summary[Company Domain], Summary[Lead Segment HS],"ERROR")</f>
        <v>Services</v>
      </c>
      <c r="AC111" t="str">
        <f>_xlfn.XLOOKUP(Finance[[#This Row],[Company Domain]],Summary[Company Domain], Summary[Industry Re-Segmentation],"ERROR")</f>
        <v>Finance &amp; Insurance</v>
      </c>
      <c r="AD111" t="s">
        <v>1448</v>
      </c>
      <c r="AE111" t="s">
        <v>1449</v>
      </c>
      <c r="AF111" t="s">
        <v>1450</v>
      </c>
      <c r="AG111" t="s">
        <v>1451</v>
      </c>
      <c r="AH111" t="s">
        <v>1031</v>
      </c>
      <c r="AI111" t="s">
        <v>591</v>
      </c>
      <c r="AJ111">
        <v>45263</v>
      </c>
      <c r="AK111" t="s">
        <v>221</v>
      </c>
      <c r="AL111" t="s">
        <v>1452</v>
      </c>
      <c r="AO111" t="s">
        <v>2791</v>
      </c>
      <c r="AP111" t="s">
        <v>2141</v>
      </c>
      <c r="AQ111" t="s">
        <v>3978</v>
      </c>
    </row>
    <row r="112" spans="1:44" x14ac:dyDescent="0.3">
      <c r="A112" t="s">
        <v>3365</v>
      </c>
      <c r="B112" t="s">
        <v>896</v>
      </c>
      <c r="C112" t="s">
        <v>1349</v>
      </c>
      <c r="D112" t="s">
        <v>3366</v>
      </c>
      <c r="E112" t="s">
        <v>219</v>
      </c>
      <c r="F112" t="s">
        <v>219</v>
      </c>
      <c r="G112" t="s">
        <v>2786</v>
      </c>
      <c r="H112" t="s">
        <v>3367</v>
      </c>
      <c r="I112" t="s">
        <v>154</v>
      </c>
      <c r="J112" t="s">
        <v>3368</v>
      </c>
      <c r="K112" t="s">
        <v>3369</v>
      </c>
      <c r="L112" t="s">
        <v>549</v>
      </c>
      <c r="M112" t="s">
        <v>550</v>
      </c>
      <c r="N112" t="s">
        <v>551</v>
      </c>
      <c r="O112">
        <v>37067</v>
      </c>
      <c r="P112" t="s">
        <v>221</v>
      </c>
      <c r="Q112" t="s">
        <v>543</v>
      </c>
      <c r="R112" t="s">
        <v>544</v>
      </c>
      <c r="S112" t="s">
        <v>154</v>
      </c>
      <c r="T112" t="s">
        <v>545</v>
      </c>
      <c r="U112">
        <f>_xlfn.XLOOKUP(Finance[[#This Row],[Company Domain]],Summary[Company Domain], Summary[Revenue (in 000s USD)],"ERROR")</f>
        <v>12450000</v>
      </c>
      <c r="V112" t="str">
        <f>_xlfn.XLOOKUP(Finance[[#This Row],[Company Domain]],Summary[Company Domain], Summary[Revenue Range (in USD)],"ERROR")</f>
        <v>Over $5 bil.</v>
      </c>
      <c r="W112" t="s">
        <v>280</v>
      </c>
      <c r="X112" t="s">
        <v>281</v>
      </c>
      <c r="Y112" t="s">
        <v>280</v>
      </c>
      <c r="Z112" t="s">
        <v>281</v>
      </c>
      <c r="AA112" t="str">
        <f>_xlfn.XLOOKUP(Finance[[#This Row],[Company Domain]],Summary[Company Domain], Summary[Industry (Standardized)],"ERROR")</f>
        <v>Physicians Clinics</v>
      </c>
      <c r="AB112" t="str">
        <f>_xlfn.XLOOKUP(Finance[[#This Row],[Company Domain]],Summary[Company Domain], Summary[Lead Segment HS],"ERROR")</f>
        <v>Healthcare</v>
      </c>
      <c r="AC112" t="str">
        <f>_xlfn.XLOOKUP(Finance[[#This Row],[Company Domain]],Summary[Company Domain], Summary[Industry Re-Segmentation],"ERROR")</f>
        <v>Healthcare</v>
      </c>
      <c r="AD112" t="s">
        <v>546</v>
      </c>
      <c r="AE112" t="s">
        <v>547</v>
      </c>
      <c r="AF112" t="s">
        <v>548</v>
      </c>
      <c r="AG112" t="s">
        <v>549</v>
      </c>
      <c r="AH112" t="s">
        <v>550</v>
      </c>
      <c r="AI112" t="s">
        <v>551</v>
      </c>
      <c r="AJ112">
        <v>37067</v>
      </c>
      <c r="AK112" t="s">
        <v>221</v>
      </c>
      <c r="AL112" t="s">
        <v>552</v>
      </c>
      <c r="AO112" t="s">
        <v>2791</v>
      </c>
      <c r="AP112" t="s">
        <v>2140</v>
      </c>
      <c r="AQ112" t="s">
        <v>3440</v>
      </c>
      <c r="AR112" t="s">
        <v>207</v>
      </c>
    </row>
    <row r="113" spans="1:44" x14ac:dyDescent="0.3">
      <c r="A113" t="s">
        <v>488</v>
      </c>
      <c r="B113" t="s">
        <v>389</v>
      </c>
      <c r="C113" t="s">
        <v>3370</v>
      </c>
      <c r="D113" t="s">
        <v>2785</v>
      </c>
      <c r="E113" t="s">
        <v>219</v>
      </c>
      <c r="F113" t="s">
        <v>219</v>
      </c>
      <c r="G113" t="s">
        <v>2786</v>
      </c>
      <c r="H113" t="s">
        <v>3371</v>
      </c>
      <c r="I113" t="s">
        <v>766</v>
      </c>
      <c r="J113" t="s">
        <v>3372</v>
      </c>
      <c r="K113" t="s">
        <v>3373</v>
      </c>
      <c r="L113" t="s">
        <v>3374</v>
      </c>
      <c r="M113" t="s">
        <v>1294</v>
      </c>
      <c r="N113" t="s">
        <v>294</v>
      </c>
      <c r="O113">
        <v>95661</v>
      </c>
      <c r="P113" t="s">
        <v>221</v>
      </c>
      <c r="Q113" t="s">
        <v>1</v>
      </c>
      <c r="R113" t="s">
        <v>770</v>
      </c>
      <c r="S113" t="s">
        <v>101</v>
      </c>
      <c r="T113" t="s">
        <v>771</v>
      </c>
      <c r="U113">
        <f>_xlfn.XLOOKUP(Finance[[#This Row],[Company Domain]],Summary[Company Domain], Summary[Revenue (in 000s USD)],"ERROR")</f>
        <v>95400000</v>
      </c>
      <c r="V113" t="str">
        <f>_xlfn.XLOOKUP(Finance[[#This Row],[Company Domain]],Summary[Company Domain], Summary[Revenue Range (in USD)],"ERROR")</f>
        <v>Over $5 bil.</v>
      </c>
      <c r="W113" t="s">
        <v>280</v>
      </c>
      <c r="X113" t="s">
        <v>206</v>
      </c>
      <c r="Y113" t="s">
        <v>280</v>
      </c>
      <c r="Z113" t="s">
        <v>206</v>
      </c>
      <c r="AA113" t="str">
        <f>_xlfn.XLOOKUP(Finance[[#This Row],[Company Domain]],Summary[Company Domain], Summary[Industry (Standardized)],"ERROR")</f>
        <v>Physicians Clinics</v>
      </c>
      <c r="AB113" t="str">
        <f>_xlfn.XLOOKUP(Finance[[#This Row],[Company Domain]],Summary[Company Domain], Summary[Lead Segment HS],"ERROR")</f>
        <v>Healthcare</v>
      </c>
      <c r="AC113" t="str">
        <f>_xlfn.XLOOKUP(Finance[[#This Row],[Company Domain]],Summary[Company Domain], Summary[Industry Re-Segmentation],"ERROR")</f>
        <v>Healthcare</v>
      </c>
      <c r="AD113" t="s">
        <v>772</v>
      </c>
      <c r="AE113" t="s">
        <v>773</v>
      </c>
      <c r="AF113" t="s">
        <v>774</v>
      </c>
      <c r="AG113" t="s">
        <v>775</v>
      </c>
      <c r="AH113" t="s">
        <v>769</v>
      </c>
      <c r="AI113" t="s">
        <v>294</v>
      </c>
      <c r="AJ113">
        <v>94612</v>
      </c>
      <c r="AK113" t="s">
        <v>221</v>
      </c>
      <c r="AL113" t="s">
        <v>776</v>
      </c>
      <c r="AO113" t="s">
        <v>2791</v>
      </c>
      <c r="AP113" t="s">
        <v>2140</v>
      </c>
      <c r="AQ113" t="s">
        <v>3978</v>
      </c>
    </row>
    <row r="114" spans="1:44" x14ac:dyDescent="0.3">
      <c r="A114" t="s">
        <v>2584</v>
      </c>
      <c r="C114" t="s">
        <v>3375</v>
      </c>
      <c r="D114" t="s">
        <v>2785</v>
      </c>
      <c r="E114" t="s">
        <v>219</v>
      </c>
      <c r="F114" t="s">
        <v>219</v>
      </c>
      <c r="G114" t="s">
        <v>2786</v>
      </c>
      <c r="H114" t="s">
        <v>3376</v>
      </c>
      <c r="I114" t="s">
        <v>134</v>
      </c>
      <c r="J114" t="s">
        <v>3377</v>
      </c>
      <c r="K114" t="s">
        <v>3378</v>
      </c>
      <c r="M114" t="s">
        <v>3379</v>
      </c>
      <c r="N114" t="s">
        <v>558</v>
      </c>
      <c r="O114">
        <v>55372</v>
      </c>
      <c r="P114" t="s">
        <v>221</v>
      </c>
      <c r="Q114" t="s">
        <v>598</v>
      </c>
      <c r="R114" t="s">
        <v>599</v>
      </c>
      <c r="S114" t="s">
        <v>134</v>
      </c>
      <c r="T114" t="s">
        <v>600</v>
      </c>
      <c r="U114">
        <f>_xlfn.XLOOKUP(Finance[[#This Row],[Company Domain]],Summary[Company Domain], Summary[Revenue (in 000s USD)],"ERROR")</f>
        <v>226600000</v>
      </c>
      <c r="V114" t="str">
        <f>_xlfn.XLOOKUP(Finance[[#This Row],[Company Domain]],Summary[Company Domain], Summary[Revenue Range (in USD)],"ERROR")</f>
        <v>Over $5 bil.</v>
      </c>
      <c r="W114" t="s">
        <v>601</v>
      </c>
      <c r="X114" t="s">
        <v>602</v>
      </c>
      <c r="Y114" t="s">
        <v>603</v>
      </c>
      <c r="Z114" t="s">
        <v>602</v>
      </c>
      <c r="AA114" t="str">
        <f>_xlfn.XLOOKUP(Finance[[#This Row],[Company Domain]],Summary[Company Domain], Summary[Industry (Standardized)],"ERROR")</f>
        <v>Insurance</v>
      </c>
      <c r="AB114" t="str">
        <f>_xlfn.XLOOKUP(Finance[[#This Row],[Company Domain]],Summary[Company Domain], Summary[Lead Segment HS],"ERROR")</f>
        <v>Services</v>
      </c>
      <c r="AC114" t="str">
        <f>_xlfn.XLOOKUP(Finance[[#This Row],[Company Domain]],Summary[Company Domain], Summary[Industry Re-Segmentation],"ERROR")</f>
        <v>Finance &amp; Insurance</v>
      </c>
      <c r="AD114" t="s">
        <v>604</v>
      </c>
      <c r="AE114" t="s">
        <v>605</v>
      </c>
      <c r="AF114" t="s">
        <v>606</v>
      </c>
      <c r="AG114" t="s">
        <v>607</v>
      </c>
      <c r="AH114" t="s">
        <v>597</v>
      </c>
      <c r="AI114" t="s">
        <v>558</v>
      </c>
      <c r="AJ114">
        <v>55344</v>
      </c>
      <c r="AK114" t="s">
        <v>221</v>
      </c>
      <c r="AL114" t="s">
        <v>608</v>
      </c>
      <c r="AO114" t="s">
        <v>2791</v>
      </c>
      <c r="AP114" t="s">
        <v>2140</v>
      </c>
      <c r="AQ114" t="s">
        <v>3978</v>
      </c>
    </row>
    <row r="115" spans="1:44" x14ac:dyDescent="0.3">
      <c r="A115" t="s">
        <v>3380</v>
      </c>
      <c r="C115" t="s">
        <v>3381</v>
      </c>
      <c r="D115" t="s">
        <v>2785</v>
      </c>
      <c r="E115" t="s">
        <v>219</v>
      </c>
      <c r="F115" t="s">
        <v>219</v>
      </c>
      <c r="G115" t="s">
        <v>2786</v>
      </c>
      <c r="H115" t="s">
        <v>3382</v>
      </c>
      <c r="I115" t="s">
        <v>185</v>
      </c>
      <c r="J115" t="s">
        <v>3383</v>
      </c>
      <c r="K115" t="s">
        <v>3384</v>
      </c>
      <c r="L115" t="s">
        <v>1489</v>
      </c>
      <c r="M115" t="s">
        <v>1781</v>
      </c>
      <c r="N115" t="s">
        <v>943</v>
      </c>
      <c r="O115">
        <v>96706</v>
      </c>
      <c r="P115" t="s">
        <v>221</v>
      </c>
      <c r="Q115" t="s">
        <v>1483</v>
      </c>
      <c r="R115" t="s">
        <v>1484</v>
      </c>
      <c r="S115" t="s">
        <v>185</v>
      </c>
      <c r="T115" t="s">
        <v>1485</v>
      </c>
      <c r="U115">
        <f>_xlfn.XLOOKUP(Finance[[#This Row],[Company Domain]],Summary[Company Domain], Summary[Revenue (in 000s USD)],"ERROR")</f>
        <v>1468019</v>
      </c>
      <c r="V115" t="str">
        <f>_xlfn.XLOOKUP(Finance[[#This Row],[Company Domain]],Summary[Company Domain], Summary[Revenue Range (in USD)],"ERROR")</f>
        <v>$1 bil. - $5 bil.</v>
      </c>
      <c r="W115" t="s">
        <v>280</v>
      </c>
      <c r="X115" t="s">
        <v>281</v>
      </c>
      <c r="Y115" t="s">
        <v>280</v>
      </c>
      <c r="Z115" t="s">
        <v>842</v>
      </c>
      <c r="AA115" t="str">
        <f>_xlfn.XLOOKUP(Finance[[#This Row],[Company Domain]],Summary[Company Domain], Summary[Industry (Standardized)],"ERROR")</f>
        <v>Physicians Clinics</v>
      </c>
      <c r="AB115" t="str">
        <f>_xlfn.XLOOKUP(Finance[[#This Row],[Company Domain]],Summary[Company Domain], Summary[Lead Segment HS],"ERROR")</f>
        <v>Healthcare</v>
      </c>
      <c r="AC115" t="str">
        <f>_xlfn.XLOOKUP(Finance[[#This Row],[Company Domain]],Summary[Company Domain], Summary[Industry Re-Segmentation],"ERROR")</f>
        <v>Healthcare</v>
      </c>
      <c r="AD115" t="s">
        <v>1486</v>
      </c>
      <c r="AE115" t="s">
        <v>1487</v>
      </c>
      <c r="AF115" t="s">
        <v>1488</v>
      </c>
      <c r="AG115" t="s">
        <v>1489</v>
      </c>
      <c r="AH115" t="s">
        <v>1490</v>
      </c>
      <c r="AI115" t="s">
        <v>943</v>
      </c>
      <c r="AJ115">
        <v>96706</v>
      </c>
      <c r="AK115" t="s">
        <v>221</v>
      </c>
      <c r="AL115" t="s">
        <v>1491</v>
      </c>
      <c r="AO115" t="s">
        <v>2791</v>
      </c>
      <c r="AP115" t="s">
        <v>2140</v>
      </c>
      <c r="AQ115" t="s">
        <v>3978</v>
      </c>
    </row>
    <row r="116" spans="1:44" x14ac:dyDescent="0.3">
      <c r="A116" t="s">
        <v>2825</v>
      </c>
      <c r="B116" t="s">
        <v>1756</v>
      </c>
      <c r="C116" t="s">
        <v>3385</v>
      </c>
      <c r="D116" t="s">
        <v>3346</v>
      </c>
      <c r="E116" t="s">
        <v>219</v>
      </c>
      <c r="F116" t="s">
        <v>779</v>
      </c>
      <c r="G116" t="s">
        <v>2786</v>
      </c>
      <c r="H116" t="s">
        <v>3386</v>
      </c>
      <c r="I116" t="s">
        <v>134</v>
      </c>
      <c r="J116" t="s">
        <v>3387</v>
      </c>
      <c r="K116" t="s">
        <v>3388</v>
      </c>
      <c r="M116" t="s">
        <v>1180</v>
      </c>
      <c r="N116" t="s">
        <v>558</v>
      </c>
      <c r="P116" t="s">
        <v>221</v>
      </c>
      <c r="Q116" t="s">
        <v>598</v>
      </c>
      <c r="R116" t="s">
        <v>599</v>
      </c>
      <c r="S116" t="s">
        <v>134</v>
      </c>
      <c r="T116" t="s">
        <v>600</v>
      </c>
      <c r="U116">
        <f>_xlfn.XLOOKUP(Finance[[#This Row],[Company Domain]],Summary[Company Domain], Summary[Revenue (in 000s USD)],"ERROR")</f>
        <v>226600000</v>
      </c>
      <c r="V116" t="str">
        <f>_xlfn.XLOOKUP(Finance[[#This Row],[Company Domain]],Summary[Company Domain], Summary[Revenue Range (in USD)],"ERROR")</f>
        <v>Over $5 bil.</v>
      </c>
      <c r="W116" t="s">
        <v>601</v>
      </c>
      <c r="X116" t="s">
        <v>602</v>
      </c>
      <c r="Y116" t="s">
        <v>603</v>
      </c>
      <c r="Z116" t="s">
        <v>602</v>
      </c>
      <c r="AA116" t="str">
        <f>_xlfn.XLOOKUP(Finance[[#This Row],[Company Domain]],Summary[Company Domain], Summary[Industry (Standardized)],"ERROR")</f>
        <v>Insurance</v>
      </c>
      <c r="AB116" t="str">
        <f>_xlfn.XLOOKUP(Finance[[#This Row],[Company Domain]],Summary[Company Domain], Summary[Lead Segment HS],"ERROR")</f>
        <v>Services</v>
      </c>
      <c r="AC116" t="str">
        <f>_xlfn.XLOOKUP(Finance[[#This Row],[Company Domain]],Summary[Company Domain], Summary[Industry Re-Segmentation],"ERROR")</f>
        <v>Finance &amp; Insurance</v>
      </c>
      <c r="AD116" t="s">
        <v>604</v>
      </c>
      <c r="AE116" t="s">
        <v>605</v>
      </c>
      <c r="AF116" t="s">
        <v>606</v>
      </c>
      <c r="AG116" t="s">
        <v>607</v>
      </c>
      <c r="AH116" t="s">
        <v>597</v>
      </c>
      <c r="AI116" t="s">
        <v>558</v>
      </c>
      <c r="AJ116">
        <v>55344</v>
      </c>
      <c r="AK116" t="s">
        <v>221</v>
      </c>
      <c r="AL116" t="s">
        <v>608</v>
      </c>
      <c r="AO116" t="s">
        <v>2791</v>
      </c>
      <c r="AP116" t="s">
        <v>2140</v>
      </c>
      <c r="AQ116" t="s">
        <v>3978</v>
      </c>
    </row>
    <row r="117" spans="1:44" x14ac:dyDescent="0.3">
      <c r="A117" t="s">
        <v>635</v>
      </c>
      <c r="C117" t="s">
        <v>3389</v>
      </c>
      <c r="D117" t="s">
        <v>3390</v>
      </c>
      <c r="E117" t="s">
        <v>219</v>
      </c>
      <c r="F117" t="s">
        <v>779</v>
      </c>
      <c r="G117" t="s">
        <v>2786</v>
      </c>
      <c r="H117" t="s">
        <v>3391</v>
      </c>
      <c r="I117" t="s">
        <v>104</v>
      </c>
      <c r="J117" t="s">
        <v>3392</v>
      </c>
      <c r="K117" t="s">
        <v>3393</v>
      </c>
      <c r="L117" t="s">
        <v>3394</v>
      </c>
      <c r="M117" t="s">
        <v>360</v>
      </c>
      <c r="N117" t="s">
        <v>361</v>
      </c>
      <c r="O117">
        <v>30309</v>
      </c>
      <c r="P117" t="s">
        <v>221</v>
      </c>
      <c r="Q117" t="s">
        <v>582</v>
      </c>
      <c r="R117" t="s">
        <v>583</v>
      </c>
      <c r="S117" t="s">
        <v>104</v>
      </c>
      <c r="T117" t="s">
        <v>584</v>
      </c>
      <c r="U117">
        <f>_xlfn.XLOOKUP(Finance[[#This Row],[Company Domain]],Summary[Company Domain], Summary[Revenue (in 000s USD)],"ERROR")</f>
        <v>7987200</v>
      </c>
      <c r="V117" t="str">
        <f>_xlfn.XLOOKUP(Finance[[#This Row],[Company Domain]],Summary[Company Domain], Summary[Revenue Range (in USD)],"ERROR")</f>
        <v>Over $5 bil.</v>
      </c>
      <c r="W117" t="s">
        <v>208</v>
      </c>
      <c r="X117" t="s">
        <v>585</v>
      </c>
      <c r="Y117" t="s">
        <v>208</v>
      </c>
      <c r="Z117" t="s">
        <v>585</v>
      </c>
      <c r="AA117" t="str">
        <f>_xlfn.XLOOKUP(Finance[[#This Row],[Company Domain]],Summary[Company Domain], Summary[Industry (Standardized)],"ERROR")</f>
        <v>Retail</v>
      </c>
      <c r="AB117" t="str">
        <f>_xlfn.XLOOKUP(Finance[[#This Row],[Company Domain]],Summary[Company Domain], Summary[Lead Segment HS],"ERROR")</f>
        <v>Services</v>
      </c>
      <c r="AC117" t="str">
        <f>_xlfn.XLOOKUP(Finance[[#This Row],[Company Domain]],Summary[Company Domain], Summary[Industry Re-Segmentation],"ERROR")</f>
        <v>Retail + CPG</v>
      </c>
      <c r="AD117" t="s">
        <v>586</v>
      </c>
      <c r="AE117" t="s">
        <v>587</v>
      </c>
      <c r="AF117" t="s">
        <v>588</v>
      </c>
      <c r="AG117" t="s">
        <v>589</v>
      </c>
      <c r="AH117" t="s">
        <v>590</v>
      </c>
      <c r="AI117" t="s">
        <v>591</v>
      </c>
      <c r="AJ117">
        <v>44333</v>
      </c>
      <c r="AK117" t="s">
        <v>221</v>
      </c>
      <c r="AL117" t="s">
        <v>592</v>
      </c>
      <c r="AO117" t="s">
        <v>2791</v>
      </c>
      <c r="AP117" t="s">
        <v>2140</v>
      </c>
      <c r="AQ117" t="s">
        <v>3978</v>
      </c>
    </row>
    <row r="118" spans="1:44" x14ac:dyDescent="0.3">
      <c r="A118" t="s">
        <v>319</v>
      </c>
      <c r="C118" t="s">
        <v>2118</v>
      </c>
      <c r="D118" t="s">
        <v>3395</v>
      </c>
      <c r="E118" t="s">
        <v>219</v>
      </c>
      <c r="F118" t="s">
        <v>219</v>
      </c>
      <c r="G118" t="s">
        <v>2786</v>
      </c>
      <c r="H118" t="s">
        <v>3396</v>
      </c>
      <c r="I118" t="s">
        <v>191</v>
      </c>
      <c r="J118" t="s">
        <v>3397</v>
      </c>
      <c r="L118" t="s">
        <v>556</v>
      </c>
      <c r="M118" t="s">
        <v>557</v>
      </c>
      <c r="N118" t="s">
        <v>558</v>
      </c>
      <c r="O118">
        <v>55343</v>
      </c>
      <c r="P118" t="s">
        <v>221</v>
      </c>
      <c r="Q118" t="s">
        <v>559</v>
      </c>
      <c r="R118" t="s">
        <v>560</v>
      </c>
      <c r="S118" t="s">
        <v>191</v>
      </c>
      <c r="T118" t="s">
        <v>561</v>
      </c>
      <c r="U118">
        <f>_xlfn.XLOOKUP(Finance[[#This Row],[Company Domain]],Summary[Company Domain], Summary[Revenue (in 000s USD)],"ERROR")</f>
        <v>257000000</v>
      </c>
      <c r="V118" t="str">
        <f>_xlfn.XLOOKUP(Finance[[#This Row],[Company Domain]],Summary[Company Domain], Summary[Revenue Range (in USD)],"ERROR")</f>
        <v>Over $5 bil.</v>
      </c>
      <c r="W118" t="s">
        <v>215</v>
      </c>
      <c r="Y118" t="s">
        <v>215</v>
      </c>
      <c r="AA118" t="str">
        <f>_xlfn.XLOOKUP(Finance[[#This Row],[Company Domain]],Summary[Company Domain], Summary[Industry (Standardized)],"ERROR")</f>
        <v>Insurance</v>
      </c>
      <c r="AB118" t="str">
        <f>_xlfn.XLOOKUP(Finance[[#This Row],[Company Domain]],Summary[Company Domain], Summary[Lead Segment HS],"ERROR")</f>
        <v>Services</v>
      </c>
      <c r="AC118" t="str">
        <f>_xlfn.XLOOKUP(Finance[[#This Row],[Company Domain]],Summary[Company Domain], Summary[Industry Re-Segmentation],"ERROR")</f>
        <v>Finance &amp; Insurance</v>
      </c>
      <c r="AD118" t="s">
        <v>562</v>
      </c>
      <c r="AE118" t="s">
        <v>563</v>
      </c>
      <c r="AF118" t="s">
        <v>564</v>
      </c>
      <c r="AG118" t="s">
        <v>556</v>
      </c>
      <c r="AH118" t="s">
        <v>557</v>
      </c>
      <c r="AI118" t="s">
        <v>558</v>
      </c>
      <c r="AJ118">
        <v>55343</v>
      </c>
      <c r="AK118" t="s">
        <v>221</v>
      </c>
      <c r="AL118" t="s">
        <v>565</v>
      </c>
      <c r="AO118" t="s">
        <v>2791</v>
      </c>
      <c r="AP118" t="s">
        <v>2140</v>
      </c>
      <c r="AQ118" t="s">
        <v>3978</v>
      </c>
    </row>
    <row r="119" spans="1:44" x14ac:dyDescent="0.3">
      <c r="A119" t="s">
        <v>267</v>
      </c>
      <c r="C119" t="s">
        <v>3398</v>
      </c>
      <c r="D119" t="s">
        <v>3399</v>
      </c>
      <c r="E119" t="s">
        <v>219</v>
      </c>
      <c r="F119" t="s">
        <v>779</v>
      </c>
      <c r="G119" t="s">
        <v>2786</v>
      </c>
      <c r="H119" t="s">
        <v>3400</v>
      </c>
      <c r="I119" t="s">
        <v>111</v>
      </c>
      <c r="J119" t="s">
        <v>3401</v>
      </c>
      <c r="K119" t="s">
        <v>3402</v>
      </c>
      <c r="L119" t="s">
        <v>2634</v>
      </c>
      <c r="M119" t="s">
        <v>2635</v>
      </c>
      <c r="N119" t="s">
        <v>294</v>
      </c>
      <c r="O119">
        <v>92618</v>
      </c>
      <c r="P119" t="s">
        <v>221</v>
      </c>
      <c r="Q119" t="s">
        <v>11</v>
      </c>
      <c r="R119" t="s">
        <v>2636</v>
      </c>
      <c r="S119" t="s">
        <v>111</v>
      </c>
      <c r="T119" t="s">
        <v>2637</v>
      </c>
      <c r="U119">
        <f>_xlfn.XLOOKUP(Finance[[#This Row],[Company Domain]],Summary[Company Domain], Summary[Revenue (in 000s USD)],"ERROR")</f>
        <v>1615262</v>
      </c>
      <c r="V119" t="str">
        <f>_xlfn.XLOOKUP(Finance[[#This Row],[Company Domain]],Summary[Company Domain], Summary[Revenue Range (in USD)],"ERROR")</f>
        <v>$1 bil. - $5 bil.</v>
      </c>
      <c r="W119" t="s">
        <v>208</v>
      </c>
      <c r="X119" t="s">
        <v>312</v>
      </c>
      <c r="Y119" t="s">
        <v>208</v>
      </c>
      <c r="Z119" t="s">
        <v>312</v>
      </c>
      <c r="AA119" t="str">
        <f>_xlfn.XLOOKUP(Finance[[#This Row],[Company Domain]],Summary[Company Domain], Summary[Industry (Standardized)],"ERROR")</f>
        <v>Retail</v>
      </c>
      <c r="AB119" t="str">
        <f>_xlfn.XLOOKUP(Finance[[#This Row],[Company Domain]],Summary[Company Domain], Summary[Lead Segment HS],"ERROR")</f>
        <v>Services</v>
      </c>
      <c r="AC119" t="str">
        <f>_xlfn.XLOOKUP(Finance[[#This Row],[Company Domain]],Summary[Company Domain], Summary[Industry Re-Segmentation],"ERROR")</f>
        <v>Retail + CPG</v>
      </c>
      <c r="AD119" t="s">
        <v>2638</v>
      </c>
      <c r="AE119" t="s">
        <v>2639</v>
      </c>
      <c r="AF119" t="s">
        <v>2640</v>
      </c>
      <c r="AG119" t="s">
        <v>2634</v>
      </c>
      <c r="AH119" t="s">
        <v>2635</v>
      </c>
      <c r="AI119" t="s">
        <v>294</v>
      </c>
      <c r="AJ119">
        <v>92618</v>
      </c>
      <c r="AK119" t="s">
        <v>221</v>
      </c>
      <c r="AL119" t="s">
        <v>2641</v>
      </c>
      <c r="AO119" t="s">
        <v>2791</v>
      </c>
      <c r="AP119" t="s">
        <v>2140</v>
      </c>
      <c r="AQ119" t="s">
        <v>3439</v>
      </c>
      <c r="AR119" t="s">
        <v>210</v>
      </c>
    </row>
    <row r="120" spans="1:44" x14ac:dyDescent="0.3">
      <c r="A120" t="s">
        <v>2783</v>
      </c>
      <c r="C120" t="s">
        <v>3403</v>
      </c>
      <c r="D120" t="s">
        <v>3104</v>
      </c>
      <c r="E120" t="s">
        <v>219</v>
      </c>
      <c r="F120" t="s">
        <v>779</v>
      </c>
      <c r="G120" t="s">
        <v>2786</v>
      </c>
      <c r="H120" t="s">
        <v>3404</v>
      </c>
      <c r="I120" t="s">
        <v>134</v>
      </c>
      <c r="L120" t="s">
        <v>3405</v>
      </c>
      <c r="M120" t="s">
        <v>2635</v>
      </c>
      <c r="N120" t="s">
        <v>294</v>
      </c>
      <c r="O120">
        <v>92614</v>
      </c>
      <c r="P120" t="s">
        <v>221</v>
      </c>
      <c r="Q120" t="s">
        <v>598</v>
      </c>
      <c r="R120" t="s">
        <v>599</v>
      </c>
      <c r="S120" t="s">
        <v>134</v>
      </c>
      <c r="T120" t="s">
        <v>600</v>
      </c>
      <c r="U120">
        <f>_xlfn.XLOOKUP(Finance[[#This Row],[Company Domain]],Summary[Company Domain], Summary[Revenue (in 000s USD)],"ERROR")</f>
        <v>226600000</v>
      </c>
      <c r="V120" t="str">
        <f>_xlfn.XLOOKUP(Finance[[#This Row],[Company Domain]],Summary[Company Domain], Summary[Revenue Range (in USD)],"ERROR")</f>
        <v>Over $5 bil.</v>
      </c>
      <c r="W120" t="s">
        <v>601</v>
      </c>
      <c r="X120" t="s">
        <v>602</v>
      </c>
      <c r="Y120" t="s">
        <v>603</v>
      </c>
      <c r="Z120" t="s">
        <v>602</v>
      </c>
      <c r="AA120" t="str">
        <f>_xlfn.XLOOKUP(Finance[[#This Row],[Company Domain]],Summary[Company Domain], Summary[Industry (Standardized)],"ERROR")</f>
        <v>Insurance</v>
      </c>
      <c r="AB120" t="str">
        <f>_xlfn.XLOOKUP(Finance[[#This Row],[Company Domain]],Summary[Company Domain], Summary[Lead Segment HS],"ERROR")</f>
        <v>Services</v>
      </c>
      <c r="AC120" t="str">
        <f>_xlfn.XLOOKUP(Finance[[#This Row],[Company Domain]],Summary[Company Domain], Summary[Industry Re-Segmentation],"ERROR")</f>
        <v>Finance &amp; Insurance</v>
      </c>
      <c r="AD120" t="s">
        <v>604</v>
      </c>
      <c r="AE120" t="s">
        <v>605</v>
      </c>
      <c r="AF120" t="s">
        <v>606</v>
      </c>
      <c r="AG120" t="s">
        <v>607</v>
      </c>
      <c r="AH120" t="s">
        <v>597</v>
      </c>
      <c r="AI120" t="s">
        <v>558</v>
      </c>
      <c r="AJ120">
        <v>55344</v>
      </c>
      <c r="AK120" t="s">
        <v>221</v>
      </c>
      <c r="AL120" t="s">
        <v>608</v>
      </c>
      <c r="AO120" t="s">
        <v>2791</v>
      </c>
      <c r="AP120" t="s">
        <v>2140</v>
      </c>
      <c r="AQ120" t="s">
        <v>3978</v>
      </c>
    </row>
    <row r="121" spans="1:44" x14ac:dyDescent="0.3">
      <c r="A121" t="s">
        <v>3406</v>
      </c>
      <c r="C121" t="s">
        <v>3407</v>
      </c>
      <c r="D121" t="s">
        <v>2785</v>
      </c>
      <c r="E121" t="s">
        <v>219</v>
      </c>
      <c r="F121" t="s">
        <v>219</v>
      </c>
      <c r="G121" t="s">
        <v>2786</v>
      </c>
      <c r="H121" t="s">
        <v>3408</v>
      </c>
      <c r="I121" t="s">
        <v>143</v>
      </c>
      <c r="L121" t="s">
        <v>443</v>
      </c>
      <c r="M121" t="s">
        <v>444</v>
      </c>
      <c r="N121" t="s">
        <v>294</v>
      </c>
      <c r="O121">
        <v>92626</v>
      </c>
      <c r="P121" t="s">
        <v>221</v>
      </c>
      <c r="Q121" t="s">
        <v>43</v>
      </c>
      <c r="R121" t="s">
        <v>445</v>
      </c>
      <c r="S121" t="s">
        <v>143</v>
      </c>
      <c r="T121" t="s">
        <v>446</v>
      </c>
      <c r="U121">
        <f>_xlfn.XLOOKUP(Finance[[#This Row],[Company Domain]],Summary[Company Domain], Summary[Revenue (in 000s USD)],"ERROR")</f>
        <v>9654617</v>
      </c>
      <c r="V121" t="str">
        <f>_xlfn.XLOOKUP(Finance[[#This Row],[Company Domain]],Summary[Company Domain], Summary[Revenue Range (in USD)],"ERROR")</f>
        <v>Over $5 bil.</v>
      </c>
      <c r="W121" t="s">
        <v>219</v>
      </c>
      <c r="X121" t="s">
        <v>349</v>
      </c>
      <c r="Y121" t="s">
        <v>219</v>
      </c>
      <c r="Z121" t="s">
        <v>349</v>
      </c>
      <c r="AA121" t="str">
        <f>_xlfn.XLOOKUP(Finance[[#This Row],[Company Domain]],Summary[Company Domain], Summary[Industry (Standardized)],"ERROR")</f>
        <v>Finance</v>
      </c>
      <c r="AB121" t="str">
        <f>_xlfn.XLOOKUP(Finance[[#This Row],[Company Domain]],Summary[Company Domain], Summary[Lead Segment HS],"ERROR")</f>
        <v>Services</v>
      </c>
      <c r="AC121" t="str">
        <f>_xlfn.XLOOKUP(Finance[[#This Row],[Company Domain]],Summary[Company Domain], Summary[Industry Re-Segmentation],"ERROR")</f>
        <v>Finance &amp; Insurance</v>
      </c>
      <c r="AD121" t="s">
        <v>447</v>
      </c>
      <c r="AE121" t="s">
        <v>448</v>
      </c>
      <c r="AF121" t="s">
        <v>449</v>
      </c>
      <c r="AG121" t="s">
        <v>443</v>
      </c>
      <c r="AH121" t="s">
        <v>444</v>
      </c>
      <c r="AI121" t="s">
        <v>294</v>
      </c>
      <c r="AJ121">
        <v>92626</v>
      </c>
      <c r="AK121" t="s">
        <v>221</v>
      </c>
      <c r="AL121" t="s">
        <v>450</v>
      </c>
      <c r="AO121" t="s">
        <v>2791</v>
      </c>
      <c r="AP121" t="s">
        <v>2140</v>
      </c>
      <c r="AQ121" t="s">
        <v>3978</v>
      </c>
    </row>
    <row r="122" spans="1:44" x14ac:dyDescent="0.3">
      <c r="A122" t="s">
        <v>3409</v>
      </c>
      <c r="C122" t="s">
        <v>1970</v>
      </c>
      <c r="D122" t="s">
        <v>3410</v>
      </c>
      <c r="E122" t="s">
        <v>219</v>
      </c>
      <c r="F122" t="s">
        <v>2989</v>
      </c>
      <c r="G122" t="s">
        <v>2786</v>
      </c>
      <c r="H122" t="s">
        <v>3411</v>
      </c>
      <c r="I122" t="s">
        <v>1870</v>
      </c>
      <c r="J122" t="s">
        <v>3412</v>
      </c>
      <c r="K122" t="s">
        <v>3413</v>
      </c>
      <c r="L122" t="s">
        <v>742</v>
      </c>
      <c r="M122" t="s">
        <v>743</v>
      </c>
      <c r="N122" t="s">
        <v>376</v>
      </c>
      <c r="O122">
        <v>10022</v>
      </c>
      <c r="P122" t="s">
        <v>221</v>
      </c>
      <c r="Q122" t="s">
        <v>5</v>
      </c>
      <c r="R122" t="s">
        <v>744</v>
      </c>
      <c r="S122" t="s">
        <v>105</v>
      </c>
      <c r="T122" t="s">
        <v>745</v>
      </c>
      <c r="U122">
        <f>_xlfn.XLOOKUP(Finance[[#This Row],[Company Domain]],Summary[Company Domain], Summary[Revenue (in 000s USD)],"ERROR")</f>
        <v>6783845</v>
      </c>
      <c r="V122" t="str">
        <f>_xlfn.XLOOKUP(Finance[[#This Row],[Company Domain]],Summary[Company Domain], Summary[Revenue Range (in USD)],"ERROR")</f>
        <v>Over $5 bil.</v>
      </c>
      <c r="W122" t="s">
        <v>208</v>
      </c>
      <c r="X122" t="s">
        <v>312</v>
      </c>
      <c r="Y122" t="s">
        <v>208</v>
      </c>
      <c r="Z122" t="s">
        <v>746</v>
      </c>
      <c r="AA122" t="str">
        <f>_xlfn.XLOOKUP(Finance[[#This Row],[Company Domain]],Summary[Company Domain], Summary[Industry (Standardized)],"ERROR")</f>
        <v>Retail</v>
      </c>
      <c r="AB122" t="str">
        <f>_xlfn.XLOOKUP(Finance[[#This Row],[Company Domain]],Summary[Company Domain], Summary[Lead Segment HS],"ERROR")</f>
        <v>Services</v>
      </c>
      <c r="AC122" t="str">
        <f>_xlfn.XLOOKUP(Finance[[#This Row],[Company Domain]],Summary[Company Domain], Summary[Industry Re-Segmentation],"ERROR")</f>
        <v>Retail + CPG</v>
      </c>
      <c r="AD122" t="s">
        <v>747</v>
      </c>
      <c r="AE122" t="s">
        <v>748</v>
      </c>
      <c r="AF122" t="s">
        <v>749</v>
      </c>
      <c r="AG122" t="s">
        <v>742</v>
      </c>
      <c r="AH122" t="s">
        <v>743</v>
      </c>
      <c r="AI122" t="s">
        <v>376</v>
      </c>
      <c r="AJ122">
        <v>10022</v>
      </c>
      <c r="AK122" t="s">
        <v>221</v>
      </c>
      <c r="AL122" t="s">
        <v>750</v>
      </c>
      <c r="AO122" t="s">
        <v>2791</v>
      </c>
      <c r="AP122" t="s">
        <v>2140</v>
      </c>
      <c r="AQ122" t="s">
        <v>3439</v>
      </c>
      <c r="AR122" t="s">
        <v>210</v>
      </c>
    </row>
    <row r="123" spans="1:44" x14ac:dyDescent="0.3">
      <c r="A123" t="s">
        <v>488</v>
      </c>
      <c r="B123" t="s">
        <v>389</v>
      </c>
      <c r="C123" t="s">
        <v>3414</v>
      </c>
      <c r="D123" t="s">
        <v>2785</v>
      </c>
      <c r="E123" t="s">
        <v>219</v>
      </c>
      <c r="F123" t="s">
        <v>219</v>
      </c>
      <c r="G123" t="s">
        <v>2786</v>
      </c>
      <c r="H123" t="s">
        <v>3415</v>
      </c>
      <c r="I123" t="s">
        <v>145</v>
      </c>
      <c r="J123" t="s">
        <v>3416</v>
      </c>
      <c r="K123" t="s">
        <v>3417</v>
      </c>
      <c r="L123" t="s">
        <v>613</v>
      </c>
      <c r="M123" t="s">
        <v>614</v>
      </c>
      <c r="N123" t="s">
        <v>294</v>
      </c>
      <c r="O123">
        <v>92707</v>
      </c>
      <c r="P123" t="s">
        <v>221</v>
      </c>
      <c r="Q123" t="s">
        <v>615</v>
      </c>
      <c r="R123" t="s">
        <v>616</v>
      </c>
      <c r="S123" t="s">
        <v>145</v>
      </c>
      <c r="T123" t="s">
        <v>617</v>
      </c>
      <c r="U123">
        <f>_xlfn.XLOOKUP(Finance[[#This Row],[Company Domain]],Summary[Company Domain], Summary[Revenue (in 000s USD)],"ERROR")</f>
        <v>6247700</v>
      </c>
      <c r="V123" t="str">
        <f>_xlfn.XLOOKUP(Finance[[#This Row],[Company Domain]],Summary[Company Domain], Summary[Revenue Range (in USD)],"ERROR")</f>
        <v>Over $5 bil.</v>
      </c>
      <c r="W123" t="s">
        <v>219</v>
      </c>
      <c r="X123" t="s">
        <v>618</v>
      </c>
      <c r="Y123" t="s">
        <v>219</v>
      </c>
      <c r="Z123" t="s">
        <v>619</v>
      </c>
      <c r="AA123" t="str">
        <f>_xlfn.XLOOKUP(Finance[[#This Row],[Company Domain]],Summary[Company Domain], Summary[Industry (Standardized)],"ERROR")</f>
        <v>Finance</v>
      </c>
      <c r="AB123" t="str">
        <f>_xlfn.XLOOKUP(Finance[[#This Row],[Company Domain]],Summary[Company Domain], Summary[Lead Segment HS],"ERROR")</f>
        <v>Services</v>
      </c>
      <c r="AC123" t="str">
        <f>_xlfn.XLOOKUP(Finance[[#This Row],[Company Domain]],Summary[Company Domain], Summary[Industry Re-Segmentation],"ERROR")</f>
        <v>Finance &amp; Insurance</v>
      </c>
      <c r="AD123" t="s">
        <v>620</v>
      </c>
      <c r="AE123" t="s">
        <v>621</v>
      </c>
      <c r="AF123" t="s">
        <v>622</v>
      </c>
      <c r="AG123" t="s">
        <v>613</v>
      </c>
      <c r="AH123" t="s">
        <v>614</v>
      </c>
      <c r="AI123" t="s">
        <v>294</v>
      </c>
      <c r="AJ123">
        <v>92707</v>
      </c>
      <c r="AK123" t="s">
        <v>221</v>
      </c>
      <c r="AL123" t="s">
        <v>623</v>
      </c>
      <c r="AO123" t="s">
        <v>2791</v>
      </c>
      <c r="AP123" t="s">
        <v>2140</v>
      </c>
      <c r="AQ123" t="s">
        <v>3978</v>
      </c>
    </row>
    <row r="124" spans="1:44" x14ac:dyDescent="0.3">
      <c r="A124" t="s">
        <v>2810</v>
      </c>
      <c r="C124" t="s">
        <v>3418</v>
      </c>
      <c r="D124" t="s">
        <v>2785</v>
      </c>
      <c r="E124" t="s">
        <v>219</v>
      </c>
      <c r="F124" t="s">
        <v>219</v>
      </c>
      <c r="G124" t="s">
        <v>2786</v>
      </c>
      <c r="H124" t="s">
        <v>3419</v>
      </c>
      <c r="I124" t="s">
        <v>118</v>
      </c>
      <c r="J124" t="s">
        <v>3420</v>
      </c>
      <c r="K124" t="s">
        <v>3421</v>
      </c>
      <c r="L124" t="s">
        <v>1392</v>
      </c>
      <c r="M124" t="s">
        <v>1393</v>
      </c>
      <c r="N124" t="s">
        <v>1394</v>
      </c>
      <c r="O124">
        <v>6877</v>
      </c>
      <c r="P124" t="s">
        <v>221</v>
      </c>
      <c r="Q124" t="s">
        <v>1395</v>
      </c>
      <c r="R124" t="s">
        <v>1396</v>
      </c>
      <c r="S124" t="s">
        <v>118</v>
      </c>
      <c r="T124" t="s">
        <v>1397</v>
      </c>
      <c r="U124">
        <f>_xlfn.XLOOKUP(Finance[[#This Row],[Company Domain]],Summary[Company Domain], Summary[Revenue (in 000s USD)],"ERROR")</f>
        <v>3054657</v>
      </c>
      <c r="V124" t="str">
        <f>_xlfn.XLOOKUP(Finance[[#This Row],[Company Domain]],Summary[Company Domain], Summary[Revenue Range (in USD)],"ERROR")</f>
        <v>$1 bil. - $5 bil.</v>
      </c>
      <c r="W124" t="s">
        <v>208</v>
      </c>
      <c r="X124" t="s">
        <v>1398</v>
      </c>
      <c r="Y124" t="s">
        <v>208</v>
      </c>
      <c r="Z124" t="s">
        <v>1398</v>
      </c>
      <c r="AA124" t="str">
        <f>_xlfn.XLOOKUP(Finance[[#This Row],[Company Domain]],Summary[Company Domain], Summary[Industry (Standardized)],"ERROR")</f>
        <v>Retail</v>
      </c>
      <c r="AB124" t="str">
        <f>_xlfn.XLOOKUP(Finance[[#This Row],[Company Domain]],Summary[Company Domain], Summary[Lead Segment HS],"ERROR")</f>
        <v>Services</v>
      </c>
      <c r="AC124" t="str">
        <f>_xlfn.XLOOKUP(Finance[[#This Row],[Company Domain]],Summary[Company Domain], Summary[Industry Re-Segmentation],"ERROR")</f>
        <v>Retail + CPG</v>
      </c>
      <c r="AD124" t="s">
        <v>1399</v>
      </c>
      <c r="AE124" t="s">
        <v>1400</v>
      </c>
      <c r="AF124" t="s">
        <v>1401</v>
      </c>
      <c r="AG124" t="s">
        <v>1392</v>
      </c>
      <c r="AH124" t="s">
        <v>1393</v>
      </c>
      <c r="AI124" t="s">
        <v>1394</v>
      </c>
      <c r="AJ124">
        <v>6877</v>
      </c>
      <c r="AK124" t="s">
        <v>221</v>
      </c>
      <c r="AL124" t="s">
        <v>1402</v>
      </c>
      <c r="AO124" t="s">
        <v>2791</v>
      </c>
      <c r="AP124" t="s">
        <v>2140</v>
      </c>
      <c r="AQ124" t="s">
        <v>3439</v>
      </c>
      <c r="AR124" t="s">
        <v>210</v>
      </c>
    </row>
    <row r="125" spans="1:44" x14ac:dyDescent="0.3">
      <c r="A125" t="s">
        <v>422</v>
      </c>
      <c r="C125" t="s">
        <v>3422</v>
      </c>
      <c r="D125" t="s">
        <v>3399</v>
      </c>
      <c r="E125" t="s">
        <v>219</v>
      </c>
      <c r="F125" t="s">
        <v>779</v>
      </c>
      <c r="G125" t="s">
        <v>2786</v>
      </c>
      <c r="H125" t="s">
        <v>3423</v>
      </c>
      <c r="I125" t="s">
        <v>166</v>
      </c>
      <c r="J125" t="s">
        <v>3424</v>
      </c>
      <c r="K125" t="s">
        <v>3425</v>
      </c>
      <c r="L125" t="s">
        <v>1593</v>
      </c>
      <c r="M125" t="s">
        <v>1594</v>
      </c>
      <c r="N125" t="s">
        <v>529</v>
      </c>
      <c r="O125">
        <v>98683</v>
      </c>
      <c r="P125" t="s">
        <v>221</v>
      </c>
      <c r="Q125" t="s">
        <v>66</v>
      </c>
      <c r="R125" t="s">
        <v>1595</v>
      </c>
      <c r="S125" t="s">
        <v>166</v>
      </c>
      <c r="T125" t="s">
        <v>1596</v>
      </c>
      <c r="U125">
        <f>_xlfn.XLOOKUP(Finance[[#This Row],[Company Domain]],Summary[Company Domain], Summary[Revenue (in 000s USD)],"ERROR")</f>
        <v>2348831</v>
      </c>
      <c r="V125" t="str">
        <f>_xlfn.XLOOKUP(Finance[[#This Row],[Company Domain]],Summary[Company Domain], Summary[Revenue Range (in USD)],"ERROR")</f>
        <v>$1 bil. - $5 bil.</v>
      </c>
      <c r="W125" t="s">
        <v>280</v>
      </c>
      <c r="X125" t="s">
        <v>281</v>
      </c>
      <c r="Y125" t="s">
        <v>460</v>
      </c>
      <c r="Z125" t="s">
        <v>1597</v>
      </c>
      <c r="AA125" t="str">
        <f>_xlfn.XLOOKUP(Finance[[#This Row],[Company Domain]],Summary[Company Domain], Summary[Industry (Standardized)],"ERROR")</f>
        <v>Physicians Clinics</v>
      </c>
      <c r="AB125" t="str">
        <f>_xlfn.XLOOKUP(Finance[[#This Row],[Company Domain]],Summary[Company Domain], Summary[Lead Segment HS],"ERROR")</f>
        <v>Healthcare</v>
      </c>
      <c r="AC125" t="str">
        <f>_xlfn.XLOOKUP(Finance[[#This Row],[Company Domain]],Summary[Company Domain], Summary[Industry Re-Segmentation],"ERROR")</f>
        <v>Healthcare</v>
      </c>
      <c r="AD125" t="s">
        <v>1598</v>
      </c>
      <c r="AE125" t="s">
        <v>1599</v>
      </c>
      <c r="AF125" t="s">
        <v>1600</v>
      </c>
      <c r="AG125" t="s">
        <v>1593</v>
      </c>
      <c r="AH125" t="s">
        <v>1594</v>
      </c>
      <c r="AI125" t="s">
        <v>529</v>
      </c>
      <c r="AJ125">
        <v>98683</v>
      </c>
      <c r="AK125" t="s">
        <v>221</v>
      </c>
      <c r="AL125" t="s">
        <v>1601</v>
      </c>
      <c r="AO125" t="s">
        <v>2791</v>
      </c>
      <c r="AP125" t="s">
        <v>2140</v>
      </c>
      <c r="AQ125" t="s">
        <v>3439</v>
      </c>
      <c r="AR125" t="s">
        <v>207</v>
      </c>
    </row>
    <row r="126" spans="1:44" x14ac:dyDescent="0.3">
      <c r="A126" t="s">
        <v>2934</v>
      </c>
      <c r="C126" t="s">
        <v>3426</v>
      </c>
      <c r="D126" t="s">
        <v>3427</v>
      </c>
      <c r="E126" t="s">
        <v>219</v>
      </c>
      <c r="F126" t="s">
        <v>779</v>
      </c>
      <c r="G126" t="s">
        <v>2786</v>
      </c>
      <c r="H126" t="s">
        <v>3428</v>
      </c>
      <c r="I126" t="s">
        <v>169</v>
      </c>
      <c r="K126" t="s">
        <v>3429</v>
      </c>
      <c r="P126" t="s">
        <v>221</v>
      </c>
      <c r="Q126" t="s">
        <v>69</v>
      </c>
      <c r="R126" t="s">
        <v>1435</v>
      </c>
      <c r="S126" t="s">
        <v>169</v>
      </c>
      <c r="T126" t="s">
        <v>1436</v>
      </c>
      <c r="U126">
        <f>_xlfn.XLOOKUP(Finance[[#This Row],[Company Domain]],Summary[Company Domain], Summary[Revenue (in 000s USD)],"ERROR")</f>
        <v>2313222</v>
      </c>
      <c r="V126" t="str">
        <f>_xlfn.XLOOKUP(Finance[[#This Row],[Company Domain]],Summary[Company Domain], Summary[Revenue Range (in USD)],"ERROR")</f>
        <v>$1 bil. - $5 bil.</v>
      </c>
      <c r="W126" t="s">
        <v>280</v>
      </c>
      <c r="X126" t="s">
        <v>281</v>
      </c>
      <c r="Y126" t="s">
        <v>280</v>
      </c>
      <c r="Z126" t="s">
        <v>281</v>
      </c>
      <c r="AA126" t="str">
        <f>_xlfn.XLOOKUP(Finance[[#This Row],[Company Domain]],Summary[Company Domain], Summary[Industry (Standardized)],"ERROR")</f>
        <v>Physicians Clinics</v>
      </c>
      <c r="AB126" t="str">
        <f>_xlfn.XLOOKUP(Finance[[#This Row],[Company Domain]],Summary[Company Domain], Summary[Lead Segment HS],"ERROR")</f>
        <v>Healthcare</v>
      </c>
      <c r="AC126" t="str">
        <f>_xlfn.XLOOKUP(Finance[[#This Row],[Company Domain]],Summary[Company Domain], Summary[Industry Re-Segmentation],"ERROR")</f>
        <v>Healthcare</v>
      </c>
      <c r="AD126" t="s">
        <v>1437</v>
      </c>
      <c r="AE126" t="s">
        <v>1438</v>
      </c>
      <c r="AF126" t="s">
        <v>1439</v>
      </c>
      <c r="AG126" t="s">
        <v>1440</v>
      </c>
      <c r="AH126" t="s">
        <v>1434</v>
      </c>
      <c r="AI126" t="s">
        <v>551</v>
      </c>
      <c r="AJ126">
        <v>37215</v>
      </c>
      <c r="AK126" t="s">
        <v>221</v>
      </c>
      <c r="AL126" t="s">
        <v>1441</v>
      </c>
      <c r="AO126" t="s">
        <v>2791</v>
      </c>
      <c r="AP126" t="s">
        <v>2140</v>
      </c>
      <c r="AQ126" t="s">
        <v>3978</v>
      </c>
    </row>
    <row r="127" spans="1:44" x14ac:dyDescent="0.3">
      <c r="A127" t="s">
        <v>1581</v>
      </c>
      <c r="C127" t="s">
        <v>3430</v>
      </c>
      <c r="D127" t="s">
        <v>2785</v>
      </c>
      <c r="E127" t="s">
        <v>219</v>
      </c>
      <c r="F127" t="s">
        <v>219</v>
      </c>
      <c r="G127" t="s">
        <v>2786</v>
      </c>
      <c r="H127" t="s">
        <v>3431</v>
      </c>
      <c r="I127" t="s">
        <v>102</v>
      </c>
      <c r="K127" t="s">
        <v>3432</v>
      </c>
      <c r="L127" t="s">
        <v>3433</v>
      </c>
      <c r="M127" t="s">
        <v>3434</v>
      </c>
      <c r="N127" t="s">
        <v>376</v>
      </c>
      <c r="O127">
        <v>11953</v>
      </c>
      <c r="P127" t="s">
        <v>221</v>
      </c>
      <c r="Q127" t="s">
        <v>1549</v>
      </c>
      <c r="R127" t="s">
        <v>1550</v>
      </c>
      <c r="S127" t="s">
        <v>102</v>
      </c>
      <c r="T127" t="s">
        <v>1551</v>
      </c>
      <c r="U127">
        <f>_xlfn.XLOOKUP(Finance[[#This Row],[Company Domain]],Summary[Company Domain], Summary[Revenue (in 000s USD)],"ERROR")</f>
        <v>630794000</v>
      </c>
      <c r="V127" t="str">
        <f>_xlfn.XLOOKUP(Finance[[#This Row],[Company Domain]],Summary[Company Domain], Summary[Revenue Range (in USD)],"ERROR")</f>
        <v>Over $5 bil.</v>
      </c>
      <c r="W127" t="s">
        <v>208</v>
      </c>
      <c r="X127" t="s">
        <v>1204</v>
      </c>
      <c r="Y127" t="s">
        <v>208</v>
      </c>
      <c r="Z127" t="s">
        <v>1553</v>
      </c>
      <c r="AA127" t="str">
        <f>_xlfn.XLOOKUP(Finance[[#This Row],[Company Domain]],Summary[Company Domain], Summary[Industry (Standardized)],"ERROR")</f>
        <v>Retail</v>
      </c>
      <c r="AB127" t="str">
        <f>_xlfn.XLOOKUP(Finance[[#This Row],[Company Domain]],Summary[Company Domain], Summary[Lead Segment HS],"ERROR")</f>
        <v>Services</v>
      </c>
      <c r="AC127" t="str">
        <f>_xlfn.XLOOKUP(Finance[[#This Row],[Company Domain]],Summary[Company Domain], Summary[Industry Re-Segmentation],"ERROR")</f>
        <v>Retail + CPG</v>
      </c>
      <c r="AD127" t="s">
        <v>1554</v>
      </c>
      <c r="AE127" t="s">
        <v>1555</v>
      </c>
      <c r="AF127" t="s">
        <v>1556</v>
      </c>
      <c r="AG127" t="s">
        <v>1557</v>
      </c>
      <c r="AH127" t="s">
        <v>1558</v>
      </c>
      <c r="AI127" t="s">
        <v>1559</v>
      </c>
      <c r="AJ127">
        <v>72716</v>
      </c>
      <c r="AK127" t="s">
        <v>221</v>
      </c>
      <c r="AL127" t="s">
        <v>1560</v>
      </c>
      <c r="AO127" t="s">
        <v>2791</v>
      </c>
      <c r="AP127" t="s">
        <v>2140</v>
      </c>
      <c r="AQ127" t="s">
        <v>3439</v>
      </c>
      <c r="AR127" t="s">
        <v>210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k 5 X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B k 5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O V 1 g o i k e 4 D g A A A B E A A A A T A B w A R m 9 y b X V s Y X M v U 2 V j d G l v b j E u b S C i G A A o o B Q A A A A A A A A A A A A A A A A A A A A A A A A A A A A r T k 0 u y c z P U w i G 0 I b W A F B L A Q I t A B Q A A g A I A A Z O V 1 j 0 d A 9 2 p A A A A P Y A A A A S A A A A A A A A A A A A A A A A A A A A A A B D b 2 5 m a W c v U G F j a 2 F n Z S 5 4 b W x Q S w E C L Q A U A A I A C A A G T l d Y D 8 r p q 6 Q A A A D p A A A A E w A A A A A A A A A A A A A A A A D w A A A A W 0 N v b n R l b n R f V H l w Z X N d L n h t b F B L A Q I t A B Q A A g A I A A Z O V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k 0 S T K E P k 2 A v k 5 d t T J s t w A A A A A C A A A A A A A Q Z g A A A A E A A C A A A A C a N F r b Z f E t G O 4 W f t t N a b L K V l 3 U l j F O S / c 2 t l w f D + L 3 C g A A A A A O g A A A A A I A A C A A A A C z N 7 G 9 D L t Y K x E 0 S 5 M c u M V i S m d q / + T C r w f + p u j U + K O b N l A A A A C b j Z O W r C k n Y v N v U v Z 7 r y 0 d X h b I L 6 F 3 b H O k 4 8 a g e O B y u v X U E L H T K X W l v y q P 5 W B K B 5 i o 7 W A c y C v T j I Z e o h s P r p A a A X o R c b q 7 c M p + t T r q t c U 0 s E A A A A C T L 7 C B 6 i 2 g r V M 9 s K c J x s A F r G Z X / H y t j K Q V 7 G 7 / J I q 0 S b z m s Y B 5 K T I M m O A q t B T z c W m P Q 5 V U K f l p O V P 1 0 M g j r O X + < / D a t a M a s h u p > 
</file>

<file path=customXml/itemProps1.xml><?xml version="1.0" encoding="utf-8"?>
<ds:datastoreItem xmlns:ds="http://schemas.openxmlformats.org/officeDocument/2006/customXml" ds:itemID="{0D964889-9DFD-4E5E-9A36-7DE93A3FFE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contacts</vt:lpstr>
      <vt:lpstr>Summary</vt:lpstr>
      <vt:lpstr>Applied Filter</vt:lpstr>
      <vt:lpstr>CFO</vt:lpstr>
      <vt:lpstr>CPO</vt:lpstr>
      <vt:lpstr>COO</vt:lpstr>
      <vt:lpstr>CAO</vt:lpstr>
      <vt:lpstr>CEO</vt:lpstr>
      <vt:lpstr>Finance</vt:lpstr>
      <vt:lpstr>Treasurer</vt:lpstr>
      <vt:lpstr>Controller</vt:lpstr>
      <vt:lpstr>Sourcing</vt:lpstr>
      <vt:lpstr>Procurement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Zhen Lim</dc:creator>
  <cp:lastModifiedBy>Wei Zhen Lim</cp:lastModifiedBy>
  <dcterms:created xsi:type="dcterms:W3CDTF">2024-02-14T09:19:18Z</dcterms:created>
  <dcterms:modified xsi:type="dcterms:W3CDTF">2024-02-23T02:00:31Z</dcterms:modified>
</cp:coreProperties>
</file>