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qing.yu@groundtruth.com/Reports/"/>
    </mc:Choice>
  </mc:AlternateContent>
  <bookViews>
    <workbookView xWindow="3900" yWindow="940" windowWidth="27640" windowHeight="15440" xr2:uid="{D0B453E3-6A64-8D47-921E-AB8B9FDC4D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Q16" i="1"/>
  <c r="O16" i="1"/>
  <c r="I15" i="1"/>
  <c r="J27" i="1"/>
  <c r="K27" i="1"/>
  <c r="E27" i="1"/>
  <c r="D27" i="1"/>
  <c r="E26" i="1"/>
  <c r="D26" i="1"/>
  <c r="M24" i="1"/>
  <c r="M25" i="1"/>
  <c r="L25" i="1"/>
  <c r="L24" i="1"/>
  <c r="J26" i="1"/>
  <c r="K26" i="1"/>
  <c r="I26" i="1"/>
  <c r="H26" i="1"/>
  <c r="J24" i="1"/>
  <c r="K24" i="1"/>
  <c r="J25" i="1"/>
  <c r="K25" i="1"/>
  <c r="F24" i="1"/>
  <c r="G24" i="1"/>
  <c r="F25" i="1"/>
  <c r="G25" i="1"/>
  <c r="F26" i="1"/>
  <c r="G26" i="1"/>
  <c r="F27" i="1"/>
  <c r="G27" i="1"/>
  <c r="I23" i="1"/>
  <c r="E23" i="1" s="1"/>
  <c r="H23" i="1"/>
  <c r="D23" i="1" s="1"/>
  <c r="J20" i="1"/>
  <c r="K20" i="1"/>
  <c r="J16" i="1"/>
  <c r="K16" i="1"/>
  <c r="D16" i="1"/>
  <c r="I20" i="1"/>
  <c r="H20" i="1"/>
  <c r="F20" i="1"/>
  <c r="G20" i="1"/>
  <c r="E20" i="1"/>
  <c r="D20" i="1"/>
  <c r="I16" i="1"/>
  <c r="M18" i="1"/>
  <c r="M19" i="1"/>
  <c r="M21" i="1"/>
  <c r="M22" i="1"/>
  <c r="L22" i="1"/>
  <c r="L21" i="1"/>
  <c r="L19" i="1"/>
  <c r="L18" i="1"/>
  <c r="M3" i="1"/>
  <c r="M4" i="1"/>
  <c r="M5" i="1"/>
  <c r="M6" i="1"/>
  <c r="M7" i="1"/>
  <c r="M8" i="1"/>
  <c r="M2" i="1"/>
  <c r="L10" i="1"/>
  <c r="L15" i="1"/>
  <c r="L9" i="1"/>
  <c r="L3" i="1"/>
  <c r="L4" i="1"/>
  <c r="P21" i="1"/>
  <c r="Q21" i="1"/>
  <c r="P22" i="1"/>
  <c r="Q22" i="1" s="1"/>
  <c r="J21" i="1"/>
  <c r="K21" i="1"/>
  <c r="J22" i="1"/>
  <c r="K22" i="1"/>
  <c r="F21" i="1"/>
  <c r="G21" i="1"/>
  <c r="F22" i="1"/>
  <c r="G22" i="1" s="1"/>
  <c r="P15" i="1"/>
  <c r="Q15" i="1"/>
  <c r="M11" i="1"/>
  <c r="P9" i="1"/>
  <c r="Q9" i="1"/>
  <c r="P10" i="1"/>
  <c r="Q10" i="1" s="1"/>
  <c r="P11" i="1"/>
  <c r="Q11" i="1" s="1"/>
  <c r="P12" i="1"/>
  <c r="Q12" i="1" s="1"/>
  <c r="P13" i="1"/>
  <c r="Q13" i="1" s="1"/>
  <c r="P14" i="1"/>
  <c r="Q14" i="1" s="1"/>
  <c r="F9" i="1"/>
  <c r="G9" i="1" s="1"/>
  <c r="F10" i="1"/>
  <c r="G10" i="1" s="1"/>
  <c r="F11" i="1"/>
  <c r="G11" i="1"/>
  <c r="F12" i="1"/>
  <c r="G12" i="1" s="1"/>
  <c r="F13" i="1"/>
  <c r="G13" i="1"/>
  <c r="F14" i="1"/>
  <c r="G14" i="1" s="1"/>
  <c r="K9" i="1"/>
  <c r="K10" i="1"/>
  <c r="K11" i="1"/>
  <c r="K12" i="1"/>
  <c r="K13" i="1"/>
  <c r="K14" i="1"/>
  <c r="J9" i="1"/>
  <c r="J10" i="1"/>
  <c r="J11" i="1"/>
  <c r="J12" i="1"/>
  <c r="J13" i="1"/>
  <c r="J14" i="1"/>
  <c r="H15" i="1"/>
  <c r="L11" i="1" s="1"/>
  <c r="K18" i="1"/>
  <c r="K19" i="1"/>
  <c r="J18" i="1"/>
  <c r="J19" i="1"/>
  <c r="P19" i="1"/>
  <c r="Q19" i="1" s="1"/>
  <c r="P18" i="1"/>
  <c r="Q18" i="1" s="1"/>
  <c r="F19" i="1"/>
  <c r="G19" i="1" s="1"/>
  <c r="F18" i="1"/>
  <c r="G18" i="1" s="1"/>
  <c r="E8" i="1"/>
  <c r="F8" i="1" s="1"/>
  <c r="G8" i="1" s="1"/>
  <c r="H8" i="1"/>
  <c r="J8" i="1" s="1"/>
  <c r="P8" i="1"/>
  <c r="Q8" i="1" s="1"/>
  <c r="F3" i="1"/>
  <c r="G3" i="1" s="1"/>
  <c r="F4" i="1"/>
  <c r="G4" i="1" s="1"/>
  <c r="F5" i="1"/>
  <c r="G5" i="1" s="1"/>
  <c r="F6" i="1"/>
  <c r="G6" i="1" s="1"/>
  <c r="F7" i="1"/>
  <c r="G7" i="1" s="1"/>
  <c r="F2" i="1"/>
  <c r="G2" i="1" s="1"/>
  <c r="P3" i="1"/>
  <c r="Q3" i="1" s="1"/>
  <c r="P4" i="1"/>
  <c r="Q4" i="1" s="1"/>
  <c r="P5" i="1"/>
  <c r="Q5" i="1" s="1"/>
  <c r="P6" i="1"/>
  <c r="Q6" i="1" s="1"/>
  <c r="P7" i="1"/>
  <c r="Q7" i="1" s="1"/>
  <c r="P2" i="1"/>
  <c r="Q2" i="1" s="1"/>
  <c r="K3" i="1"/>
  <c r="K4" i="1"/>
  <c r="K5" i="1"/>
  <c r="K6" i="1"/>
  <c r="K7" i="1"/>
  <c r="K2" i="1"/>
  <c r="J3" i="1"/>
  <c r="J4" i="1"/>
  <c r="J5" i="1"/>
  <c r="J6" i="1"/>
  <c r="J7" i="1"/>
  <c r="J2" i="1"/>
  <c r="F23" i="1" l="1"/>
  <c r="G23" i="1" s="1"/>
  <c r="J23" i="1"/>
  <c r="K23" i="1"/>
  <c r="L2" i="1"/>
  <c r="M9" i="1"/>
  <c r="L13" i="1"/>
  <c r="E15" i="1"/>
  <c r="L6" i="1"/>
  <c r="L12" i="1"/>
  <c r="M10" i="1"/>
  <c r="M15" i="1"/>
  <c r="M14" i="1"/>
  <c r="M13" i="1"/>
  <c r="L8" i="1"/>
  <c r="L14" i="1"/>
  <c r="M12" i="1"/>
  <c r="L7" i="1"/>
  <c r="L5" i="1"/>
  <c r="K15" i="1"/>
  <c r="J15" i="1"/>
  <c r="K8" i="1"/>
  <c r="F15" i="1" l="1"/>
  <c r="G15" i="1" s="1"/>
  <c r="E16" i="1"/>
  <c r="F16" i="1" s="1"/>
  <c r="G16" i="1" s="1"/>
</calcChain>
</file>

<file path=xl/sharedStrings.xml><?xml version="1.0" encoding="utf-8"?>
<sst xmlns="http://schemas.openxmlformats.org/spreadsheetml/2006/main" count="95" uniqueCount="39">
  <si>
    <t>bracket/gender</t>
  </si>
  <si>
    <t>Recall (Al)</t>
  </si>
  <si>
    <t>Recall (new)</t>
  </si>
  <si>
    <t>Coverage (Al)</t>
  </si>
  <si>
    <t>Coverage (new)</t>
  </si>
  <si>
    <t>Absolute Change</t>
  </si>
  <si>
    <t>Percentage Change</t>
  </si>
  <si>
    <t>CS</t>
  </si>
  <si>
    <t>female</t>
  </si>
  <si>
    <t>All Age Brackets</t>
  </si>
  <si>
    <t>Abs Diff</t>
  </si>
  <si>
    <t>Perc Diff</t>
  </si>
  <si>
    <t>CS/Pred</t>
  </si>
  <si>
    <t>FFM</t>
  </si>
  <si>
    <t>Precision (Al)</t>
  </si>
  <si>
    <t>Precision (new)</t>
  </si>
  <si>
    <t>Pred</t>
  </si>
  <si>
    <t>female (traffic)</t>
  </si>
  <si>
    <t>male (traffic)</t>
  </si>
  <si>
    <t>Comment</t>
  </si>
  <si>
    <t>Coverages for CS and Pred have some overlap, the overall coverage is about 120 MM for the old model.</t>
  </si>
  <si>
    <t>male</t>
  </si>
  <si>
    <t>No modification on gender clean supply yet, but we can apply the similar method as age bracket clean supply.</t>
  </si>
  <si>
    <t xml:space="preserve">The previous bundle-based prediction is predominately bracket '18', so the recall for all the other brackets </t>
  </si>
  <si>
    <t>are very low.</t>
  </si>
  <si>
    <t>Precision (no src)</t>
  </si>
  <si>
    <t>Coverage Dist (Al)</t>
  </si>
  <si>
    <t>Coverage Dist (new)</t>
  </si>
  <si>
    <t>All</t>
  </si>
  <si>
    <t>Gender</t>
  </si>
  <si>
    <t xml:space="preserve">Gender </t>
  </si>
  <si>
    <t>Precision (w/ src)</t>
  </si>
  <si>
    <t>Coverage (w/ src)</t>
  </si>
  <si>
    <t>Coverage (no src)</t>
  </si>
  <si>
    <t>Coverage Dist (w/ src)</t>
  </si>
  <si>
    <t>Coverage Dist (no src)</t>
  </si>
  <si>
    <t>In production/not</t>
  </si>
  <si>
    <t>in prod</t>
  </si>
  <si>
    <t>not in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</si>
</sst>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0" fontId="1" fillId="0" borderId="0" xfId="0" applyNumberFormat="1" applyFon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0" fontId="0" fillId="2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3DD6-7C0A-FF4C-8298-6984A3DEE4F8}">
  <dimension ref="A1:R27"/>
  <sheetViews>
    <sheetView tabSelected="1" workbookViewId="0">
      <selection activeCell="G28" sqref="G28"/>
    </sheetView>
  </sheetViews>
  <sheetFormatPr baseColWidth="10" defaultRowHeight="16" x14ac:dyDescent="0.2"/>
  <cols>
    <col min="1" max="2" width="15.33203125" customWidth="1"/>
    <col min="3" max="3" width="9" customWidth="1"/>
    <col min="4" max="4" width="12.5" style="4" customWidth="1"/>
    <col min="5" max="5" width="13.5" style="4" customWidth="1"/>
    <col min="6" max="6" width="9.33203125" style="4" customWidth="1"/>
    <col min="7" max="7" width="9.6640625" style="4" customWidth="1"/>
    <col min="8" max="8" width="13" customWidth="1"/>
    <col min="9" max="9" width="14.33203125" customWidth="1"/>
    <col min="10" max="10" width="10.6640625" customWidth="1"/>
    <col min="11" max="11" width="11.1640625" style="4" customWidth="1"/>
    <col min="12" max="12" width="16.6640625" style="4" customWidth="1"/>
    <col min="13" max="13" width="18.1640625" style="4" bestFit="1" customWidth="1"/>
    <col min="14" max="14" width="9.6640625" style="4" hidden="1" customWidth="1"/>
    <col min="15" max="15" width="11.5" style="4" hidden="1" customWidth="1"/>
    <col min="16" max="16" width="14.83203125" style="4" hidden="1" customWidth="1"/>
    <col min="17" max="17" width="17" style="4" hidden="1" customWidth="1"/>
    <col min="18" max="18" width="93.33203125" bestFit="1" customWidth="1"/>
  </cols>
  <sheetData>
    <row r="1" spans="1:18" s="1" customFormat="1" x14ac:dyDescent="0.2">
      <c r="A1" s="1" t="s">
        <v>0</v>
      </c>
      <c r="B1" s="1" t="s">
        <v>36</v>
      </c>
      <c r="C1" s="1" t="s">
        <v>12</v>
      </c>
      <c r="D1" s="3" t="s">
        <v>14</v>
      </c>
      <c r="E1" s="3" t="s">
        <v>15</v>
      </c>
      <c r="F1" s="3" t="s">
        <v>10</v>
      </c>
      <c r="G1" s="3" t="s">
        <v>11</v>
      </c>
      <c r="H1" s="1" t="s">
        <v>3</v>
      </c>
      <c r="I1" s="1" t="s">
        <v>4</v>
      </c>
      <c r="J1" s="1" t="s">
        <v>10</v>
      </c>
      <c r="K1" s="3" t="s">
        <v>11</v>
      </c>
      <c r="L1" s="3" t="s">
        <v>26</v>
      </c>
      <c r="M1" s="3" t="s">
        <v>27</v>
      </c>
      <c r="N1" s="3" t="s">
        <v>1</v>
      </c>
      <c r="O1" s="3" t="s">
        <v>2</v>
      </c>
      <c r="P1" s="3" t="s">
        <v>5</v>
      </c>
      <c r="Q1" s="3" t="s">
        <v>6</v>
      </c>
      <c r="R1" s="5" t="s">
        <v>19</v>
      </c>
    </row>
    <row r="2" spans="1:18" x14ac:dyDescent="0.2">
      <c r="A2" s="2">
        <v>18</v>
      </c>
      <c r="B2" s="2" t="s">
        <v>37</v>
      </c>
      <c r="C2" t="s">
        <v>7</v>
      </c>
      <c r="D2" s="4">
        <v>0.4</v>
      </c>
      <c r="E2" s="4">
        <v>0.55000000000000004</v>
      </c>
      <c r="F2" s="4">
        <f>E2-D2</f>
        <v>0.15000000000000002</v>
      </c>
      <c r="G2" s="4">
        <f>F2/D2</f>
        <v>0.37500000000000006</v>
      </c>
      <c r="H2">
        <v>18942452</v>
      </c>
      <c r="I2">
        <v>23452110</v>
      </c>
      <c r="J2">
        <f>I2-H2</f>
        <v>4509658</v>
      </c>
      <c r="K2" s="4">
        <f>(I2-H2)/H2</f>
        <v>0.23807150204207989</v>
      </c>
      <c r="L2" s="4">
        <f>H2/$H$8</f>
        <v>0.32066517187874516</v>
      </c>
      <c r="M2" s="4">
        <f>I2/$I$8</f>
        <v>0.38453005399316403</v>
      </c>
      <c r="N2" s="4">
        <v>0.44</v>
      </c>
      <c r="O2" s="4">
        <v>0.7</v>
      </c>
      <c r="P2" s="4">
        <f>O2-N2</f>
        <v>0.25999999999999995</v>
      </c>
      <c r="Q2" s="4">
        <f>P2/N2</f>
        <v>0.59090909090909083</v>
      </c>
      <c r="R2" t="s">
        <v>20</v>
      </c>
    </row>
    <row r="3" spans="1:18" x14ac:dyDescent="0.2">
      <c r="A3" s="2">
        <v>25</v>
      </c>
      <c r="B3" s="2" t="s">
        <v>37</v>
      </c>
      <c r="C3" t="s">
        <v>7</v>
      </c>
      <c r="D3" s="4">
        <v>0.4</v>
      </c>
      <c r="E3" s="4">
        <v>0.6</v>
      </c>
      <c r="F3" s="4">
        <f t="shared" ref="F3:F8" si="0">E3-D3</f>
        <v>0.19999999999999996</v>
      </c>
      <c r="G3" s="4">
        <f t="shared" ref="G3:G8" si="1">F3/D3</f>
        <v>0.49999999999999989</v>
      </c>
      <c r="H3">
        <v>31421873</v>
      </c>
      <c r="I3">
        <v>23362134</v>
      </c>
      <c r="J3">
        <f t="shared" ref="J3:J15" si="2">I3-H3</f>
        <v>-8059739</v>
      </c>
      <c r="K3" s="4">
        <f>(I3-H3)/H3</f>
        <v>-0.25650090941427967</v>
      </c>
      <c r="L3" s="4">
        <f>H3/$H$8</f>
        <v>0.5319216491242581</v>
      </c>
      <c r="M3" s="4">
        <f>I3/$I$8</f>
        <v>0.38305477197640353</v>
      </c>
      <c r="N3" s="4">
        <v>0.65</v>
      </c>
      <c r="O3" s="4">
        <v>0.64</v>
      </c>
      <c r="P3" s="4">
        <f t="shared" ref="P3:P8" si="3">O3-N3</f>
        <v>-1.0000000000000009E-2</v>
      </c>
      <c r="Q3" s="4">
        <f t="shared" ref="Q3:Q8" si="4">P3/N3</f>
        <v>-1.5384615384615398E-2</v>
      </c>
    </row>
    <row r="4" spans="1:18" x14ac:dyDescent="0.2">
      <c r="A4" s="2">
        <v>35</v>
      </c>
      <c r="B4" s="2" t="s">
        <v>37</v>
      </c>
      <c r="C4" t="s">
        <v>7</v>
      </c>
      <c r="D4" s="4">
        <v>0.66</v>
      </c>
      <c r="E4" s="4">
        <v>0.69</v>
      </c>
      <c r="F4" s="4">
        <f t="shared" si="0"/>
        <v>2.9999999999999916E-2</v>
      </c>
      <c r="G4" s="4">
        <f t="shared" si="1"/>
        <v>4.5454545454545324E-2</v>
      </c>
      <c r="H4">
        <v>4483395</v>
      </c>
      <c r="I4">
        <v>7883402</v>
      </c>
      <c r="J4">
        <f t="shared" si="2"/>
        <v>3400007</v>
      </c>
      <c r="K4" s="4">
        <f>(I4-H4)/H4</f>
        <v>0.75835544269465438</v>
      </c>
      <c r="L4" s="4">
        <f>H4/$H$8</f>
        <v>7.5896648874987593E-2</v>
      </c>
      <c r="M4" s="4">
        <f>I4/$I$8</f>
        <v>0.12925937140452681</v>
      </c>
      <c r="N4" s="4">
        <v>0.28000000000000003</v>
      </c>
      <c r="O4" s="4">
        <v>0.51</v>
      </c>
      <c r="P4" s="4">
        <f t="shared" si="3"/>
        <v>0.22999999999999998</v>
      </c>
      <c r="Q4" s="4">
        <f t="shared" si="4"/>
        <v>0.82142857142857129</v>
      </c>
    </row>
    <row r="5" spans="1:18" x14ac:dyDescent="0.2">
      <c r="A5" s="2">
        <v>45</v>
      </c>
      <c r="B5" s="2" t="s">
        <v>37</v>
      </c>
      <c r="C5" t="s">
        <v>7</v>
      </c>
      <c r="D5" s="4">
        <v>0.5</v>
      </c>
      <c r="E5" s="4">
        <v>0.7</v>
      </c>
      <c r="F5" s="4">
        <f t="shared" si="0"/>
        <v>0.19999999999999996</v>
      </c>
      <c r="G5" s="4">
        <f t="shared" si="1"/>
        <v>0.39999999999999991</v>
      </c>
      <c r="H5">
        <v>2505393</v>
      </c>
      <c r="I5">
        <v>4760057</v>
      </c>
      <c r="J5">
        <f t="shared" si="2"/>
        <v>2254664</v>
      </c>
      <c r="K5" s="4">
        <f>(I5-H5)/H5</f>
        <v>0.89992428333598762</v>
      </c>
      <c r="L5" s="4">
        <f>H5/$H$8</f>
        <v>4.2412264102282264E-2</v>
      </c>
      <c r="M5" s="4">
        <f>I5/$I$8</f>
        <v>7.8047773749165356E-2</v>
      </c>
      <c r="N5" s="4">
        <v>0.19</v>
      </c>
      <c r="O5" s="4">
        <v>0.52</v>
      </c>
      <c r="P5" s="4">
        <f t="shared" si="3"/>
        <v>0.33</v>
      </c>
      <c r="Q5" s="4">
        <f t="shared" si="4"/>
        <v>1.736842105263158</v>
      </c>
    </row>
    <row r="6" spans="1:18" x14ac:dyDescent="0.2">
      <c r="A6" s="2">
        <v>55</v>
      </c>
      <c r="B6" s="2" t="s">
        <v>37</v>
      </c>
      <c r="C6" t="s">
        <v>7</v>
      </c>
      <c r="D6" s="4">
        <v>0.55000000000000004</v>
      </c>
      <c r="E6" s="4">
        <v>0.73</v>
      </c>
      <c r="F6" s="4">
        <f t="shared" si="0"/>
        <v>0.17999999999999994</v>
      </c>
      <c r="G6" s="4">
        <f t="shared" si="1"/>
        <v>0.32727272727272716</v>
      </c>
      <c r="H6">
        <v>1037583</v>
      </c>
      <c r="I6">
        <v>1335777</v>
      </c>
      <c r="J6">
        <f t="shared" si="2"/>
        <v>298194</v>
      </c>
      <c r="K6" s="4">
        <f>(I6-H6)/H6</f>
        <v>0.28739291218148333</v>
      </c>
      <c r="L6" s="4">
        <f>H6/$H$8</f>
        <v>1.7564607318707421E-2</v>
      </c>
      <c r="M6" s="4">
        <f>I6/$I$8</f>
        <v>2.1901927030566832E-2</v>
      </c>
      <c r="N6" s="4">
        <v>0.15</v>
      </c>
      <c r="O6" s="4">
        <v>0.39</v>
      </c>
      <c r="P6" s="4">
        <f t="shared" si="3"/>
        <v>0.24000000000000002</v>
      </c>
      <c r="Q6" s="4">
        <f t="shared" si="4"/>
        <v>1.6</v>
      </c>
    </row>
    <row r="7" spans="1:18" x14ac:dyDescent="0.2">
      <c r="A7" s="2">
        <v>65</v>
      </c>
      <c r="B7" s="2" t="s">
        <v>37</v>
      </c>
      <c r="C7" t="s">
        <v>7</v>
      </c>
      <c r="D7" s="4">
        <v>0.27</v>
      </c>
      <c r="E7" s="4">
        <v>0.85</v>
      </c>
      <c r="F7" s="4">
        <f t="shared" si="0"/>
        <v>0.57999999999999996</v>
      </c>
      <c r="G7" s="4">
        <f t="shared" si="1"/>
        <v>2.1481481481481479</v>
      </c>
      <c r="H7">
        <v>681675</v>
      </c>
      <c r="I7">
        <v>195537</v>
      </c>
      <c r="J7">
        <f t="shared" si="2"/>
        <v>-486138</v>
      </c>
      <c r="K7" s="4">
        <f>(I7-H7)/H7</f>
        <v>-0.71315216195401032</v>
      </c>
      <c r="L7" s="4">
        <f>H7/$H$8</f>
        <v>1.1539658701019466E-2</v>
      </c>
      <c r="M7" s="4">
        <f>I7/$I$8</f>
        <v>3.2061018461733855E-3</v>
      </c>
      <c r="N7" s="4">
        <v>7.0000000000000007E-2</v>
      </c>
      <c r="O7" s="4">
        <v>0.13</v>
      </c>
      <c r="P7" s="4">
        <f t="shared" si="3"/>
        <v>0.06</v>
      </c>
      <c r="Q7" s="4">
        <f t="shared" si="4"/>
        <v>0.85714285714285698</v>
      </c>
    </row>
    <row r="8" spans="1:18" s="10" customFormat="1" x14ac:dyDescent="0.2">
      <c r="A8" s="6" t="s">
        <v>9</v>
      </c>
      <c r="B8" s="6" t="s">
        <v>37</v>
      </c>
      <c r="C8" s="7" t="s">
        <v>7</v>
      </c>
      <c r="D8" s="8">
        <v>0.46800000000000003</v>
      </c>
      <c r="E8" s="8">
        <f>(E2*I2+E3*I3+E4*I4+E5*I5+E6*I6+E7*I7)/I8</f>
        <v>0.60386039407718284</v>
      </c>
      <c r="F8" s="8">
        <f t="shared" si="0"/>
        <v>0.13586039407718281</v>
      </c>
      <c r="G8" s="8">
        <f t="shared" si="1"/>
        <v>0.29029998734440771</v>
      </c>
      <c r="H8" s="7">
        <f>SUM(H2:H7)</f>
        <v>59072371</v>
      </c>
      <c r="I8" s="7">
        <v>60989017</v>
      </c>
      <c r="J8" s="7">
        <f t="shared" si="2"/>
        <v>1916646</v>
      </c>
      <c r="K8" s="8">
        <f>(I8-H8)/H8</f>
        <v>3.2445726615578034E-2</v>
      </c>
      <c r="L8" s="8">
        <f>H8/$H$8</f>
        <v>1</v>
      </c>
      <c r="M8" s="8">
        <f>I8/$I$8</f>
        <v>1</v>
      </c>
      <c r="N8" s="8">
        <v>0.46800000000000003</v>
      </c>
      <c r="O8" s="8">
        <v>0.60299999999999998</v>
      </c>
      <c r="P8" s="8">
        <f t="shared" si="3"/>
        <v>0.13499999999999995</v>
      </c>
      <c r="Q8" s="8">
        <f t="shared" si="4"/>
        <v>0.28846153846153832</v>
      </c>
    </row>
    <row r="9" spans="1:18" x14ac:dyDescent="0.2">
      <c r="A9" s="2">
        <v>18</v>
      </c>
      <c r="B9" s="2" t="s">
        <v>37</v>
      </c>
      <c r="C9" t="s">
        <v>16</v>
      </c>
      <c r="D9" s="4">
        <v>0.45</v>
      </c>
      <c r="E9" s="4">
        <v>0.56000000000000005</v>
      </c>
      <c r="F9" s="4">
        <f>E9-D9</f>
        <v>0.11000000000000004</v>
      </c>
      <c r="G9" s="4">
        <f>F9/D9</f>
        <v>0.24444444444444452</v>
      </c>
      <c r="H9">
        <v>67355157</v>
      </c>
      <c r="I9">
        <v>14058194</v>
      </c>
      <c r="J9">
        <f>I9-H9</f>
        <v>-53296963</v>
      </c>
      <c r="K9" s="4">
        <f>(I9-H9)/H9</f>
        <v>-0.79128258880014191</v>
      </c>
      <c r="L9" s="4">
        <f>H9/$H$15</f>
        <v>0.75699838628392924</v>
      </c>
      <c r="M9" s="4">
        <f>I9/$I$15</f>
        <v>0.40970531816859762</v>
      </c>
      <c r="N9" s="4">
        <v>0.75</v>
      </c>
      <c r="O9" s="4">
        <v>0.57999999999999996</v>
      </c>
      <c r="P9" s="4">
        <f>O9-N9</f>
        <v>-0.17000000000000004</v>
      </c>
      <c r="Q9" s="4">
        <f>P9/N9</f>
        <v>-0.22666666666666671</v>
      </c>
      <c r="R9" t="s">
        <v>23</v>
      </c>
    </row>
    <row r="10" spans="1:18" x14ac:dyDescent="0.2">
      <c r="A10" s="2">
        <v>25</v>
      </c>
      <c r="B10" s="2" t="s">
        <v>37</v>
      </c>
      <c r="C10" t="s">
        <v>16</v>
      </c>
      <c r="D10" s="4">
        <v>0.48</v>
      </c>
      <c r="E10" s="4">
        <v>0.47</v>
      </c>
      <c r="F10" s="4">
        <f t="shared" ref="F10:F14" si="5">E10-D10</f>
        <v>-1.0000000000000009E-2</v>
      </c>
      <c r="G10" s="4">
        <f t="shared" ref="G10:G14" si="6">F10/D10</f>
        <v>-2.0833333333333353E-2</v>
      </c>
      <c r="H10">
        <v>12312063</v>
      </c>
      <c r="I10">
        <v>14880402</v>
      </c>
      <c r="J10">
        <f t="shared" si="2"/>
        <v>2568339</v>
      </c>
      <c r="K10" s="4">
        <f>(I10-H10)/H10</f>
        <v>0.2086034647483529</v>
      </c>
      <c r="L10" s="4">
        <f>H10/$H$15</f>
        <v>0.13837413849137153</v>
      </c>
      <c r="M10" s="4">
        <f>I10/$I$15</f>
        <v>0.43366735697961178</v>
      </c>
      <c r="N10" s="4">
        <v>0.13</v>
      </c>
      <c r="O10" s="4">
        <v>0.56000000000000005</v>
      </c>
      <c r="P10" s="4">
        <f t="shared" ref="P10:P15" si="7">O10-N10</f>
        <v>0.43000000000000005</v>
      </c>
      <c r="Q10" s="4">
        <f t="shared" ref="Q10:Q15" si="8">P10/N10</f>
        <v>3.3076923076923079</v>
      </c>
      <c r="R10" t="s">
        <v>24</v>
      </c>
    </row>
    <row r="11" spans="1:18" x14ac:dyDescent="0.2">
      <c r="A11" s="2">
        <v>35</v>
      </c>
      <c r="B11" s="2" t="s">
        <v>37</v>
      </c>
      <c r="C11" t="s">
        <v>16</v>
      </c>
      <c r="D11" s="4">
        <v>0.37</v>
      </c>
      <c r="E11" s="4">
        <v>0.31</v>
      </c>
      <c r="F11" s="4">
        <f t="shared" si="5"/>
        <v>-0.06</v>
      </c>
      <c r="G11" s="4">
        <f t="shared" si="6"/>
        <v>-0.16216216216216217</v>
      </c>
      <c r="H11">
        <v>1461260</v>
      </c>
      <c r="I11">
        <v>2486878</v>
      </c>
      <c r="J11">
        <f t="shared" si="2"/>
        <v>1025618</v>
      </c>
      <c r="K11" s="4">
        <f>(I11-H11)/H11</f>
        <v>0.70187235673323023</v>
      </c>
      <c r="L11" s="4">
        <f>H11/$H$15</f>
        <v>1.6422966127764418E-2</v>
      </c>
      <c r="M11" s="4">
        <f>I11/$I$15</f>
        <v>7.2476389373804753E-2</v>
      </c>
      <c r="N11" s="4">
        <v>1.6E-2</v>
      </c>
      <c r="O11" s="4">
        <v>0.14000000000000001</v>
      </c>
      <c r="P11" s="4">
        <f t="shared" si="7"/>
        <v>0.12400000000000001</v>
      </c>
      <c r="Q11" s="4">
        <f t="shared" si="8"/>
        <v>7.7500000000000009</v>
      </c>
    </row>
    <row r="12" spans="1:18" x14ac:dyDescent="0.2">
      <c r="A12" s="2">
        <v>45</v>
      </c>
      <c r="B12" s="2" t="s">
        <v>37</v>
      </c>
      <c r="C12" t="s">
        <v>16</v>
      </c>
      <c r="D12" s="4">
        <v>0.26</v>
      </c>
      <c r="E12" s="4">
        <v>0.26</v>
      </c>
      <c r="F12" s="4">
        <f t="shared" si="5"/>
        <v>0</v>
      </c>
      <c r="G12" s="4">
        <f t="shared" si="6"/>
        <v>0</v>
      </c>
      <c r="H12">
        <v>1443155</v>
      </c>
      <c r="I12">
        <v>837223</v>
      </c>
      <c r="J12">
        <f t="shared" si="2"/>
        <v>-605932</v>
      </c>
      <c r="K12" s="4">
        <f>(I12-H12)/H12</f>
        <v>-0.41986619593875918</v>
      </c>
      <c r="L12" s="4">
        <f>H12/$H$15</f>
        <v>1.6219485705564963E-2</v>
      </c>
      <c r="M12" s="4">
        <f>I12/$I$15</f>
        <v>2.4399628828074772E-2</v>
      </c>
      <c r="N12" s="4">
        <v>1.6E-2</v>
      </c>
      <c r="O12" s="4">
        <v>0.09</v>
      </c>
      <c r="P12" s="4">
        <f t="shared" si="7"/>
        <v>7.3999999999999996E-2</v>
      </c>
      <c r="Q12" s="4">
        <f t="shared" si="8"/>
        <v>4.625</v>
      </c>
    </row>
    <row r="13" spans="1:18" x14ac:dyDescent="0.2">
      <c r="A13" s="2">
        <v>55</v>
      </c>
      <c r="B13" s="2" t="s">
        <v>37</v>
      </c>
      <c r="C13" t="s">
        <v>16</v>
      </c>
      <c r="D13" s="4">
        <v>0.33</v>
      </c>
      <c r="E13" s="4">
        <v>0.25</v>
      </c>
      <c r="F13" s="4">
        <f t="shared" si="5"/>
        <v>-8.0000000000000016E-2</v>
      </c>
      <c r="G13" s="4">
        <f t="shared" si="6"/>
        <v>-0.24242424242424246</v>
      </c>
      <c r="H13">
        <v>162413</v>
      </c>
      <c r="I13">
        <v>1418255</v>
      </c>
      <c r="J13">
        <f t="shared" si="2"/>
        <v>1255842</v>
      </c>
      <c r="K13" s="4">
        <f>(I13-H13)/H13</f>
        <v>7.7323982686115027</v>
      </c>
      <c r="L13" s="4">
        <f>H13/$H$15</f>
        <v>1.8253447009489087E-3</v>
      </c>
      <c r="M13" s="4">
        <f>I13/$I$15</f>
        <v>4.1332949027393165E-2</v>
      </c>
      <c r="N13" s="4">
        <v>1E-3</v>
      </c>
      <c r="O13" s="4">
        <v>0.6</v>
      </c>
      <c r="P13" s="4">
        <f t="shared" si="7"/>
        <v>0.59899999999999998</v>
      </c>
      <c r="Q13" s="4">
        <f t="shared" si="8"/>
        <v>599</v>
      </c>
    </row>
    <row r="14" spans="1:18" x14ac:dyDescent="0.2">
      <c r="A14" s="2">
        <v>65</v>
      </c>
      <c r="B14" s="2" t="s">
        <v>37</v>
      </c>
      <c r="C14" t="s">
        <v>16</v>
      </c>
      <c r="D14" s="4">
        <v>0.34</v>
      </c>
      <c r="E14" s="4">
        <v>0.42</v>
      </c>
      <c r="F14" s="4">
        <f t="shared" si="5"/>
        <v>7.999999999999996E-2</v>
      </c>
      <c r="G14" s="4">
        <f t="shared" si="6"/>
        <v>0.23529411764705868</v>
      </c>
      <c r="H14">
        <v>6242571</v>
      </c>
      <c r="I14">
        <v>631988</v>
      </c>
      <c r="J14">
        <f t="shared" si="2"/>
        <v>-5610583</v>
      </c>
      <c r="K14" s="4">
        <f>(I14-H14)/H14</f>
        <v>-0.89876158396916916</v>
      </c>
      <c r="L14" s="4">
        <f>H14/$H$15</f>
        <v>7.0159678690420904E-2</v>
      </c>
      <c r="M14" s="4">
        <f>I14/$I$15</f>
        <v>1.8418357622517919E-2</v>
      </c>
      <c r="N14" s="4">
        <v>7.0000000000000007E-2</v>
      </c>
      <c r="O14" s="4">
        <v>0.24</v>
      </c>
      <c r="P14" s="4">
        <f t="shared" si="7"/>
        <v>0.16999999999999998</v>
      </c>
      <c r="Q14" s="4">
        <f t="shared" si="8"/>
        <v>2.4285714285714279</v>
      </c>
    </row>
    <row r="15" spans="1:18" s="10" customFormat="1" x14ac:dyDescent="0.2">
      <c r="A15" s="7" t="s">
        <v>9</v>
      </c>
      <c r="B15" s="7" t="s">
        <v>37</v>
      </c>
      <c r="C15" s="7" t="s">
        <v>16</v>
      </c>
      <c r="D15" s="8">
        <v>0.44</v>
      </c>
      <c r="E15" s="8">
        <f>(E9*I9+E10*I10+E11*I11+E12*I12+E13*I13+E14*I14)/I15</f>
        <v>0.48013916761431691</v>
      </c>
      <c r="F15" s="8">
        <f>E15-D15</f>
        <v>4.0139167614316906E-2</v>
      </c>
      <c r="G15" s="8">
        <f>F15/D15</f>
        <v>9.1225380941629339E-2</v>
      </c>
      <c r="H15" s="7">
        <f>SUM(H9:H14)</f>
        <v>88976619</v>
      </c>
      <c r="I15" s="7">
        <f>SUM(I9:I14)</f>
        <v>34312940</v>
      </c>
      <c r="J15" s="7">
        <f t="shared" si="2"/>
        <v>-54663679</v>
      </c>
      <c r="K15" s="8">
        <f>(I15-H15)/H15</f>
        <v>-0.61436003766337766</v>
      </c>
      <c r="L15" s="8">
        <f>H15/$H$15</f>
        <v>1</v>
      </c>
      <c r="M15" s="8">
        <f>I15/$I$15</f>
        <v>1</v>
      </c>
      <c r="N15" s="8">
        <v>0.44</v>
      </c>
      <c r="O15" s="8">
        <v>0.48</v>
      </c>
      <c r="P15" s="8">
        <f t="shared" si="7"/>
        <v>3.999999999999998E-2</v>
      </c>
      <c r="Q15" s="8">
        <f t="shared" si="8"/>
        <v>9.090909090909087E-2</v>
      </c>
    </row>
    <row r="16" spans="1:18" s="10" customFormat="1" x14ac:dyDescent="0.2">
      <c r="A16" s="7" t="s">
        <v>9</v>
      </c>
      <c r="B16" s="7" t="s">
        <v>37</v>
      </c>
      <c r="C16" s="7" t="s">
        <v>28</v>
      </c>
      <c r="D16" s="8">
        <f>(H8*D8+(H16-H8)*D15)/H16</f>
        <v>0.45357115493264311</v>
      </c>
      <c r="E16" s="8">
        <f>(18508805*E15+E8*I8)/(18508805+I8)</f>
        <v>0.57505542813783883</v>
      </c>
      <c r="F16" s="8">
        <f>E16-D16</f>
        <v>0.12148427320519573</v>
      </c>
      <c r="G16" s="8">
        <f>F16/D16</f>
        <v>0.26783950408671064</v>
      </c>
      <c r="H16" s="7">
        <v>121878086</v>
      </c>
      <c r="I16" s="7">
        <f>18508805+I8</f>
        <v>79497822</v>
      </c>
      <c r="J16" s="7">
        <f t="shared" ref="J16" si="9">I16-H16</f>
        <v>-42380264</v>
      </c>
      <c r="K16" s="8">
        <f>(I16-H16)/H16</f>
        <v>-0.34772669469062717</v>
      </c>
      <c r="L16" s="8">
        <v>1</v>
      </c>
      <c r="M16" s="8">
        <v>1</v>
      </c>
      <c r="N16" s="8">
        <v>0.4536</v>
      </c>
      <c r="O16" s="8">
        <f>(18508805*O15+O8*S8)/(18508805+S8)</f>
        <v>0.48000000000000004</v>
      </c>
      <c r="P16" s="8">
        <f t="shared" ref="P16" si="10">O16-N16</f>
        <v>2.6400000000000035E-2</v>
      </c>
      <c r="Q16" s="8">
        <f t="shared" ref="Q16" si="11">P16/N16</f>
        <v>5.8201058201058274E-2</v>
      </c>
    </row>
    <row r="17" spans="1:18" x14ac:dyDescent="0.2">
      <c r="D17" s="3" t="s">
        <v>31</v>
      </c>
      <c r="E17" s="3" t="s">
        <v>25</v>
      </c>
      <c r="F17" s="3" t="s">
        <v>10</v>
      </c>
      <c r="G17" s="3" t="s">
        <v>11</v>
      </c>
      <c r="H17" s="1" t="s">
        <v>32</v>
      </c>
      <c r="I17" s="1" t="s">
        <v>33</v>
      </c>
      <c r="J17" s="1" t="s">
        <v>10</v>
      </c>
      <c r="K17" s="3" t="s">
        <v>11</v>
      </c>
      <c r="L17" s="3" t="s">
        <v>34</v>
      </c>
      <c r="M17" s="3" t="s">
        <v>35</v>
      </c>
    </row>
    <row r="18" spans="1:18" x14ac:dyDescent="0.2">
      <c r="A18" s="2" t="s">
        <v>17</v>
      </c>
      <c r="B18" s="2" t="s">
        <v>38</v>
      </c>
      <c r="C18" t="s">
        <v>13</v>
      </c>
      <c r="D18" s="4">
        <v>0.69</v>
      </c>
      <c r="E18" s="4">
        <v>0.74</v>
      </c>
      <c r="F18" s="4">
        <f>E18-D18</f>
        <v>5.0000000000000044E-2</v>
      </c>
      <c r="G18" s="4">
        <f>F18/D18</f>
        <v>7.2463768115942101E-2</v>
      </c>
      <c r="H18">
        <v>80566380</v>
      </c>
      <c r="I18">
        <v>75285066</v>
      </c>
      <c r="J18">
        <f>I18-H18</f>
        <v>-5281314</v>
      </c>
      <c r="K18" s="4">
        <f>(I18-H18)/H18</f>
        <v>-6.5552330885413984E-2</v>
      </c>
      <c r="L18" s="4">
        <f>H18/(H18+H19)</f>
        <v>0.72189471173266195</v>
      </c>
      <c r="M18" s="4">
        <f>I18/(I18+I19)</f>
        <v>0.66927511119393712</v>
      </c>
      <c r="N18" s="4">
        <v>0.88</v>
      </c>
      <c r="O18" s="4">
        <v>0.87</v>
      </c>
      <c r="P18" s="4">
        <f>O18-N18</f>
        <v>-1.0000000000000009E-2</v>
      </c>
      <c r="Q18" s="4">
        <f>P18/N18</f>
        <v>-1.1363636363636374E-2</v>
      </c>
    </row>
    <row r="19" spans="1:18" x14ac:dyDescent="0.2">
      <c r="A19" s="2" t="s">
        <v>18</v>
      </c>
      <c r="B19" s="2" t="s">
        <v>38</v>
      </c>
      <c r="C19" t="s">
        <v>13</v>
      </c>
      <c r="D19" s="4">
        <v>0.76</v>
      </c>
      <c r="E19" s="4">
        <v>0.78</v>
      </c>
      <c r="F19" s="4">
        <f>E19-D19</f>
        <v>2.0000000000000018E-2</v>
      </c>
      <c r="G19" s="4">
        <f>F19/D19</f>
        <v>2.6315789473684233E-2</v>
      </c>
      <c r="H19">
        <v>31037679</v>
      </c>
      <c r="I19">
        <v>37202407</v>
      </c>
      <c r="J19">
        <f>I19-H19</f>
        <v>6164728</v>
      </c>
      <c r="K19" s="4">
        <f>(I19-H19)/H19</f>
        <v>0.1986207796014644</v>
      </c>
      <c r="L19" s="4">
        <f>H19/(H19+H18)</f>
        <v>0.27810528826733799</v>
      </c>
      <c r="M19" s="4">
        <f>I19/(I19+I18)</f>
        <v>0.33072488880606288</v>
      </c>
      <c r="N19" s="4">
        <v>0.48</v>
      </c>
      <c r="O19" s="4">
        <v>0.59</v>
      </c>
      <c r="P19" s="4">
        <f>O19-N19</f>
        <v>0.10999999999999999</v>
      </c>
      <c r="Q19" s="4">
        <f>P19/N19</f>
        <v>0.22916666666666666</v>
      </c>
    </row>
    <row r="20" spans="1:18" x14ac:dyDescent="0.2">
      <c r="A20" s="6" t="s">
        <v>30</v>
      </c>
      <c r="B20" s="6" t="s">
        <v>38</v>
      </c>
      <c r="C20" s="7" t="s">
        <v>13</v>
      </c>
      <c r="D20" s="8">
        <f>(D18*H18+D19*H19)/SUM(H18:H19)</f>
        <v>0.70946737017871364</v>
      </c>
      <c r="E20" s="8">
        <f>(E18*I18+E19*I19)/SUM(I18:I19)</f>
        <v>0.75322899555224254</v>
      </c>
      <c r="F20" s="8">
        <f>E20-D20</f>
        <v>4.3761625373528901E-2</v>
      </c>
      <c r="G20" s="8">
        <f>F20/D20</f>
        <v>6.168236512766672E-2</v>
      </c>
      <c r="H20" s="7">
        <f>SUM(H18:H19)</f>
        <v>111604059</v>
      </c>
      <c r="I20" s="7">
        <f>SUM(I18:I19)</f>
        <v>112487473</v>
      </c>
      <c r="J20" s="7">
        <f>I20-H20</f>
        <v>883414</v>
      </c>
      <c r="K20" s="8">
        <f>(I20-H20)/H20</f>
        <v>7.9156081590186604E-3</v>
      </c>
      <c r="L20" s="8">
        <v>1</v>
      </c>
      <c r="M20" s="8">
        <v>1</v>
      </c>
      <c r="N20" s="8"/>
      <c r="O20" s="8"/>
      <c r="P20" s="8"/>
      <c r="Q20" s="8"/>
    </row>
    <row r="21" spans="1:18" x14ac:dyDescent="0.2">
      <c r="A21" s="2" t="s">
        <v>8</v>
      </c>
      <c r="B21" s="2" t="s">
        <v>37</v>
      </c>
      <c r="C21" t="s">
        <v>7</v>
      </c>
      <c r="D21" s="4">
        <v>0.75</v>
      </c>
      <c r="E21" s="4">
        <v>0.75</v>
      </c>
      <c r="F21" s="4">
        <f>E21-D21</f>
        <v>0</v>
      </c>
      <c r="G21" s="4">
        <f>F21/D21</f>
        <v>0</v>
      </c>
      <c r="H21">
        <v>46594831</v>
      </c>
      <c r="I21">
        <v>46594831</v>
      </c>
      <c r="J21">
        <f>I21-H21</f>
        <v>0</v>
      </c>
      <c r="K21" s="4">
        <f>(I21-H21)/H21</f>
        <v>0</v>
      </c>
      <c r="L21" s="4">
        <f>H21/(H21+H22)</f>
        <v>0.52352199777303188</v>
      </c>
      <c r="M21" s="4">
        <f>I21/(I21+I22)</f>
        <v>0.52352199777303188</v>
      </c>
      <c r="N21" s="4">
        <v>0.71</v>
      </c>
      <c r="O21" s="4">
        <v>0.71</v>
      </c>
      <c r="P21" s="4">
        <f t="shared" ref="P21:P22" si="12">O21-N21</f>
        <v>0</v>
      </c>
      <c r="Q21" s="4">
        <f t="shared" ref="Q21:Q22" si="13">P21/N21</f>
        <v>0</v>
      </c>
      <c r="R21" t="s">
        <v>22</v>
      </c>
    </row>
    <row r="22" spans="1:18" x14ac:dyDescent="0.2">
      <c r="A22" s="2" t="s">
        <v>21</v>
      </c>
      <c r="B22" s="2" t="s">
        <v>37</v>
      </c>
      <c r="C22" t="s">
        <v>7</v>
      </c>
      <c r="D22" s="4">
        <v>0.7</v>
      </c>
      <c r="E22" s="4">
        <v>0.7</v>
      </c>
      <c r="F22" s="4">
        <f>E22-D22</f>
        <v>0</v>
      </c>
      <c r="G22" s="4">
        <f>F22/D22</f>
        <v>0</v>
      </c>
      <c r="H22">
        <v>42407792</v>
      </c>
      <c r="I22">
        <v>42407792</v>
      </c>
      <c r="J22">
        <f>I22-H22</f>
        <v>0</v>
      </c>
      <c r="K22" s="4">
        <f>(I22-H22)/H22</f>
        <v>0</v>
      </c>
      <c r="L22" s="4">
        <f>H22/(H22+H21)</f>
        <v>0.47647800222696807</v>
      </c>
      <c r="M22" s="4">
        <f>I22/(I22+I21)</f>
        <v>0.47647800222696807</v>
      </c>
      <c r="N22" s="4">
        <v>0.74</v>
      </c>
      <c r="O22" s="4">
        <v>0.74</v>
      </c>
      <c r="P22" s="4">
        <f t="shared" si="12"/>
        <v>0</v>
      </c>
      <c r="Q22" s="4">
        <f t="shared" si="13"/>
        <v>0</v>
      </c>
    </row>
    <row r="23" spans="1:18" x14ac:dyDescent="0.2">
      <c r="A23" s="6" t="s">
        <v>29</v>
      </c>
      <c r="B23" s="6" t="s">
        <v>37</v>
      </c>
      <c r="C23" s="7" t="s">
        <v>7</v>
      </c>
      <c r="D23" s="8">
        <f>(D21*H21+D22*H22)/H23</f>
        <v>0.72617609988865162</v>
      </c>
      <c r="E23" s="8">
        <f>(E21*I21+E22*I22)/I23</f>
        <v>0.72617609988865162</v>
      </c>
      <c r="F23" s="8">
        <f>E23-D23</f>
        <v>0</v>
      </c>
      <c r="G23" s="8">
        <f>F23/D23</f>
        <v>0</v>
      </c>
      <c r="H23" s="7">
        <f>SUM(H21:H22)</f>
        <v>89002623</v>
      </c>
      <c r="I23" s="7">
        <f>SUM(I21:I22)</f>
        <v>89002623</v>
      </c>
      <c r="J23" s="7">
        <f>I23-H23</f>
        <v>0</v>
      </c>
      <c r="K23" s="8">
        <f>(I23-H23)/H23</f>
        <v>0</v>
      </c>
      <c r="L23" s="8">
        <v>1</v>
      </c>
      <c r="M23" s="8">
        <v>1</v>
      </c>
      <c r="N23" s="8"/>
      <c r="O23" s="8"/>
      <c r="P23" s="8"/>
      <c r="Q23" s="8"/>
    </row>
    <row r="24" spans="1:18" x14ac:dyDescent="0.2">
      <c r="A24" s="9" t="s">
        <v>8</v>
      </c>
      <c r="B24" s="9" t="s">
        <v>37</v>
      </c>
      <c r="C24" s="10" t="s">
        <v>16</v>
      </c>
      <c r="D24" s="11">
        <v>0.72899999999999998</v>
      </c>
      <c r="E24" s="11">
        <v>0.72899999999999998</v>
      </c>
      <c r="F24" s="4">
        <f t="shared" ref="F24:F27" si="14">E24-D24</f>
        <v>0</v>
      </c>
      <c r="G24" s="4">
        <f t="shared" ref="G24:G27" si="15">F24/D24</f>
        <v>0</v>
      </c>
      <c r="H24" s="10">
        <v>57843689</v>
      </c>
      <c r="I24" s="10">
        <v>57843689</v>
      </c>
      <c r="J24" s="10">
        <f t="shared" ref="J24:J25" si="16">I24-H24</f>
        <v>0</v>
      </c>
      <c r="K24" s="11">
        <f t="shared" ref="K24:K25" si="17">(I24-H24)/H24</f>
        <v>0</v>
      </c>
      <c r="L24" s="11">
        <f>H24/H26</f>
        <v>0.64995164832181651</v>
      </c>
      <c r="M24" s="11">
        <f>I24/I26</f>
        <v>0.64995164832181651</v>
      </c>
    </row>
    <row r="25" spans="1:18" x14ac:dyDescent="0.2">
      <c r="A25" s="9" t="s">
        <v>21</v>
      </c>
      <c r="B25" s="9" t="s">
        <v>37</v>
      </c>
      <c r="C25" s="10" t="s">
        <v>16</v>
      </c>
      <c r="D25" s="11">
        <v>0.75</v>
      </c>
      <c r="E25" s="11">
        <v>0.75</v>
      </c>
      <c r="F25" s="4">
        <f t="shared" si="14"/>
        <v>0</v>
      </c>
      <c r="G25" s="4">
        <f t="shared" si="15"/>
        <v>0</v>
      </c>
      <c r="H25" s="10">
        <v>31153222</v>
      </c>
      <c r="I25" s="10">
        <v>31153222</v>
      </c>
      <c r="J25" s="10">
        <f t="shared" si="16"/>
        <v>0</v>
      </c>
      <c r="K25" s="11">
        <f t="shared" si="17"/>
        <v>0</v>
      </c>
      <c r="L25" s="11">
        <f>H25/H26</f>
        <v>0.35004835167818354</v>
      </c>
      <c r="M25" s="11">
        <f>I25/I26</f>
        <v>0.35004835167818354</v>
      </c>
    </row>
    <row r="26" spans="1:18" x14ac:dyDescent="0.2">
      <c r="A26" s="6" t="s">
        <v>29</v>
      </c>
      <c r="B26" s="6" t="s">
        <v>37</v>
      </c>
      <c r="C26" s="7" t="s">
        <v>16</v>
      </c>
      <c r="D26" s="8">
        <f>(D24*H24+D25*H25)/H26</f>
        <v>0.73635101538524184</v>
      </c>
      <c r="E26" s="8">
        <f>(E24*I24+E25*I25)/I26</f>
        <v>0.73635101538524184</v>
      </c>
      <c r="F26" s="8">
        <f t="shared" si="14"/>
        <v>0</v>
      </c>
      <c r="G26" s="8">
        <f t="shared" si="15"/>
        <v>0</v>
      </c>
      <c r="H26" s="7">
        <f>SUM(H24:H25)</f>
        <v>88996911</v>
      </c>
      <c r="I26" s="7">
        <f>SUM(I24:I25)</f>
        <v>88996911</v>
      </c>
      <c r="J26" s="7">
        <f t="shared" ref="J26" si="18">I26-H26</f>
        <v>0</v>
      </c>
      <c r="K26" s="8">
        <f t="shared" ref="K26" si="19">(I26-H26)/H26</f>
        <v>0</v>
      </c>
      <c r="L26" s="8">
        <v>1</v>
      </c>
      <c r="M26" s="8">
        <v>1</v>
      </c>
      <c r="N26" s="8"/>
      <c r="O26" s="8"/>
      <c r="P26" s="8"/>
      <c r="Q26" s="8"/>
    </row>
    <row r="27" spans="1:18" x14ac:dyDescent="0.2">
      <c r="A27" s="6" t="s">
        <v>29</v>
      </c>
      <c r="B27" s="6" t="s">
        <v>37</v>
      </c>
      <c r="C27" s="7" t="s">
        <v>28</v>
      </c>
      <c r="D27" s="8">
        <f>(D23*H23+D26*(H27-H23))/H27</f>
        <v>0.7301211661347381</v>
      </c>
      <c r="E27" s="8">
        <f>(E23*I23+E26*(I27-I23))/I27</f>
        <v>0.7301211661347381</v>
      </c>
      <c r="F27" s="8">
        <f t="shared" si="14"/>
        <v>0</v>
      </c>
      <c r="G27" s="8">
        <f t="shared" si="15"/>
        <v>0</v>
      </c>
      <c r="H27" s="7">
        <v>145363737</v>
      </c>
      <c r="I27" s="7">
        <v>145363737</v>
      </c>
      <c r="J27" s="7">
        <f t="shared" ref="J27" si="20">I27-H27</f>
        <v>0</v>
      </c>
      <c r="K27" s="8">
        <f t="shared" ref="K27" si="21">(I27-H27)/H27</f>
        <v>0</v>
      </c>
      <c r="L27" s="8">
        <v>1</v>
      </c>
      <c r="M27" s="8">
        <v>1</v>
      </c>
      <c r="N27" s="8"/>
      <c r="O27" s="8"/>
      <c r="P27" s="8"/>
      <c r="Q27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Weiqing Yu</dc:creator>
  <cp:lastModifiedBy>Weiqing Yu</cp:lastModifiedBy>
  <dcterms:created xsi:type="dcterms:W3CDTF">2018-02-15T22:10:52Z</dcterms:created>
  <dcterms:modified xsi:type="dcterms:W3CDTF">2018-02-20T18:04:27Z</dcterms:modified>
</cp:coreProperties>
</file>