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Structure\BOM\"/>
    </mc:Choice>
  </mc:AlternateContent>
  <xr:revisionPtr revIDLastSave="0" documentId="13_ncr:1_{EEFD3D7F-1BAD-411F-BB2E-E058714AB994}" xr6:coauthVersionLast="44" xr6:coauthVersionMax="45" xr10:uidLastSave="{00000000-0000-0000-0000-000000000000}"/>
  <bookViews>
    <workbookView xWindow="2730" yWindow="2730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BillOfMaterials!$A$1:$J$30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J17" i="2"/>
  <c r="J18" i="2"/>
  <c r="J15" i="2"/>
  <c r="I29" i="2" l="1"/>
  <c r="J29" i="2" s="1"/>
  <c r="I28" i="2"/>
  <c r="I27" i="2"/>
  <c r="I26" i="2" l="1"/>
  <c r="J26" i="2" s="1"/>
  <c r="J27" i="2"/>
  <c r="J28" i="2"/>
  <c r="I24" i="2"/>
  <c r="J24" i="2" s="1"/>
  <c r="I23" i="2"/>
  <c r="J23" i="2" s="1"/>
  <c r="I22" i="2"/>
  <c r="I21" i="2"/>
  <c r="I20" i="2"/>
  <c r="I19" i="2"/>
  <c r="J22" i="2"/>
  <c r="J11" i="2" l="1"/>
  <c r="J12" i="2"/>
  <c r="J13" i="2"/>
  <c r="J14" i="2"/>
  <c r="J16" i="2"/>
  <c r="J19" i="2"/>
  <c r="J20" i="2"/>
  <c r="J21" i="2"/>
  <c r="J25" i="2"/>
  <c r="A12" i="2" l="1"/>
  <c r="A13" i="2" s="1"/>
  <c r="A14" i="2" s="1"/>
  <c r="A15" i="2" s="1"/>
  <c r="A16" i="2" s="1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D30" i="2"/>
  <c r="J30" i="2" l="1"/>
</calcChain>
</file>

<file path=xl/sharedStrings.xml><?xml version="1.0" encoding="utf-8"?>
<sst xmlns="http://schemas.openxmlformats.org/spreadsheetml/2006/main" count="217" uniqueCount="101">
  <si>
    <t>WeirWeather Weather Station</t>
  </si>
  <si>
    <t>© 2012-2014 Vertex42 LLC</t>
  </si>
  <si>
    <t>Assembly Name :</t>
  </si>
  <si>
    <t>Bill of Materials Template</t>
  </si>
  <si>
    <t>Assembly Number :</t>
  </si>
  <si>
    <t>Assembly Revision :</t>
  </si>
  <si>
    <t>Approval Date :</t>
  </si>
  <si>
    <t>Part Count :</t>
  </si>
  <si>
    <t>Total Cost :</t>
  </si>
  <si>
    <t>Part #</t>
  </si>
  <si>
    <t>Part Name</t>
  </si>
  <si>
    <t>Revision</t>
  </si>
  <si>
    <t>Qty</t>
  </si>
  <si>
    <t>Supplier</t>
  </si>
  <si>
    <t>Part No.</t>
  </si>
  <si>
    <t>Units</t>
  </si>
  <si>
    <t>Supplier2</t>
  </si>
  <si>
    <t>Unit Cost</t>
  </si>
  <si>
    <t>Cost</t>
  </si>
  <si>
    <t>each</t>
  </si>
  <si>
    <t>RS</t>
  </si>
  <si>
    <t>RS PRO 2m Aluminium Extrusion</t>
  </si>
  <si>
    <t>761-3313</t>
  </si>
  <si>
    <t>RS PRO 1m Aluminium Extrusion</t>
  </si>
  <si>
    <t>761-3319</t>
  </si>
  <si>
    <t>Bag of 10 Endcaps</t>
  </si>
  <si>
    <t>767-5601</t>
  </si>
  <si>
    <t xml:space="preserve">Bag of 10 M6 T-Slot Nut </t>
  </si>
  <si>
    <t>767-5667</t>
  </si>
  <si>
    <t>RS PRO Bracket Kit</t>
  </si>
  <si>
    <t>767-5695</t>
  </si>
  <si>
    <t>Amazon</t>
  </si>
  <si>
    <t>N/A</t>
  </si>
  <si>
    <t>1m 3mm 7x7 Galvanised Steel Wire Rope</t>
  </si>
  <si>
    <t>Wire Rope Shop</t>
  </si>
  <si>
    <t>M8 Nyloc Nuts</t>
  </si>
  <si>
    <t>M8 Washer</t>
  </si>
  <si>
    <t>M8 Stainless Eye Bolt</t>
  </si>
  <si>
    <t>3mm Wire Rope Thimble</t>
  </si>
  <si>
    <t>3mm Wire Rope Cable Grip</t>
  </si>
  <si>
    <t xml:space="preserve">2x M8 150mm 304 Stainless Steel 13mm Hex Bolt </t>
  </si>
  <si>
    <t>M10 Nyloc Nuts</t>
  </si>
  <si>
    <t>M10 Washer</t>
  </si>
  <si>
    <t>M8 Nuts</t>
  </si>
  <si>
    <t>Steel Wire Rope Cutter</t>
  </si>
  <si>
    <t>Total</t>
  </si>
  <si>
    <t>Revision History</t>
  </si>
  <si>
    <t>Revision Summary</t>
  </si>
  <si>
    <t>Approval Date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</si>
  <si>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</si>
  <si>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Mini X-Wing™</t>
  </si>
  <si>
    <t>[42]</t>
  </si>
  <si>
    <t>Custom</t>
  </si>
  <si>
    <t>Pieces :</t>
  </si>
  <si>
    <t>Category</t>
  </si>
  <si>
    <t>Elem ID</t>
  </si>
  <si>
    <t>Color</t>
  </si>
  <si>
    <t>Picture</t>
  </si>
  <si>
    <t>Bricks, Sloping</t>
  </si>
  <si>
    <t>ROOF TILE 1X1X2/3, ABS</t>
  </si>
  <si>
    <t>1 - White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</si>
  <si>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</si>
  <si>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</si>
  <si>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</si>
  <si>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</si>
  <si>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</si>
  <si>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</si>
  <si>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</si>
  <si>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</si>
  <si>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</si>
  <si>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</si>
  <si>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</si>
  <si>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</si>
  <si>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</si>
  <si>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</si>
  <si>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</si>
  <si>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</si>
  <si>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</si>
  <si>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</si>
  <si>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</si>
  <si>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</si>
  <si>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</si>
  <si>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</si>
  <si>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</si>
  <si>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</si>
  <si>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</si>
  <si>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</si>
  <si>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By Vertex42.com</t>
  </si>
  <si>
    <t>http://www.vertex42.com/ExcelTemplates/bill-of-materials.html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</si>
  <si>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</si>
  <si>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</si>
  <si>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</si>
  <si>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</si>
  <si>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</si>
  <si>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</si>
  <si>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767-5698</t>
  </si>
  <si>
    <t>Mechanical Structure and Tethers</t>
  </si>
  <si>
    <t>Solar Panel Upper Mount</t>
  </si>
  <si>
    <t>EEE</t>
  </si>
  <si>
    <t>Solar Panel Lower Mount</t>
  </si>
  <si>
    <t>£155.52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</si>
</sst>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5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169" fontId="7" fillId="4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vertical="top"/>
    </xf>
    <xf numFmtId="0" fontId="24" fillId="0" borderId="0" xfId="0" applyNumberFormat="1" applyFont="1" applyFill="1" applyBorder="1" applyAlignment="1">
      <alignment horizontal="center" vertical="center" wrapText="1"/>
    </xf>
    <xf numFmtId="169" fontId="10" fillId="4" borderId="0" xfId="0" applyNumberFormat="1" applyFont="1" applyFill="1" applyAlignment="1">
      <alignment horizontal="center"/>
    </xf>
    <xf numFmtId="49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1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1133475</xdr:colOff>
      <xdr:row>0</xdr:row>
      <xdr:rowOff>264583</xdr:rowOff>
    </xdr:from>
    <xdr:to>
      <xdr:col>10</xdr:col>
      <xdr:colOff>5600</xdr:colOff>
      <xdr:row>8</xdr:row>
      <xdr:rowOff>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64583"/>
          <a:ext cx="2621165" cy="1632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30" totalsRowCount="1" headerRowDxfId="53" dataDxfId="52" tableBorderDxfId="51">
  <tableColumns count="10">
    <tableColumn id="2" xr3:uid="{00000000-0010-0000-0000-000002000000}" name="Part #" dataDxfId="50" totalsRowDxfId="49"/>
    <tableColumn id="1" xr3:uid="{00000000-0010-0000-0000-000001000000}" name="Part Name" totalsRowLabel="Total" dataDxfId="48" totalsRowDxfId="47"/>
    <tableColumn id="4" xr3:uid="{00000000-0010-0000-0000-000004000000}" name="Revision" dataDxfId="46" totalsRowDxfId="45"/>
    <tableColumn id="5" xr3:uid="{00000000-0010-0000-0000-000005000000}" name="Qty" totalsRowFunction="sum" dataDxfId="44" totalsRowDxfId="43"/>
    <tableColumn id="13" xr3:uid="{00000000-0010-0000-0000-00000D000000}" name="Supplier" dataDxfId="42" totalsRowDxfId="41"/>
    <tableColumn id="9" xr3:uid="{00000000-0010-0000-0000-000009000000}" name="Part No." dataDxfId="40" totalsRowDxfId="39"/>
    <tableColumn id="7" xr3:uid="{00000000-0010-0000-0000-000007000000}" name="Units" dataDxfId="38" totalsRowDxfId="37"/>
    <tableColumn id="8" xr3:uid="{00000000-0010-0000-0000-000008000000}" name="Supplier2" dataDxfId="36" totalsRowDxfId="35"/>
    <tableColumn id="6" xr3:uid="{00000000-0010-0000-0000-000006000000}" name="Unit Cost" dataDxfId="34" totalsRowDxfId="33" dataCellStyle="Currency"/>
    <tableColumn id="3" xr3:uid="{00000000-0010-0000-0000-000003000000}" name="Cost" totalsRowFunction="sum" dataDxfId="32" totalsRowDxfId="31">
      <calculatedColumnFormula>Table1[[#This Row],[Qty]]*Table1[[#This Row],[Unit Cost]]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0" dataDxfId="28" headerRowBorderDxfId="29" tableBorderDxfId="27" totalsRowBorderDxfId="26">
  <tableColumns count="3">
    <tableColumn id="1" xr3:uid="{00000000-0010-0000-0100-000001000000}" name="Revision" dataDxfId="25"/>
    <tableColumn id="2" xr3:uid="{00000000-0010-0000-0100-000002000000}" name="Revision Summary" dataDxfId="24"/>
    <tableColumn id="3" xr3:uid="{00000000-0010-0000-0100-000003000000}" name="Approval Dat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22" dataDxfId="21" tableBorderDxfId="20">
  <tableColumns count="10">
    <tableColumn id="4" xr3:uid="{00000000-0010-0000-0200-000004000000}" name="Category" dataDxfId="19" totalsRowDxfId="18"/>
    <tableColumn id="2" xr3:uid="{00000000-0010-0000-0200-000002000000}" name="Part #" dataDxfId="17" totalsRowDxfId="16"/>
    <tableColumn id="9" xr3:uid="{00000000-0010-0000-0200-000009000000}" name="Elem ID" dataDxfId="15" totalsRowDxfId="14"/>
    <tableColumn id="1" xr3:uid="{00000000-0010-0000-0200-000001000000}" name="Part Name" totalsRowLabel="Total" dataDxfId="13" totalsRowDxfId="12"/>
    <tableColumn id="10" xr3:uid="{00000000-0010-0000-0200-00000A000000}" name="Color" dataDxfId="11" totalsRowDxfId="10"/>
    <tableColumn id="5" xr3:uid="{00000000-0010-0000-0200-000005000000}" name="Qty" totalsRowFunction="sum" dataDxfId="9" totalsRowDxfId="8"/>
    <tableColumn id="7" xr3:uid="{00000000-0010-0000-0200-000007000000}" name="Units" dataDxfId="7" totalsRowDxfId="6"/>
    <tableColumn id="12" xr3:uid="{00000000-0010-0000-0200-00000C000000}" name="Picture" dataDxfId="5" totalsRowDxfId="4"/>
    <tableColumn id="6" xr3:uid="{00000000-0010-0000-0200-000006000000}" name="Unit Cost" dataDxfId="3" totalsRowDxfId="2" dataCellStyle="Currency"/>
    <tableColumn id="3" xr3:uid="{00000000-0010-0000-0200-000003000000}" name="Cost" totalsRowFunction="sum" dataDxfId="1" totalsRowDxfId="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2"/>
  <sheetViews>
    <sheetView showGridLines="0" tabSelected="1" zoomScale="70" zoomScaleNormal="70" zoomScalePageLayoutView="90" workbookViewId="0">
      <selection activeCell="L28" sqref="L28"/>
    </sheetView>
  </sheetViews>
  <sheetFormatPr defaultColWidth="8.875" defaultRowHeight="15.75" x14ac:dyDescent="0.3"/>
  <cols>
    <col min="1" max="1" width="7" customWidth="1"/>
    <col min="2" max="2" width="31.5" style="2" customWidth="1"/>
    <col min="3" max="3" width="4.375" style="2" hidden="1" customWidth="1"/>
    <col min="4" max="4" width="6.375" customWidth="1"/>
    <col min="5" max="5" width="9.5" customWidth="1"/>
    <col min="6" max="6" width="24" customWidth="1"/>
    <col min="7" max="7" width="6.375" customWidth="1"/>
    <col min="8" max="8" width="13.5" hidden="1" customWidth="1"/>
    <col min="9" max="9" width="9" customWidth="1"/>
    <col min="10" max="10" width="9.87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8.1" customHeight="1" x14ac:dyDescent="0.3">
      <c r="A1" s="54" t="s">
        <v>0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1</v>
      </c>
    </row>
    <row r="3" spans="1:12" x14ac:dyDescent="0.3">
      <c r="A3" s="2"/>
      <c r="B3" s="35" t="s">
        <v>2</v>
      </c>
      <c r="D3" s="2" t="s">
        <v>96</v>
      </c>
      <c r="E3" s="2"/>
      <c r="F3" s="2"/>
      <c r="G3" s="2"/>
      <c r="H3" s="6"/>
      <c r="I3" s="2"/>
      <c r="L3" s="7" t="s">
        <v>3</v>
      </c>
    </row>
    <row r="4" spans="1:12" ht="18" x14ac:dyDescent="0.35">
      <c r="A4" s="2"/>
      <c r="B4" s="37" t="s">
        <v>4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5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6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7</v>
      </c>
      <c r="D7" s="1">
        <v>124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8</v>
      </c>
      <c r="D8" s="62" t="s">
        <v>100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8" customHeight="1" x14ac:dyDescent="0.3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L10" s="2"/>
    </row>
    <row r="11" spans="1:12" ht="18" x14ac:dyDescent="0.3">
      <c r="A11" s="58">
        <v>1</v>
      </c>
      <c r="B11" s="57" t="s">
        <v>21</v>
      </c>
      <c r="C11" s="57"/>
      <c r="D11" s="56">
        <v>1</v>
      </c>
      <c r="E11" s="60" t="s">
        <v>20</v>
      </c>
      <c r="F11" s="56" t="s">
        <v>22</v>
      </c>
      <c r="G11" s="10" t="s">
        <v>19</v>
      </c>
      <c r="H11" s="8"/>
      <c r="I11" s="59">
        <v>33.43</v>
      </c>
      <c r="J11" s="55">
        <f>Table1[[#This Row],[Qty]]*Table1[[#This Row],[Unit Cost]]</f>
        <v>33.43</v>
      </c>
      <c r="L11" s="2"/>
    </row>
    <row r="12" spans="1:12" ht="18" x14ac:dyDescent="0.3">
      <c r="A12" s="58">
        <f t="shared" ref="A12:A29" si="0">A11+1</f>
        <v>2</v>
      </c>
      <c r="B12" s="57" t="s">
        <v>23</v>
      </c>
      <c r="C12" s="57"/>
      <c r="D12" s="56">
        <v>2</v>
      </c>
      <c r="E12" s="60" t="s">
        <v>20</v>
      </c>
      <c r="F12" s="56" t="s">
        <v>24</v>
      </c>
      <c r="G12" s="10" t="s">
        <v>19</v>
      </c>
      <c r="H12" s="8"/>
      <c r="I12" s="59">
        <v>16.690000000000001</v>
      </c>
      <c r="J12" s="55">
        <f>Table1[[#This Row],[Qty]]*Table1[[#This Row],[Unit Cost]]</f>
        <v>33.380000000000003</v>
      </c>
      <c r="L12" s="2"/>
    </row>
    <row r="13" spans="1:12" ht="18" x14ac:dyDescent="0.3">
      <c r="A13" s="58">
        <f t="shared" si="0"/>
        <v>3</v>
      </c>
      <c r="B13" s="57" t="s">
        <v>25</v>
      </c>
      <c r="C13" s="57"/>
      <c r="D13" s="56">
        <v>1</v>
      </c>
      <c r="E13" s="60" t="s">
        <v>20</v>
      </c>
      <c r="F13" s="56" t="s">
        <v>26</v>
      </c>
      <c r="G13" s="10" t="s">
        <v>19</v>
      </c>
      <c r="H13" s="8"/>
      <c r="I13" s="59">
        <v>7.2</v>
      </c>
      <c r="J13" s="55">
        <f>Table1[[#This Row],[Qty]]*Table1[[#This Row],[Unit Cost]]</f>
        <v>7.2</v>
      </c>
      <c r="L13" s="2"/>
    </row>
    <row r="14" spans="1:12" ht="18" x14ac:dyDescent="0.3">
      <c r="A14" s="58">
        <f t="shared" si="0"/>
        <v>4</v>
      </c>
      <c r="B14" s="57" t="s">
        <v>27</v>
      </c>
      <c r="C14" s="57"/>
      <c r="D14" s="56">
        <v>3</v>
      </c>
      <c r="E14" s="60" t="s">
        <v>20</v>
      </c>
      <c r="F14" s="56" t="s">
        <v>28</v>
      </c>
      <c r="G14" s="10" t="s">
        <v>19</v>
      </c>
      <c r="H14" s="8"/>
      <c r="I14" s="59">
        <v>5.6</v>
      </c>
      <c r="J14" s="55">
        <f>Table1[[#This Row],[Qty]]*Table1[[#This Row],[Unit Cost]]</f>
        <v>16.799999999999997</v>
      </c>
      <c r="L14" s="2"/>
    </row>
    <row r="15" spans="1:12" ht="18" x14ac:dyDescent="0.3">
      <c r="A15" s="58">
        <f t="shared" si="0"/>
        <v>5</v>
      </c>
      <c r="B15" s="57" t="s">
        <v>29</v>
      </c>
      <c r="C15" s="57"/>
      <c r="D15" s="56">
        <v>2</v>
      </c>
      <c r="E15" s="60" t="s">
        <v>20</v>
      </c>
      <c r="F15" s="56" t="s">
        <v>95</v>
      </c>
      <c r="G15" s="10" t="s">
        <v>19</v>
      </c>
      <c r="H15" s="8"/>
      <c r="I15" s="59">
        <v>10.78</v>
      </c>
      <c r="J15" s="55">
        <f>Table1[[#This Row],[Qty]]*Table1[[#This Row],[Unit Cost]]</f>
        <v>21.56</v>
      </c>
      <c r="L15" s="2"/>
    </row>
    <row r="16" spans="1:12" ht="39" customHeight="1" x14ac:dyDescent="0.3">
      <c r="A16" s="58">
        <f t="shared" si="0"/>
        <v>6</v>
      </c>
      <c r="B16" s="57" t="s">
        <v>29</v>
      </c>
      <c r="C16" s="57"/>
      <c r="D16" s="56">
        <v>1</v>
      </c>
      <c r="E16" s="60" t="s">
        <v>20</v>
      </c>
      <c r="F16" s="56" t="s">
        <v>30</v>
      </c>
      <c r="G16" s="10" t="s">
        <v>19</v>
      </c>
      <c r="H16" s="8"/>
      <c r="I16" s="59">
        <v>6.32</v>
      </c>
      <c r="J16" s="55">
        <f>Table1[[#This Row],[Qty]]*Table1[[#This Row],[Unit Cost]]</f>
        <v>6.32</v>
      </c>
      <c r="L16" s="2"/>
    </row>
    <row r="17" spans="1:12" ht="21" customHeight="1" x14ac:dyDescent="0.3">
      <c r="A17" s="58">
        <f t="shared" si="0"/>
        <v>7</v>
      </c>
      <c r="B17" s="57" t="s">
        <v>99</v>
      </c>
      <c r="C17" s="57"/>
      <c r="D17" s="56">
        <v>1</v>
      </c>
      <c r="E17" s="60" t="s">
        <v>98</v>
      </c>
      <c r="F17" s="56" t="s">
        <v>32</v>
      </c>
      <c r="G17" s="10" t="s">
        <v>19</v>
      </c>
      <c r="H17" s="8"/>
      <c r="I17" s="59">
        <v>0</v>
      </c>
      <c r="J17" s="55">
        <f>Table1[[#This Row],[Qty]]*Table1[[#This Row],[Unit Cost]]</f>
        <v>0</v>
      </c>
      <c r="L17" s="2"/>
    </row>
    <row r="18" spans="1:12" ht="20.100000000000001" customHeight="1" x14ac:dyDescent="0.3">
      <c r="A18" s="58">
        <f t="shared" si="0"/>
        <v>8</v>
      </c>
      <c r="B18" s="57" t="s">
        <v>97</v>
      </c>
      <c r="C18" s="57"/>
      <c r="D18" s="56">
        <v>1</v>
      </c>
      <c r="E18" s="60" t="s">
        <v>98</v>
      </c>
      <c r="F18" s="56" t="s">
        <v>32</v>
      </c>
      <c r="G18" s="10" t="s">
        <v>19</v>
      </c>
      <c r="H18" s="8"/>
      <c r="I18" s="59">
        <v>0</v>
      </c>
      <c r="J18" s="55">
        <f>Table1[[#This Row],[Qty]]*Table1[[#This Row],[Unit Cost]]</f>
        <v>0</v>
      </c>
      <c r="L18" s="2"/>
    </row>
    <row r="19" spans="1:12" ht="36" customHeight="1" x14ac:dyDescent="0.3">
      <c r="A19" s="58">
        <f t="shared" si="0"/>
        <v>9</v>
      </c>
      <c r="B19" s="57" t="s">
        <v>33</v>
      </c>
      <c r="C19" s="57"/>
      <c r="D19" s="56">
        <v>30</v>
      </c>
      <c r="E19" s="60" t="s">
        <v>34</v>
      </c>
      <c r="F19" s="56" t="s">
        <v>32</v>
      </c>
      <c r="G19" s="10" t="s">
        <v>19</v>
      </c>
      <c r="H19" s="8"/>
      <c r="I19" s="59">
        <f>0.19+(0.2*0.19)</f>
        <v>0.22800000000000001</v>
      </c>
      <c r="J19" s="55">
        <f>Table1[[#This Row],[Qty]]*Table1[[#This Row],[Unit Cost]]</f>
        <v>6.84</v>
      </c>
      <c r="L19" s="2"/>
    </row>
    <row r="20" spans="1:12" ht="32.1" customHeight="1" x14ac:dyDescent="0.3">
      <c r="A20" s="58">
        <f t="shared" si="0"/>
        <v>10</v>
      </c>
      <c r="B20" s="57" t="s">
        <v>35</v>
      </c>
      <c r="C20" s="57"/>
      <c r="D20" s="56">
        <v>10</v>
      </c>
      <c r="E20" s="60" t="s">
        <v>34</v>
      </c>
      <c r="F20" s="56" t="s">
        <v>32</v>
      </c>
      <c r="G20" s="10" t="s">
        <v>19</v>
      </c>
      <c r="H20" s="8"/>
      <c r="I20" s="59">
        <f>0.11+(0.2*0.11)</f>
        <v>0.13200000000000001</v>
      </c>
      <c r="J20" s="55">
        <f>Table1[[#This Row],[Qty]]*Table1[[#This Row],[Unit Cost]]</f>
        <v>1.32</v>
      </c>
      <c r="L20" s="2"/>
    </row>
    <row r="21" spans="1:12" ht="33" customHeight="1" x14ac:dyDescent="0.3">
      <c r="A21" s="58">
        <f t="shared" si="0"/>
        <v>11</v>
      </c>
      <c r="B21" s="57" t="s">
        <v>36</v>
      </c>
      <c r="C21" s="57"/>
      <c r="D21" s="56">
        <v>12</v>
      </c>
      <c r="E21" s="60" t="s">
        <v>34</v>
      </c>
      <c r="F21" s="56" t="s">
        <v>32</v>
      </c>
      <c r="G21" s="10" t="s">
        <v>19</v>
      </c>
      <c r="H21" s="8"/>
      <c r="I21" s="59">
        <f>0.05+(0.05*0.2)</f>
        <v>6.0000000000000005E-2</v>
      </c>
      <c r="J21" s="55">
        <f>Table1[[#This Row],[Qty]]*Table1[[#This Row],[Unit Cost]]</f>
        <v>0.72000000000000008</v>
      </c>
      <c r="L21" s="2"/>
    </row>
    <row r="22" spans="1:12" ht="30" customHeight="1" x14ac:dyDescent="0.3">
      <c r="A22" s="58">
        <f t="shared" si="0"/>
        <v>12</v>
      </c>
      <c r="B22" s="57" t="s">
        <v>37</v>
      </c>
      <c r="C22" s="57"/>
      <c r="D22" s="56">
        <v>2</v>
      </c>
      <c r="E22" s="60" t="s">
        <v>34</v>
      </c>
      <c r="F22" s="56" t="s">
        <v>32</v>
      </c>
      <c r="G22" s="10" t="s">
        <v>19</v>
      </c>
      <c r="H22" s="8"/>
      <c r="I22" s="59">
        <f>2.29+(0.2*2.29)</f>
        <v>2.7480000000000002</v>
      </c>
      <c r="J22" s="55">
        <f>Table1[[#This Row],[Qty]]*Table1[[#This Row],[Unit Cost]]</f>
        <v>5.4960000000000004</v>
      </c>
      <c r="L22" s="2"/>
    </row>
    <row r="23" spans="1:12" ht="42.75" x14ac:dyDescent="0.3">
      <c r="A23" s="58">
        <f t="shared" si="0"/>
        <v>13</v>
      </c>
      <c r="B23" s="57" t="s">
        <v>38</v>
      </c>
      <c r="C23" s="57"/>
      <c r="D23" s="56">
        <v>8</v>
      </c>
      <c r="E23" s="60" t="s">
        <v>34</v>
      </c>
      <c r="F23" s="56" t="s">
        <v>32</v>
      </c>
      <c r="G23" s="10" t="s">
        <v>19</v>
      </c>
      <c r="H23" s="8"/>
      <c r="I23" s="59">
        <f>0.13+(0.2*0.13)</f>
        <v>0.156</v>
      </c>
      <c r="J23" s="55">
        <f>Table1[[#This Row],[Qty]]*Table1[[#This Row],[Unit Cost]]</f>
        <v>1.248</v>
      </c>
      <c r="L23" s="2"/>
    </row>
    <row r="24" spans="1:12" ht="33" customHeight="1" x14ac:dyDescent="0.3">
      <c r="A24" s="58">
        <f t="shared" si="0"/>
        <v>14</v>
      </c>
      <c r="B24" s="57" t="s">
        <v>39</v>
      </c>
      <c r="C24" s="57"/>
      <c r="D24" s="56">
        <v>32</v>
      </c>
      <c r="E24" s="60" t="s">
        <v>34</v>
      </c>
      <c r="F24" s="56" t="s">
        <v>32</v>
      </c>
      <c r="G24" s="10" t="s">
        <v>19</v>
      </c>
      <c r="H24" s="8"/>
      <c r="I24" s="59">
        <f>0.08+(0.2*0.08)</f>
        <v>9.6000000000000002E-2</v>
      </c>
      <c r="J24" s="55">
        <f>Table1[[#This Row],[Qty]]*Table1[[#This Row],[Unit Cost]]</f>
        <v>3.0720000000000001</v>
      </c>
      <c r="L24" s="2"/>
    </row>
    <row r="25" spans="1:12" ht="36.950000000000003" customHeight="1" x14ac:dyDescent="0.3">
      <c r="A25" s="58">
        <f t="shared" si="0"/>
        <v>15</v>
      </c>
      <c r="B25" s="57" t="s">
        <v>40</v>
      </c>
      <c r="C25" s="57"/>
      <c r="D25" s="56">
        <v>1</v>
      </c>
      <c r="E25" s="60" t="s">
        <v>31</v>
      </c>
      <c r="F25" s="56" t="s">
        <v>32</v>
      </c>
      <c r="G25" s="10" t="s">
        <v>19</v>
      </c>
      <c r="H25" s="8"/>
      <c r="I25" s="59">
        <v>6.99</v>
      </c>
      <c r="J25" s="55">
        <f>Table1[[#This Row],[Qty]]*Table1[[#This Row],[Unit Cost]]</f>
        <v>6.99</v>
      </c>
      <c r="L25" s="2"/>
    </row>
    <row r="26" spans="1:12" ht="33.950000000000003" customHeight="1" x14ac:dyDescent="0.3">
      <c r="A26" s="58">
        <f t="shared" si="0"/>
        <v>16</v>
      </c>
      <c r="B26" s="57" t="s">
        <v>41</v>
      </c>
      <c r="C26" s="57"/>
      <c r="D26" s="56">
        <v>2</v>
      </c>
      <c r="E26" s="60" t="s">
        <v>34</v>
      </c>
      <c r="F26" s="56" t="s">
        <v>32</v>
      </c>
      <c r="G26" s="10" t="s">
        <v>19</v>
      </c>
      <c r="H26" s="8"/>
      <c r="I26" s="59">
        <f>0.16+(0.2*0.16)</f>
        <v>0.192</v>
      </c>
      <c r="J26" s="55">
        <f>Table1[[#This Row],[Qty]]*Table1[[#This Row],[Unit Cost]]</f>
        <v>0.38400000000000001</v>
      </c>
      <c r="L26" s="2"/>
    </row>
    <row r="27" spans="1:12" ht="33" customHeight="1" x14ac:dyDescent="0.3">
      <c r="A27" s="58">
        <f t="shared" si="0"/>
        <v>17</v>
      </c>
      <c r="B27" s="57" t="s">
        <v>42</v>
      </c>
      <c r="C27" s="57"/>
      <c r="D27" s="56">
        <v>4</v>
      </c>
      <c r="E27" s="60" t="s">
        <v>34</v>
      </c>
      <c r="F27" s="56" t="s">
        <v>32</v>
      </c>
      <c r="G27" s="10" t="s">
        <v>19</v>
      </c>
      <c r="H27" s="8"/>
      <c r="I27" s="59">
        <f>0.07+(0.2*0.07)</f>
        <v>8.4000000000000005E-2</v>
      </c>
      <c r="J27" s="55">
        <f>Table1[[#This Row],[Qty]]*Table1[[#This Row],[Unit Cost]]</f>
        <v>0.33600000000000002</v>
      </c>
      <c r="L27" s="2"/>
    </row>
    <row r="28" spans="1:12" ht="32.1" customHeight="1" x14ac:dyDescent="0.3">
      <c r="A28" s="58">
        <f t="shared" si="0"/>
        <v>18</v>
      </c>
      <c r="B28" s="57" t="s">
        <v>43</v>
      </c>
      <c r="C28" s="57"/>
      <c r="D28" s="56">
        <v>10</v>
      </c>
      <c r="E28" s="60" t="s">
        <v>34</v>
      </c>
      <c r="F28" s="56" t="s">
        <v>32</v>
      </c>
      <c r="G28" s="10" t="s">
        <v>19</v>
      </c>
      <c r="H28" s="8"/>
      <c r="I28" s="59">
        <f>0.07+(0.2*0.07)</f>
        <v>8.4000000000000005E-2</v>
      </c>
      <c r="J28" s="55">
        <f>Table1[[#This Row],[Qty]]*Table1[[#This Row],[Unit Cost]]</f>
        <v>0.84000000000000008</v>
      </c>
      <c r="L28" s="2"/>
    </row>
    <row r="29" spans="1:12" ht="42.75" x14ac:dyDescent="0.3">
      <c r="A29" s="58">
        <f t="shared" si="0"/>
        <v>19</v>
      </c>
      <c r="B29" s="57" t="s">
        <v>44</v>
      </c>
      <c r="C29" s="57"/>
      <c r="D29" s="56">
        <v>1</v>
      </c>
      <c r="E29" s="60" t="s">
        <v>34</v>
      </c>
      <c r="F29" s="56" t="s">
        <v>32</v>
      </c>
      <c r="G29" s="10" t="s">
        <v>19</v>
      </c>
      <c r="H29" s="8"/>
      <c r="I29" s="59">
        <f>7.99+(0.2*7.99)</f>
        <v>9.588000000000001</v>
      </c>
      <c r="J29" s="55">
        <f>Table1[[#This Row],[Qty]]*Table1[[#This Row],[Unit Cost]]</f>
        <v>9.588000000000001</v>
      </c>
      <c r="L29" s="2"/>
    </row>
    <row r="30" spans="1:12" ht="15" x14ac:dyDescent="0.3">
      <c r="A30" s="11"/>
      <c r="B30" s="11" t="s">
        <v>45</v>
      </c>
      <c r="C30" s="11"/>
      <c r="D30" s="12">
        <f>SUBTOTAL(109,Table1[Qty])</f>
        <v>124</v>
      </c>
      <c r="E30" s="12"/>
      <c r="F30" s="12"/>
      <c r="G30" s="12"/>
      <c r="H30" s="11"/>
      <c r="I30" s="18"/>
      <c r="J30" s="61">
        <f>SUBTOTAL(109,Table1[Cost])</f>
        <v>155.524</v>
      </c>
      <c r="L30" s="2"/>
    </row>
    <row r="31" spans="1:12" x14ac:dyDescent="0.3">
      <c r="D31" s="2"/>
      <c r="E31" s="2"/>
      <c r="F31" s="2"/>
      <c r="L31" s="2"/>
    </row>
    <row r="32" spans="1:12" x14ac:dyDescent="0.3">
      <c r="D32" s="2"/>
      <c r="E32" s="2"/>
      <c r="F32" s="2"/>
    </row>
    <row r="33" spans="4:6" x14ac:dyDescent="0.3">
      <c r="D33" s="2"/>
      <c r="E33" s="2"/>
      <c r="F33" s="2"/>
    </row>
    <row r="34" spans="4:6" x14ac:dyDescent="0.3">
      <c r="D34" s="2"/>
      <c r="E34" s="2"/>
      <c r="F34" s="2"/>
    </row>
    <row r="35" spans="4:6" x14ac:dyDescent="0.3">
      <c r="D35" s="2"/>
      <c r="E35" s="2"/>
      <c r="F35" s="2"/>
    </row>
    <row r="36" spans="4:6" x14ac:dyDescent="0.3">
      <c r="D36" s="2"/>
      <c r="E36" s="2"/>
      <c r="F36" s="2"/>
    </row>
    <row r="37" spans="4:6" x14ac:dyDescent="0.3">
      <c r="D37" s="2"/>
      <c r="E37" s="2"/>
      <c r="F37" s="2"/>
    </row>
    <row r="38" spans="4:6" x14ac:dyDescent="0.3">
      <c r="D38" s="2"/>
      <c r="E38" s="2"/>
      <c r="F38" s="2"/>
    </row>
    <row r="39" spans="4:6" x14ac:dyDescent="0.3">
      <c r="D39" s="2"/>
      <c r="E39" s="2"/>
      <c r="F39" s="2"/>
    </row>
    <row r="40" spans="4:6" x14ac:dyDescent="0.3">
      <c r="D40" s="2"/>
      <c r="E40" s="2"/>
      <c r="F40" s="2"/>
    </row>
    <row r="41" spans="4:6" x14ac:dyDescent="0.3">
      <c r="D41" s="2"/>
      <c r="E41" s="2"/>
      <c r="F41" s="2"/>
    </row>
    <row r="42" spans="4:6" x14ac:dyDescent="0.3">
      <c r="D42" s="2"/>
      <c r="E42" s="2"/>
      <c r="F42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ignoredErrors>
    <ignoredError sqref="D8" numberStoredAsText="1"/>
  </ignoredErrors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46</v>
      </c>
    </row>
    <row r="3" spans="1:3" x14ac:dyDescent="0.2">
      <c r="B3" s="34" t="s">
        <v>2</v>
      </c>
      <c r="C3" s="24"/>
    </row>
    <row r="4" spans="1:3" x14ac:dyDescent="0.2">
      <c r="B4" s="34" t="s">
        <v>4</v>
      </c>
      <c r="C4" s="24"/>
    </row>
    <row r="6" spans="1:3" ht="15" x14ac:dyDescent="0.2">
      <c r="A6" s="33" t="s">
        <v>11</v>
      </c>
      <c r="B6" s="33" t="s">
        <v>47</v>
      </c>
      <c r="C6" s="33" t="s">
        <v>48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49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1</v>
      </c>
    </row>
    <row r="3" spans="1:12" ht="16.5" x14ac:dyDescent="0.3">
      <c r="A3" s="2"/>
      <c r="D3" s="35" t="s">
        <v>2</v>
      </c>
      <c r="E3" s="36" t="s">
        <v>50</v>
      </c>
      <c r="F3" s="2"/>
      <c r="G3" s="2"/>
      <c r="H3" s="6" t="s">
        <v>51</v>
      </c>
      <c r="K3" s="2"/>
      <c r="L3" s="7" t="s">
        <v>3</v>
      </c>
    </row>
    <row r="4" spans="1:12" ht="18" x14ac:dyDescent="0.35">
      <c r="A4" s="14"/>
      <c r="D4" s="37" t="s">
        <v>4</v>
      </c>
      <c r="E4" s="38" t="s">
        <v>52</v>
      </c>
      <c r="G4" s="2"/>
      <c r="H4" s="2"/>
      <c r="K4" s="2"/>
    </row>
    <row r="5" spans="1:12" ht="18" x14ac:dyDescent="0.35">
      <c r="A5" s="14"/>
      <c r="D5" s="37" t="s">
        <v>5</v>
      </c>
      <c r="E5" s="38"/>
      <c r="G5" s="2"/>
      <c r="H5" s="2"/>
      <c r="K5" s="2"/>
    </row>
    <row r="6" spans="1:12" ht="16.5" x14ac:dyDescent="0.3">
      <c r="A6" s="2"/>
      <c r="D6" s="37" t="s">
        <v>6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53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8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54</v>
      </c>
      <c r="B10" s="19" t="s">
        <v>9</v>
      </c>
      <c r="C10" s="19" t="s">
        <v>55</v>
      </c>
      <c r="D10" s="19" t="s">
        <v>10</v>
      </c>
      <c r="E10" s="19" t="s">
        <v>56</v>
      </c>
      <c r="F10" s="9" t="s">
        <v>12</v>
      </c>
      <c r="G10" s="9" t="s">
        <v>15</v>
      </c>
      <c r="H10" s="9" t="s">
        <v>57</v>
      </c>
      <c r="I10" s="9" t="s">
        <v>17</v>
      </c>
      <c r="J10" s="9" t="s">
        <v>18</v>
      </c>
      <c r="K10" s="2"/>
    </row>
    <row r="11" spans="1:12" ht="50.1" customHeight="1" x14ac:dyDescent="0.3">
      <c r="A11" s="17" t="s">
        <v>58</v>
      </c>
      <c r="B11" s="20">
        <v>50746</v>
      </c>
      <c r="C11" s="20">
        <v>4504369</v>
      </c>
      <c r="D11" s="17" t="s">
        <v>59</v>
      </c>
      <c r="E11" s="17" t="s">
        <v>60</v>
      </c>
      <c r="F11" s="10">
        <v>1</v>
      </c>
      <c r="G11" s="10" t="s">
        <v>19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61</v>
      </c>
      <c r="B12" s="20">
        <v>3024</v>
      </c>
      <c r="C12" s="20">
        <v>302401</v>
      </c>
      <c r="D12" s="17" t="s">
        <v>62</v>
      </c>
      <c r="E12" s="17" t="s">
        <v>60</v>
      </c>
      <c r="F12" s="10">
        <v>1</v>
      </c>
      <c r="G12" s="10" t="s">
        <v>19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61</v>
      </c>
      <c r="B13" s="20">
        <v>3023</v>
      </c>
      <c r="C13" s="20">
        <v>302301</v>
      </c>
      <c r="D13" s="17" t="s">
        <v>63</v>
      </c>
      <c r="E13" s="17" t="s">
        <v>60</v>
      </c>
      <c r="F13" s="10">
        <v>2</v>
      </c>
      <c r="G13" s="10" t="s">
        <v>19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61</v>
      </c>
      <c r="B14" s="20">
        <v>3023</v>
      </c>
      <c r="C14" s="20">
        <v>4211398</v>
      </c>
      <c r="D14" s="17" t="s">
        <v>63</v>
      </c>
      <c r="E14" s="17" t="s">
        <v>64</v>
      </c>
      <c r="F14" s="10">
        <v>1</v>
      </c>
      <c r="G14" s="10" t="s">
        <v>19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61</v>
      </c>
      <c r="B15" s="20">
        <v>3794</v>
      </c>
      <c r="C15" s="20">
        <v>379401</v>
      </c>
      <c r="D15" s="17" t="s">
        <v>65</v>
      </c>
      <c r="E15" s="17" t="s">
        <v>60</v>
      </c>
      <c r="F15" s="10">
        <v>1</v>
      </c>
      <c r="G15" s="10" t="s">
        <v>19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61</v>
      </c>
      <c r="B16" s="20">
        <v>3623</v>
      </c>
      <c r="C16" s="20">
        <v>362301</v>
      </c>
      <c r="D16" s="17" t="s">
        <v>66</v>
      </c>
      <c r="E16" s="17" t="s">
        <v>60</v>
      </c>
      <c r="F16" s="10">
        <v>1</v>
      </c>
      <c r="G16" s="10" t="s">
        <v>19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61</v>
      </c>
      <c r="B17" s="20">
        <v>3623</v>
      </c>
      <c r="C17" s="20">
        <v>362321</v>
      </c>
      <c r="D17" s="17" t="s">
        <v>66</v>
      </c>
      <c r="E17" s="17" t="s">
        <v>67</v>
      </c>
      <c r="F17" s="10">
        <v>1</v>
      </c>
      <c r="G17" s="10" t="s">
        <v>19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61</v>
      </c>
      <c r="B18" s="20">
        <v>94148</v>
      </c>
      <c r="C18" s="20">
        <v>302201</v>
      </c>
      <c r="D18" s="17" t="s">
        <v>68</v>
      </c>
      <c r="E18" s="17" t="s">
        <v>60</v>
      </c>
      <c r="F18" s="10">
        <v>1</v>
      </c>
      <c r="G18" s="10" t="s">
        <v>19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69</v>
      </c>
      <c r="B19" s="20">
        <v>6141</v>
      </c>
      <c r="C19" s="20">
        <v>4210633</v>
      </c>
      <c r="D19" s="17" t="s">
        <v>70</v>
      </c>
      <c r="E19" s="17" t="s">
        <v>71</v>
      </c>
      <c r="F19" s="10">
        <v>1</v>
      </c>
      <c r="G19" s="10" t="s">
        <v>19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69</v>
      </c>
      <c r="B20" s="20">
        <v>3070</v>
      </c>
      <c r="C20" s="20">
        <v>307021</v>
      </c>
      <c r="D20" s="17" t="s">
        <v>72</v>
      </c>
      <c r="E20" s="17" t="s">
        <v>67</v>
      </c>
      <c r="F20" s="10">
        <v>4</v>
      </c>
      <c r="G20" s="10" t="s">
        <v>19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69</v>
      </c>
      <c r="B21" s="20">
        <v>2412</v>
      </c>
      <c r="C21" s="20">
        <v>241201</v>
      </c>
      <c r="D21" s="17" t="s">
        <v>73</v>
      </c>
      <c r="E21" s="17" t="s">
        <v>60</v>
      </c>
      <c r="F21" s="10">
        <v>1</v>
      </c>
      <c r="G21" s="10" t="s">
        <v>19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69</v>
      </c>
      <c r="B22" s="20">
        <v>6019</v>
      </c>
      <c r="C22" s="20">
        <v>4538353</v>
      </c>
      <c r="D22" s="17" t="s">
        <v>74</v>
      </c>
      <c r="E22" s="17" t="s">
        <v>60</v>
      </c>
      <c r="F22" s="10">
        <v>4</v>
      </c>
      <c r="G22" s="10" t="s">
        <v>19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69</v>
      </c>
      <c r="B23" s="20">
        <v>2431</v>
      </c>
      <c r="C23" s="20">
        <v>4558168</v>
      </c>
      <c r="D23" s="17" t="s">
        <v>75</v>
      </c>
      <c r="E23" s="17" t="s">
        <v>60</v>
      </c>
      <c r="F23" s="10">
        <v>1</v>
      </c>
      <c r="G23" s="10" t="s">
        <v>19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69</v>
      </c>
      <c r="B24" s="20">
        <v>63868</v>
      </c>
      <c r="C24" s="20">
        <v>4535737</v>
      </c>
      <c r="D24" s="17" t="s">
        <v>76</v>
      </c>
      <c r="E24" s="17" t="s">
        <v>60</v>
      </c>
      <c r="F24" s="10">
        <v>4</v>
      </c>
      <c r="G24" s="10" t="s">
        <v>19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69</v>
      </c>
      <c r="B25" s="20">
        <v>2540</v>
      </c>
      <c r="C25" s="20">
        <v>4211632</v>
      </c>
      <c r="D25" s="17" t="s">
        <v>77</v>
      </c>
      <c r="E25" s="17" t="s">
        <v>64</v>
      </c>
      <c r="F25" s="10">
        <v>4</v>
      </c>
      <c r="G25" s="10" t="s">
        <v>19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69</v>
      </c>
      <c r="B26" s="20">
        <v>3176</v>
      </c>
      <c r="C26" s="20">
        <v>4225733</v>
      </c>
      <c r="D26" s="17" t="s">
        <v>78</v>
      </c>
      <c r="E26" s="17" t="s">
        <v>71</v>
      </c>
      <c r="F26" s="10">
        <v>1</v>
      </c>
      <c r="G26" s="10" t="s">
        <v>19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79</v>
      </c>
      <c r="B27" s="20">
        <v>49668</v>
      </c>
      <c r="C27" s="20">
        <v>4224793</v>
      </c>
      <c r="D27" s="17" t="s">
        <v>80</v>
      </c>
      <c r="E27" s="17" t="s">
        <v>81</v>
      </c>
      <c r="F27" s="10">
        <v>1</v>
      </c>
      <c r="G27" s="10" t="s">
        <v>19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82</v>
      </c>
      <c r="B28" s="20">
        <v>32123</v>
      </c>
      <c r="C28" s="20">
        <v>4211573</v>
      </c>
      <c r="D28" s="17" t="s">
        <v>83</v>
      </c>
      <c r="E28" s="17" t="s">
        <v>64</v>
      </c>
      <c r="F28" s="10">
        <v>4</v>
      </c>
      <c r="G28" s="10" t="s">
        <v>19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82</v>
      </c>
      <c r="B29" s="20">
        <v>6590</v>
      </c>
      <c r="C29" s="20">
        <v>4211622</v>
      </c>
      <c r="D29" s="17" t="s">
        <v>84</v>
      </c>
      <c r="E29" s="17" t="s">
        <v>64</v>
      </c>
      <c r="F29" s="10">
        <v>8</v>
      </c>
      <c r="G29" s="10" t="s">
        <v>19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85</v>
      </c>
      <c r="B30" s="20">
        <v>3957</v>
      </c>
      <c r="C30" s="20">
        <v>4211473</v>
      </c>
      <c r="D30" s="17" t="s">
        <v>86</v>
      </c>
      <c r="E30" s="17" t="s">
        <v>64</v>
      </c>
      <c r="F30" s="10">
        <v>4</v>
      </c>
      <c r="G30" s="10" t="s">
        <v>19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45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3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87</v>
      </c>
      <c r="C3" s="44"/>
    </row>
    <row r="4" spans="1:3" x14ac:dyDescent="0.2">
      <c r="A4" s="43"/>
      <c r="B4" s="53" t="s">
        <v>88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1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89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90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91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92</v>
      </c>
      <c r="C14" s="44"/>
    </row>
    <row r="15" spans="1:3" ht="15" x14ac:dyDescent="0.2">
      <c r="A15" s="43"/>
      <c r="B15" s="46" t="s">
        <v>93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94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subject/>
  <dc:creator>www.vertex42.com</dc:creator>
  <cp:keywords/>
  <dc:description>(c) 2012-2014 Vertex42 LLC. All Rights Reserved.</dc:description>
  <cp:lastModifiedBy>mario</cp:lastModifiedBy>
  <cp:revision/>
  <dcterms:created xsi:type="dcterms:W3CDTF">2007-12-24T15:22:31Z</dcterms:created>
  <dcterms:modified xsi:type="dcterms:W3CDTF">2020-04-22T14:27:24Z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