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Методы оптимизации\"/>
    </mc:Choice>
  </mc:AlternateContent>
  <bookViews>
    <workbookView xWindow="0" yWindow="0" windowWidth="23040" windowHeight="9396" tabRatio="667" firstSheet="13" activeTab="19"/>
  </bookViews>
  <sheets>
    <sheet name="2.1" sheetId="1" r:id="rId1"/>
    <sheet name="Отчет о результатах 2.1" sheetId="2" r:id="rId2"/>
    <sheet name="2.2" sheetId="4" r:id="rId3"/>
    <sheet name="Отчет о результатах 2.2" sheetId="5" r:id="rId4"/>
    <sheet name="2.3" sheetId="6" r:id="rId5"/>
    <sheet name="Отчет о результатах 2.3" sheetId="7" r:id="rId6"/>
    <sheet name="2.4" sheetId="8" r:id="rId7"/>
    <sheet name="Отчет о результатах 2.4" sheetId="9" r:id="rId8"/>
    <sheet name="2.5" sheetId="10" r:id="rId9"/>
    <sheet name="Отчет о результатах 2.5" sheetId="11" r:id="rId10"/>
    <sheet name="2.6" sheetId="12" r:id="rId11"/>
    <sheet name="Отчет о результатах 2.6" sheetId="13" r:id="rId12"/>
    <sheet name="2.7" sheetId="14" r:id="rId13"/>
    <sheet name="Отчет о результатах 2.7" sheetId="15" r:id="rId14"/>
    <sheet name="2.8" sheetId="16" r:id="rId15"/>
    <sheet name="Отчет о результатах 2.8" sheetId="17" r:id="rId16"/>
    <sheet name="2.9" sheetId="18" r:id="rId17"/>
    <sheet name="Отчет о результатах 2.9" sheetId="19" r:id="rId18"/>
    <sheet name="2.10" sheetId="20" r:id="rId19"/>
    <sheet name="Отчет о результатах 2.10" sheetId="21" r:id="rId20"/>
  </sheets>
  <definedNames>
    <definedName name="solver_adj" localSheetId="0" hidden="1">'2.1'!$K$7:$M$7</definedName>
    <definedName name="solver_adj" localSheetId="18" hidden="1">'2.10'!$C$13:$H$13</definedName>
    <definedName name="solver_adj" localSheetId="2" hidden="1">'2.2'!$C$8:$D$8</definedName>
    <definedName name="solver_adj" localSheetId="4" hidden="1">'2.3'!$B$7:$C$7</definedName>
    <definedName name="solver_adj" localSheetId="6" hidden="1">'2.4'!$B$10:$C$10</definedName>
    <definedName name="solver_adj" localSheetId="8" hidden="1">'2.5'!$B$9:$C$9</definedName>
    <definedName name="solver_adj" localSheetId="10" hidden="1">'2.6'!$E$2:$E$7</definedName>
    <definedName name="solver_adj" localSheetId="12" hidden="1">'2.7'!$C$9,'2.7'!$B$8:$D$8</definedName>
    <definedName name="solver_adj" localSheetId="14" hidden="1">'2.8'!$A$11:$E$11</definedName>
    <definedName name="solver_adj" localSheetId="16" hidden="1">'2.9'!$F$7:$F$9</definedName>
    <definedName name="solver_cvg" localSheetId="0" hidden="1">0.0001</definedName>
    <definedName name="solver_cvg" localSheetId="18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16" hidden="1">0.0001</definedName>
    <definedName name="solver_drv" localSheetId="0" hidden="1">1</definedName>
    <definedName name="solver_drv" localSheetId="18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drv" localSheetId="12" hidden="1">1</definedName>
    <definedName name="solver_drv" localSheetId="14" hidden="1">2</definedName>
    <definedName name="solver_drv" localSheetId="16" hidden="1">1</definedName>
    <definedName name="solver_eng" localSheetId="0" hidden="1">2</definedName>
    <definedName name="solver_eng" localSheetId="18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16" hidden="1">2</definedName>
    <definedName name="solver_est" localSheetId="0" hidden="1">1</definedName>
    <definedName name="solver_est" localSheetId="18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16" hidden="1">1</definedName>
    <definedName name="solver_itr" localSheetId="0" hidden="1">2147483647</definedName>
    <definedName name="solver_itr" localSheetId="18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16" hidden="1">2147483647</definedName>
    <definedName name="solver_lhs1" localSheetId="0" hidden="1">'2.1'!$E$7:$E$9</definedName>
    <definedName name="solver_lhs1" localSheetId="18" hidden="1">'2.10'!$E$19:$E$21</definedName>
    <definedName name="solver_lhs1" localSheetId="2" hidden="1">'2.2'!$E$11:$E$14</definedName>
    <definedName name="solver_lhs1" localSheetId="4" hidden="1">'2.3'!$D$10:$D$12</definedName>
    <definedName name="solver_lhs1" localSheetId="6" hidden="1">'2.4'!$D$14:$D$15</definedName>
    <definedName name="solver_lhs1" localSheetId="8" hidden="1">'2.5'!$C$16:$C$20</definedName>
    <definedName name="solver_lhs1" localSheetId="10" hidden="1">'2.6'!$D$13:$D$18</definedName>
    <definedName name="solver_lhs1" localSheetId="12" hidden="1">'2.7'!$E$16:$E$18</definedName>
    <definedName name="solver_lhs1" localSheetId="14" hidden="1">'2.8'!$A$11:$E$11</definedName>
    <definedName name="solver_lhs1" localSheetId="16" hidden="1">'2.9'!$G$12</definedName>
    <definedName name="solver_lhs2" localSheetId="6" hidden="1">'2.4'!$D$18:$D$19</definedName>
    <definedName name="solver_lhs2" localSheetId="12" hidden="1">'2.7'!$E$19:$E$22</definedName>
    <definedName name="solver_lhs2" localSheetId="14" hidden="1">'2.8'!$E$21:$E$23</definedName>
    <definedName name="solver_lhs2" localSheetId="16" hidden="1">'2.9'!$G$13</definedName>
    <definedName name="solver_lhs3" localSheetId="14" hidden="1">'2.8'!$E$24:$E$26</definedName>
    <definedName name="solver_lhs3" localSheetId="16" hidden="1">'2.9'!$G$14</definedName>
    <definedName name="solver_lhs4" localSheetId="16" hidden="1">'2.9'!$G$15</definedName>
    <definedName name="solver_lhs5" localSheetId="16" hidden="1">'2.9'!$I$12</definedName>
    <definedName name="solver_mip" localSheetId="0" hidden="1">2147483647</definedName>
    <definedName name="solver_mip" localSheetId="18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16" hidden="1">2147483647</definedName>
    <definedName name="solver_mni" localSheetId="0" hidden="1">30</definedName>
    <definedName name="solver_mni" localSheetId="18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16" hidden="1">30</definedName>
    <definedName name="solver_mrt" localSheetId="0" hidden="1">0.075</definedName>
    <definedName name="solver_mrt" localSheetId="18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16" hidden="1">0.075</definedName>
    <definedName name="solver_msl" localSheetId="0" hidden="1">2</definedName>
    <definedName name="solver_msl" localSheetId="18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16" hidden="1">2</definedName>
    <definedName name="solver_neg" localSheetId="0" hidden="1">1</definedName>
    <definedName name="solver_neg" localSheetId="18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16" hidden="1">1</definedName>
    <definedName name="solver_nod" localSheetId="0" hidden="1">2147483647</definedName>
    <definedName name="solver_nod" localSheetId="18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16" hidden="1">2147483647</definedName>
    <definedName name="solver_num" localSheetId="0" hidden="1">1</definedName>
    <definedName name="solver_num" localSheetId="18" hidden="1">1</definedName>
    <definedName name="solver_num" localSheetId="2" hidden="1">1</definedName>
    <definedName name="solver_num" localSheetId="4" hidden="1">1</definedName>
    <definedName name="solver_num" localSheetId="6" hidden="1">2</definedName>
    <definedName name="solver_num" localSheetId="8" hidden="1">1</definedName>
    <definedName name="solver_num" localSheetId="10" hidden="1">1</definedName>
    <definedName name="solver_num" localSheetId="12" hidden="1">2</definedName>
    <definedName name="solver_num" localSheetId="14" hidden="1">3</definedName>
    <definedName name="solver_num" localSheetId="16" hidden="1">5</definedName>
    <definedName name="solver_nwt" localSheetId="0" hidden="1">1</definedName>
    <definedName name="solver_nwt" localSheetId="18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16" hidden="1">1</definedName>
    <definedName name="solver_opt" localSheetId="0" hidden="1">'2.1'!$E$12</definedName>
    <definedName name="solver_opt" localSheetId="18" hidden="1">'2.10'!$F$24</definedName>
    <definedName name="solver_opt" localSheetId="2" hidden="1">'2.2'!$E$17</definedName>
    <definedName name="solver_opt" localSheetId="4" hidden="1">'2.3'!$D$15</definedName>
    <definedName name="solver_opt" localSheetId="6" hidden="1">'2.4'!$D$22</definedName>
    <definedName name="solver_opt" localSheetId="8" hidden="1">'2.5'!$F$24</definedName>
    <definedName name="solver_opt" localSheetId="10" hidden="1">'2.6'!$D$21</definedName>
    <definedName name="solver_opt" localSheetId="12" hidden="1">'2.7'!$C$22</definedName>
    <definedName name="solver_opt" localSheetId="14" hidden="1">'2.8'!$F$30</definedName>
    <definedName name="solver_opt" localSheetId="16" hidden="1">'2.9'!$F$18</definedName>
    <definedName name="solver_pre" localSheetId="0" hidden="1">0.000001</definedName>
    <definedName name="solver_pre" localSheetId="18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16" hidden="1">0.000001</definedName>
    <definedName name="solver_rbv" localSheetId="0" hidden="1">1</definedName>
    <definedName name="solver_rbv" localSheetId="18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bv" localSheetId="12" hidden="1">1</definedName>
    <definedName name="solver_rbv" localSheetId="14" hidden="1">2</definedName>
    <definedName name="solver_rbv" localSheetId="16" hidden="1">1</definedName>
    <definedName name="solver_rel1" localSheetId="0" hidden="1">1</definedName>
    <definedName name="solver_rel1" localSheetId="18" hidden="1">2</definedName>
    <definedName name="solver_rel1" localSheetId="2" hidden="1">1</definedName>
    <definedName name="solver_rel1" localSheetId="4" hidden="1">3</definedName>
    <definedName name="solver_rel1" localSheetId="6" hidden="1">1</definedName>
    <definedName name="solver_rel1" localSheetId="8" hidden="1">1</definedName>
    <definedName name="solver_rel1" localSheetId="10" hidden="1">3</definedName>
    <definedName name="solver_rel1" localSheetId="12" hidden="1">2</definedName>
    <definedName name="solver_rel1" localSheetId="14" hidden="1">3</definedName>
    <definedName name="solver_rel1" localSheetId="16" hidden="1">1</definedName>
    <definedName name="solver_rel2" localSheetId="6" hidden="1">3</definedName>
    <definedName name="solver_rel2" localSheetId="12" hidden="1">3</definedName>
    <definedName name="solver_rel2" localSheetId="14" hidden="1">2</definedName>
    <definedName name="solver_rel2" localSheetId="16" hidden="1">3</definedName>
    <definedName name="solver_rel3" localSheetId="14" hidden="1">1</definedName>
    <definedName name="solver_rel3" localSheetId="16" hidden="1">1</definedName>
    <definedName name="solver_rel4" localSheetId="16" hidden="1">3</definedName>
    <definedName name="solver_rel5" localSheetId="16" hidden="1">1</definedName>
    <definedName name="solver_rhs1" localSheetId="0" hidden="1">'2.1'!$G$7:$G$9</definedName>
    <definedName name="solver_rhs1" localSheetId="18" hidden="1">'2.10'!$G$19:$G$21</definedName>
    <definedName name="solver_rhs1" localSheetId="2" hidden="1">'2.2'!$G$11:$G$14</definedName>
    <definedName name="solver_rhs1" localSheetId="4" hidden="1">'2.3'!$F$10:$F$12</definedName>
    <definedName name="solver_rhs1" localSheetId="6" hidden="1">'2.4'!$F$14:$F$15</definedName>
    <definedName name="solver_rhs1" localSheetId="8" hidden="1">'2.5'!$E$16:$E$20</definedName>
    <definedName name="solver_rhs1" localSheetId="10" hidden="1">'2.6'!$F$13:$F$18</definedName>
    <definedName name="solver_rhs1" localSheetId="12" hidden="1">'2.7'!$G$16:$G$18</definedName>
    <definedName name="solver_rhs1" localSheetId="14" hidden="1">'2.8'!$F$27</definedName>
    <definedName name="solver_rhs1" localSheetId="16" hidden="1">'2.9'!$I$12</definedName>
    <definedName name="solver_rhs2" localSheetId="6" hidden="1">'2.4'!$F$18:$F$19</definedName>
    <definedName name="solver_rhs2" localSheetId="12" hidden="1">'2.7'!$G$19:$G$22</definedName>
    <definedName name="solver_rhs2" localSheetId="14" hidden="1">'2.8'!$G$21:$G$23</definedName>
    <definedName name="solver_rhs2" localSheetId="16" hidden="1">'2.9'!$I$13</definedName>
    <definedName name="solver_rhs3" localSheetId="14" hidden="1">'2.8'!$G$24:$G$26</definedName>
    <definedName name="solver_rhs3" localSheetId="16" hidden="1">'2.9'!$I$14</definedName>
    <definedName name="solver_rhs4" localSheetId="16" hidden="1">'2.9'!$I$15</definedName>
    <definedName name="solver_rhs5" localSheetId="16" hidden="1">'2.9'!$K$12</definedName>
    <definedName name="solver_rlx" localSheetId="0" hidden="1">2</definedName>
    <definedName name="solver_rlx" localSheetId="18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16" hidden="1">2</definedName>
    <definedName name="solver_rsd" localSheetId="0" hidden="1">0</definedName>
    <definedName name="solver_rsd" localSheetId="18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16" hidden="1">0</definedName>
    <definedName name="solver_scl" localSheetId="0" hidden="1">1</definedName>
    <definedName name="solver_scl" localSheetId="18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10" hidden="1">1</definedName>
    <definedName name="solver_scl" localSheetId="12" hidden="1">1</definedName>
    <definedName name="solver_scl" localSheetId="14" hidden="1">2</definedName>
    <definedName name="solver_scl" localSheetId="16" hidden="1">1</definedName>
    <definedName name="solver_sho" localSheetId="0" hidden="1">2</definedName>
    <definedName name="solver_sho" localSheetId="18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16" hidden="1">2</definedName>
    <definedName name="solver_ssz" localSheetId="0" hidden="1">100</definedName>
    <definedName name="solver_ssz" localSheetId="18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16" hidden="1">100</definedName>
    <definedName name="solver_tim" localSheetId="0" hidden="1">2147483647</definedName>
    <definedName name="solver_tim" localSheetId="18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16" hidden="1">2147483647</definedName>
    <definedName name="solver_tol" localSheetId="0" hidden="1">0.01</definedName>
    <definedName name="solver_tol" localSheetId="18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16" hidden="1">0.01</definedName>
    <definedName name="solver_typ" localSheetId="0" hidden="1">1</definedName>
    <definedName name="solver_typ" localSheetId="18" hidden="1">2</definedName>
    <definedName name="solver_typ" localSheetId="2" hidden="1">1</definedName>
    <definedName name="solver_typ" localSheetId="4" hidden="1">2</definedName>
    <definedName name="solver_typ" localSheetId="6" hidden="1">1</definedName>
    <definedName name="solver_typ" localSheetId="8" hidden="1">1</definedName>
    <definedName name="solver_typ" localSheetId="10" hidden="1">2</definedName>
    <definedName name="solver_typ" localSheetId="12" hidden="1">1</definedName>
    <definedName name="solver_typ" localSheetId="14" hidden="1">1</definedName>
    <definedName name="solver_typ" localSheetId="16" hidden="1">1</definedName>
    <definedName name="solver_val" localSheetId="0" hidden="1">0</definedName>
    <definedName name="solver_val" localSheetId="18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16" hidden="1">0</definedName>
    <definedName name="solver_ver" localSheetId="0" hidden="1">3</definedName>
    <definedName name="solver_ver" localSheetId="18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1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0" l="1"/>
  <c r="E21" i="20"/>
  <c r="E20" i="20"/>
  <c r="E19" i="20"/>
  <c r="G21" i="20"/>
  <c r="G20" i="20"/>
  <c r="G19" i="20"/>
  <c r="F18" i="18"/>
  <c r="I15" i="18"/>
  <c r="I14" i="18"/>
  <c r="I13" i="18"/>
  <c r="K12" i="18"/>
  <c r="I12" i="18"/>
  <c r="G12" i="18"/>
  <c r="G13" i="18"/>
  <c r="G14" i="18"/>
  <c r="G15" i="18"/>
  <c r="F30" i="16"/>
  <c r="G25" i="16"/>
  <c r="G26" i="16"/>
  <c r="G24" i="16"/>
  <c r="G23" i="16"/>
  <c r="G22" i="16"/>
  <c r="G21" i="16"/>
  <c r="E26" i="16"/>
  <c r="E25" i="16"/>
  <c r="E24" i="16"/>
  <c r="E23" i="16"/>
  <c r="E22" i="16"/>
  <c r="E21" i="16"/>
  <c r="F27" i="16"/>
  <c r="C22" i="14"/>
  <c r="E16" i="14"/>
  <c r="E22" i="14"/>
  <c r="E21" i="14"/>
  <c r="E20" i="14"/>
  <c r="E19" i="14"/>
  <c r="G19" i="14"/>
  <c r="G18" i="14"/>
  <c r="E18" i="14"/>
  <c r="G17" i="14"/>
  <c r="E17" i="14"/>
  <c r="G16" i="14"/>
  <c r="D21" i="12"/>
  <c r="D18" i="12"/>
  <c r="D17" i="12"/>
  <c r="D16" i="12"/>
  <c r="D15" i="12"/>
  <c r="D14" i="12"/>
  <c r="D13" i="12"/>
  <c r="F18" i="12"/>
  <c r="F17" i="12"/>
  <c r="F16" i="12"/>
  <c r="F15" i="12"/>
  <c r="F14" i="12"/>
  <c r="F13" i="12"/>
  <c r="C16" i="10"/>
  <c r="C20" i="10"/>
  <c r="C19" i="10"/>
  <c r="C18" i="10"/>
  <c r="E20" i="10"/>
  <c r="E19" i="10"/>
  <c r="E18" i="10"/>
  <c r="E17" i="10"/>
  <c r="E16" i="10"/>
  <c r="D22" i="8"/>
  <c r="D19" i="8"/>
  <c r="D18" i="8"/>
  <c r="D15" i="8"/>
  <c r="D14" i="8"/>
  <c r="F19" i="8"/>
  <c r="F18" i="8"/>
  <c r="F15" i="8"/>
  <c r="F14" i="8"/>
  <c r="D15" i="6"/>
  <c r="D12" i="6"/>
  <c r="D11" i="6"/>
  <c r="D10" i="6"/>
  <c r="F12" i="6"/>
  <c r="F11" i="6"/>
  <c r="F10" i="6"/>
  <c r="E17" i="4"/>
  <c r="E14" i="4"/>
  <c r="E13" i="4"/>
  <c r="E12" i="4"/>
  <c r="E11" i="4"/>
  <c r="G14" i="4"/>
  <c r="G13" i="4"/>
  <c r="G12" i="4"/>
  <c r="G11" i="4"/>
  <c r="E12" i="1"/>
  <c r="G9" i="1"/>
  <c r="G8" i="1"/>
  <c r="G7" i="1"/>
  <c r="E9" i="1"/>
  <c r="E8" i="1"/>
  <c r="E7" i="1"/>
  <c r="F24" i="10" l="1"/>
  <c r="C4" i="10"/>
  <c r="C17" i="10"/>
</calcChain>
</file>

<file path=xl/sharedStrings.xml><?xml version="1.0" encoding="utf-8"?>
<sst xmlns="http://schemas.openxmlformats.org/spreadsheetml/2006/main" count="863" uniqueCount="426">
  <si>
    <t>Пусть:</t>
  </si>
  <si>
    <t>Ограничения</t>
  </si>
  <si>
    <t>Ограничения:</t>
  </si>
  <si>
    <t>Операция 1</t>
  </si>
  <si>
    <t>Операция 2</t>
  </si>
  <si>
    <t>Операция 3</t>
  </si>
  <si>
    <t>Изделие 1</t>
  </si>
  <si>
    <t>Изделие 2</t>
  </si>
  <si>
    <t>Изделие 3</t>
  </si>
  <si>
    <t>x1, x2, x3</t>
  </si>
  <si>
    <t>&gt;=</t>
  </si>
  <si>
    <t>Целевая функция:</t>
  </si>
  <si>
    <t>3*X1 + 2*X2 + 5*X3 -&gt; max</t>
  </si>
  <si>
    <t>Прибыль</t>
  </si>
  <si>
    <t>&lt;=</t>
  </si>
  <si>
    <t>1*X1 + 2*X2 + 1*X3 &lt;= 430</t>
  </si>
  <si>
    <t>3*X1 + 0*X2 + 2*X3 &lt;= 460</t>
  </si>
  <si>
    <t>1*X1 + 4*X2 + 0*X3 &lt;= 420</t>
  </si>
  <si>
    <t>Microsoft Excel 16.0 Отчет о результатах</t>
  </si>
  <si>
    <t>Лист: [Книга1]Лист1</t>
  </si>
  <si>
    <t>Отчет создан: 12.04.2022 23:38:58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</si>
  <si>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</si>
  <si>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</si>
  <si>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</si>
  <si>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</si>
  <si>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</si>
  <si>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</si>
  <si>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</si>
  <si>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</si>
  <si>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</si>
  <si>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</si>
  <si>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</si>
  <si>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</si>
  <si>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</si>
  <si>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</si>
  <si>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</si>
  <si>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</si>
  <si>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</si>
  <si>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</si>
  <si>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</si>
  <si>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$E$12</t>
  </si>
  <si>
    <t>$K$7</t>
  </si>
  <si>
    <t>x1, x2, x3 Операция 1</t>
  </si>
  <si>
    <t>Продолжить</t>
  </si>
  <si>
    <t>$L$7</t>
  </si>
  <si>
    <t>x1, x2, x3 Операция 2</t>
  </si>
  <si>
    <t>$M$7</t>
  </si>
  <si>
    <t>x1, x2, x3 Операция 3</t>
  </si>
  <si>
    <t>$E$7</t>
  </si>
  <si>
    <t>$E$7&lt;=$G$7</t>
  </si>
  <si>
    <t>Привязка</t>
  </si>
  <si>
    <t>$E$8</t>
  </si>
  <si>
    <t>$E$8&lt;=$G$8</t>
  </si>
  <si>
    <t>$E$9</t>
  </si>
  <si>
    <t>$E$9&lt;=$G$9</t>
  </si>
  <si>
    <t>Без привязки</t>
  </si>
  <si>
    <t>сталь</t>
  </si>
  <si>
    <t>цветные металлы</t>
  </si>
  <si>
    <t>токарское об.</t>
  </si>
  <si>
    <t>фрезерное об.</t>
  </si>
  <si>
    <t>И1</t>
  </si>
  <si>
    <t>И2</t>
  </si>
  <si>
    <t>Всего</t>
  </si>
  <si>
    <t>Решение:</t>
  </si>
  <si>
    <t>300х₁ + 400х₂ &lt;= 12400</t>
  </si>
  <si>
    <t>200х₁ + 100х₂ &lt;= 6800</t>
  </si>
  <si>
    <t>10х₁ + 70х₂ &lt;= 640</t>
  </si>
  <si>
    <t>20х₁ + 50х₂ &lt;= 840</t>
  </si>
  <si>
    <t>Лист: [Книга1]2.2</t>
  </si>
  <si>
    <t>Отчет создан: 12.04.2022 23:58:59</t>
  </si>
  <si>
    <t>$E$17</t>
  </si>
  <si>
    <t>6х₁+16х₂&gt;=max Всего</t>
  </si>
  <si>
    <t>$C$8</t>
  </si>
  <si>
    <t>Решение: И1</t>
  </si>
  <si>
    <t>$D$8</t>
  </si>
  <si>
    <t>Решение: И2</t>
  </si>
  <si>
    <t>$E$11</t>
  </si>
  <si>
    <t>300х₁ + 400х₂ &lt;= 12400 Всего</t>
  </si>
  <si>
    <t>$E$11&lt;=$G$11</t>
  </si>
  <si>
    <t>200х₁ + 100х₂ &lt;= 6800 Всего</t>
  </si>
  <si>
    <t>$E$12&lt;=$G$12</t>
  </si>
  <si>
    <t>$E$13</t>
  </si>
  <si>
    <t>10х₁ + 70х₂ &lt;= 640 Всего</t>
  </si>
  <si>
    <t>$E$13&lt;=$G$13</t>
  </si>
  <si>
    <t>$E$14</t>
  </si>
  <si>
    <t>20х₁ + 50х₂ &lt;= 840 Всего</t>
  </si>
  <si>
    <t>$E$14&lt;=$G$14</t>
  </si>
  <si>
    <t>Белки</t>
  </si>
  <si>
    <t>Жиры</t>
  </si>
  <si>
    <t>Витамины</t>
  </si>
  <si>
    <t>П1</t>
  </si>
  <si>
    <t>П2</t>
  </si>
  <si>
    <t>Стоимость</t>
  </si>
  <si>
    <t>Норма</t>
  </si>
  <si>
    <t>Решение</t>
  </si>
  <si>
    <r>
      <t>3х₁ + 2х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+ 5*X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-&gt; max</t>
    </r>
  </si>
  <si>
    <r>
      <t>1*X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+ 2*X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+ 1*X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&lt;= 430</t>
    </r>
  </si>
  <si>
    <r>
      <t>3*X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+ 0*X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+ 2*X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&lt;= 460</t>
    </r>
  </si>
  <si>
    <r>
      <t>1*X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+ 4*X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+ 0*X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&lt;= 420</t>
    </r>
  </si>
  <si>
    <r>
      <t>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количество производимых изделий вида 1</t>
    </r>
  </si>
  <si>
    <r>
      <t>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количество производимых изделий вида 2</t>
    </r>
  </si>
  <si>
    <r>
      <t>X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количество производимых изделий вида 3</t>
    </r>
  </si>
  <si>
    <t>0,2х₁ + 0,1х₂ &gt;= 120</t>
  </si>
  <si>
    <t>0,075х₁ + 0,1х₂ &gt;= 70</t>
  </si>
  <si>
    <t>0,1х₂ &gt;= 10</t>
  </si>
  <si>
    <t>6х₁+16х₂ -&gt; max</t>
  </si>
  <si>
    <t>2х₁ + 3х₂ -&gt; min</t>
  </si>
  <si>
    <t>Лист: [Книга1]2.3</t>
  </si>
  <si>
    <t>Отчет создан: 13.04.2022 0:17:12</t>
  </si>
  <si>
    <t>Время решения: 0,015 секунд.</t>
  </si>
  <si>
    <t>Число итераций: 5 Число подзадач: 0</t>
  </si>
  <si>
    <t>Ячейка целевой функции (Минимум)</t>
  </si>
  <si>
    <t>$D$15</t>
  </si>
  <si>
    <t>2х₁ + 3х₂ -&gt; min Норма</t>
  </si>
  <si>
    <t>$B$7</t>
  </si>
  <si>
    <t>Решение П1</t>
  </si>
  <si>
    <t>$C$7</t>
  </si>
  <si>
    <t>Решение П2</t>
  </si>
  <si>
    <t>$D$10</t>
  </si>
  <si>
    <t>0,2х₁ + 0,1х₂ &gt;= 120 Норма</t>
  </si>
  <si>
    <t>$D$10&gt;=$F$10</t>
  </si>
  <si>
    <t>$D$11</t>
  </si>
  <si>
    <t>0,075х₁ + 0,1х₂ &gt;= 70 Норма</t>
  </si>
  <si>
    <t>$D$11&gt;=$F$11</t>
  </si>
  <si>
    <t>$D$12</t>
  </si>
  <si>
    <t>0,1х₂ &gt;= 10 Норма</t>
  </si>
  <si>
    <t>$D$12&gt;=$F$12</t>
  </si>
  <si>
    <t>х₁ - объем производства комплектов пиломатериалов, м3</t>
  </si>
  <si>
    <t>х₂ - объем производства листов фанеры, 100 м2</t>
  </si>
  <si>
    <t>Еловые</t>
  </si>
  <si>
    <t>Пихтовые</t>
  </si>
  <si>
    <t>Комплекты пиломат.</t>
  </si>
  <si>
    <t>Листы фанеры</t>
  </si>
  <si>
    <t>Необходимо произвести</t>
  </si>
  <si>
    <t>Доход</t>
  </si>
  <si>
    <t>Ограничения по ресурсам:</t>
  </si>
  <si>
    <t>2,5х₁ + 5х₂ &lt;= 80</t>
  </si>
  <si>
    <t>7,5х₁ + 10х₂ &lt;= 180</t>
  </si>
  <si>
    <t>Oграничения по минимальному объему производства:</t>
  </si>
  <si>
    <t>х₁ &gt;= 10</t>
  </si>
  <si>
    <t>х₂ &gt;= 12</t>
  </si>
  <si>
    <t>160х₁ + 600х₂ -&gt; max</t>
  </si>
  <si>
    <t>Лист: [Книга1]2.4</t>
  </si>
  <si>
    <t>Отчет создан: 13.04.2022 0:47:16</t>
  </si>
  <si>
    <t>Число итераций: 1 Число подзадач: 0</t>
  </si>
  <si>
    <t>$D$22</t>
  </si>
  <si>
    <t>160х₁ + 600х₂ -&gt; max Всего</t>
  </si>
  <si>
    <t>$B$10</t>
  </si>
  <si>
    <t>Решение: Комплекты пиломат.</t>
  </si>
  <si>
    <t>$C$10</t>
  </si>
  <si>
    <t>Решение: Листы фанеры</t>
  </si>
  <si>
    <t>$D$14</t>
  </si>
  <si>
    <t>2,5х₁ + 5х₂ &lt;= 80 Всего</t>
  </si>
  <si>
    <t>$D$14&lt;=$F$14</t>
  </si>
  <si>
    <t>7,5х₁ + 10х₂ &lt;= 180 Всего</t>
  </si>
  <si>
    <t>$D$15&lt;=$F$15</t>
  </si>
  <si>
    <t>$D$18</t>
  </si>
  <si>
    <t>х₁ &gt;= 10 Всего</t>
  </si>
  <si>
    <t>$D$18&gt;=$F$18</t>
  </si>
  <si>
    <t>$D$19</t>
  </si>
  <si>
    <t>х₂ &gt;= 12 Всего</t>
  </si>
  <si>
    <t>$D$19&gt;=$F$19</t>
  </si>
  <si>
    <t>Характеристики парка вагонов</t>
  </si>
  <si>
    <t>Число вагонов в поезде, шт.:</t>
  </si>
  <si>
    <t>курьерском</t>
  </si>
  <si>
    <t>скором</t>
  </si>
  <si>
    <t>Вместимость вагонов, чел.:</t>
  </si>
  <si>
    <t>Наличный парк вагонов, шт.</t>
  </si>
  <si>
    <t>Тип вагона</t>
  </si>
  <si>
    <t>Багажный</t>
  </si>
  <si>
    <t>Почтовый</t>
  </si>
  <si>
    <t>Плацкартный</t>
  </si>
  <si>
    <t>Купейный</t>
  </si>
  <si>
    <t>Мягкий</t>
  </si>
  <si>
    <r>
      <t>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число курьерских поездов</t>
    </r>
  </si>
  <si>
    <r>
      <t>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число скорых поездов</t>
    </r>
  </si>
  <si>
    <r>
      <t>5x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+ 8x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&lt;= 81</t>
    </r>
  </si>
  <si>
    <r>
      <t>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 +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&lt;= 12</t>
    </r>
  </si>
  <si>
    <r>
      <t>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&lt;= 8</t>
    </r>
  </si>
  <si>
    <r>
      <t>6x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+ 4x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&lt;= 70</t>
    </r>
  </si>
  <si>
    <r>
      <t>3x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&lt;= 27</t>
    </r>
  </si>
  <si>
    <r>
      <t>0*(x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 +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+ 0*x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+ 58*(5x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+ 8x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+ 40*(6x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+ 4x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+ 27*(3x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-&gt; max</t>
    </r>
  </si>
  <si>
    <r>
      <t>58*(5x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+ 8x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+ 40*(6x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+ 4x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+ 27*(3x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-&gt; max</t>
    </r>
  </si>
  <si>
    <t>Лист: [Книга1]2.5</t>
  </si>
  <si>
    <t>Отчет создан: 13.04.2022 1:12:00</t>
  </si>
  <si>
    <t>Время решения: 0,016 секунд.</t>
  </si>
  <si>
    <t>$F$24</t>
  </si>
  <si>
    <t>58*(5x1 + 8x2) + 40*(6x1 + 4x2) + 27*(3x1 + x2) -&gt; max Мягкий</t>
  </si>
  <si>
    <t>$B$9</t>
  </si>
  <si>
    <t>Решение: Багажный</t>
  </si>
  <si>
    <t>$C$9</t>
  </si>
  <si>
    <t>Решение: Почтовый</t>
  </si>
  <si>
    <t>$C$16</t>
  </si>
  <si>
    <t>x1  + x2 &lt;= 12 Почтовый</t>
  </si>
  <si>
    <t>$C$16&lt;=$E$16</t>
  </si>
  <si>
    <t>$C$17</t>
  </si>
  <si>
    <t>x2 &lt;= 8 Почтовый</t>
  </si>
  <si>
    <t>$C$17&lt;=$E$17</t>
  </si>
  <si>
    <t>$C$18</t>
  </si>
  <si>
    <t>5x1 + 8x2 &lt;= 81 Почтовый</t>
  </si>
  <si>
    <t>$C$18&lt;=$E$18</t>
  </si>
  <si>
    <t>$C$19</t>
  </si>
  <si>
    <t>6x1 + 4x2 &lt;= 70 Почтовый</t>
  </si>
  <si>
    <t>$C$19&lt;=$E$19</t>
  </si>
  <si>
    <t>$C$20</t>
  </si>
  <si>
    <t>3x1 + x2 &lt;= 27 Почтовый</t>
  </si>
  <si>
    <t>$C$20&lt;=$E$20</t>
  </si>
  <si>
    <t>Смена</t>
  </si>
  <si>
    <t>Время</t>
  </si>
  <si>
    <t>Кол-во автобусов</t>
  </si>
  <si>
    <t>00:00 - 4:00</t>
  </si>
  <si>
    <t>4:00 - 8:00</t>
  </si>
  <si>
    <t>8:00 - 12:00</t>
  </si>
  <si>
    <t>12:00 - 16:00</t>
  </si>
  <si>
    <t>16:00 - 20:00</t>
  </si>
  <si>
    <t>20:00 - 00:00</t>
  </si>
  <si>
    <r>
      <t>x</t>
    </r>
    <r>
      <rPr>
        <sz val="6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> - смена 1, x</t>
    </r>
    <r>
      <rPr>
        <sz val="6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> - смена 2, x</t>
    </r>
    <r>
      <rPr>
        <sz val="6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> - смена 3, x</t>
    </r>
    <r>
      <rPr>
        <sz val="6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> - смена 4, x</t>
    </r>
    <r>
      <rPr>
        <sz val="6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> - смена 5, x</t>
    </r>
    <r>
      <rPr>
        <sz val="6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> - смена 6</t>
    </r>
  </si>
  <si>
    <r>
      <t>x</t>
    </r>
    <r>
      <rPr>
        <sz val="6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>+x</t>
    </r>
    <r>
      <rPr>
        <sz val="6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>+x</t>
    </r>
    <r>
      <rPr>
        <sz val="6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>+x</t>
    </r>
    <r>
      <rPr>
        <sz val="6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>+x</t>
    </r>
    <r>
      <rPr>
        <sz val="6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>+x</t>
    </r>
    <r>
      <rPr>
        <sz val="6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 xml:space="preserve"> -&gt; min</t>
    </r>
  </si>
  <si>
    <r>
      <t>X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> + X</t>
    </r>
    <r>
      <rPr>
        <vertAlign val="subscript"/>
        <sz val="11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 xml:space="preserve"> &gt;= 4</t>
    </r>
  </si>
  <si>
    <r>
      <t>X</t>
    </r>
    <r>
      <rPr>
        <vertAlign val="subscript"/>
        <sz val="11"/>
        <rFont val="Calibri"/>
        <family val="2"/>
        <charset val="204"/>
        <scheme val="minor"/>
      </rPr>
      <t>1</t>
    </r>
    <r>
      <rPr>
        <sz val="11"/>
        <rFont val="Calibri"/>
        <family val="2"/>
        <charset val="204"/>
        <scheme val="minor"/>
      </rPr>
      <t> + X</t>
    </r>
    <r>
      <rPr>
        <vertAlign val="subscript"/>
        <sz val="11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 xml:space="preserve"> &gt;= 8</t>
    </r>
  </si>
  <si>
    <r>
      <t>X</t>
    </r>
    <r>
      <rPr>
        <vertAlign val="subscript"/>
        <sz val="11"/>
        <rFont val="Calibri"/>
        <family val="2"/>
        <charset val="204"/>
        <scheme val="minor"/>
      </rPr>
      <t>2</t>
    </r>
    <r>
      <rPr>
        <sz val="11"/>
        <rFont val="Calibri"/>
        <family val="2"/>
        <charset val="204"/>
        <scheme val="minor"/>
      </rPr>
      <t> + X</t>
    </r>
    <r>
      <rPr>
        <vertAlign val="subscript"/>
        <sz val="11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 xml:space="preserve"> &gt;= 10</t>
    </r>
  </si>
  <si>
    <r>
      <t>X</t>
    </r>
    <r>
      <rPr>
        <vertAlign val="subscript"/>
        <sz val="11"/>
        <rFont val="Calibri"/>
        <family val="2"/>
        <charset val="204"/>
        <scheme val="minor"/>
      </rPr>
      <t>3</t>
    </r>
    <r>
      <rPr>
        <sz val="11"/>
        <rFont val="Calibri"/>
        <family val="2"/>
        <charset val="204"/>
        <scheme val="minor"/>
      </rPr>
      <t> + X</t>
    </r>
    <r>
      <rPr>
        <vertAlign val="subscript"/>
        <sz val="11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 xml:space="preserve"> &gt;= 7</t>
    </r>
  </si>
  <si>
    <r>
      <t>X</t>
    </r>
    <r>
      <rPr>
        <vertAlign val="subscript"/>
        <sz val="11"/>
        <rFont val="Calibri"/>
        <family val="2"/>
        <charset val="204"/>
        <scheme val="minor"/>
      </rPr>
      <t>5</t>
    </r>
    <r>
      <rPr>
        <sz val="11"/>
        <rFont val="Calibri"/>
        <family val="2"/>
        <charset val="204"/>
        <scheme val="minor"/>
      </rPr>
      <t> + X</t>
    </r>
    <r>
      <rPr>
        <vertAlign val="subscript"/>
        <sz val="11"/>
        <rFont val="Calibri"/>
        <family val="2"/>
        <charset val="204"/>
        <scheme val="minor"/>
      </rPr>
      <t>6</t>
    </r>
    <r>
      <rPr>
        <sz val="11"/>
        <rFont val="Calibri"/>
        <family val="2"/>
        <charset val="204"/>
        <scheme val="minor"/>
      </rPr>
      <t xml:space="preserve"> &gt;= 4</t>
    </r>
  </si>
  <si>
    <r>
      <t>X</t>
    </r>
    <r>
      <rPr>
        <vertAlign val="subscript"/>
        <sz val="11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> + X</t>
    </r>
    <r>
      <rPr>
        <vertAlign val="subscript"/>
        <sz val="11"/>
        <rFont val="Calibri"/>
        <family val="2"/>
        <charset val="204"/>
        <scheme val="minor"/>
      </rPr>
      <t xml:space="preserve">5 </t>
    </r>
    <r>
      <rPr>
        <sz val="11"/>
        <rFont val="Calibri"/>
        <family val="2"/>
        <charset val="204"/>
        <scheme val="minor"/>
      </rPr>
      <t>&gt;= 12</t>
    </r>
  </si>
  <si>
    <t>Лист: [Книга1]2.6</t>
  </si>
  <si>
    <t>Отчет создан: 13.04.2022 1:41:38</t>
  </si>
  <si>
    <t>Время решения: 0,047 секунд.</t>
  </si>
  <si>
    <t>Число итераций: 8 Число подзадач: 0</t>
  </si>
  <si>
    <t>$D$21</t>
  </si>
  <si>
    <t>x1+x2+x3+x4+x5+x6 -&gt; min</t>
  </si>
  <si>
    <t>$E$2</t>
  </si>
  <si>
    <t>00:00 - 4:00 Решение</t>
  </si>
  <si>
    <t>$E$3</t>
  </si>
  <si>
    <t>4:00 - 8:00 Решение</t>
  </si>
  <si>
    <t>$E$4</t>
  </si>
  <si>
    <t>8:00 - 12:00 Решение</t>
  </si>
  <si>
    <t>$E$5</t>
  </si>
  <si>
    <t>12:00 - 16:00 Решение</t>
  </si>
  <si>
    <t>$E$6</t>
  </si>
  <si>
    <t>16:00 - 20:00 Решение</t>
  </si>
  <si>
    <t>20:00 - 00:00 Решение</t>
  </si>
  <si>
    <t>$D$13</t>
  </si>
  <si>
    <t>X1 + X6 &gt;= 4</t>
  </si>
  <si>
    <t>$D$13&gt;=$F$13</t>
  </si>
  <si>
    <t>X1 + X2 &gt;= 8</t>
  </si>
  <si>
    <t>$D$14&gt;=$F$14</t>
  </si>
  <si>
    <t>X2 + X3 &gt;= 10</t>
  </si>
  <si>
    <t>$D$15&gt;=$F$15</t>
  </si>
  <si>
    <t>$D$16</t>
  </si>
  <si>
    <t>X3 + X4 &gt;= 7</t>
  </si>
  <si>
    <t>$D$16&gt;=$F$16</t>
  </si>
  <si>
    <t>$D$17</t>
  </si>
  <si>
    <t>X4 + X5 &gt;= 12</t>
  </si>
  <si>
    <t>$D$17&gt;=$F$17</t>
  </si>
  <si>
    <t>X5 + X6 &gt;= 4</t>
  </si>
  <si>
    <t>Вариант раскроя</t>
  </si>
  <si>
    <t>Комплектность</t>
  </si>
  <si>
    <t>Количество деталей, штук</t>
  </si>
  <si>
    <t>Отходы, м</t>
  </si>
  <si>
    <t>А</t>
  </si>
  <si>
    <t>Б</t>
  </si>
  <si>
    <t>хj - число деталей, которые режутся j-м вариантом раскроя, где j = 1, 2, 3</t>
  </si>
  <si>
    <t>х - число комплектов</t>
  </si>
  <si>
    <t>Детали:</t>
  </si>
  <si>
    <t>Кол-во комплектов:</t>
  </si>
  <si>
    <t>2x1+x2 =3x</t>
  </si>
  <si>
    <t>2x2 + 3x3 = 2x</t>
  </si>
  <si>
    <t>x1 + x2 + x3 = 500</t>
  </si>
  <si>
    <t>x ≥ 0, x1≥ 0, x2 ≥ 0, x3 ≥ 0</t>
  </si>
  <si>
    <r>
      <t>2x</t>
    </r>
    <r>
      <rPr>
        <sz val="6"/>
        <color rgb="FF2C2D2E"/>
        <rFont val="Calibri"/>
        <family val="2"/>
        <charset val="204"/>
        <scheme val="minor"/>
      </rPr>
      <t>1</t>
    </r>
    <r>
      <rPr>
        <sz val="11"/>
        <color rgb="FF2C2D2E"/>
        <rFont val="Calibri"/>
        <family val="2"/>
        <charset val="204"/>
        <scheme val="minor"/>
      </rPr>
      <t>+x</t>
    </r>
    <r>
      <rPr>
        <sz val="6"/>
        <color rgb="FF2C2D2E"/>
        <rFont val="Calibri"/>
        <family val="2"/>
        <charset val="204"/>
        <scheme val="minor"/>
      </rPr>
      <t>2</t>
    </r>
    <r>
      <rPr>
        <sz val="11"/>
        <color rgb="FF2C2D2E"/>
        <rFont val="Calibri"/>
        <family val="2"/>
        <charset val="204"/>
        <scheme val="minor"/>
      </rPr>
      <t xml:space="preserve"> =3x</t>
    </r>
  </si>
  <si>
    <r>
      <t>2x</t>
    </r>
    <r>
      <rPr>
        <sz val="6"/>
        <color rgb="FF2C2D2E"/>
        <rFont val="Calibri"/>
        <family val="2"/>
        <charset val="204"/>
        <scheme val="minor"/>
      </rPr>
      <t>2</t>
    </r>
    <r>
      <rPr>
        <sz val="11"/>
        <color rgb="FF2C2D2E"/>
        <rFont val="Calibri"/>
        <family val="2"/>
        <charset val="204"/>
        <scheme val="minor"/>
      </rPr>
      <t xml:space="preserve"> + 3x</t>
    </r>
    <r>
      <rPr>
        <sz val="6"/>
        <color rgb="FF2C2D2E"/>
        <rFont val="Calibri"/>
        <family val="2"/>
        <charset val="204"/>
        <scheme val="minor"/>
      </rPr>
      <t>3</t>
    </r>
    <r>
      <rPr>
        <sz val="11"/>
        <color rgb="FF2C2D2E"/>
        <rFont val="Calibri"/>
        <family val="2"/>
        <charset val="204"/>
        <scheme val="minor"/>
      </rPr>
      <t xml:space="preserve"> = 2x</t>
    </r>
  </si>
  <si>
    <r>
      <t>x</t>
    </r>
    <r>
      <rPr>
        <sz val="6"/>
        <color rgb="FF2C2D2E"/>
        <rFont val="Calibri"/>
        <family val="2"/>
        <charset val="204"/>
        <scheme val="minor"/>
      </rPr>
      <t>1</t>
    </r>
    <r>
      <rPr>
        <sz val="11"/>
        <color rgb="FF2C2D2E"/>
        <rFont val="Calibri"/>
        <family val="2"/>
        <charset val="204"/>
        <scheme val="minor"/>
      </rPr>
      <t xml:space="preserve"> + x</t>
    </r>
    <r>
      <rPr>
        <sz val="6"/>
        <color rgb="FF2C2D2E"/>
        <rFont val="Calibri"/>
        <family val="2"/>
        <charset val="204"/>
        <scheme val="minor"/>
      </rPr>
      <t>2</t>
    </r>
    <r>
      <rPr>
        <sz val="11"/>
        <color rgb="FF2C2D2E"/>
        <rFont val="Calibri"/>
        <family val="2"/>
        <charset val="204"/>
        <scheme val="minor"/>
      </rPr>
      <t xml:space="preserve"> + x</t>
    </r>
    <r>
      <rPr>
        <sz val="6"/>
        <color rgb="FF2C2D2E"/>
        <rFont val="Calibri"/>
        <family val="2"/>
        <charset val="204"/>
        <scheme val="minor"/>
      </rPr>
      <t>3</t>
    </r>
    <r>
      <rPr>
        <sz val="11"/>
        <color rgb="FF2C2D2E"/>
        <rFont val="Calibri"/>
        <family val="2"/>
        <charset val="204"/>
        <scheme val="minor"/>
      </rPr>
      <t xml:space="preserve"> = 500</t>
    </r>
  </si>
  <si>
    <t>x -&gt; max</t>
  </si>
  <si>
    <t>=</t>
  </si>
  <si>
    <t>≥</t>
  </si>
  <si>
    <t>Лист: [Книга1]2.7</t>
  </si>
  <si>
    <t>Отчет создан: 13.04.2022 17:44:12</t>
  </si>
  <si>
    <t>$C$22</t>
  </si>
  <si>
    <t>x -&gt; max Б</t>
  </si>
  <si>
    <t>Кол-во комплектов: Б</t>
  </si>
  <si>
    <t>$B$8</t>
  </si>
  <si>
    <t>Детали: А</t>
  </si>
  <si>
    <t>Детали: Б</t>
  </si>
  <si>
    <t>Детали: Отходы, м</t>
  </si>
  <si>
    <t>$E$16</t>
  </si>
  <si>
    <t>$E$16=$G$16</t>
  </si>
  <si>
    <t>$E$17=$G$17</t>
  </si>
  <si>
    <t>$E$18</t>
  </si>
  <si>
    <t>$E$18=$G$18</t>
  </si>
  <si>
    <t>$E$19</t>
  </si>
  <si>
    <t>$E$19&gt;=$G$19</t>
  </si>
  <si>
    <t>$E$20</t>
  </si>
  <si>
    <t>$E$20&gt;=$G$20</t>
  </si>
  <si>
    <t>$E$21</t>
  </si>
  <si>
    <t>$E$21&gt;=$G$21</t>
  </si>
  <si>
    <t>$E$22</t>
  </si>
  <si>
    <t>$E$22&gt;=$G$22</t>
  </si>
  <si>
    <t>Станки</t>
  </si>
  <si>
    <t>Токарные</t>
  </si>
  <si>
    <t>Сверлильные</t>
  </si>
  <si>
    <t>Шлифовальные</t>
  </si>
  <si>
    <t>Цена детали, руб.:</t>
  </si>
  <si>
    <t>Покупная</t>
  </si>
  <si>
    <t>Продажная</t>
  </si>
  <si>
    <t>Производительность</t>
  </si>
  <si>
    <t>Стоимость станочного времени</t>
  </si>
  <si>
    <t>В</t>
  </si>
  <si>
    <t>x</t>
  </si>
  <si>
    <t>y</t>
  </si>
  <si>
    <t>t1</t>
  </si>
  <si>
    <t>t2</t>
  </si>
  <si>
    <r>
      <t>t</t>
    </r>
    <r>
      <rPr>
        <sz val="6"/>
        <color theme="1"/>
        <rFont val="Calibri"/>
        <family val="2"/>
        <charset val="204"/>
        <scheme val="minor"/>
      </rPr>
      <t>3</t>
    </r>
  </si>
  <si>
    <r>
      <t>t</t>
    </r>
    <r>
      <rPr>
        <sz val="6"/>
        <color theme="1"/>
        <rFont val="Calibri"/>
        <family val="2"/>
        <charset val="204"/>
        <scheme val="minor"/>
      </rPr>
      <t>2</t>
    </r>
  </si>
  <si>
    <r>
      <t>t</t>
    </r>
    <r>
      <rPr>
        <sz val="6"/>
        <color theme="1"/>
        <rFont val="Calibri"/>
        <family val="2"/>
        <charset val="204"/>
        <scheme val="minor"/>
      </rPr>
      <t>1</t>
    </r>
  </si>
  <si>
    <t>х - кол-во деталей А</t>
  </si>
  <si>
    <t>у - кол-во деталей В</t>
  </si>
  <si>
    <r>
      <t>t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сверлильных</t>
    </r>
  </si>
  <si>
    <r>
      <t>t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шлифовальных</t>
    </r>
  </si>
  <si>
    <r>
      <t>t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время работы токарных станков</t>
    </r>
  </si>
  <si>
    <r>
      <t>t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=х/25+у/40</t>
    </r>
  </si>
  <si>
    <r>
      <t>t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=х/28+у/35</t>
    </r>
  </si>
  <si>
    <r>
      <t>t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=х/35+у/25</t>
    </r>
  </si>
  <si>
    <r>
      <t>x&gt;=0, y&gt;=0, t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&gt;=0, t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&gt;=0, t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&gt;=0</t>
    </r>
  </si>
  <si>
    <r>
      <t>(5-2)x+(6-3)y-20t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-14t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-17,5t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-&gt; max</t>
    </r>
  </si>
  <si>
    <r>
      <t>t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&lt;=24</t>
    </r>
  </si>
  <si>
    <r>
      <t>t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&lt;=24</t>
    </r>
  </si>
  <si>
    <r>
      <rPr>
        <sz val="11"/>
        <color rgb="FF000000"/>
        <rFont val="Calibri"/>
        <family val="2"/>
        <charset val="204"/>
        <scheme val="minor"/>
      </rPr>
      <t>t</t>
    </r>
    <r>
      <rPr>
        <sz val="6"/>
        <color rgb="FF000000"/>
        <rFont val="Calibri"/>
        <family val="2"/>
        <charset val="204"/>
        <scheme val="minor"/>
      </rPr>
      <t>3</t>
    </r>
    <r>
      <rPr>
        <sz val="11"/>
        <color rgb="FF000000"/>
        <rFont val="Calibri"/>
        <family val="2"/>
        <charset val="204"/>
        <scheme val="minor"/>
      </rPr>
      <t>&lt;=24</t>
    </r>
  </si>
  <si>
    <t>Лист: [Книга1]2.8</t>
  </si>
  <si>
    <t>Отчет создан: 13.04.2022 18:12:43</t>
  </si>
  <si>
    <t>Максимальное время Без пределов,  Число итераций Без пределов, Precision 0,000001</t>
  </si>
  <si>
    <t>$F$30</t>
  </si>
  <si>
    <t>(5-2)x+(6-3)y-20t1-14t2-17,5t3 -&gt; max &lt;=</t>
  </si>
  <si>
    <t>$A$11</t>
  </si>
  <si>
    <t>$B$11</t>
  </si>
  <si>
    <t>$C$11</t>
  </si>
  <si>
    <t>t3</t>
  </si>
  <si>
    <t>t1=х/25+у/40 t3</t>
  </si>
  <si>
    <t>$E$21=$G$21</t>
  </si>
  <si>
    <t>t2=х/28+у/35 t3</t>
  </si>
  <si>
    <t>$E$22=$G$22</t>
  </si>
  <si>
    <t>$E$23</t>
  </si>
  <si>
    <t>t3=х/35+у/25 t3</t>
  </si>
  <si>
    <t>$E$23=$G$23</t>
  </si>
  <si>
    <t>$E$24</t>
  </si>
  <si>
    <t>t1&lt;=24 t3</t>
  </si>
  <si>
    <t>$E$24&lt;=$G$24</t>
  </si>
  <si>
    <t>$E$25</t>
  </si>
  <si>
    <t>t2&lt;=24 t3</t>
  </si>
  <si>
    <t>$E$25&lt;=$G$25</t>
  </si>
  <si>
    <t>$E$26</t>
  </si>
  <si>
    <t>t3&lt;=24 t3</t>
  </si>
  <si>
    <t>$E$26&lt;=$G$26</t>
  </si>
  <si>
    <t>$A$11&gt;=$F$27</t>
  </si>
  <si>
    <t>$B$11&gt;=$F$27</t>
  </si>
  <si>
    <t>$C$11&gt;=$F$27</t>
  </si>
  <si>
    <t>$D$11&gt;=$F$27</t>
  </si>
  <si>
    <t>$E$11&gt;=$F$27</t>
  </si>
  <si>
    <t>Напиток</t>
  </si>
  <si>
    <t>Спирт</t>
  </si>
  <si>
    <t>Вода</t>
  </si>
  <si>
    <t>Сахар</t>
  </si>
  <si>
    <t>Примеси</t>
  </si>
  <si>
    <t>Количество, л</t>
  </si>
  <si>
    <t>Водка</t>
  </si>
  <si>
    <t>Вино</t>
  </si>
  <si>
    <t>Сок</t>
  </si>
  <si>
    <r>
      <t>х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кол-во сока в составе коктейля</t>
    </r>
  </si>
  <si>
    <r>
      <t>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кол-во вина в составе коктейля</t>
    </r>
  </si>
  <si>
    <r>
      <rPr>
        <sz val="11"/>
        <color rgb="FF000000"/>
        <rFont val="Calibri"/>
        <family val="2"/>
        <charset val="204"/>
        <scheme val="minor"/>
      </rPr>
      <t>х</t>
    </r>
    <r>
      <rPr>
        <sz val="6"/>
        <color rgb="FF000000"/>
        <rFont val="Calibri"/>
        <family val="2"/>
        <charset val="204"/>
        <scheme val="minor"/>
      </rPr>
      <t>1</t>
    </r>
    <r>
      <rPr>
        <sz val="11"/>
        <color rgb="FF000000"/>
        <rFont val="Calibri"/>
        <family val="2"/>
        <charset val="204"/>
        <scheme val="minor"/>
      </rPr>
      <t xml:space="preserve"> - кол-во водки в составе коктейля</t>
    </r>
  </si>
  <si>
    <t>20 ≤ 40х1+18х2+х3 ≤ 35</t>
  </si>
  <si>
    <r>
      <t>20 ≤ 40х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+18х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+х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≤ 35</t>
    </r>
  </si>
  <si>
    <t>5 ≥ 2х1+6х2+4х3</t>
  </si>
  <si>
    <r>
      <t>76 ≥ 57х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+67х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+88х</t>
    </r>
    <r>
      <rPr>
        <sz val="6"/>
        <color theme="1"/>
        <rFont val="Calibri"/>
        <family val="2"/>
        <charset val="204"/>
        <scheme val="minor"/>
      </rPr>
      <t>3</t>
    </r>
  </si>
  <si>
    <r>
      <t>2 ≤ 1х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+9х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+8х</t>
    </r>
    <r>
      <rPr>
        <sz val="6"/>
        <color theme="1"/>
        <rFont val="Calibri"/>
        <family val="2"/>
        <charset val="204"/>
        <scheme val="minor"/>
      </rPr>
      <t>3</t>
    </r>
  </si>
  <si>
    <r>
      <t>5 ≥ 2х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+6х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+4х</t>
    </r>
    <r>
      <rPr>
        <sz val="6"/>
        <color theme="1"/>
        <rFont val="Calibri"/>
        <family val="2"/>
        <charset val="204"/>
        <scheme val="minor"/>
      </rPr>
      <t>3</t>
    </r>
  </si>
  <si>
    <r>
      <t>(50х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+184+х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+46х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)/0,33-600 -&gt; мах</t>
    </r>
  </si>
  <si>
    <t>Лист: [Книга1]2.9</t>
  </si>
  <si>
    <t>Отчет создан: 13.04.2022 23:28:13</t>
  </si>
  <si>
    <t>Время решения: 0,032 секунд.</t>
  </si>
  <si>
    <t>Число итераций: 3 Число подзадач: 0</t>
  </si>
  <si>
    <t>$F$18</t>
  </si>
  <si>
    <t>(50х1+184+х2+46х3)/0,33-600 -&gt; мах Решение:</t>
  </si>
  <si>
    <t>$F$7</t>
  </si>
  <si>
    <t>х1 - кол-во водки в составе коктейля Решение:</t>
  </si>
  <si>
    <t>$F$8</t>
  </si>
  <si>
    <t>х2 - кол-во вина в составе коктейля Решение:</t>
  </si>
  <si>
    <t>$F$9</t>
  </si>
  <si>
    <t>х3 - кол-во сока в составе коктейля Решение:</t>
  </si>
  <si>
    <t>$G$12</t>
  </si>
  <si>
    <t>$G$12&lt;=$I$12</t>
  </si>
  <si>
    <t>$G$13</t>
  </si>
  <si>
    <t>76 ≥ 57х1+67х2+88х3</t>
  </si>
  <si>
    <t>$G$13&gt;=$I$13</t>
  </si>
  <si>
    <t>$G$14</t>
  </si>
  <si>
    <t>2 ≤ 1х1+9х2+8х3</t>
  </si>
  <si>
    <t>$G$14&lt;=$I$14</t>
  </si>
  <si>
    <t>$G$15</t>
  </si>
  <si>
    <t>$G$15&gt;=$I$15</t>
  </si>
  <si>
    <t>$I$12</t>
  </si>
  <si>
    <t>$I$12&lt;=$K$12</t>
  </si>
  <si>
    <t>Заказ</t>
  </si>
  <si>
    <t>Требуемая ширина рулона, ед.шир.</t>
  </si>
  <si>
    <t>Требуемое количество рулонов, шт</t>
  </si>
  <si>
    <t>Требуемая ширина, ед.шир.</t>
  </si>
  <si>
    <t>Вариант раскроя рулонов</t>
  </si>
  <si>
    <t>Минимальное кол-во рулонов, шт.</t>
  </si>
  <si>
    <t>Потери ед.шир.</t>
  </si>
  <si>
    <t>Xj - количество стандартных рулонов, разрезаемых по варианту j,  j =1, 2, 3, 4, 5, 6</t>
  </si>
  <si>
    <r>
      <t>2х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+ 2х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+ 4х</t>
    </r>
    <r>
      <rPr>
        <sz val="6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х</t>
    </r>
    <r>
      <rPr>
        <sz val="6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= 150 </t>
    </r>
  </si>
  <si>
    <r>
      <t>х</t>
    </r>
    <r>
      <rPr>
        <sz val="6"/>
        <color rgb="FF000000"/>
        <rFont val="Calibri"/>
        <family val="2"/>
        <charset val="204"/>
        <scheme val="minor"/>
      </rPr>
      <t>1</t>
    </r>
    <r>
      <rPr>
        <sz val="11"/>
        <color rgb="FF000000"/>
        <rFont val="Calibri"/>
        <family val="2"/>
        <charset val="204"/>
        <scheme val="minor"/>
      </rPr>
      <t>+х</t>
    </r>
    <r>
      <rPr>
        <sz val="6"/>
        <color rgb="FF000000"/>
        <rFont val="Calibri"/>
        <family val="2"/>
        <charset val="204"/>
        <scheme val="minor"/>
      </rPr>
      <t>2</t>
    </r>
    <r>
      <rPr>
        <sz val="11"/>
        <color rgb="FF000000"/>
        <rFont val="Calibri"/>
        <family val="2"/>
        <charset val="204"/>
        <scheme val="minor"/>
      </rPr>
      <t>+2х</t>
    </r>
    <r>
      <rPr>
        <sz val="6"/>
        <color rgb="FF000000"/>
        <rFont val="Calibri"/>
        <family val="2"/>
        <charset val="204"/>
        <scheme val="minor"/>
      </rPr>
      <t>5</t>
    </r>
    <r>
      <rPr>
        <sz val="11"/>
        <color rgb="FF000000"/>
        <rFont val="Calibri"/>
        <family val="2"/>
        <charset val="204"/>
        <scheme val="minor"/>
      </rPr>
      <t xml:space="preserve"> = 200</t>
    </r>
  </si>
  <si>
    <r>
      <t>х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+х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+2х</t>
    </r>
    <r>
      <rPr>
        <sz val="6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= 300</t>
    </r>
  </si>
  <si>
    <r>
      <t>0,4x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+0,3x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+0,1x</t>
    </r>
    <r>
      <rPr>
        <sz val="6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+0,1x</t>
    </r>
    <r>
      <rPr>
        <sz val="6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+0,2x</t>
    </r>
    <r>
      <rPr>
        <sz val="6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-&gt; min</t>
    </r>
  </si>
  <si>
    <t>Лист: [Книга1]2.10</t>
  </si>
  <si>
    <t>Отчет создан: 14.04.2022 0:45:39</t>
  </si>
  <si>
    <t>Время решения: 0,046 секунд.</t>
  </si>
  <si>
    <t>0,4x1+0,3x2+0,1x3+0,1x5+0,2x6 -&gt; min =</t>
  </si>
  <si>
    <t>$C$13</t>
  </si>
  <si>
    <t>Решение: Вариант раскроя рулонов</t>
  </si>
  <si>
    <t>Решение: Требуемое количество рулонов, шт</t>
  </si>
  <si>
    <t>$F$13</t>
  </si>
  <si>
    <t>$H$13</t>
  </si>
  <si>
    <t>2х2 + 2х3 + 4х4 + х5 = 150  Требуемое количество рулонов, шт</t>
  </si>
  <si>
    <t>$E$19=$G$19</t>
  </si>
  <si>
    <t>х1+х2+2х5 = 200 Требуемое количество рулонов, шт</t>
  </si>
  <si>
    <t>$E$20=$G$20</t>
  </si>
  <si>
    <t>х1+х3+2х6 = 300 Требуемое количество рулонов,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</si>
</sst>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color rgb="FF646464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bscript"/>
      <sz val="11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sz val="6"/>
      <color rgb="FF2C2D2E"/>
      <name val="Calibri"/>
      <family val="2"/>
      <charset val="204"/>
      <scheme val="minor"/>
    </font>
    <font>
      <b/>
      <sz val="11"/>
      <color rgb="FF2C2D2E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6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1" xfId="0" applyFill="1" applyBorder="1" applyAlignment="1"/>
    <xf numFmtId="0" fontId="2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12" borderId="1" xfId="0" applyFill="1" applyBorder="1"/>
    <xf numFmtId="0" fontId="1" fillId="0" borderId="0" xfId="0" applyFont="1" applyAlignment="1">
      <alignment horizontal="center"/>
    </xf>
    <xf numFmtId="0" fontId="0" fillId="7" borderId="13" xfId="0" applyFill="1" applyBorder="1"/>
    <xf numFmtId="0" fontId="0" fillId="0" borderId="0" xfId="0" applyFont="1"/>
    <xf numFmtId="0" fontId="0" fillId="7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9" borderId="13" xfId="0" applyFill="1" applyBorder="1"/>
    <xf numFmtId="0" fontId="1" fillId="0" borderId="13" xfId="0" applyFont="1" applyBorder="1"/>
    <xf numFmtId="0" fontId="0" fillId="8" borderId="13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11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0" fillId="4" borderId="14" xfId="0" applyFill="1" applyBorder="1" applyAlignment="1">
      <alignment horizontal="center"/>
    </xf>
    <xf numFmtId="0" fontId="1" fillId="7" borderId="13" xfId="0" applyFont="1" applyFill="1" applyBorder="1"/>
    <xf numFmtId="0" fontId="1" fillId="0" borderId="0" xfId="0" applyFont="1" applyFill="1" applyBorder="1" applyAlignment="1"/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13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11" fillId="0" borderId="0" xfId="0" applyFont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left"/>
    </xf>
    <xf numFmtId="0" fontId="0" fillId="4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2" borderId="13" xfId="0" applyFill="1" applyBorder="1" applyAlignment="1">
      <alignment horizontal="center" vertical="center"/>
    </xf>
    <xf numFmtId="0" fontId="12" fillId="0" borderId="0" xfId="0" applyFont="1"/>
    <xf numFmtId="9" fontId="0" fillId="9" borderId="13" xfId="0" applyNumberForma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14" borderId="13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7" borderId="13" xfId="0" applyFont="1" applyFill="1" applyBorder="1" applyAlignment="1">
      <alignment horizontal="center"/>
    </xf>
    <xf numFmtId="0" fontId="1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8</xdr:row>
      <xdr:rowOff>60960</xdr:rowOff>
    </xdr:from>
    <xdr:to>
      <xdr:col>15</xdr:col>
      <xdr:colOff>429238</xdr:colOff>
      <xdr:row>27</xdr:row>
      <xdr:rowOff>60960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465" t="31305" r="17882" b="6626"/>
        <a:stretch/>
      </xdr:blipFill>
      <xdr:spPr>
        <a:xfrm>
          <a:off x="5814060" y="1524000"/>
          <a:ext cx="4673578" cy="34975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480059</xdr:colOff>
      <xdr:row>1</xdr:row>
      <xdr:rowOff>0</xdr:rowOff>
    </xdr:from>
    <xdr:to>
      <xdr:col>19</xdr:col>
      <xdr:colOff>173072</xdr:colOff>
      <xdr:row>25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584" t="30521" r="26530" b="12071"/>
        <a:stretch/>
      </xdr:blipFill>
      <xdr:spPr>
        <a:xfrm>
          <a:off x="7795259" y="365760"/>
          <a:ext cx="3960213" cy="4427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388621</xdr:colOff>
      <xdr:row>1</xdr:row>
      <xdr:rowOff>22860</xdr:rowOff>
    </xdr:from>
    <xdr:to>
      <xdr:col>16</xdr:col>
      <xdr:colOff>189225</xdr:colOff>
      <xdr:row>13</xdr:row>
      <xdr:rowOff>129540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819" t="42300" r="18555" b="18668"/>
        <a:stretch/>
      </xdr:blipFill>
      <xdr:spPr>
        <a:xfrm>
          <a:off x="5265421" y="205740"/>
          <a:ext cx="4677404" cy="2301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129539</xdr:colOff>
      <xdr:row>1</xdr:row>
      <xdr:rowOff>99060</xdr:rowOff>
    </xdr:from>
    <xdr:to>
      <xdr:col>17</xdr:col>
      <xdr:colOff>263974</xdr:colOff>
      <xdr:row>9</xdr:row>
      <xdr:rowOff>144779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37" t="42301" r="19474" b="34475"/>
        <a:stretch/>
      </xdr:blipFill>
      <xdr:spPr>
        <a:xfrm>
          <a:off x="5615939" y="281940"/>
          <a:ext cx="5011235" cy="1508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144780</xdr:rowOff>
    </xdr:from>
    <xdr:to>
      <xdr:col>16</xdr:col>
      <xdr:colOff>542172</xdr:colOff>
      <xdr:row>12</xdr:row>
      <xdr:rowOff>121920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365" t="42588" r="18924" b="16412"/>
        <a:stretch/>
      </xdr:blipFill>
      <xdr:spPr>
        <a:xfrm>
          <a:off x="5486400" y="144780"/>
          <a:ext cx="4809372" cy="2537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437963</xdr:colOff>
      <xdr:row>2</xdr:row>
      <xdr:rowOff>106680</xdr:rowOff>
    </xdr:from>
    <xdr:to>
      <xdr:col>18</xdr:col>
      <xdr:colOff>137160</xdr:colOff>
      <xdr:row>16</xdr:row>
      <xdr:rowOff>53340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25" t="36103" r="18211" b="11290"/>
        <a:stretch/>
      </xdr:blipFill>
      <xdr:spPr>
        <a:xfrm>
          <a:off x="6533963" y="472440"/>
          <a:ext cx="4575997" cy="2895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426721</xdr:colOff>
      <xdr:row>0</xdr:row>
      <xdr:rowOff>160020</xdr:rowOff>
    </xdr:from>
    <xdr:to>
      <xdr:col>17</xdr:col>
      <xdr:colOff>114301</xdr:colOff>
      <xdr:row>10</xdr:row>
      <xdr:rowOff>160020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339" t="44078" r="18517" b="19632"/>
        <a:stretch/>
      </xdr:blipFill>
      <xdr:spPr>
        <a:xfrm>
          <a:off x="6522721" y="160020"/>
          <a:ext cx="3954780" cy="182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541020</xdr:colOff>
      <xdr:row>11</xdr:row>
      <xdr:rowOff>144779</xdr:rowOff>
    </xdr:from>
    <xdr:to>
      <xdr:col>16</xdr:col>
      <xdr:colOff>457200</xdr:colOff>
      <xdr:row>39</xdr:row>
      <xdr:rowOff>262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785" t="31676" r="29562" b="9786"/>
        <a:stretch/>
      </xdr:blipFill>
      <xdr:spPr>
        <a:xfrm>
          <a:off x="6637020" y="2156459"/>
          <a:ext cx="3573780" cy="49749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144778</xdr:colOff>
      <xdr:row>1</xdr:row>
      <xdr:rowOff>53340</xdr:rowOff>
    </xdr:from>
    <xdr:to>
      <xdr:col>17</xdr:col>
      <xdr:colOff>542601</xdr:colOff>
      <xdr:row>17</xdr:row>
      <xdr:rowOff>83820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531" t="37511" r="18296" b="11594"/>
        <a:stretch/>
      </xdr:blipFill>
      <xdr:spPr>
        <a:xfrm>
          <a:off x="6240778" y="236220"/>
          <a:ext cx="4665023" cy="29565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1</xdr:row>
      <xdr:rowOff>160019</xdr:rowOff>
    </xdr:from>
    <xdr:to>
      <xdr:col>18</xdr:col>
      <xdr:colOff>320040</xdr:colOff>
      <xdr:row>20</xdr:row>
      <xdr:rowOff>50949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74" t="30665" r="18766" b="13208"/>
        <a:stretch/>
      </xdr:blipFill>
      <xdr:spPr>
        <a:xfrm>
          <a:off x="6553200" y="342899"/>
          <a:ext cx="4739640" cy="3365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533400</xdr:colOff>
      <xdr:row>2</xdr:row>
      <xdr:rowOff>15240</xdr:rowOff>
    </xdr:from>
    <xdr:to>
      <xdr:col>18</xdr:col>
      <xdr:colOff>554634</xdr:colOff>
      <xdr:row>18</xdr:row>
      <xdr:rowOff>144779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108" t="30169" r="17979" b="11673"/>
        <a:stretch/>
      </xdr:blipFill>
      <xdr:spPr>
        <a:xfrm>
          <a:off x="7543800" y="381000"/>
          <a:ext cx="4288434" cy="3055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4" sqref="A4:E4"/>
    </sheetView>
  </sheetViews>
  <sheetFormatPr defaultRowHeight="14.4" x14ac:dyDescent="0.3"/>
  <cols>
    <col min="1" max="1" width="8.88671875" customWidth="1"/>
    <col min="6" max="6" width="3" bestFit="1" customWidth="1"/>
    <col min="7" max="7" width="4" bestFit="1" customWidth="1"/>
    <col min="8" max="8" width="10.5546875" customWidth="1"/>
    <col min="9" max="9" width="11.5546875" customWidth="1"/>
    <col min="10" max="10" width="9.88671875" bestFit="1" customWidth="1"/>
    <col min="11" max="13" width="11.5546875" customWidth="1"/>
  </cols>
  <sheetData>
    <row r="1" spans="1:14" x14ac:dyDescent="0.3">
      <c r="A1" s="6" t="s">
        <v>0</v>
      </c>
    </row>
    <row r="2" spans="1:14" x14ac:dyDescent="0.3">
      <c r="A2" s="3" t="s">
        <v>99</v>
      </c>
      <c r="B2" s="3"/>
      <c r="C2" s="3"/>
      <c r="D2" s="3"/>
      <c r="E2" s="3"/>
      <c r="K2" s="8" t="s">
        <v>3</v>
      </c>
      <c r="L2" s="8" t="s">
        <v>4</v>
      </c>
      <c r="M2" s="8" t="s">
        <v>5</v>
      </c>
    </row>
    <row r="3" spans="1:14" x14ac:dyDescent="0.3">
      <c r="A3" s="4" t="s">
        <v>100</v>
      </c>
      <c r="B3" s="4"/>
      <c r="C3" s="4"/>
      <c r="D3" s="4"/>
      <c r="E3" s="4"/>
      <c r="J3" s="8" t="s">
        <v>6</v>
      </c>
      <c r="K3" s="1">
        <v>1</v>
      </c>
      <c r="L3" s="1">
        <v>3</v>
      </c>
      <c r="M3" s="1">
        <v>1</v>
      </c>
      <c r="N3" s="9">
        <v>430</v>
      </c>
    </row>
    <row r="4" spans="1:14" x14ac:dyDescent="0.3">
      <c r="A4" s="4" t="s">
        <v>101</v>
      </c>
      <c r="B4" s="4"/>
      <c r="C4" s="4"/>
      <c r="D4" s="4"/>
      <c r="E4" s="4"/>
      <c r="J4" s="8" t="s">
        <v>7</v>
      </c>
      <c r="K4" s="1">
        <v>2</v>
      </c>
      <c r="L4" s="1">
        <v>0</v>
      </c>
      <c r="M4" s="1">
        <v>4</v>
      </c>
      <c r="N4" s="9">
        <v>460</v>
      </c>
    </row>
    <row r="5" spans="1:14" x14ac:dyDescent="0.3">
      <c r="J5" s="8" t="s">
        <v>8</v>
      </c>
      <c r="K5" s="1">
        <v>1</v>
      </c>
      <c r="L5" s="1">
        <v>2</v>
      </c>
      <c r="M5" s="1">
        <v>0</v>
      </c>
      <c r="N5" s="9">
        <v>420</v>
      </c>
    </row>
    <row r="6" spans="1:14" ht="15" thickBot="1" x14ac:dyDescent="0.35">
      <c r="A6" s="7" t="s">
        <v>2</v>
      </c>
      <c r="B6" s="7"/>
      <c r="J6" s="23" t="s">
        <v>13</v>
      </c>
      <c r="K6" s="24">
        <v>3</v>
      </c>
      <c r="L6" s="24">
        <v>2</v>
      </c>
      <c r="M6" s="24">
        <v>5</v>
      </c>
    </row>
    <row r="7" spans="1:14" x14ac:dyDescent="0.3">
      <c r="A7" s="4" t="s">
        <v>96</v>
      </c>
      <c r="B7" s="4"/>
      <c r="C7" s="4"/>
      <c r="D7" s="3"/>
      <c r="E7" s="14">
        <f>K3*K7+K4*L7+K5*M7</f>
        <v>430</v>
      </c>
      <c r="F7" s="15" t="s">
        <v>14</v>
      </c>
      <c r="G7" s="16">
        <f>N3</f>
        <v>430</v>
      </c>
      <c r="J7" s="12" t="s">
        <v>9</v>
      </c>
      <c r="K7" s="13">
        <v>0</v>
      </c>
      <c r="L7" s="13">
        <v>100</v>
      </c>
      <c r="M7" s="13">
        <v>230</v>
      </c>
    </row>
    <row r="8" spans="1:14" x14ac:dyDescent="0.3">
      <c r="A8" s="4" t="s">
        <v>97</v>
      </c>
      <c r="B8" s="4"/>
      <c r="C8" s="4"/>
      <c r="E8" s="17">
        <f>L3*K7+L4*L7+L5*M7</f>
        <v>460</v>
      </c>
      <c r="F8" s="18" t="s">
        <v>14</v>
      </c>
      <c r="G8" s="19">
        <f>N4</f>
        <v>460</v>
      </c>
    </row>
    <row r="9" spans="1:14" ht="15" thickBot="1" x14ac:dyDescent="0.35">
      <c r="A9" s="4" t="s">
        <v>98</v>
      </c>
      <c r="B9" s="4"/>
      <c r="C9" s="4"/>
      <c r="E9" s="20">
        <f>M3*K7+M4*L7+M5*M7</f>
        <v>400</v>
      </c>
      <c r="F9" s="21" t="s">
        <v>14</v>
      </c>
      <c r="G9" s="22">
        <f>N5</f>
        <v>420</v>
      </c>
    </row>
    <row r="11" spans="1:14" ht="15" thickBot="1" x14ac:dyDescent="0.35">
      <c r="A11" s="7" t="s">
        <v>11</v>
      </c>
      <c r="B11" s="7"/>
    </row>
    <row r="12" spans="1:14" ht="15" thickBot="1" x14ac:dyDescent="0.35">
      <c r="A12" s="4" t="s">
        <v>95</v>
      </c>
      <c r="B12" s="4"/>
      <c r="C12" s="4"/>
      <c r="E12" s="32">
        <f>K6*K7+L6*L7+M6*M7</f>
        <v>1350</v>
      </c>
      <c r="F12" s="30"/>
      <c r="G12" s="31"/>
    </row>
  </sheetData>
  <mergeCells count="8">
    <mergeCell ref="A8:C8"/>
    <mergeCell ref="A7:C7"/>
    <mergeCell ref="A9:C9"/>
    <mergeCell ref="A11:B11"/>
    <mergeCell ref="A12:C12"/>
    <mergeCell ref="A3:E3"/>
    <mergeCell ref="A4:E4"/>
    <mergeCell ref="A6:B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53.109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183</v>
      </c>
    </row>
    <row r="3" spans="1:5" x14ac:dyDescent="0.3">
      <c r="A3" s="5" t="s">
        <v>184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185</v>
      </c>
    </row>
    <row r="8" spans="1:5" x14ac:dyDescent="0.3">
      <c r="A8" s="5"/>
      <c r="B8" t="s">
        <v>25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186</v>
      </c>
      <c r="C16" s="25" t="s">
        <v>187</v>
      </c>
      <c r="D16" s="28">
        <v>1282</v>
      </c>
      <c r="E16" s="28">
        <v>7722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188</v>
      </c>
      <c r="C21" s="27" t="s">
        <v>189</v>
      </c>
      <c r="D21" s="29">
        <v>1</v>
      </c>
      <c r="E21" s="29">
        <v>5</v>
      </c>
      <c r="F21" s="27" t="s">
        <v>43</v>
      </c>
    </row>
    <row r="22" spans="1:7" ht="15" thickBot="1" x14ac:dyDescent="0.35">
      <c r="B22" s="25" t="s">
        <v>190</v>
      </c>
      <c r="C22" s="25" t="s">
        <v>191</v>
      </c>
      <c r="D22" s="28">
        <v>1</v>
      </c>
      <c r="E22" s="28">
        <v>7</v>
      </c>
      <c r="F22" s="25" t="s">
        <v>43</v>
      </c>
    </row>
    <row r="25" spans="1:7" ht="15" thickBot="1" x14ac:dyDescent="0.35">
      <c r="A25" t="s">
        <v>1</v>
      </c>
    </row>
    <row r="26" spans="1:7" ht="15" thickBot="1" x14ac:dyDescent="0.35">
      <c r="B26" s="26" t="s">
        <v>30</v>
      </c>
      <c r="C26" s="26" t="s">
        <v>31</v>
      </c>
      <c r="D26" s="26" t="s">
        <v>36</v>
      </c>
      <c r="E26" s="26" t="s">
        <v>37</v>
      </c>
      <c r="F26" s="26" t="s">
        <v>38</v>
      </c>
      <c r="G26" s="26" t="s">
        <v>39</v>
      </c>
    </row>
    <row r="27" spans="1:7" x14ac:dyDescent="0.3">
      <c r="B27" s="27" t="s">
        <v>192</v>
      </c>
      <c r="C27" s="27" t="s">
        <v>193</v>
      </c>
      <c r="D27" s="29">
        <v>12</v>
      </c>
      <c r="E27" s="27" t="s">
        <v>194</v>
      </c>
      <c r="F27" s="27" t="s">
        <v>50</v>
      </c>
      <c r="G27" s="27">
        <v>0</v>
      </c>
    </row>
    <row r="28" spans="1:7" x14ac:dyDescent="0.3">
      <c r="B28" s="27" t="s">
        <v>195</v>
      </c>
      <c r="C28" s="27" t="s">
        <v>196</v>
      </c>
      <c r="D28" s="29">
        <v>0</v>
      </c>
      <c r="E28" s="27" t="s">
        <v>197</v>
      </c>
      <c r="F28" s="27" t="s">
        <v>55</v>
      </c>
      <c r="G28" s="27">
        <v>8</v>
      </c>
    </row>
    <row r="29" spans="1:7" x14ac:dyDescent="0.3">
      <c r="B29" s="27" t="s">
        <v>198</v>
      </c>
      <c r="C29" s="27" t="s">
        <v>199</v>
      </c>
      <c r="D29" s="29">
        <v>81</v>
      </c>
      <c r="E29" s="27" t="s">
        <v>200</v>
      </c>
      <c r="F29" s="27" t="s">
        <v>50</v>
      </c>
      <c r="G29" s="27">
        <v>0</v>
      </c>
    </row>
    <row r="30" spans="1:7" x14ac:dyDescent="0.3">
      <c r="B30" s="27" t="s">
        <v>201</v>
      </c>
      <c r="C30" s="27" t="s">
        <v>202</v>
      </c>
      <c r="D30" s="29">
        <v>58</v>
      </c>
      <c r="E30" s="27" t="s">
        <v>203</v>
      </c>
      <c r="F30" s="27" t="s">
        <v>55</v>
      </c>
      <c r="G30" s="27">
        <v>12</v>
      </c>
    </row>
    <row r="31" spans="1:7" ht="15" thickBot="1" x14ac:dyDescent="0.35">
      <c r="B31" s="25" t="s">
        <v>204</v>
      </c>
      <c r="C31" s="25" t="s">
        <v>205</v>
      </c>
      <c r="D31" s="28">
        <v>22</v>
      </c>
      <c r="E31" s="25" t="s">
        <v>206</v>
      </c>
      <c r="F31" s="25" t="s">
        <v>55</v>
      </c>
      <c r="G31" s="2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10" zoomScaleNormal="110" workbookViewId="0">
      <selection activeCell="E16" sqref="E16"/>
    </sheetView>
  </sheetViews>
  <sheetFormatPr defaultRowHeight="14.4" x14ac:dyDescent="0.3"/>
  <cols>
    <col min="1" max="1" width="9.21875" customWidth="1"/>
    <col min="2" max="2" width="13.88671875" customWidth="1"/>
    <col min="3" max="3" width="16.6640625" customWidth="1"/>
  </cols>
  <sheetData>
    <row r="1" spans="1:7" x14ac:dyDescent="0.3">
      <c r="A1" s="43" t="s">
        <v>207</v>
      </c>
      <c r="B1" s="71" t="s">
        <v>208</v>
      </c>
      <c r="C1" s="72" t="s">
        <v>209</v>
      </c>
      <c r="E1" s="8" t="s">
        <v>94</v>
      </c>
    </row>
    <row r="2" spans="1:7" x14ac:dyDescent="0.3">
      <c r="A2" s="70">
        <v>1</v>
      </c>
      <c r="B2" s="79" t="s">
        <v>210</v>
      </c>
      <c r="C2" s="73">
        <v>4</v>
      </c>
      <c r="E2" s="1">
        <v>4</v>
      </c>
    </row>
    <row r="3" spans="1:7" x14ac:dyDescent="0.3">
      <c r="A3" s="70">
        <v>2</v>
      </c>
      <c r="B3" s="79" t="s">
        <v>211</v>
      </c>
      <c r="C3" s="73">
        <v>8</v>
      </c>
      <c r="E3" s="1">
        <v>4</v>
      </c>
    </row>
    <row r="4" spans="1:7" x14ac:dyDescent="0.3">
      <c r="A4" s="70">
        <v>3</v>
      </c>
      <c r="B4" s="79" t="s">
        <v>212</v>
      </c>
      <c r="C4" s="73">
        <v>10</v>
      </c>
      <c r="E4" s="1">
        <v>6</v>
      </c>
    </row>
    <row r="5" spans="1:7" x14ac:dyDescent="0.3">
      <c r="A5" s="70">
        <v>4</v>
      </c>
      <c r="B5" s="79" t="s">
        <v>213</v>
      </c>
      <c r="C5" s="73">
        <v>7</v>
      </c>
      <c r="E5" s="1">
        <v>1</v>
      </c>
    </row>
    <row r="6" spans="1:7" x14ac:dyDescent="0.3">
      <c r="A6" s="70">
        <v>5</v>
      </c>
      <c r="B6" s="79" t="s">
        <v>214</v>
      </c>
      <c r="C6" s="73">
        <v>12</v>
      </c>
      <c r="E6" s="1">
        <v>11</v>
      </c>
    </row>
    <row r="7" spans="1:7" x14ac:dyDescent="0.3">
      <c r="A7" s="70">
        <v>6</v>
      </c>
      <c r="B7" s="79" t="s">
        <v>215</v>
      </c>
      <c r="C7" s="73">
        <v>4</v>
      </c>
      <c r="E7" s="1">
        <v>0</v>
      </c>
    </row>
    <row r="8" spans="1:7" x14ac:dyDescent="0.3">
      <c r="A8" s="69"/>
      <c r="B8" s="69"/>
      <c r="C8" s="69"/>
    </row>
    <row r="9" spans="1:7" x14ac:dyDescent="0.3">
      <c r="A9" s="5" t="s">
        <v>0</v>
      </c>
      <c r="B9" s="11"/>
      <c r="C9" s="75"/>
      <c r="D9" s="11"/>
      <c r="E9" s="11"/>
      <c r="F9" s="11"/>
      <c r="G9" s="11"/>
    </row>
    <row r="10" spans="1:7" x14ac:dyDescent="0.3">
      <c r="A10" s="77" t="s">
        <v>216</v>
      </c>
      <c r="B10" s="77"/>
      <c r="C10" s="77"/>
      <c r="D10" s="77"/>
      <c r="E10" s="77"/>
      <c r="F10" s="77"/>
    </row>
    <row r="11" spans="1:7" x14ac:dyDescent="0.3">
      <c r="A11" s="68"/>
    </row>
    <row r="12" spans="1:7" x14ac:dyDescent="0.3">
      <c r="A12" s="78" t="s">
        <v>2</v>
      </c>
      <c r="B12" s="78"/>
    </row>
    <row r="13" spans="1:7" x14ac:dyDescent="0.3">
      <c r="A13" s="80" t="s">
        <v>218</v>
      </c>
      <c r="B13" s="80"/>
      <c r="C13" s="69"/>
      <c r="D13" s="48">
        <f>E2+E7</f>
        <v>4</v>
      </c>
      <c r="E13" s="48" t="s">
        <v>10</v>
      </c>
      <c r="F13" s="48">
        <f>C2</f>
        <v>4</v>
      </c>
    </row>
    <row r="14" spans="1:7" x14ac:dyDescent="0.3">
      <c r="A14" s="80" t="s">
        <v>219</v>
      </c>
      <c r="B14" s="80"/>
      <c r="C14" s="69"/>
      <c r="D14" s="48">
        <f>E2+E3</f>
        <v>8</v>
      </c>
      <c r="E14" s="48" t="s">
        <v>10</v>
      </c>
      <c r="F14" s="48">
        <f>C3</f>
        <v>8</v>
      </c>
    </row>
    <row r="15" spans="1:7" x14ac:dyDescent="0.3">
      <c r="A15" s="80" t="s">
        <v>220</v>
      </c>
      <c r="B15" s="80"/>
      <c r="C15" s="69"/>
      <c r="D15" s="48">
        <f>E3+E4</f>
        <v>10</v>
      </c>
      <c r="E15" s="48" t="s">
        <v>10</v>
      </c>
      <c r="F15" s="48">
        <f>C4</f>
        <v>10</v>
      </c>
    </row>
    <row r="16" spans="1:7" x14ac:dyDescent="0.3">
      <c r="A16" s="80" t="s">
        <v>221</v>
      </c>
      <c r="B16" s="80"/>
      <c r="C16" s="69"/>
      <c r="D16" s="48">
        <f>E4+E5</f>
        <v>7</v>
      </c>
      <c r="E16" s="48" t="s">
        <v>10</v>
      </c>
      <c r="F16" s="48">
        <f>C5</f>
        <v>7</v>
      </c>
    </row>
    <row r="17" spans="1:6" x14ac:dyDescent="0.3">
      <c r="A17" s="80" t="s">
        <v>223</v>
      </c>
      <c r="B17" s="80"/>
      <c r="C17" s="69"/>
      <c r="D17" s="48">
        <f>E5+E6</f>
        <v>12</v>
      </c>
      <c r="E17" s="48" t="s">
        <v>10</v>
      </c>
      <c r="F17" s="48">
        <f>C6</f>
        <v>12</v>
      </c>
    </row>
    <row r="18" spans="1:6" x14ac:dyDescent="0.3">
      <c r="A18" s="80" t="s">
        <v>222</v>
      </c>
      <c r="B18" s="80"/>
      <c r="C18" s="69"/>
      <c r="D18" s="48">
        <f>E6+E7</f>
        <v>11</v>
      </c>
      <c r="E18" s="48" t="s">
        <v>10</v>
      </c>
      <c r="F18" s="48">
        <f>C7</f>
        <v>4</v>
      </c>
    </row>
    <row r="19" spans="1:6" x14ac:dyDescent="0.3">
      <c r="A19" s="69"/>
      <c r="B19" s="69"/>
      <c r="C19" s="69"/>
    </row>
    <row r="20" spans="1:6" x14ac:dyDescent="0.3">
      <c r="A20" s="7" t="s">
        <v>11</v>
      </c>
      <c r="B20" s="7"/>
      <c r="C20" s="69"/>
    </row>
    <row r="21" spans="1:6" x14ac:dyDescent="0.3">
      <c r="A21" s="76" t="s">
        <v>217</v>
      </c>
      <c r="B21" s="76"/>
      <c r="C21" s="76"/>
      <c r="D21" s="50">
        <f>E2+E3+E4+E5+E6+E7</f>
        <v>26</v>
      </c>
    </row>
  </sheetData>
  <mergeCells count="9">
    <mergeCell ref="A17:B17"/>
    <mergeCell ref="A18:B18"/>
    <mergeCell ref="A20:B20"/>
    <mergeCell ref="A21:C21"/>
    <mergeCell ref="A12:B12"/>
    <mergeCell ref="A13:B13"/>
    <mergeCell ref="A14:B14"/>
    <mergeCell ref="A15:B15"/>
    <mergeCell ref="A16:B1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23.2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224</v>
      </c>
    </row>
    <row r="3" spans="1:5" x14ac:dyDescent="0.3">
      <c r="A3" s="5" t="s">
        <v>225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226</v>
      </c>
    </row>
    <row r="8" spans="1:5" x14ac:dyDescent="0.3">
      <c r="A8" s="5"/>
      <c r="B8" t="s">
        <v>227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111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228</v>
      </c>
      <c r="C16" s="25" t="s">
        <v>229</v>
      </c>
      <c r="D16" s="28">
        <v>6</v>
      </c>
      <c r="E16" s="28">
        <v>26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230</v>
      </c>
      <c r="C21" s="27" t="s">
        <v>231</v>
      </c>
      <c r="D21" s="29">
        <v>1</v>
      </c>
      <c r="E21" s="29">
        <v>4</v>
      </c>
      <c r="F21" s="27" t="s">
        <v>43</v>
      </c>
    </row>
    <row r="22" spans="1:7" x14ac:dyDescent="0.3">
      <c r="B22" s="27" t="s">
        <v>232</v>
      </c>
      <c r="C22" s="27" t="s">
        <v>233</v>
      </c>
      <c r="D22" s="29">
        <v>1</v>
      </c>
      <c r="E22" s="29">
        <v>4</v>
      </c>
      <c r="F22" s="27" t="s">
        <v>43</v>
      </c>
    </row>
    <row r="23" spans="1:7" x14ac:dyDescent="0.3">
      <c r="B23" s="27" t="s">
        <v>234</v>
      </c>
      <c r="C23" s="27" t="s">
        <v>235</v>
      </c>
      <c r="D23" s="29">
        <v>1</v>
      </c>
      <c r="E23" s="29">
        <v>6</v>
      </c>
      <c r="F23" s="27" t="s">
        <v>43</v>
      </c>
    </row>
    <row r="24" spans="1:7" x14ac:dyDescent="0.3">
      <c r="B24" s="27" t="s">
        <v>236</v>
      </c>
      <c r="C24" s="27" t="s">
        <v>237</v>
      </c>
      <c r="D24" s="29">
        <v>1</v>
      </c>
      <c r="E24" s="29">
        <v>1</v>
      </c>
      <c r="F24" s="27" t="s">
        <v>43</v>
      </c>
    </row>
    <row r="25" spans="1:7" x14ac:dyDescent="0.3">
      <c r="B25" s="27" t="s">
        <v>238</v>
      </c>
      <c r="C25" s="27" t="s">
        <v>239</v>
      </c>
      <c r="D25" s="29">
        <v>1</v>
      </c>
      <c r="E25" s="29">
        <v>11</v>
      </c>
      <c r="F25" s="27" t="s">
        <v>43</v>
      </c>
    </row>
    <row r="26" spans="1:7" ht="15" thickBot="1" x14ac:dyDescent="0.35">
      <c r="B26" s="25" t="s">
        <v>48</v>
      </c>
      <c r="C26" s="25" t="s">
        <v>240</v>
      </c>
      <c r="D26" s="28">
        <v>1</v>
      </c>
      <c r="E26" s="28">
        <v>0</v>
      </c>
      <c r="F26" s="25" t="s">
        <v>43</v>
      </c>
    </row>
    <row r="29" spans="1:7" ht="15" thickBot="1" x14ac:dyDescent="0.35">
      <c r="A29" t="s">
        <v>1</v>
      </c>
    </row>
    <row r="30" spans="1:7" ht="15" thickBot="1" x14ac:dyDescent="0.35">
      <c r="B30" s="26" t="s">
        <v>30</v>
      </c>
      <c r="C30" s="26" t="s">
        <v>31</v>
      </c>
      <c r="D30" s="26" t="s">
        <v>36</v>
      </c>
      <c r="E30" s="26" t="s">
        <v>37</v>
      </c>
      <c r="F30" s="26" t="s">
        <v>38</v>
      </c>
      <c r="G30" s="26" t="s">
        <v>39</v>
      </c>
    </row>
    <row r="31" spans="1:7" x14ac:dyDescent="0.3">
      <c r="B31" s="27" t="s">
        <v>241</v>
      </c>
      <c r="C31" s="27" t="s">
        <v>242</v>
      </c>
      <c r="D31" s="29">
        <v>4</v>
      </c>
      <c r="E31" s="27" t="s">
        <v>243</v>
      </c>
      <c r="F31" s="27" t="s">
        <v>50</v>
      </c>
      <c r="G31" s="29">
        <v>0</v>
      </c>
    </row>
    <row r="32" spans="1:7" x14ac:dyDescent="0.3">
      <c r="B32" s="27" t="s">
        <v>151</v>
      </c>
      <c r="C32" s="27" t="s">
        <v>244</v>
      </c>
      <c r="D32" s="29">
        <v>8</v>
      </c>
      <c r="E32" s="27" t="s">
        <v>245</v>
      </c>
      <c r="F32" s="27" t="s">
        <v>50</v>
      </c>
      <c r="G32" s="29">
        <v>0</v>
      </c>
    </row>
    <row r="33" spans="2:7" x14ac:dyDescent="0.3">
      <c r="B33" s="27" t="s">
        <v>112</v>
      </c>
      <c r="C33" s="27" t="s">
        <v>246</v>
      </c>
      <c r="D33" s="29">
        <v>10</v>
      </c>
      <c r="E33" s="27" t="s">
        <v>247</v>
      </c>
      <c r="F33" s="27" t="s">
        <v>50</v>
      </c>
      <c r="G33" s="29">
        <v>0</v>
      </c>
    </row>
    <row r="34" spans="2:7" x14ac:dyDescent="0.3">
      <c r="B34" s="27" t="s">
        <v>248</v>
      </c>
      <c r="C34" s="27" t="s">
        <v>249</v>
      </c>
      <c r="D34" s="29">
        <v>7</v>
      </c>
      <c r="E34" s="27" t="s">
        <v>250</v>
      </c>
      <c r="F34" s="27" t="s">
        <v>50</v>
      </c>
      <c r="G34" s="29">
        <v>0</v>
      </c>
    </row>
    <row r="35" spans="2:7" x14ac:dyDescent="0.3">
      <c r="B35" s="27" t="s">
        <v>251</v>
      </c>
      <c r="C35" s="27" t="s">
        <v>252</v>
      </c>
      <c r="D35" s="29">
        <v>12</v>
      </c>
      <c r="E35" s="27" t="s">
        <v>253</v>
      </c>
      <c r="F35" s="27" t="s">
        <v>50</v>
      </c>
      <c r="G35" s="29">
        <v>0</v>
      </c>
    </row>
    <row r="36" spans="2:7" ht="15" thickBot="1" x14ac:dyDescent="0.35">
      <c r="B36" s="25" t="s">
        <v>156</v>
      </c>
      <c r="C36" s="25" t="s">
        <v>254</v>
      </c>
      <c r="D36" s="28">
        <v>11</v>
      </c>
      <c r="E36" s="25" t="s">
        <v>158</v>
      </c>
      <c r="F36" s="25" t="s">
        <v>55</v>
      </c>
      <c r="G36" s="28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1" sqref="F21"/>
    </sheetView>
  </sheetViews>
  <sheetFormatPr defaultRowHeight="14.4" x14ac:dyDescent="0.3"/>
  <cols>
    <col min="1" max="1" width="17.6640625" customWidth="1"/>
    <col min="2" max="4" width="12.109375" customWidth="1"/>
  </cols>
  <sheetData>
    <row r="1" spans="1:7" x14ac:dyDescent="0.3">
      <c r="A1" s="81" t="s">
        <v>255</v>
      </c>
      <c r="B1" s="82" t="s">
        <v>257</v>
      </c>
      <c r="C1" s="82"/>
      <c r="D1" s="84" t="s">
        <v>258</v>
      </c>
    </row>
    <row r="2" spans="1:7" x14ac:dyDescent="0.3">
      <c r="A2" s="81"/>
      <c r="B2" s="42" t="s">
        <v>259</v>
      </c>
      <c r="C2" s="42" t="s">
        <v>260</v>
      </c>
      <c r="D2" s="84"/>
    </row>
    <row r="3" spans="1:7" x14ac:dyDescent="0.3">
      <c r="A3" s="42">
        <v>1</v>
      </c>
      <c r="B3" s="48">
        <v>2</v>
      </c>
      <c r="C3" s="48">
        <v>0</v>
      </c>
      <c r="D3" s="41">
        <v>1</v>
      </c>
    </row>
    <row r="4" spans="1:7" x14ac:dyDescent="0.3">
      <c r="A4" s="42">
        <v>2</v>
      </c>
      <c r="B4" s="48">
        <v>1</v>
      </c>
      <c r="C4" s="48">
        <v>2</v>
      </c>
      <c r="D4" s="41">
        <v>0</v>
      </c>
    </row>
    <row r="5" spans="1:7" x14ac:dyDescent="0.3">
      <c r="A5" s="42">
        <v>3</v>
      </c>
      <c r="B5" s="48">
        <v>0</v>
      </c>
      <c r="C5" s="48">
        <v>3</v>
      </c>
      <c r="D5" s="41">
        <v>0.5</v>
      </c>
    </row>
    <row r="6" spans="1:7" x14ac:dyDescent="0.3">
      <c r="A6" s="83" t="s">
        <v>256</v>
      </c>
      <c r="B6" s="36">
        <v>3</v>
      </c>
      <c r="C6" s="36">
        <v>2</v>
      </c>
    </row>
    <row r="8" spans="1:7" x14ac:dyDescent="0.3">
      <c r="A8" s="5" t="s">
        <v>263</v>
      </c>
      <c r="B8" s="45">
        <v>250</v>
      </c>
      <c r="C8" s="45">
        <v>250.00000000000003</v>
      </c>
      <c r="D8" s="45">
        <v>0</v>
      </c>
    </row>
    <row r="9" spans="1:7" x14ac:dyDescent="0.3">
      <c r="A9" s="7" t="s">
        <v>264</v>
      </c>
      <c r="B9" s="7"/>
      <c r="C9" s="11">
        <v>250.00000000000003</v>
      </c>
      <c r="D9" s="74"/>
    </row>
    <row r="10" spans="1:7" x14ac:dyDescent="0.3">
      <c r="C10" s="3"/>
      <c r="D10" s="3"/>
    </row>
    <row r="11" spans="1:7" x14ac:dyDescent="0.3">
      <c r="A11" s="67" t="s">
        <v>0</v>
      </c>
      <c r="B11" s="3"/>
    </row>
    <row r="12" spans="1:7" x14ac:dyDescent="0.3">
      <c r="A12" s="3" t="s">
        <v>261</v>
      </c>
      <c r="B12" s="3"/>
    </row>
    <row r="13" spans="1:7" x14ac:dyDescent="0.3">
      <c r="A13" s="4" t="s">
        <v>262</v>
      </c>
      <c r="B13" s="4"/>
    </row>
    <row r="15" spans="1:7" x14ac:dyDescent="0.3">
      <c r="A15" s="5" t="s">
        <v>2</v>
      </c>
    </row>
    <row r="16" spans="1:7" x14ac:dyDescent="0.3">
      <c r="A16" s="85" t="s">
        <v>269</v>
      </c>
      <c r="B16" s="35"/>
      <c r="E16" s="49">
        <f>B3*B8+B4*C8</f>
        <v>750</v>
      </c>
      <c r="F16" s="49" t="s">
        <v>273</v>
      </c>
      <c r="G16" s="49">
        <f>B6*C9</f>
        <v>750.00000000000011</v>
      </c>
    </row>
    <row r="17" spans="1:7" x14ac:dyDescent="0.3">
      <c r="A17" s="85" t="s">
        <v>270</v>
      </c>
      <c r="B17" s="35"/>
      <c r="E17" s="49">
        <f>C4*C8+C5*D8</f>
        <v>500.00000000000006</v>
      </c>
      <c r="F17" s="49" t="s">
        <v>273</v>
      </c>
      <c r="G17" s="49">
        <f>C6*C9</f>
        <v>500.00000000000006</v>
      </c>
    </row>
    <row r="18" spans="1:7" x14ac:dyDescent="0.3">
      <c r="A18" s="85" t="s">
        <v>271</v>
      </c>
      <c r="B18" s="35"/>
      <c r="E18" s="49">
        <f>B8+C8+D8</f>
        <v>500</v>
      </c>
      <c r="F18" s="49" t="s">
        <v>273</v>
      </c>
      <c r="G18" s="49">
        <f>500</f>
        <v>500</v>
      </c>
    </row>
    <row r="19" spans="1:7" x14ac:dyDescent="0.3">
      <c r="A19" s="86" t="s">
        <v>268</v>
      </c>
      <c r="B19" s="86"/>
      <c r="E19" s="49">
        <f>C9</f>
        <v>250.00000000000003</v>
      </c>
      <c r="F19" s="49" t="s">
        <v>274</v>
      </c>
      <c r="G19" s="49">
        <f>0</f>
        <v>0</v>
      </c>
    </row>
    <row r="20" spans="1:7" x14ac:dyDescent="0.3">
      <c r="A20" s="35"/>
      <c r="B20" s="35"/>
      <c r="E20" s="49">
        <f>B8</f>
        <v>250</v>
      </c>
      <c r="F20" s="49" t="s">
        <v>274</v>
      </c>
      <c r="G20" s="49">
        <v>0</v>
      </c>
    </row>
    <row r="21" spans="1:7" x14ac:dyDescent="0.3">
      <c r="A21" s="87" t="s">
        <v>11</v>
      </c>
      <c r="E21" s="49">
        <f>C8</f>
        <v>250.00000000000003</v>
      </c>
      <c r="F21" s="49" t="s">
        <v>274</v>
      </c>
      <c r="G21" s="49">
        <v>0</v>
      </c>
    </row>
    <row r="22" spans="1:7" x14ac:dyDescent="0.3">
      <c r="A22" s="85" t="s">
        <v>272</v>
      </c>
      <c r="C22" s="49">
        <f>C9</f>
        <v>250.00000000000003</v>
      </c>
      <c r="E22" s="49">
        <f>D8</f>
        <v>0</v>
      </c>
      <c r="F22" s="49" t="s">
        <v>274</v>
      </c>
      <c r="G22" s="49">
        <v>0</v>
      </c>
    </row>
  </sheetData>
  <mergeCells count="6">
    <mergeCell ref="A19:B19"/>
    <mergeCell ref="A1:A2"/>
    <mergeCell ref="B1:C1"/>
    <mergeCell ref="D1:D2"/>
    <mergeCell ref="A13:B13"/>
    <mergeCell ref="A9:B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10" workbookViewId="0"/>
  </sheetViews>
  <sheetFormatPr defaultRowHeight="14.4" x14ac:dyDescent="0.3"/>
  <cols>
    <col min="1" max="1" width="2.33203125" customWidth="1"/>
    <col min="2" max="2" width="7.21875" customWidth="1"/>
    <col min="3" max="3" width="21.664062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275</v>
      </c>
    </row>
    <row r="3" spans="1:5" x14ac:dyDescent="0.3">
      <c r="A3" s="5" t="s">
        <v>276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226</v>
      </c>
    </row>
    <row r="8" spans="1:5" x14ac:dyDescent="0.3">
      <c r="A8" s="5"/>
      <c r="B8" t="s">
        <v>227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277</v>
      </c>
      <c r="C16" s="25" t="s">
        <v>278</v>
      </c>
      <c r="D16" s="28">
        <v>1</v>
      </c>
      <c r="E16" s="28">
        <v>250.00000000000003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190</v>
      </c>
      <c r="C21" s="27" t="s">
        <v>279</v>
      </c>
      <c r="D21" s="29">
        <v>1</v>
      </c>
      <c r="E21" s="29">
        <v>250.00000000000003</v>
      </c>
      <c r="F21" s="27" t="s">
        <v>43</v>
      </c>
    </row>
    <row r="22" spans="1:7" x14ac:dyDescent="0.3">
      <c r="B22" s="27" t="s">
        <v>280</v>
      </c>
      <c r="C22" s="27" t="s">
        <v>281</v>
      </c>
      <c r="D22" s="29">
        <v>1</v>
      </c>
      <c r="E22" s="29">
        <v>250</v>
      </c>
      <c r="F22" s="27" t="s">
        <v>43</v>
      </c>
    </row>
    <row r="23" spans="1:7" x14ac:dyDescent="0.3">
      <c r="B23" s="27" t="s">
        <v>72</v>
      </c>
      <c r="C23" s="27" t="s">
        <v>282</v>
      </c>
      <c r="D23" s="29">
        <v>1</v>
      </c>
      <c r="E23" s="29">
        <v>250.00000000000003</v>
      </c>
      <c r="F23" s="27" t="s">
        <v>43</v>
      </c>
    </row>
    <row r="24" spans="1:7" ht="15" thickBot="1" x14ac:dyDescent="0.35">
      <c r="B24" s="25" t="s">
        <v>74</v>
      </c>
      <c r="C24" s="25" t="s">
        <v>283</v>
      </c>
      <c r="D24" s="28">
        <v>1</v>
      </c>
      <c r="E24" s="28">
        <v>0</v>
      </c>
      <c r="F24" s="25" t="s">
        <v>43</v>
      </c>
    </row>
    <row r="27" spans="1:7" ht="15" thickBot="1" x14ac:dyDescent="0.35">
      <c r="A27" t="s">
        <v>1</v>
      </c>
    </row>
    <row r="28" spans="1:7" ht="15" thickBot="1" x14ac:dyDescent="0.35">
      <c r="B28" s="26" t="s">
        <v>30</v>
      </c>
      <c r="C28" s="26" t="s">
        <v>31</v>
      </c>
      <c r="D28" s="26" t="s">
        <v>36</v>
      </c>
      <c r="E28" s="26" t="s">
        <v>37</v>
      </c>
      <c r="F28" s="26" t="s">
        <v>38</v>
      </c>
      <c r="G28" s="26" t="s">
        <v>39</v>
      </c>
    </row>
    <row r="29" spans="1:7" x14ac:dyDescent="0.3">
      <c r="B29" s="27" t="s">
        <v>284</v>
      </c>
      <c r="C29" s="27" t="s">
        <v>265</v>
      </c>
      <c r="D29" s="29">
        <v>750</v>
      </c>
      <c r="E29" s="27" t="s">
        <v>285</v>
      </c>
      <c r="F29" s="27" t="s">
        <v>50</v>
      </c>
      <c r="G29" s="27">
        <v>0</v>
      </c>
    </row>
    <row r="30" spans="1:7" x14ac:dyDescent="0.3">
      <c r="B30" s="27" t="s">
        <v>70</v>
      </c>
      <c r="C30" s="27" t="s">
        <v>266</v>
      </c>
      <c r="D30" s="29">
        <v>500.00000000000006</v>
      </c>
      <c r="E30" s="27" t="s">
        <v>286</v>
      </c>
      <c r="F30" s="27" t="s">
        <v>50</v>
      </c>
      <c r="G30" s="27">
        <v>0</v>
      </c>
    </row>
    <row r="31" spans="1:7" x14ac:dyDescent="0.3">
      <c r="B31" s="27" t="s">
        <v>287</v>
      </c>
      <c r="C31" s="27" t="s">
        <v>267</v>
      </c>
      <c r="D31" s="29">
        <v>500</v>
      </c>
      <c r="E31" s="27" t="s">
        <v>288</v>
      </c>
      <c r="F31" s="27" t="s">
        <v>50</v>
      </c>
      <c r="G31" s="27">
        <v>0</v>
      </c>
    </row>
    <row r="32" spans="1:7" x14ac:dyDescent="0.3">
      <c r="B32" s="27" t="s">
        <v>289</v>
      </c>
      <c r="C32" s="27" t="s">
        <v>268</v>
      </c>
      <c r="D32" s="29">
        <v>250.00000000000003</v>
      </c>
      <c r="E32" s="27" t="s">
        <v>290</v>
      </c>
      <c r="F32" s="27" t="s">
        <v>55</v>
      </c>
      <c r="G32" s="29">
        <v>250.00000000000003</v>
      </c>
    </row>
    <row r="33" spans="2:7" x14ac:dyDescent="0.3">
      <c r="B33" s="27" t="s">
        <v>291</v>
      </c>
      <c r="C33" s="27"/>
      <c r="D33" s="29">
        <v>250</v>
      </c>
      <c r="E33" s="27" t="s">
        <v>292</v>
      </c>
      <c r="F33" s="27" t="s">
        <v>55</v>
      </c>
      <c r="G33" s="29">
        <v>250</v>
      </c>
    </row>
    <row r="34" spans="2:7" x14ac:dyDescent="0.3">
      <c r="B34" s="27" t="s">
        <v>293</v>
      </c>
      <c r="C34" s="27" t="s">
        <v>11</v>
      </c>
      <c r="D34" s="29">
        <v>250.00000000000003</v>
      </c>
      <c r="E34" s="27" t="s">
        <v>294</v>
      </c>
      <c r="F34" s="27" t="s">
        <v>55</v>
      </c>
      <c r="G34" s="29">
        <v>250.00000000000003</v>
      </c>
    </row>
    <row r="35" spans="2:7" ht="15" thickBot="1" x14ac:dyDescent="0.35">
      <c r="B35" s="25" t="s">
        <v>295</v>
      </c>
      <c r="C35" s="25" t="s">
        <v>272</v>
      </c>
      <c r="D35" s="28">
        <v>0</v>
      </c>
      <c r="E35" s="25" t="s">
        <v>296</v>
      </c>
      <c r="F35" s="25" t="s">
        <v>50</v>
      </c>
      <c r="G35" s="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4" workbookViewId="0">
      <selection activeCell="F30" sqref="F30"/>
    </sheetView>
  </sheetViews>
  <sheetFormatPr defaultRowHeight="14.4" x14ac:dyDescent="0.3"/>
  <cols>
    <col min="3" max="4" width="9.6640625" customWidth="1"/>
  </cols>
  <sheetData>
    <row r="1" spans="1:7" ht="14.4" customHeight="1" x14ac:dyDescent="0.3">
      <c r="A1" s="88" t="s">
        <v>297</v>
      </c>
      <c r="B1" s="88"/>
      <c r="C1" s="89" t="s">
        <v>304</v>
      </c>
      <c r="D1" s="89"/>
      <c r="E1" s="93" t="s">
        <v>305</v>
      </c>
      <c r="F1" s="93"/>
      <c r="G1" s="93"/>
    </row>
    <row r="2" spans="1:7" x14ac:dyDescent="0.3">
      <c r="A2" s="88"/>
      <c r="B2" s="88"/>
      <c r="C2" s="47" t="s">
        <v>259</v>
      </c>
      <c r="D2" s="47" t="s">
        <v>306</v>
      </c>
      <c r="E2" s="93"/>
      <c r="F2" s="93"/>
      <c r="G2" s="93"/>
    </row>
    <row r="3" spans="1:7" x14ac:dyDescent="0.3">
      <c r="A3" s="90" t="s">
        <v>298</v>
      </c>
      <c r="B3" s="90"/>
      <c r="C3" s="49">
        <v>25</v>
      </c>
      <c r="D3" s="49">
        <v>40</v>
      </c>
      <c r="E3" s="91">
        <v>20</v>
      </c>
      <c r="F3" s="91"/>
      <c r="G3" s="91"/>
    </row>
    <row r="4" spans="1:7" x14ac:dyDescent="0.3">
      <c r="A4" s="90" t="s">
        <v>299</v>
      </c>
      <c r="B4" s="90"/>
      <c r="C4" s="49">
        <v>28</v>
      </c>
      <c r="D4" s="49">
        <v>35</v>
      </c>
      <c r="E4" s="91">
        <v>14</v>
      </c>
      <c r="F4" s="91"/>
      <c r="G4" s="91"/>
    </row>
    <row r="5" spans="1:7" x14ac:dyDescent="0.3">
      <c r="A5" s="90" t="s">
        <v>300</v>
      </c>
      <c r="B5" s="90"/>
      <c r="C5" s="49">
        <v>35</v>
      </c>
      <c r="D5" s="49">
        <v>25</v>
      </c>
      <c r="E5" s="91">
        <v>17.5</v>
      </c>
      <c r="F5" s="91"/>
      <c r="G5" s="91"/>
    </row>
    <row r="6" spans="1:7" x14ac:dyDescent="0.3">
      <c r="A6" s="90" t="s">
        <v>301</v>
      </c>
      <c r="B6" s="90"/>
      <c r="C6" s="90"/>
      <c r="D6" s="90"/>
    </row>
    <row r="7" spans="1:7" x14ac:dyDescent="0.3">
      <c r="A7" s="92" t="s">
        <v>302</v>
      </c>
      <c r="B7" s="92"/>
      <c r="C7" s="52">
        <v>2</v>
      </c>
      <c r="D7" s="52">
        <v>3</v>
      </c>
    </row>
    <row r="8" spans="1:7" x14ac:dyDescent="0.3">
      <c r="A8" s="92" t="s">
        <v>303</v>
      </c>
      <c r="B8" s="92"/>
      <c r="C8" s="52">
        <v>5</v>
      </c>
      <c r="D8" s="52">
        <v>6</v>
      </c>
    </row>
    <row r="10" spans="1:7" x14ac:dyDescent="0.3">
      <c r="A10" s="94" t="s">
        <v>307</v>
      </c>
      <c r="B10" s="94" t="s">
        <v>308</v>
      </c>
      <c r="C10" s="94" t="s">
        <v>313</v>
      </c>
      <c r="D10" s="94" t="s">
        <v>312</v>
      </c>
      <c r="E10" s="94" t="s">
        <v>311</v>
      </c>
    </row>
    <row r="11" spans="1:7" x14ac:dyDescent="0.3">
      <c r="A11" s="94">
        <v>406.45161290322585</v>
      </c>
      <c r="B11" s="94">
        <v>309.67741935483861</v>
      </c>
      <c r="C11" s="94">
        <v>24</v>
      </c>
      <c r="D11" s="94">
        <v>23.364055299539164</v>
      </c>
      <c r="E11" s="94">
        <v>24</v>
      </c>
    </row>
    <row r="13" spans="1:7" x14ac:dyDescent="0.3">
      <c r="A13" s="5" t="s">
        <v>0</v>
      </c>
    </row>
    <row r="14" spans="1:7" x14ac:dyDescent="0.3">
      <c r="A14" s="4" t="s">
        <v>314</v>
      </c>
      <c r="B14" s="4"/>
      <c r="C14" s="4"/>
      <c r="D14" s="10"/>
    </row>
    <row r="15" spans="1:7" x14ac:dyDescent="0.3">
      <c r="A15" s="4" t="s">
        <v>315</v>
      </c>
      <c r="B15" s="4"/>
      <c r="C15" s="4"/>
      <c r="D15" s="10"/>
    </row>
    <row r="16" spans="1:7" x14ac:dyDescent="0.3">
      <c r="A16" s="4" t="s">
        <v>318</v>
      </c>
      <c r="B16" s="4"/>
      <c r="C16" s="4"/>
      <c r="D16" s="4"/>
    </row>
    <row r="17" spans="1:7" x14ac:dyDescent="0.3">
      <c r="A17" s="4" t="s">
        <v>316</v>
      </c>
      <c r="B17" s="4"/>
      <c r="C17" s="4"/>
      <c r="D17" s="10"/>
    </row>
    <row r="18" spans="1:7" x14ac:dyDescent="0.3">
      <c r="A18" s="4" t="s">
        <v>317</v>
      </c>
      <c r="B18" s="4"/>
      <c r="C18" s="4"/>
      <c r="D18" s="10"/>
    </row>
    <row r="20" spans="1:7" x14ac:dyDescent="0.3">
      <c r="A20" s="7" t="s">
        <v>2</v>
      </c>
      <c r="B20" s="7"/>
    </row>
    <row r="21" spans="1:7" x14ac:dyDescent="0.3">
      <c r="A21" s="4" t="s">
        <v>319</v>
      </c>
      <c r="B21" s="4"/>
      <c r="E21" s="48">
        <f>C11</f>
        <v>24</v>
      </c>
      <c r="F21" s="48" t="s">
        <v>273</v>
      </c>
      <c r="G21" s="48">
        <f>A11/C3+B11/D3</f>
        <v>24</v>
      </c>
    </row>
    <row r="22" spans="1:7" x14ac:dyDescent="0.3">
      <c r="A22" s="4" t="s">
        <v>320</v>
      </c>
      <c r="B22" s="4"/>
      <c r="E22" s="48">
        <f>D11</f>
        <v>23.364055299539164</v>
      </c>
      <c r="F22" s="48" t="s">
        <v>273</v>
      </c>
      <c r="G22" s="48">
        <f>A11/C4+B11/D4</f>
        <v>23.364055299539167</v>
      </c>
    </row>
    <row r="23" spans="1:7" x14ac:dyDescent="0.3">
      <c r="A23" s="4" t="s">
        <v>321</v>
      </c>
      <c r="B23" s="4"/>
      <c r="E23" s="48">
        <f>E11</f>
        <v>24</v>
      </c>
      <c r="F23" s="48" t="s">
        <v>273</v>
      </c>
      <c r="G23" s="48">
        <f>A11/C5+B11/D5</f>
        <v>24</v>
      </c>
    </row>
    <row r="24" spans="1:7" x14ac:dyDescent="0.3">
      <c r="A24" t="s">
        <v>325</v>
      </c>
      <c r="E24" s="48">
        <f>C11</f>
        <v>24</v>
      </c>
      <c r="F24" s="48" t="s">
        <v>14</v>
      </c>
      <c r="G24" s="48">
        <f>24</f>
        <v>24</v>
      </c>
    </row>
    <row r="25" spans="1:7" x14ac:dyDescent="0.3">
      <c r="A25" t="s">
        <v>324</v>
      </c>
      <c r="E25" s="48">
        <f>D11</f>
        <v>23.364055299539164</v>
      </c>
      <c r="F25" s="48" t="s">
        <v>14</v>
      </c>
      <c r="G25" s="48">
        <f>24</f>
        <v>24</v>
      </c>
    </row>
    <row r="26" spans="1:7" x14ac:dyDescent="0.3">
      <c r="A26" s="95" t="s">
        <v>326</v>
      </c>
      <c r="E26" s="48">
        <f>E11</f>
        <v>24</v>
      </c>
      <c r="F26" s="48" t="s">
        <v>14</v>
      </c>
      <c r="G26" s="48">
        <f>24</f>
        <v>24</v>
      </c>
    </row>
    <row r="27" spans="1:7" x14ac:dyDescent="0.3">
      <c r="A27" s="4" t="s">
        <v>322</v>
      </c>
      <c r="B27" s="4"/>
      <c r="C27" s="4"/>
      <c r="F27" s="48">
        <f>0</f>
        <v>0</v>
      </c>
    </row>
    <row r="29" spans="1:7" x14ac:dyDescent="0.3">
      <c r="A29" s="7" t="s">
        <v>11</v>
      </c>
      <c r="B29" s="7"/>
    </row>
    <row r="30" spans="1:7" x14ac:dyDescent="0.3">
      <c r="A30" s="4" t="s">
        <v>323</v>
      </c>
      <c r="B30" s="4"/>
      <c r="C30" s="4"/>
      <c r="D30" s="4"/>
      <c r="F30" s="48">
        <f>(C8-C7)*A11+(D8-D7)*B11-E3*C11-E4*D11-E5*E11</f>
        <v>921.2903225806449</v>
      </c>
    </row>
  </sheetData>
  <mergeCells count="24">
    <mergeCell ref="A30:D30"/>
    <mergeCell ref="A20:B20"/>
    <mergeCell ref="A27:C27"/>
    <mergeCell ref="A23:B23"/>
    <mergeCell ref="A22:B22"/>
    <mergeCell ref="A21:B21"/>
    <mergeCell ref="A29:B29"/>
    <mergeCell ref="A17:C17"/>
    <mergeCell ref="A18:C18"/>
    <mergeCell ref="A16:D16"/>
    <mergeCell ref="A14:C14"/>
    <mergeCell ref="A15:C15"/>
    <mergeCell ref="A8:B8"/>
    <mergeCell ref="C1:D1"/>
    <mergeCell ref="E1:G2"/>
    <mergeCell ref="E3:G3"/>
    <mergeCell ref="E4:G4"/>
    <mergeCell ref="E5:G5"/>
    <mergeCell ref="A6:D6"/>
    <mergeCell ref="A1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34.8867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5" t="s">
        <v>18</v>
      </c>
    </row>
    <row r="2" spans="1:5" x14ac:dyDescent="0.3">
      <c r="A2" s="5" t="s">
        <v>327</v>
      </c>
    </row>
    <row r="3" spans="1:5" x14ac:dyDescent="0.3">
      <c r="A3" s="5" t="s">
        <v>328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24</v>
      </c>
    </row>
    <row r="8" spans="1:5" x14ac:dyDescent="0.3">
      <c r="A8" s="5"/>
      <c r="B8" t="s">
        <v>110</v>
      </c>
    </row>
    <row r="9" spans="1:5" x14ac:dyDescent="0.3">
      <c r="A9" s="5" t="s">
        <v>26</v>
      </c>
    </row>
    <row r="10" spans="1:5" x14ac:dyDescent="0.3">
      <c r="B10" t="s">
        <v>329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330</v>
      </c>
      <c r="C16" s="25" t="s">
        <v>331</v>
      </c>
      <c r="D16" s="28">
        <v>-45.5</v>
      </c>
      <c r="E16" s="28">
        <v>921.2903225806449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332</v>
      </c>
      <c r="C21" s="27" t="s">
        <v>307</v>
      </c>
      <c r="D21" s="29">
        <v>1</v>
      </c>
      <c r="E21" s="29">
        <v>406.45161290322585</v>
      </c>
      <c r="F21" s="27" t="s">
        <v>43</v>
      </c>
    </row>
    <row r="22" spans="1:7" x14ac:dyDescent="0.3">
      <c r="B22" s="27" t="s">
        <v>333</v>
      </c>
      <c r="C22" s="27" t="s">
        <v>308</v>
      </c>
      <c r="D22" s="29">
        <v>1</v>
      </c>
      <c r="E22" s="29">
        <v>309.67741935483861</v>
      </c>
      <c r="F22" s="27" t="s">
        <v>43</v>
      </c>
    </row>
    <row r="23" spans="1:7" x14ac:dyDescent="0.3">
      <c r="B23" s="27" t="s">
        <v>334</v>
      </c>
      <c r="C23" s="27" t="s">
        <v>309</v>
      </c>
      <c r="D23" s="29">
        <v>1</v>
      </c>
      <c r="E23" s="29">
        <v>24</v>
      </c>
      <c r="F23" s="27" t="s">
        <v>43</v>
      </c>
    </row>
    <row r="24" spans="1:7" x14ac:dyDescent="0.3">
      <c r="B24" s="27" t="s">
        <v>121</v>
      </c>
      <c r="C24" s="27" t="s">
        <v>310</v>
      </c>
      <c r="D24" s="29">
        <v>1</v>
      </c>
      <c r="E24" s="29">
        <v>23.364055299539164</v>
      </c>
      <c r="F24" s="27" t="s">
        <v>43</v>
      </c>
    </row>
    <row r="25" spans="1:7" ht="15" thickBot="1" x14ac:dyDescent="0.35">
      <c r="B25" s="25" t="s">
        <v>76</v>
      </c>
      <c r="C25" s="25" t="s">
        <v>335</v>
      </c>
      <c r="D25" s="28">
        <v>1</v>
      </c>
      <c r="E25" s="28">
        <v>24</v>
      </c>
      <c r="F25" s="25" t="s">
        <v>43</v>
      </c>
    </row>
    <row r="28" spans="1:7" ht="15" thickBot="1" x14ac:dyDescent="0.35">
      <c r="A28" t="s">
        <v>1</v>
      </c>
    </row>
    <row r="29" spans="1:7" ht="15" thickBot="1" x14ac:dyDescent="0.35">
      <c r="B29" s="26" t="s">
        <v>30</v>
      </c>
      <c r="C29" s="26" t="s">
        <v>31</v>
      </c>
      <c r="D29" s="26" t="s">
        <v>36</v>
      </c>
      <c r="E29" s="26" t="s">
        <v>37</v>
      </c>
      <c r="F29" s="26" t="s">
        <v>38</v>
      </c>
      <c r="G29" s="26" t="s">
        <v>39</v>
      </c>
    </row>
    <row r="30" spans="1:7" x14ac:dyDescent="0.3">
      <c r="B30" s="27" t="s">
        <v>293</v>
      </c>
      <c r="C30" s="27" t="s">
        <v>336</v>
      </c>
      <c r="D30" s="29">
        <v>24</v>
      </c>
      <c r="E30" s="27" t="s">
        <v>337</v>
      </c>
      <c r="F30" s="27" t="s">
        <v>50</v>
      </c>
      <c r="G30" s="27">
        <v>0</v>
      </c>
    </row>
    <row r="31" spans="1:7" x14ac:dyDescent="0.3">
      <c r="B31" s="27" t="s">
        <v>295</v>
      </c>
      <c r="C31" s="27" t="s">
        <v>338</v>
      </c>
      <c r="D31" s="29">
        <v>23.364055299539164</v>
      </c>
      <c r="E31" s="27" t="s">
        <v>339</v>
      </c>
      <c r="F31" s="27" t="s">
        <v>50</v>
      </c>
      <c r="G31" s="27">
        <v>0</v>
      </c>
    </row>
    <row r="32" spans="1:7" x14ac:dyDescent="0.3">
      <c r="B32" s="27" t="s">
        <v>340</v>
      </c>
      <c r="C32" s="27" t="s">
        <v>341</v>
      </c>
      <c r="D32" s="29">
        <v>24</v>
      </c>
      <c r="E32" s="27" t="s">
        <v>342</v>
      </c>
      <c r="F32" s="27" t="s">
        <v>50</v>
      </c>
      <c r="G32" s="27">
        <v>0</v>
      </c>
    </row>
    <row r="33" spans="2:7" x14ac:dyDescent="0.3">
      <c r="B33" s="27" t="s">
        <v>343</v>
      </c>
      <c r="C33" s="27" t="s">
        <v>344</v>
      </c>
      <c r="D33" s="29">
        <v>24</v>
      </c>
      <c r="E33" s="27" t="s">
        <v>345</v>
      </c>
      <c r="F33" s="27" t="s">
        <v>50</v>
      </c>
      <c r="G33" s="27">
        <v>0</v>
      </c>
    </row>
    <row r="34" spans="2:7" x14ac:dyDescent="0.3">
      <c r="B34" s="27" t="s">
        <v>346</v>
      </c>
      <c r="C34" s="27" t="s">
        <v>347</v>
      </c>
      <c r="D34" s="29">
        <v>23.364055299539164</v>
      </c>
      <c r="E34" s="27" t="s">
        <v>348</v>
      </c>
      <c r="F34" s="27" t="s">
        <v>55</v>
      </c>
      <c r="G34" s="27">
        <v>0.63594470046083629</v>
      </c>
    </row>
    <row r="35" spans="2:7" x14ac:dyDescent="0.3">
      <c r="B35" s="27" t="s">
        <v>349</v>
      </c>
      <c r="C35" s="27" t="s">
        <v>350</v>
      </c>
      <c r="D35" s="29">
        <v>24</v>
      </c>
      <c r="E35" s="27" t="s">
        <v>351</v>
      </c>
      <c r="F35" s="27" t="s">
        <v>50</v>
      </c>
      <c r="G35" s="27">
        <v>0</v>
      </c>
    </row>
    <row r="36" spans="2:7" x14ac:dyDescent="0.3">
      <c r="B36" s="27" t="s">
        <v>332</v>
      </c>
      <c r="C36" s="27" t="s">
        <v>307</v>
      </c>
      <c r="D36" s="29">
        <v>406.45161290322585</v>
      </c>
      <c r="E36" s="27" t="s">
        <v>352</v>
      </c>
      <c r="F36" s="27" t="s">
        <v>55</v>
      </c>
      <c r="G36" s="29">
        <v>406.45161290322585</v>
      </c>
    </row>
    <row r="37" spans="2:7" x14ac:dyDescent="0.3">
      <c r="B37" s="27" t="s">
        <v>333</v>
      </c>
      <c r="C37" s="27" t="s">
        <v>308</v>
      </c>
      <c r="D37" s="29">
        <v>309.67741935483861</v>
      </c>
      <c r="E37" s="27" t="s">
        <v>353</v>
      </c>
      <c r="F37" s="27" t="s">
        <v>55</v>
      </c>
      <c r="G37" s="29">
        <v>309.67741935483861</v>
      </c>
    </row>
    <row r="38" spans="2:7" x14ac:dyDescent="0.3">
      <c r="B38" s="27" t="s">
        <v>334</v>
      </c>
      <c r="C38" s="27" t="s">
        <v>309</v>
      </c>
      <c r="D38" s="29">
        <v>24</v>
      </c>
      <c r="E38" s="27" t="s">
        <v>354</v>
      </c>
      <c r="F38" s="27" t="s">
        <v>55</v>
      </c>
      <c r="G38" s="29">
        <v>24</v>
      </c>
    </row>
    <row r="39" spans="2:7" x14ac:dyDescent="0.3">
      <c r="B39" s="27" t="s">
        <v>121</v>
      </c>
      <c r="C39" s="27" t="s">
        <v>310</v>
      </c>
      <c r="D39" s="29">
        <v>23.364055299539164</v>
      </c>
      <c r="E39" s="27" t="s">
        <v>355</v>
      </c>
      <c r="F39" s="27" t="s">
        <v>55</v>
      </c>
      <c r="G39" s="29">
        <v>23.364055299539164</v>
      </c>
    </row>
    <row r="40" spans="2:7" ht="15" thickBot="1" x14ac:dyDescent="0.35">
      <c r="B40" s="25" t="s">
        <v>76</v>
      </c>
      <c r="C40" s="25" t="s">
        <v>335</v>
      </c>
      <c r="D40" s="28">
        <v>24</v>
      </c>
      <c r="E40" s="25" t="s">
        <v>356</v>
      </c>
      <c r="F40" s="25" t="s">
        <v>55</v>
      </c>
      <c r="G40" s="28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18" sqref="F18"/>
    </sheetView>
  </sheetViews>
  <sheetFormatPr defaultRowHeight="14.4" x14ac:dyDescent="0.3"/>
  <cols>
    <col min="6" max="6" width="13.33203125" customWidth="1"/>
  </cols>
  <sheetData>
    <row r="1" spans="1:11" x14ac:dyDescent="0.3">
      <c r="A1" s="47" t="s">
        <v>357</v>
      </c>
      <c r="B1" s="47" t="s">
        <v>358</v>
      </c>
      <c r="C1" s="47" t="s">
        <v>359</v>
      </c>
      <c r="D1" s="47" t="s">
        <v>360</v>
      </c>
      <c r="E1" s="47" t="s">
        <v>361</v>
      </c>
      <c r="F1" s="47" t="s">
        <v>362</v>
      </c>
    </row>
    <row r="2" spans="1:11" x14ac:dyDescent="0.3">
      <c r="A2" s="47" t="s">
        <v>363</v>
      </c>
      <c r="B2" s="96">
        <v>0.4</v>
      </c>
      <c r="C2" s="96">
        <v>0.56999999999999995</v>
      </c>
      <c r="D2" s="96">
        <v>0.01</v>
      </c>
      <c r="E2" s="96">
        <v>0.02</v>
      </c>
      <c r="F2" s="52">
        <v>50</v>
      </c>
    </row>
    <row r="3" spans="1:11" x14ac:dyDescent="0.3">
      <c r="A3" s="47" t="s">
        <v>364</v>
      </c>
      <c r="B3" s="96">
        <v>0.18</v>
      </c>
      <c r="C3" s="96">
        <v>0.67</v>
      </c>
      <c r="D3" s="96">
        <v>0.09</v>
      </c>
      <c r="E3" s="96">
        <v>0.06</v>
      </c>
      <c r="F3" s="52">
        <v>184</v>
      </c>
    </row>
    <row r="4" spans="1:11" x14ac:dyDescent="0.3">
      <c r="A4" s="47" t="s">
        <v>365</v>
      </c>
      <c r="B4" s="96">
        <v>0</v>
      </c>
      <c r="C4" s="96">
        <v>0.88</v>
      </c>
      <c r="D4" s="96">
        <v>0.08</v>
      </c>
      <c r="E4" s="96">
        <v>0.04</v>
      </c>
      <c r="F4" s="52">
        <v>46</v>
      </c>
    </row>
    <row r="6" spans="1:11" x14ac:dyDescent="0.3">
      <c r="A6" s="98" t="s">
        <v>0</v>
      </c>
      <c r="F6" s="5" t="s">
        <v>63</v>
      </c>
    </row>
    <row r="7" spans="1:11" x14ac:dyDescent="0.3">
      <c r="A7" s="97" t="s">
        <v>368</v>
      </c>
      <c r="B7" s="97"/>
      <c r="C7" s="97"/>
      <c r="D7" s="97"/>
      <c r="F7" s="45">
        <v>14.705882352941593</v>
      </c>
    </row>
    <row r="8" spans="1:11" x14ac:dyDescent="0.3">
      <c r="A8" s="4" t="s">
        <v>367</v>
      </c>
      <c r="B8" s="4"/>
      <c r="C8" s="4"/>
      <c r="D8" s="4"/>
      <c r="F8" s="45">
        <v>78.431372549018931</v>
      </c>
    </row>
    <row r="9" spans="1:11" x14ac:dyDescent="0.3">
      <c r="A9" s="4" t="s">
        <v>366</v>
      </c>
      <c r="B9" s="4"/>
      <c r="C9" s="4"/>
      <c r="D9" s="4"/>
      <c r="F9" s="45">
        <v>0</v>
      </c>
    </row>
    <row r="11" spans="1:11" x14ac:dyDescent="0.3">
      <c r="A11" s="7" t="s">
        <v>2</v>
      </c>
      <c r="B11" s="7"/>
    </row>
    <row r="12" spans="1:11" x14ac:dyDescent="0.3">
      <c r="A12" s="4" t="s">
        <v>370</v>
      </c>
      <c r="B12" s="4"/>
      <c r="C12" s="4"/>
      <c r="G12" s="37">
        <f>20</f>
        <v>20</v>
      </c>
      <c r="H12" s="37" t="s">
        <v>14</v>
      </c>
      <c r="I12" s="37">
        <f>B2*F7+B3*F8+B4*F9</f>
        <v>20.000000000000043</v>
      </c>
      <c r="J12" s="37" t="s">
        <v>14</v>
      </c>
      <c r="K12" s="37">
        <f>35</f>
        <v>35</v>
      </c>
    </row>
    <row r="13" spans="1:11" x14ac:dyDescent="0.3">
      <c r="A13" s="4" t="s">
        <v>372</v>
      </c>
      <c r="B13" s="4"/>
      <c r="C13" s="3"/>
      <c r="G13" s="37">
        <f>76</f>
        <v>76</v>
      </c>
      <c r="H13" s="37" t="s">
        <v>10</v>
      </c>
      <c r="I13" s="37">
        <f>C2*F7+C3*F8+C4*F9</f>
        <v>60.931372549019393</v>
      </c>
      <c r="J13" s="1"/>
      <c r="K13" s="1"/>
    </row>
    <row r="14" spans="1:11" x14ac:dyDescent="0.3">
      <c r="A14" s="4" t="s">
        <v>373</v>
      </c>
      <c r="B14" s="4"/>
      <c r="C14" s="3"/>
      <c r="G14" s="37">
        <f>2</f>
        <v>2</v>
      </c>
      <c r="H14" s="37" t="s">
        <v>14</v>
      </c>
      <c r="I14" s="37">
        <f>D2*F7+D3*F8+D4*F9</f>
        <v>7.2058823529411189</v>
      </c>
      <c r="J14" s="1"/>
      <c r="K14" s="1"/>
    </row>
    <row r="15" spans="1:11" x14ac:dyDescent="0.3">
      <c r="A15" s="4" t="s">
        <v>374</v>
      </c>
      <c r="B15" s="4"/>
      <c r="C15" s="3"/>
      <c r="G15" s="37">
        <f>5</f>
        <v>5</v>
      </c>
      <c r="H15" s="37" t="s">
        <v>10</v>
      </c>
      <c r="I15" s="37">
        <f>E2*F7+E3*F8+E4*F9</f>
        <v>4.999999999999968</v>
      </c>
      <c r="J15" s="1"/>
      <c r="K15" s="1"/>
    </row>
    <row r="17" spans="1:6" x14ac:dyDescent="0.3">
      <c r="A17" s="6" t="s">
        <v>11</v>
      </c>
      <c r="B17" s="6"/>
    </row>
    <row r="18" spans="1:6" x14ac:dyDescent="0.3">
      <c r="A18" s="4" t="s">
        <v>375</v>
      </c>
      <c r="B18" s="4"/>
      <c r="C18" s="4"/>
      <c r="D18" s="4"/>
      <c r="F18">
        <f>(F2*F7+F3*F8+F4*F9)/0.33-600</f>
        <v>45359.595959595645</v>
      </c>
    </row>
  </sheetData>
  <mergeCells count="9">
    <mergeCell ref="A14:B14"/>
    <mergeCell ref="A15:B15"/>
    <mergeCell ref="A13:B13"/>
    <mergeCell ref="A18:D18"/>
    <mergeCell ref="A7:D7"/>
    <mergeCell ref="A8:D8"/>
    <mergeCell ref="A9:D9"/>
    <mergeCell ref="A11:B11"/>
    <mergeCell ref="A12:C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2.2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5" t="s">
        <v>18</v>
      </c>
    </row>
    <row r="2" spans="1:5" x14ac:dyDescent="0.3">
      <c r="A2" s="5" t="s">
        <v>376</v>
      </c>
    </row>
    <row r="3" spans="1:5" x14ac:dyDescent="0.3">
      <c r="A3" s="5" t="s">
        <v>377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378</v>
      </c>
    </row>
    <row r="8" spans="1:5" x14ac:dyDescent="0.3">
      <c r="A8" s="5"/>
      <c r="B8" t="s">
        <v>379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380</v>
      </c>
      <c r="C16" s="25" t="s">
        <v>381</v>
      </c>
      <c r="D16" s="28">
        <v>248.4848484848485</v>
      </c>
      <c r="E16" s="28">
        <v>45359.595959595645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382</v>
      </c>
      <c r="C21" s="27" t="s">
        <v>383</v>
      </c>
      <c r="D21" s="29">
        <v>1</v>
      </c>
      <c r="E21" s="29">
        <v>14.705882352941593</v>
      </c>
      <c r="F21" s="27" t="s">
        <v>43</v>
      </c>
    </row>
    <row r="22" spans="1:7" x14ac:dyDescent="0.3">
      <c r="B22" s="27" t="s">
        <v>384</v>
      </c>
      <c r="C22" s="27" t="s">
        <v>385</v>
      </c>
      <c r="D22" s="29">
        <v>1</v>
      </c>
      <c r="E22" s="29">
        <v>78.431372549018931</v>
      </c>
      <c r="F22" s="27" t="s">
        <v>43</v>
      </c>
    </row>
    <row r="23" spans="1:7" ht="15" thickBot="1" x14ac:dyDescent="0.35">
      <c r="B23" s="25" t="s">
        <v>386</v>
      </c>
      <c r="C23" s="25" t="s">
        <v>387</v>
      </c>
      <c r="D23" s="28">
        <v>1</v>
      </c>
      <c r="E23" s="28">
        <v>0</v>
      </c>
      <c r="F23" s="25" t="s">
        <v>43</v>
      </c>
    </row>
    <row r="26" spans="1:7" ht="15" thickBot="1" x14ac:dyDescent="0.35">
      <c r="A26" t="s">
        <v>1</v>
      </c>
    </row>
    <row r="27" spans="1:7" ht="15" thickBot="1" x14ac:dyDescent="0.35">
      <c r="B27" s="26" t="s">
        <v>30</v>
      </c>
      <c r="C27" s="26" t="s">
        <v>31</v>
      </c>
      <c r="D27" s="26" t="s">
        <v>36</v>
      </c>
      <c r="E27" s="26" t="s">
        <v>37</v>
      </c>
      <c r="F27" s="26" t="s">
        <v>38</v>
      </c>
      <c r="G27" s="26" t="s">
        <v>39</v>
      </c>
    </row>
    <row r="28" spans="1:7" x14ac:dyDescent="0.3">
      <c r="B28" s="27" t="s">
        <v>388</v>
      </c>
      <c r="C28" s="27" t="s">
        <v>369</v>
      </c>
      <c r="D28" s="29">
        <v>20</v>
      </c>
      <c r="E28" s="27" t="s">
        <v>389</v>
      </c>
      <c r="F28" s="27" t="s">
        <v>50</v>
      </c>
      <c r="G28" s="27">
        <v>0</v>
      </c>
    </row>
    <row r="29" spans="1:7" x14ac:dyDescent="0.3">
      <c r="B29" s="27" t="s">
        <v>390</v>
      </c>
      <c r="C29" s="27" t="s">
        <v>391</v>
      </c>
      <c r="D29" s="29">
        <v>76</v>
      </c>
      <c r="E29" s="27" t="s">
        <v>392</v>
      </c>
      <c r="F29" s="27" t="s">
        <v>55</v>
      </c>
      <c r="G29" s="29">
        <v>15.068627450980607</v>
      </c>
    </row>
    <row r="30" spans="1:7" x14ac:dyDescent="0.3">
      <c r="B30" s="27" t="s">
        <v>393</v>
      </c>
      <c r="C30" s="27" t="s">
        <v>394</v>
      </c>
      <c r="D30" s="29">
        <v>2</v>
      </c>
      <c r="E30" s="27" t="s">
        <v>395</v>
      </c>
      <c r="F30" s="27" t="s">
        <v>55</v>
      </c>
      <c r="G30" s="27">
        <v>5.2058823529411189</v>
      </c>
    </row>
    <row r="31" spans="1:7" x14ac:dyDescent="0.3">
      <c r="B31" s="27" t="s">
        <v>396</v>
      </c>
      <c r="C31" s="27" t="s">
        <v>371</v>
      </c>
      <c r="D31" s="29">
        <v>5</v>
      </c>
      <c r="E31" s="27" t="s">
        <v>397</v>
      </c>
      <c r="F31" s="27" t="s">
        <v>50</v>
      </c>
      <c r="G31" s="29">
        <v>0</v>
      </c>
    </row>
    <row r="32" spans="1:7" ht="15" thickBot="1" x14ac:dyDescent="0.35">
      <c r="B32" s="25" t="s">
        <v>398</v>
      </c>
      <c r="C32" s="25" t="s">
        <v>14</v>
      </c>
      <c r="D32" s="28">
        <v>20.000000000000043</v>
      </c>
      <c r="E32" s="25" t="s">
        <v>399</v>
      </c>
      <c r="F32" s="25" t="s">
        <v>55</v>
      </c>
      <c r="G32" s="25">
        <v>14.999999999999957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4" sqref="F24"/>
    </sheetView>
  </sheetViews>
  <sheetFormatPr defaultRowHeight="14.4" x14ac:dyDescent="0.3"/>
  <sheetData>
    <row r="1" spans="1:11" ht="28.8" customHeight="1" x14ac:dyDescent="0.3">
      <c r="A1" s="42" t="s">
        <v>400</v>
      </c>
      <c r="B1" s="101" t="s">
        <v>401</v>
      </c>
      <c r="C1" s="101"/>
      <c r="D1" s="101"/>
      <c r="E1" s="101" t="s">
        <v>402</v>
      </c>
      <c r="F1" s="101"/>
      <c r="G1" s="101"/>
    </row>
    <row r="2" spans="1:11" x14ac:dyDescent="0.3">
      <c r="A2" s="43">
        <v>1</v>
      </c>
      <c r="B2" s="99">
        <v>5</v>
      </c>
      <c r="C2" s="99"/>
      <c r="D2" s="99"/>
      <c r="E2" s="100">
        <v>150</v>
      </c>
      <c r="F2" s="100"/>
      <c r="G2" s="100"/>
    </row>
    <row r="3" spans="1:11" x14ac:dyDescent="0.3">
      <c r="A3" s="43">
        <v>2</v>
      </c>
      <c r="B3" s="99">
        <v>7</v>
      </c>
      <c r="C3" s="99"/>
      <c r="D3" s="99"/>
      <c r="E3" s="100">
        <v>200</v>
      </c>
      <c r="F3" s="100"/>
      <c r="G3" s="100"/>
    </row>
    <row r="4" spans="1:11" x14ac:dyDescent="0.3">
      <c r="A4" s="43">
        <v>3</v>
      </c>
      <c r="B4" s="99">
        <v>9</v>
      </c>
      <c r="C4" s="99"/>
      <c r="D4" s="99"/>
      <c r="E4" s="100">
        <v>300</v>
      </c>
      <c r="F4" s="100"/>
      <c r="G4" s="100"/>
    </row>
    <row r="6" spans="1:11" x14ac:dyDescent="0.3">
      <c r="A6" s="101" t="s">
        <v>403</v>
      </c>
      <c r="B6" s="101"/>
      <c r="C6" s="40" t="s">
        <v>404</v>
      </c>
      <c r="D6" s="40"/>
      <c r="E6" s="40"/>
      <c r="F6" s="40"/>
      <c r="G6" s="40"/>
      <c r="H6" s="40"/>
      <c r="I6" s="101" t="s">
        <v>405</v>
      </c>
      <c r="J6" s="101"/>
      <c r="K6" s="101"/>
    </row>
    <row r="7" spans="1:11" x14ac:dyDescent="0.3">
      <c r="A7" s="101"/>
      <c r="B7" s="101"/>
      <c r="C7" s="43">
        <v>1</v>
      </c>
      <c r="D7" s="43">
        <v>2</v>
      </c>
      <c r="E7" s="43">
        <v>3</v>
      </c>
      <c r="F7" s="43">
        <v>4</v>
      </c>
      <c r="G7" s="43">
        <v>5</v>
      </c>
      <c r="H7" s="43">
        <v>6</v>
      </c>
      <c r="I7" s="101"/>
      <c r="J7" s="101"/>
      <c r="K7" s="101"/>
    </row>
    <row r="8" spans="1:11" x14ac:dyDescent="0.3">
      <c r="A8" s="62">
        <v>5</v>
      </c>
      <c r="B8" s="62"/>
      <c r="C8" s="49">
        <v>0</v>
      </c>
      <c r="D8" s="49">
        <v>2</v>
      </c>
      <c r="E8" s="49">
        <v>2</v>
      </c>
      <c r="F8" s="49">
        <v>4</v>
      </c>
      <c r="G8" s="49">
        <v>1</v>
      </c>
      <c r="H8" s="49">
        <v>0</v>
      </c>
      <c r="I8" s="91">
        <v>150</v>
      </c>
      <c r="J8" s="91"/>
      <c r="K8" s="91"/>
    </row>
    <row r="9" spans="1:11" x14ac:dyDescent="0.3">
      <c r="A9" s="62">
        <v>7</v>
      </c>
      <c r="B9" s="62"/>
      <c r="C9" s="49">
        <v>1</v>
      </c>
      <c r="D9" s="49">
        <v>1</v>
      </c>
      <c r="E9" s="49">
        <v>0</v>
      </c>
      <c r="F9" s="49">
        <v>0</v>
      </c>
      <c r="G9" s="49">
        <v>2</v>
      </c>
      <c r="H9" s="49">
        <v>0</v>
      </c>
      <c r="I9" s="91">
        <v>200</v>
      </c>
      <c r="J9" s="91"/>
      <c r="K9" s="91"/>
    </row>
    <row r="10" spans="1:11" x14ac:dyDescent="0.3">
      <c r="A10" s="62">
        <v>9</v>
      </c>
      <c r="B10" s="62"/>
      <c r="C10" s="49">
        <v>1</v>
      </c>
      <c r="D10" s="49">
        <v>0</v>
      </c>
      <c r="E10" s="49">
        <v>1</v>
      </c>
      <c r="F10" s="49">
        <v>0</v>
      </c>
      <c r="G10" s="49">
        <v>0</v>
      </c>
      <c r="H10" s="49">
        <v>2</v>
      </c>
      <c r="I10" s="91">
        <v>300</v>
      </c>
      <c r="J10" s="91"/>
      <c r="K10" s="91"/>
    </row>
    <row r="11" spans="1:11" x14ac:dyDescent="0.3">
      <c r="A11" s="102" t="s">
        <v>406</v>
      </c>
      <c r="B11" s="102"/>
      <c r="C11" s="36">
        <v>0.4</v>
      </c>
      <c r="D11" s="36">
        <v>0.3</v>
      </c>
      <c r="E11" s="36">
        <v>0.1</v>
      </c>
      <c r="F11" s="36">
        <v>0</v>
      </c>
      <c r="G11" s="36">
        <v>0.1</v>
      </c>
      <c r="H11" s="36">
        <v>0.2</v>
      </c>
    </row>
    <row r="13" spans="1:11" x14ac:dyDescent="0.3">
      <c r="A13" s="33" t="s">
        <v>63</v>
      </c>
      <c r="B13" s="33"/>
      <c r="C13" s="45">
        <v>0</v>
      </c>
      <c r="D13" s="45">
        <v>0</v>
      </c>
      <c r="E13" s="45">
        <v>25</v>
      </c>
      <c r="F13" s="45">
        <v>0</v>
      </c>
      <c r="G13" s="45">
        <v>100</v>
      </c>
      <c r="H13" s="45">
        <v>137.5</v>
      </c>
    </row>
    <row r="15" spans="1:11" x14ac:dyDescent="0.3">
      <c r="A15" s="5" t="s">
        <v>0</v>
      </c>
    </row>
    <row r="16" spans="1:11" x14ac:dyDescent="0.3">
      <c r="A16" s="4" t="s">
        <v>407</v>
      </c>
      <c r="B16" s="4"/>
      <c r="C16" s="4"/>
      <c r="D16" s="4"/>
      <c r="E16" s="4"/>
      <c r="F16" s="4"/>
      <c r="G16" s="4"/>
      <c r="H16" s="4"/>
    </row>
    <row r="18" spans="1:7" x14ac:dyDescent="0.3">
      <c r="A18" s="7" t="s">
        <v>2</v>
      </c>
      <c r="B18" s="7"/>
    </row>
    <row r="19" spans="1:7" x14ac:dyDescent="0.3">
      <c r="A19" s="4" t="s">
        <v>408</v>
      </c>
      <c r="B19" s="4"/>
      <c r="C19" s="4"/>
      <c r="E19" s="48">
        <f>D8*D13+E8*E13+F8*F13+G8*G13</f>
        <v>150</v>
      </c>
      <c r="F19" s="48" t="s">
        <v>273</v>
      </c>
      <c r="G19" s="48">
        <f>E2</f>
        <v>150</v>
      </c>
    </row>
    <row r="20" spans="1:7" x14ac:dyDescent="0.3">
      <c r="A20" s="103" t="s">
        <v>409</v>
      </c>
      <c r="B20" s="103"/>
      <c r="C20" s="35"/>
      <c r="E20" s="48">
        <f>C9*C13+D9*D13+G9*G13</f>
        <v>200</v>
      </c>
      <c r="F20" s="48" t="s">
        <v>273</v>
      </c>
      <c r="G20" s="48">
        <f>E3</f>
        <v>200</v>
      </c>
    </row>
    <row r="21" spans="1:7" x14ac:dyDescent="0.3">
      <c r="A21" s="4" t="s">
        <v>410</v>
      </c>
      <c r="B21" s="4"/>
      <c r="E21" s="48">
        <f>C10*C13+E10*E13+H10*H13</f>
        <v>300</v>
      </c>
      <c r="F21" s="48" t="s">
        <v>273</v>
      </c>
      <c r="G21" s="48">
        <f>E4</f>
        <v>300</v>
      </c>
    </row>
    <row r="23" spans="1:7" x14ac:dyDescent="0.3">
      <c r="A23" s="7" t="s">
        <v>11</v>
      </c>
      <c r="B23" s="7"/>
    </row>
    <row r="24" spans="1:7" x14ac:dyDescent="0.3">
      <c r="A24" s="4" t="s">
        <v>411</v>
      </c>
      <c r="B24" s="4"/>
      <c r="C24" s="4"/>
      <c r="D24" s="4"/>
      <c r="F24" s="48">
        <f>C11*C13+D11*D13+E11*E13+G11*G13+H11*H13</f>
        <v>40</v>
      </c>
    </row>
  </sheetData>
  <mergeCells count="26">
    <mergeCell ref="A18:B18"/>
    <mergeCell ref="A19:C19"/>
    <mergeCell ref="A20:B20"/>
    <mergeCell ref="A21:B21"/>
    <mergeCell ref="A23:B23"/>
    <mergeCell ref="A24:D24"/>
    <mergeCell ref="A11:B11"/>
    <mergeCell ref="I8:K8"/>
    <mergeCell ref="I9:K9"/>
    <mergeCell ref="I10:K10"/>
    <mergeCell ref="A13:B13"/>
    <mergeCell ref="A16:H16"/>
    <mergeCell ref="A6:B7"/>
    <mergeCell ref="C6:H6"/>
    <mergeCell ref="I6:K7"/>
    <mergeCell ref="A8:B8"/>
    <mergeCell ref="A9:B9"/>
    <mergeCell ref="A10:B10"/>
    <mergeCell ref="B1:D1"/>
    <mergeCell ref="E1:G1"/>
    <mergeCell ref="B2:D2"/>
    <mergeCell ref="B3:D3"/>
    <mergeCell ref="B4:D4"/>
    <mergeCell ref="E2:G2"/>
    <mergeCell ref="E3:G3"/>
    <mergeCell ref="E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4" workbookViewId="0">
      <selection activeCell="D28" sqref="D28:D30"/>
    </sheetView>
  </sheetViews>
  <sheetFormatPr defaultRowHeight="14.4" x14ac:dyDescent="0.3"/>
  <cols>
    <col min="1" max="1" width="2.33203125" customWidth="1"/>
    <col min="2" max="2" width="7.21875" customWidth="1"/>
    <col min="3" max="3" width="23.109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19</v>
      </c>
    </row>
    <row r="3" spans="1:5" x14ac:dyDescent="0.3">
      <c r="A3" s="5" t="s">
        <v>20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24</v>
      </c>
    </row>
    <row r="8" spans="1:5" x14ac:dyDescent="0.3">
      <c r="A8" s="5"/>
      <c r="B8" t="s">
        <v>25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40</v>
      </c>
      <c r="C16" s="25" t="s">
        <v>12</v>
      </c>
      <c r="D16" s="28">
        <v>10</v>
      </c>
      <c r="E16" s="28">
        <v>1350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41</v>
      </c>
      <c r="C21" s="27" t="s">
        <v>42</v>
      </c>
      <c r="D21" s="29">
        <v>1</v>
      </c>
      <c r="E21" s="29">
        <v>0</v>
      </c>
      <c r="F21" s="27" t="s">
        <v>43</v>
      </c>
    </row>
    <row r="22" spans="1:7" x14ac:dyDescent="0.3">
      <c r="B22" s="27" t="s">
        <v>44</v>
      </c>
      <c r="C22" s="27" t="s">
        <v>45</v>
      </c>
      <c r="D22" s="29">
        <v>1</v>
      </c>
      <c r="E22" s="29">
        <v>100</v>
      </c>
      <c r="F22" s="27" t="s">
        <v>43</v>
      </c>
    </row>
    <row r="23" spans="1:7" ht="15" thickBot="1" x14ac:dyDescent="0.35">
      <c r="B23" s="25" t="s">
        <v>46</v>
      </c>
      <c r="C23" s="25" t="s">
        <v>47</v>
      </c>
      <c r="D23" s="28">
        <v>1</v>
      </c>
      <c r="E23" s="28">
        <v>230</v>
      </c>
      <c r="F23" s="25" t="s">
        <v>43</v>
      </c>
    </row>
    <row r="26" spans="1:7" ht="15" thickBot="1" x14ac:dyDescent="0.35">
      <c r="A26" t="s">
        <v>1</v>
      </c>
    </row>
    <row r="27" spans="1:7" ht="15" thickBot="1" x14ac:dyDescent="0.35">
      <c r="B27" s="26" t="s">
        <v>30</v>
      </c>
      <c r="C27" s="26" t="s">
        <v>31</v>
      </c>
      <c r="D27" s="26" t="s">
        <v>36</v>
      </c>
      <c r="E27" s="26" t="s">
        <v>37</v>
      </c>
      <c r="F27" s="26" t="s">
        <v>38</v>
      </c>
      <c r="G27" s="26" t="s">
        <v>39</v>
      </c>
    </row>
    <row r="28" spans="1:7" x14ac:dyDescent="0.3">
      <c r="B28" s="27" t="s">
        <v>48</v>
      </c>
      <c r="C28" s="27" t="s">
        <v>15</v>
      </c>
      <c r="D28" s="29">
        <v>430</v>
      </c>
      <c r="E28" s="27" t="s">
        <v>49</v>
      </c>
      <c r="F28" s="27" t="s">
        <v>50</v>
      </c>
      <c r="G28" s="27">
        <v>0</v>
      </c>
    </row>
    <row r="29" spans="1:7" x14ac:dyDescent="0.3">
      <c r="B29" s="27" t="s">
        <v>51</v>
      </c>
      <c r="C29" s="27" t="s">
        <v>16</v>
      </c>
      <c r="D29" s="29">
        <v>460</v>
      </c>
      <c r="E29" s="27" t="s">
        <v>52</v>
      </c>
      <c r="F29" s="27" t="s">
        <v>50</v>
      </c>
      <c r="G29" s="27">
        <v>0</v>
      </c>
    </row>
    <row r="30" spans="1:7" ht="15" thickBot="1" x14ac:dyDescent="0.35">
      <c r="B30" s="25" t="s">
        <v>53</v>
      </c>
      <c r="C30" s="25" t="s">
        <v>17</v>
      </c>
      <c r="D30" s="28">
        <v>400</v>
      </c>
      <c r="E30" s="25" t="s">
        <v>54</v>
      </c>
      <c r="F30" s="25" t="s">
        <v>55</v>
      </c>
      <c r="G30" s="2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workbookViewId="0"/>
  </sheetViews>
  <sheetFormatPr defaultRowHeight="14.4" x14ac:dyDescent="0.3"/>
  <cols>
    <col min="1" max="1" width="2.33203125" customWidth="1"/>
    <col min="2" max="2" width="7.21875" customWidth="1"/>
    <col min="3" max="3" width="54.664062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412</v>
      </c>
    </row>
    <row r="3" spans="1:5" x14ac:dyDescent="0.3">
      <c r="A3" s="5" t="s">
        <v>413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414</v>
      </c>
    </row>
    <row r="8" spans="1:5" x14ac:dyDescent="0.3">
      <c r="A8" s="5"/>
      <c r="B8" t="s">
        <v>110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111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186</v>
      </c>
      <c r="C16" s="25" t="s">
        <v>415</v>
      </c>
      <c r="D16" s="28">
        <v>1.0999999999999999</v>
      </c>
      <c r="E16" s="28">
        <v>40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416</v>
      </c>
      <c r="C21" s="27" t="s">
        <v>417</v>
      </c>
      <c r="D21" s="29">
        <v>1</v>
      </c>
      <c r="E21" s="29">
        <v>0</v>
      </c>
      <c r="F21" s="27" t="s">
        <v>43</v>
      </c>
    </row>
    <row r="22" spans="1:7" x14ac:dyDescent="0.3">
      <c r="B22" s="27" t="s">
        <v>241</v>
      </c>
      <c r="C22" s="27" t="s">
        <v>63</v>
      </c>
      <c r="D22" s="29">
        <v>1</v>
      </c>
      <c r="E22" s="29">
        <v>0</v>
      </c>
      <c r="F22" s="27" t="s">
        <v>43</v>
      </c>
    </row>
    <row r="23" spans="1:7" x14ac:dyDescent="0.3">
      <c r="B23" s="27" t="s">
        <v>81</v>
      </c>
      <c r="C23" s="27" t="s">
        <v>418</v>
      </c>
      <c r="D23" s="29">
        <v>1</v>
      </c>
      <c r="E23" s="29">
        <v>25</v>
      </c>
      <c r="F23" s="27" t="s">
        <v>43</v>
      </c>
    </row>
    <row r="24" spans="1:7" x14ac:dyDescent="0.3">
      <c r="B24" s="27" t="s">
        <v>419</v>
      </c>
      <c r="C24" s="27" t="s">
        <v>63</v>
      </c>
      <c r="D24" s="29">
        <v>1</v>
      </c>
      <c r="E24" s="29">
        <v>0</v>
      </c>
      <c r="F24" s="27" t="s">
        <v>43</v>
      </c>
    </row>
    <row r="25" spans="1:7" x14ac:dyDescent="0.3">
      <c r="B25" s="27" t="s">
        <v>390</v>
      </c>
      <c r="C25" s="27" t="s">
        <v>63</v>
      </c>
      <c r="D25" s="29">
        <v>1</v>
      </c>
      <c r="E25" s="29">
        <v>100</v>
      </c>
      <c r="F25" s="27" t="s">
        <v>43</v>
      </c>
    </row>
    <row r="26" spans="1:7" ht="15" thickBot="1" x14ac:dyDescent="0.35">
      <c r="B26" s="25" t="s">
        <v>420</v>
      </c>
      <c r="C26" s="25" t="s">
        <v>63</v>
      </c>
      <c r="D26" s="28">
        <v>1</v>
      </c>
      <c r="E26" s="28">
        <v>137.5</v>
      </c>
      <c r="F26" s="25" t="s">
        <v>43</v>
      </c>
    </row>
    <row r="29" spans="1:7" ht="15" thickBot="1" x14ac:dyDescent="0.35">
      <c r="A29" t="s">
        <v>1</v>
      </c>
    </row>
    <row r="30" spans="1:7" ht="15" thickBot="1" x14ac:dyDescent="0.35">
      <c r="B30" s="26" t="s">
        <v>30</v>
      </c>
      <c r="C30" s="26" t="s">
        <v>31</v>
      </c>
      <c r="D30" s="26" t="s">
        <v>36</v>
      </c>
      <c r="E30" s="26" t="s">
        <v>37</v>
      </c>
      <c r="F30" s="26" t="s">
        <v>38</v>
      </c>
      <c r="G30" s="26" t="s">
        <v>39</v>
      </c>
    </row>
    <row r="31" spans="1:7" x14ac:dyDescent="0.3">
      <c r="B31" s="27" t="s">
        <v>289</v>
      </c>
      <c r="C31" s="27" t="s">
        <v>421</v>
      </c>
      <c r="D31" s="29">
        <v>150</v>
      </c>
      <c r="E31" s="27" t="s">
        <v>422</v>
      </c>
      <c r="F31" s="27" t="s">
        <v>50</v>
      </c>
      <c r="G31" s="27">
        <v>0</v>
      </c>
    </row>
    <row r="32" spans="1:7" x14ac:dyDescent="0.3">
      <c r="B32" s="27" t="s">
        <v>291</v>
      </c>
      <c r="C32" s="27" t="s">
        <v>423</v>
      </c>
      <c r="D32" s="29">
        <v>200</v>
      </c>
      <c r="E32" s="27" t="s">
        <v>424</v>
      </c>
      <c r="F32" s="27" t="s">
        <v>50</v>
      </c>
      <c r="G32" s="27">
        <v>0</v>
      </c>
    </row>
    <row r="33" spans="2:7" ht="15" thickBot="1" x14ac:dyDescent="0.35">
      <c r="B33" s="25" t="s">
        <v>293</v>
      </c>
      <c r="C33" s="25" t="s">
        <v>425</v>
      </c>
      <c r="D33" s="28">
        <v>300</v>
      </c>
      <c r="E33" s="25" t="s">
        <v>337</v>
      </c>
      <c r="F33" s="25" t="s">
        <v>50</v>
      </c>
      <c r="G33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1" sqref="F11:F14"/>
    </sheetView>
  </sheetViews>
  <sheetFormatPr defaultRowHeight="14.4" x14ac:dyDescent="0.3"/>
  <sheetData>
    <row r="1" spans="1:7" x14ac:dyDescent="0.3">
      <c r="C1" s="42" t="s">
        <v>60</v>
      </c>
      <c r="D1" s="42" t="s">
        <v>61</v>
      </c>
      <c r="E1" s="43" t="s">
        <v>62</v>
      </c>
    </row>
    <row r="2" spans="1:7" x14ac:dyDescent="0.3">
      <c r="A2" s="40" t="s">
        <v>58</v>
      </c>
      <c r="B2" s="40"/>
      <c r="C2" s="36">
        <v>300</v>
      </c>
      <c r="D2" s="36">
        <v>400</v>
      </c>
      <c r="E2" s="41">
        <v>12400</v>
      </c>
    </row>
    <row r="3" spans="1:7" x14ac:dyDescent="0.3">
      <c r="A3" s="40" t="s">
        <v>59</v>
      </c>
      <c r="B3" s="40"/>
      <c r="C3" s="36">
        <v>200</v>
      </c>
      <c r="D3" s="36">
        <v>100</v>
      </c>
      <c r="E3" s="41">
        <v>6800</v>
      </c>
    </row>
    <row r="4" spans="1:7" x14ac:dyDescent="0.3">
      <c r="A4" s="40" t="s">
        <v>56</v>
      </c>
      <c r="B4" s="40"/>
      <c r="C4" s="36">
        <v>10</v>
      </c>
      <c r="D4" s="36">
        <v>70</v>
      </c>
      <c r="E4" s="41">
        <v>640</v>
      </c>
    </row>
    <row r="5" spans="1:7" x14ac:dyDescent="0.3">
      <c r="A5" s="40" t="s">
        <v>57</v>
      </c>
      <c r="B5" s="40"/>
      <c r="C5" s="36">
        <v>20</v>
      </c>
      <c r="D5" s="36">
        <v>50</v>
      </c>
      <c r="E5" s="41">
        <v>840</v>
      </c>
    </row>
    <row r="6" spans="1:7" x14ac:dyDescent="0.3">
      <c r="A6" s="38" t="s">
        <v>13</v>
      </c>
      <c r="B6" s="38"/>
      <c r="C6" s="39">
        <v>6</v>
      </c>
      <c r="D6" s="39">
        <v>16</v>
      </c>
    </row>
    <row r="8" spans="1:7" x14ac:dyDescent="0.3">
      <c r="A8" s="33" t="s">
        <v>63</v>
      </c>
      <c r="B8" s="33"/>
      <c r="C8" s="45">
        <v>29.777777777777782</v>
      </c>
      <c r="D8" s="45">
        <v>4.8888888888888884</v>
      </c>
    </row>
    <row r="10" spans="1:7" x14ac:dyDescent="0.3">
      <c r="A10" s="7" t="s">
        <v>2</v>
      </c>
      <c r="B10" s="7"/>
    </row>
    <row r="11" spans="1:7" x14ac:dyDescent="0.3">
      <c r="A11" s="4" t="s">
        <v>64</v>
      </c>
      <c r="B11" s="4"/>
      <c r="C11" s="4"/>
      <c r="E11" s="48">
        <f>C2*C8+D2*D8</f>
        <v>10888.888888888889</v>
      </c>
      <c r="F11" s="48" t="s">
        <v>14</v>
      </c>
      <c r="G11" s="48">
        <f>E2</f>
        <v>12400</v>
      </c>
    </row>
    <row r="12" spans="1:7" x14ac:dyDescent="0.3">
      <c r="A12" s="4" t="s">
        <v>65</v>
      </c>
      <c r="B12" s="4"/>
      <c r="C12" s="4"/>
      <c r="E12" s="48">
        <f>C3*C8+D3*D8</f>
        <v>6444.4444444444453</v>
      </c>
      <c r="F12" s="48" t="s">
        <v>14</v>
      </c>
      <c r="G12" s="48">
        <f>E3</f>
        <v>6800</v>
      </c>
    </row>
    <row r="13" spans="1:7" x14ac:dyDescent="0.3">
      <c r="A13" s="4" t="s">
        <v>66</v>
      </c>
      <c r="B13" s="4"/>
      <c r="C13" s="4"/>
      <c r="E13" s="48">
        <f>C4*C8+D4*D8</f>
        <v>640</v>
      </c>
      <c r="F13" s="48" t="s">
        <v>14</v>
      </c>
      <c r="G13" s="48">
        <f>E4</f>
        <v>640</v>
      </c>
    </row>
    <row r="14" spans="1:7" x14ac:dyDescent="0.3">
      <c r="A14" s="4" t="s">
        <v>67</v>
      </c>
      <c r="B14" s="4"/>
      <c r="C14" s="4"/>
      <c r="E14" s="48">
        <f>C5*C8+D5*D8</f>
        <v>840.00000000000011</v>
      </c>
      <c r="F14" s="48" t="s">
        <v>14</v>
      </c>
      <c r="G14" s="48">
        <f>E5</f>
        <v>840</v>
      </c>
    </row>
    <row r="16" spans="1:7" x14ac:dyDescent="0.3">
      <c r="A16" s="33" t="s">
        <v>11</v>
      </c>
      <c r="B16" s="33"/>
    </row>
    <row r="17" spans="1:5" x14ac:dyDescent="0.3">
      <c r="A17" s="4" t="s">
        <v>105</v>
      </c>
      <c r="B17" s="4"/>
      <c r="C17" s="3"/>
      <c r="E17" s="50">
        <f>C6*C8+D6*D8</f>
        <v>256.88888888888891</v>
      </c>
    </row>
  </sheetData>
  <mergeCells count="13">
    <mergeCell ref="A16:B16"/>
    <mergeCell ref="A17:B17"/>
    <mergeCell ref="A8:B8"/>
    <mergeCell ref="A10:B10"/>
    <mergeCell ref="A11:C11"/>
    <mergeCell ref="A12:C12"/>
    <mergeCell ref="A13:C13"/>
    <mergeCell ref="A14:C14"/>
    <mergeCell ref="A2:B2"/>
    <mergeCell ref="A3:B3"/>
    <mergeCell ref="A4:B4"/>
    <mergeCell ref="A5:B5"/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7" workbookViewId="0"/>
  </sheetViews>
  <sheetFormatPr defaultRowHeight="14.4" x14ac:dyDescent="0.3"/>
  <cols>
    <col min="1" max="1" width="2.33203125" customWidth="1"/>
    <col min="2" max="2" width="7.21875" customWidth="1"/>
    <col min="3" max="3" width="25.2187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5" t="s">
        <v>18</v>
      </c>
    </row>
    <row r="2" spans="1:5" x14ac:dyDescent="0.3">
      <c r="A2" s="5" t="s">
        <v>68</v>
      </c>
    </row>
    <row r="3" spans="1:5" x14ac:dyDescent="0.3">
      <c r="A3" s="5" t="s">
        <v>69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24</v>
      </c>
    </row>
    <row r="8" spans="1:5" x14ac:dyDescent="0.3">
      <c r="A8" s="5"/>
      <c r="B8" t="s">
        <v>25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70</v>
      </c>
      <c r="C16" s="25" t="s">
        <v>71</v>
      </c>
      <c r="D16" s="28">
        <v>22</v>
      </c>
      <c r="E16" s="28">
        <v>256.88888888888891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72</v>
      </c>
      <c r="C21" s="27" t="s">
        <v>73</v>
      </c>
      <c r="D21" s="29">
        <v>1</v>
      </c>
      <c r="E21" s="29">
        <v>29.777777777777782</v>
      </c>
      <c r="F21" s="27" t="s">
        <v>43</v>
      </c>
    </row>
    <row r="22" spans="1:7" ht="15" thickBot="1" x14ac:dyDescent="0.35">
      <c r="B22" s="25" t="s">
        <v>74</v>
      </c>
      <c r="C22" s="25" t="s">
        <v>75</v>
      </c>
      <c r="D22" s="28">
        <v>1</v>
      </c>
      <c r="E22" s="28">
        <v>4.8888888888888884</v>
      </c>
      <c r="F22" s="25" t="s">
        <v>43</v>
      </c>
    </row>
    <row r="25" spans="1:7" ht="15" thickBot="1" x14ac:dyDescent="0.35">
      <c r="A25" t="s">
        <v>1</v>
      </c>
    </row>
    <row r="26" spans="1:7" ht="15" thickBot="1" x14ac:dyDescent="0.35">
      <c r="B26" s="26" t="s">
        <v>30</v>
      </c>
      <c r="C26" s="26" t="s">
        <v>31</v>
      </c>
      <c r="D26" s="26" t="s">
        <v>36</v>
      </c>
      <c r="E26" s="26" t="s">
        <v>37</v>
      </c>
      <c r="F26" s="26" t="s">
        <v>38</v>
      </c>
      <c r="G26" s="26" t="s">
        <v>39</v>
      </c>
    </row>
    <row r="27" spans="1:7" x14ac:dyDescent="0.3">
      <c r="B27" s="27" t="s">
        <v>76</v>
      </c>
      <c r="C27" s="27" t="s">
        <v>77</v>
      </c>
      <c r="D27" s="29">
        <v>10888.888888888889</v>
      </c>
      <c r="E27" s="27" t="s">
        <v>78</v>
      </c>
      <c r="F27" s="27" t="s">
        <v>55</v>
      </c>
      <c r="G27" s="27">
        <v>1511.1111111111113</v>
      </c>
    </row>
    <row r="28" spans="1:7" x14ac:dyDescent="0.3">
      <c r="B28" s="27" t="s">
        <v>40</v>
      </c>
      <c r="C28" s="27" t="s">
        <v>79</v>
      </c>
      <c r="D28" s="29">
        <v>6444.4444444444453</v>
      </c>
      <c r="E28" s="27" t="s">
        <v>80</v>
      </c>
      <c r="F28" s="27" t="s">
        <v>55</v>
      </c>
      <c r="G28" s="27">
        <v>355.55555555555475</v>
      </c>
    </row>
    <row r="29" spans="1:7" x14ac:dyDescent="0.3">
      <c r="B29" s="27" t="s">
        <v>81</v>
      </c>
      <c r="C29" s="27" t="s">
        <v>82</v>
      </c>
      <c r="D29" s="29">
        <v>640</v>
      </c>
      <c r="E29" s="27" t="s">
        <v>83</v>
      </c>
      <c r="F29" s="27" t="s">
        <v>50</v>
      </c>
      <c r="G29" s="27">
        <v>0</v>
      </c>
    </row>
    <row r="30" spans="1:7" ht="15" thickBot="1" x14ac:dyDescent="0.35">
      <c r="B30" s="25" t="s">
        <v>84</v>
      </c>
      <c r="C30" s="25" t="s">
        <v>85</v>
      </c>
      <c r="D30" s="28">
        <v>840.00000000000011</v>
      </c>
      <c r="E30" s="25" t="s">
        <v>86</v>
      </c>
      <c r="F30" s="25" t="s">
        <v>50</v>
      </c>
      <c r="G30" s="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4" sqref="A14:B15"/>
    </sheetView>
  </sheetViews>
  <sheetFormatPr defaultRowHeight="14.4" x14ac:dyDescent="0.3"/>
  <cols>
    <col min="1" max="1" width="10.33203125" customWidth="1"/>
  </cols>
  <sheetData>
    <row r="1" spans="1:6" x14ac:dyDescent="0.3">
      <c r="B1" s="43" t="s">
        <v>90</v>
      </c>
      <c r="C1" s="43" t="s">
        <v>91</v>
      </c>
      <c r="D1" s="8" t="s">
        <v>93</v>
      </c>
    </row>
    <row r="2" spans="1:6" x14ac:dyDescent="0.3">
      <c r="A2" s="51" t="s">
        <v>87</v>
      </c>
      <c r="B2" s="48">
        <v>0.2</v>
      </c>
      <c r="C2" s="48">
        <v>0.1</v>
      </c>
      <c r="D2" s="52">
        <v>120</v>
      </c>
    </row>
    <row r="3" spans="1:6" x14ac:dyDescent="0.3">
      <c r="A3" s="51" t="s">
        <v>88</v>
      </c>
      <c r="B3" s="48">
        <v>7.4999999999999997E-2</v>
      </c>
      <c r="C3" s="48">
        <v>0.1</v>
      </c>
      <c r="D3" s="52">
        <v>70</v>
      </c>
    </row>
    <row r="4" spans="1:6" x14ac:dyDescent="0.3">
      <c r="A4" s="51" t="s">
        <v>89</v>
      </c>
      <c r="B4" s="48">
        <v>0</v>
      </c>
      <c r="C4" s="48">
        <v>0.1</v>
      </c>
      <c r="D4" s="52">
        <v>10</v>
      </c>
    </row>
    <row r="5" spans="1:6" x14ac:dyDescent="0.3">
      <c r="A5" s="51" t="s">
        <v>92</v>
      </c>
      <c r="B5" s="41">
        <v>2</v>
      </c>
      <c r="C5" s="41">
        <v>3</v>
      </c>
    </row>
    <row r="6" spans="1:6" x14ac:dyDescent="0.3">
      <c r="B6" s="1"/>
      <c r="C6" s="1"/>
    </row>
    <row r="7" spans="1:6" x14ac:dyDescent="0.3">
      <c r="A7" s="53" t="s">
        <v>94</v>
      </c>
      <c r="B7" s="45">
        <v>800</v>
      </c>
      <c r="C7" s="45">
        <v>100.00000000000023</v>
      </c>
    </row>
    <row r="9" spans="1:6" x14ac:dyDescent="0.3">
      <c r="A9" s="54" t="s">
        <v>2</v>
      </c>
      <c r="B9" s="54"/>
    </row>
    <row r="10" spans="1:6" x14ac:dyDescent="0.3">
      <c r="A10" s="4" t="s">
        <v>102</v>
      </c>
      <c r="B10" s="4"/>
      <c r="D10" s="55">
        <f>B2*B7+C2*C7</f>
        <v>170.00000000000003</v>
      </c>
      <c r="E10" s="55" t="s">
        <v>14</v>
      </c>
      <c r="F10" s="55">
        <f>D2</f>
        <v>120</v>
      </c>
    </row>
    <row r="11" spans="1:6" x14ac:dyDescent="0.3">
      <c r="A11" s="4" t="s">
        <v>103</v>
      </c>
      <c r="B11" s="4"/>
      <c r="D11" s="55">
        <f>B3*B7+C3*C7</f>
        <v>70.000000000000028</v>
      </c>
      <c r="E11" s="55" t="s">
        <v>14</v>
      </c>
      <c r="F11" s="55">
        <f>D3</f>
        <v>70</v>
      </c>
    </row>
    <row r="12" spans="1:6" x14ac:dyDescent="0.3">
      <c r="A12" s="4" t="s">
        <v>104</v>
      </c>
      <c r="B12" s="4"/>
      <c r="D12" s="55">
        <f>B4*B7+C4*C7</f>
        <v>10.000000000000023</v>
      </c>
      <c r="E12" s="55" t="s">
        <v>14</v>
      </c>
      <c r="F12" s="55">
        <f>D4</f>
        <v>10</v>
      </c>
    </row>
    <row r="13" spans="1:6" x14ac:dyDescent="0.3">
      <c r="E13" s="45"/>
    </row>
    <row r="14" spans="1:6" x14ac:dyDescent="0.3">
      <c r="A14" s="7" t="s">
        <v>11</v>
      </c>
      <c r="B14" s="7"/>
    </row>
    <row r="15" spans="1:6" x14ac:dyDescent="0.3">
      <c r="A15" s="4" t="s">
        <v>106</v>
      </c>
      <c r="B15" s="4"/>
      <c r="D15" s="55">
        <f>B5*B7+C5*C7</f>
        <v>1900.0000000000007</v>
      </c>
    </row>
  </sheetData>
  <mergeCells count="6">
    <mergeCell ref="A9:B9"/>
    <mergeCell ref="A10:B10"/>
    <mergeCell ref="A11:B11"/>
    <mergeCell ref="A12:B12"/>
    <mergeCell ref="A14:B14"/>
    <mergeCell ref="A15:B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24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107</v>
      </c>
    </row>
    <row r="3" spans="1:5" x14ac:dyDescent="0.3">
      <c r="A3" s="5" t="s">
        <v>108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109</v>
      </c>
    </row>
    <row r="8" spans="1:5" x14ac:dyDescent="0.3">
      <c r="A8" s="5"/>
      <c r="B8" t="s">
        <v>110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111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112</v>
      </c>
      <c r="C16" s="25" t="s">
        <v>113</v>
      </c>
      <c r="D16" s="28">
        <v>5</v>
      </c>
      <c r="E16" s="28">
        <v>1900.0000000000007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114</v>
      </c>
      <c r="C21" s="27" t="s">
        <v>115</v>
      </c>
      <c r="D21" s="29">
        <v>1</v>
      </c>
      <c r="E21" s="29">
        <v>800</v>
      </c>
      <c r="F21" s="27" t="s">
        <v>43</v>
      </c>
    </row>
    <row r="22" spans="1:7" ht="15" thickBot="1" x14ac:dyDescent="0.35">
      <c r="B22" s="25" t="s">
        <v>116</v>
      </c>
      <c r="C22" s="25" t="s">
        <v>117</v>
      </c>
      <c r="D22" s="28">
        <v>1</v>
      </c>
      <c r="E22" s="28">
        <v>100.00000000000023</v>
      </c>
      <c r="F22" s="25" t="s">
        <v>43</v>
      </c>
    </row>
    <row r="25" spans="1:7" ht="15" thickBot="1" x14ac:dyDescent="0.35">
      <c r="A25" t="s">
        <v>1</v>
      </c>
    </row>
    <row r="26" spans="1:7" ht="15" thickBot="1" x14ac:dyDescent="0.35">
      <c r="B26" s="26" t="s">
        <v>30</v>
      </c>
      <c r="C26" s="26" t="s">
        <v>31</v>
      </c>
      <c r="D26" s="26" t="s">
        <v>36</v>
      </c>
      <c r="E26" s="26" t="s">
        <v>37</v>
      </c>
      <c r="F26" s="26" t="s">
        <v>38</v>
      </c>
      <c r="G26" s="26" t="s">
        <v>39</v>
      </c>
    </row>
    <row r="27" spans="1:7" x14ac:dyDescent="0.3">
      <c r="B27" s="27" t="s">
        <v>118</v>
      </c>
      <c r="C27" s="27" t="s">
        <v>119</v>
      </c>
      <c r="D27" s="29">
        <v>170.00000000000003</v>
      </c>
      <c r="E27" s="27" t="s">
        <v>120</v>
      </c>
      <c r="F27" s="27" t="s">
        <v>55</v>
      </c>
      <c r="G27" s="29">
        <v>50.000000000000028</v>
      </c>
    </row>
    <row r="28" spans="1:7" x14ac:dyDescent="0.3">
      <c r="B28" s="27" t="s">
        <v>121</v>
      </c>
      <c r="C28" s="27" t="s">
        <v>122</v>
      </c>
      <c r="D28" s="29">
        <v>70.000000000000028</v>
      </c>
      <c r="E28" s="27" t="s">
        <v>123</v>
      </c>
      <c r="F28" s="27" t="s">
        <v>50</v>
      </c>
      <c r="G28" s="29">
        <v>0</v>
      </c>
    </row>
    <row r="29" spans="1:7" ht="15" thickBot="1" x14ac:dyDescent="0.35">
      <c r="B29" s="25" t="s">
        <v>124</v>
      </c>
      <c r="C29" s="25" t="s">
        <v>125</v>
      </c>
      <c r="D29" s="28">
        <v>10.000000000000023</v>
      </c>
      <c r="E29" s="25" t="s">
        <v>126</v>
      </c>
      <c r="F29" s="25" t="s">
        <v>50</v>
      </c>
      <c r="G29" s="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2" sqref="D22"/>
    </sheetView>
  </sheetViews>
  <sheetFormatPr defaultRowHeight="14.4" x14ac:dyDescent="0.3"/>
  <cols>
    <col min="1" max="1" width="12.33203125" customWidth="1"/>
    <col min="2" max="2" width="11.109375" customWidth="1"/>
  </cols>
  <sheetData>
    <row r="1" spans="1:6" x14ac:dyDescent="0.3">
      <c r="A1" s="4" t="s">
        <v>127</v>
      </c>
      <c r="B1" s="4"/>
      <c r="C1" s="4"/>
      <c r="D1" s="4"/>
      <c r="E1" s="4"/>
      <c r="F1" s="4"/>
    </row>
    <row r="2" spans="1:6" x14ac:dyDescent="0.3">
      <c r="A2" s="4" t="s">
        <v>128</v>
      </c>
      <c r="B2" s="4"/>
      <c r="C2" s="4"/>
      <c r="D2" s="4"/>
      <c r="E2" s="4"/>
    </row>
    <row r="4" spans="1:6" ht="28.8" customHeight="1" x14ac:dyDescent="0.3">
      <c r="B4" s="56" t="s">
        <v>131</v>
      </c>
      <c r="C4" s="56" t="s">
        <v>132</v>
      </c>
      <c r="D4" s="56" t="s">
        <v>62</v>
      </c>
    </row>
    <row r="5" spans="1:6" x14ac:dyDescent="0.3">
      <c r="A5" s="51" t="s">
        <v>129</v>
      </c>
      <c r="B5" s="49">
        <v>2.5</v>
      </c>
      <c r="C5" s="49">
        <v>5</v>
      </c>
      <c r="D5" s="52">
        <v>80</v>
      </c>
    </row>
    <row r="6" spans="1:6" x14ac:dyDescent="0.3">
      <c r="A6" s="51" t="s">
        <v>130</v>
      </c>
      <c r="B6" s="49">
        <v>7.5</v>
      </c>
      <c r="C6" s="49">
        <v>10</v>
      </c>
      <c r="D6" s="52">
        <v>180</v>
      </c>
    </row>
    <row r="7" spans="1:6" ht="28.8" customHeight="1" x14ac:dyDescent="0.3">
      <c r="A7" s="57" t="s">
        <v>133</v>
      </c>
      <c r="B7" s="58">
        <v>10</v>
      </c>
      <c r="C7" s="58">
        <v>12</v>
      </c>
      <c r="D7" s="1"/>
    </row>
    <row r="8" spans="1:6" x14ac:dyDescent="0.3">
      <c r="A8" s="59" t="s">
        <v>134</v>
      </c>
      <c r="B8" s="36">
        <v>160</v>
      </c>
      <c r="C8" s="36">
        <v>600</v>
      </c>
      <c r="D8" s="1"/>
    </row>
    <row r="9" spans="1:6" x14ac:dyDescent="0.3">
      <c r="A9" s="5"/>
    </row>
    <row r="10" spans="1:6" x14ac:dyDescent="0.3">
      <c r="A10" s="53" t="s">
        <v>63</v>
      </c>
      <c r="B10" s="1">
        <v>0</v>
      </c>
      <c r="C10" s="1">
        <v>16</v>
      </c>
    </row>
    <row r="13" spans="1:6" x14ac:dyDescent="0.3">
      <c r="A13" s="60" t="s">
        <v>135</v>
      </c>
      <c r="B13" s="60"/>
    </row>
    <row r="14" spans="1:6" x14ac:dyDescent="0.3">
      <c r="A14" s="4" t="s">
        <v>136</v>
      </c>
      <c r="B14" s="4"/>
      <c r="D14" s="48">
        <f>B5*B10+C5*C10</f>
        <v>80</v>
      </c>
      <c r="E14" s="48" t="s">
        <v>14</v>
      </c>
      <c r="F14" s="48">
        <f>D5</f>
        <v>80</v>
      </c>
    </row>
    <row r="15" spans="1:6" x14ac:dyDescent="0.3">
      <c r="A15" s="4" t="s">
        <v>137</v>
      </c>
      <c r="B15" s="4"/>
      <c r="D15" s="48">
        <f>B6*B10+C6*C10</f>
        <v>160</v>
      </c>
      <c r="E15" s="48" t="s">
        <v>14</v>
      </c>
      <c r="F15" s="48">
        <f>D6</f>
        <v>180</v>
      </c>
    </row>
    <row r="17" spans="1:6" x14ac:dyDescent="0.3">
      <c r="A17" s="6" t="s">
        <v>138</v>
      </c>
      <c r="B17" s="6"/>
      <c r="C17" s="6"/>
      <c r="D17" s="6"/>
      <c r="E17" s="6"/>
    </row>
    <row r="18" spans="1:6" x14ac:dyDescent="0.3">
      <c r="A18" t="s">
        <v>139</v>
      </c>
      <c r="D18" s="48">
        <f>B7</f>
        <v>10</v>
      </c>
      <c r="E18" s="48" t="s">
        <v>10</v>
      </c>
      <c r="F18" s="48">
        <f>B7</f>
        <v>10</v>
      </c>
    </row>
    <row r="19" spans="1:6" x14ac:dyDescent="0.3">
      <c r="A19" t="s">
        <v>140</v>
      </c>
      <c r="D19" s="48">
        <f>C7</f>
        <v>12</v>
      </c>
      <c r="E19" s="48" t="s">
        <v>10</v>
      </c>
      <c r="F19" s="48">
        <f>C7</f>
        <v>12</v>
      </c>
    </row>
    <row r="21" spans="1:6" x14ac:dyDescent="0.3">
      <c r="A21" s="6" t="s">
        <v>11</v>
      </c>
      <c r="B21" s="6"/>
    </row>
    <row r="22" spans="1:6" x14ac:dyDescent="0.3">
      <c r="A22" s="10" t="s">
        <v>141</v>
      </c>
      <c r="B22" s="10"/>
      <c r="D22" s="50">
        <f>B8*B10+C8*C10</f>
        <v>9600</v>
      </c>
    </row>
  </sheetData>
  <mergeCells count="4">
    <mergeCell ref="A15:B15"/>
    <mergeCell ref="A1:F1"/>
    <mergeCell ref="A2:E2"/>
    <mergeCell ref="A14:B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28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18</v>
      </c>
    </row>
    <row r="2" spans="1:5" x14ac:dyDescent="0.3">
      <c r="A2" s="5" t="s">
        <v>142</v>
      </c>
    </row>
    <row r="3" spans="1:5" x14ac:dyDescent="0.3">
      <c r="A3" s="5" t="s">
        <v>143</v>
      </c>
    </row>
    <row r="4" spans="1:5" x14ac:dyDescent="0.3">
      <c r="A4" s="5" t="s">
        <v>21</v>
      </c>
    </row>
    <row r="5" spans="1:5" x14ac:dyDescent="0.3">
      <c r="A5" s="5" t="s">
        <v>22</v>
      </c>
    </row>
    <row r="6" spans="1:5" x14ac:dyDescent="0.3">
      <c r="A6" s="5"/>
      <c r="B6" t="s">
        <v>23</v>
      </c>
    </row>
    <row r="7" spans="1:5" x14ac:dyDescent="0.3">
      <c r="A7" s="5"/>
      <c r="B7" t="s">
        <v>24</v>
      </c>
    </row>
    <row r="8" spans="1:5" x14ac:dyDescent="0.3">
      <c r="A8" s="5"/>
      <c r="B8" t="s">
        <v>144</v>
      </c>
    </row>
    <row r="9" spans="1:5" x14ac:dyDescent="0.3">
      <c r="A9" s="5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26" t="s">
        <v>30</v>
      </c>
      <c r="C15" s="26" t="s">
        <v>31</v>
      </c>
      <c r="D15" s="26" t="s">
        <v>32</v>
      </c>
      <c r="E15" s="26" t="s">
        <v>33</v>
      </c>
    </row>
    <row r="16" spans="1:5" ht="15" thickBot="1" x14ac:dyDescent="0.35">
      <c r="B16" s="25" t="s">
        <v>145</v>
      </c>
      <c r="C16" s="25" t="s">
        <v>146</v>
      </c>
      <c r="D16" s="28">
        <v>760</v>
      </c>
      <c r="E16" s="28">
        <v>9600</v>
      </c>
    </row>
    <row r="19" spans="1:7" ht="15" thickBot="1" x14ac:dyDescent="0.35">
      <c r="A19" t="s">
        <v>34</v>
      </c>
    </row>
    <row r="20" spans="1:7" ht="15" thickBot="1" x14ac:dyDescent="0.35">
      <c r="B20" s="26" t="s">
        <v>30</v>
      </c>
      <c r="C20" s="26" t="s">
        <v>31</v>
      </c>
      <c r="D20" s="26" t="s">
        <v>32</v>
      </c>
      <c r="E20" s="26" t="s">
        <v>33</v>
      </c>
      <c r="F20" s="26" t="s">
        <v>35</v>
      </c>
    </row>
    <row r="21" spans="1:7" x14ac:dyDescent="0.3">
      <c r="B21" s="27" t="s">
        <v>147</v>
      </c>
      <c r="C21" s="27" t="s">
        <v>148</v>
      </c>
      <c r="D21" s="29">
        <v>1</v>
      </c>
      <c r="E21" s="29">
        <v>0</v>
      </c>
      <c r="F21" s="27" t="s">
        <v>43</v>
      </c>
    </row>
    <row r="22" spans="1:7" ht="15" thickBot="1" x14ac:dyDescent="0.35">
      <c r="B22" s="25" t="s">
        <v>149</v>
      </c>
      <c r="C22" s="25" t="s">
        <v>150</v>
      </c>
      <c r="D22" s="28">
        <v>1</v>
      </c>
      <c r="E22" s="28">
        <v>16</v>
      </c>
      <c r="F22" s="25" t="s">
        <v>43</v>
      </c>
    </row>
    <row r="25" spans="1:7" ht="15" thickBot="1" x14ac:dyDescent="0.35">
      <c r="A25" t="s">
        <v>1</v>
      </c>
    </row>
    <row r="26" spans="1:7" ht="15" thickBot="1" x14ac:dyDescent="0.35">
      <c r="B26" s="26" t="s">
        <v>30</v>
      </c>
      <c r="C26" s="26" t="s">
        <v>31</v>
      </c>
      <c r="D26" s="26" t="s">
        <v>36</v>
      </c>
      <c r="E26" s="26" t="s">
        <v>37</v>
      </c>
      <c r="F26" s="26" t="s">
        <v>38</v>
      </c>
      <c r="G26" s="26" t="s">
        <v>39</v>
      </c>
    </row>
    <row r="27" spans="1:7" x14ac:dyDescent="0.3">
      <c r="B27" s="27" t="s">
        <v>151</v>
      </c>
      <c r="C27" s="27" t="s">
        <v>152</v>
      </c>
      <c r="D27" s="29">
        <v>80</v>
      </c>
      <c r="E27" s="27" t="s">
        <v>153</v>
      </c>
      <c r="F27" s="27" t="s">
        <v>50</v>
      </c>
      <c r="G27" s="27">
        <v>0</v>
      </c>
    </row>
    <row r="28" spans="1:7" x14ac:dyDescent="0.3">
      <c r="B28" s="27" t="s">
        <v>112</v>
      </c>
      <c r="C28" s="27" t="s">
        <v>154</v>
      </c>
      <c r="D28" s="29">
        <v>160</v>
      </c>
      <c r="E28" s="27" t="s">
        <v>155</v>
      </c>
      <c r="F28" s="27" t="s">
        <v>55</v>
      </c>
      <c r="G28" s="27">
        <v>20</v>
      </c>
    </row>
    <row r="29" spans="1:7" x14ac:dyDescent="0.3">
      <c r="B29" s="27" t="s">
        <v>156</v>
      </c>
      <c r="C29" s="27" t="s">
        <v>157</v>
      </c>
      <c r="D29" s="29">
        <v>10</v>
      </c>
      <c r="E29" s="27" t="s">
        <v>158</v>
      </c>
      <c r="F29" s="27" t="s">
        <v>50</v>
      </c>
      <c r="G29" s="29">
        <v>0</v>
      </c>
    </row>
    <row r="30" spans="1:7" ht="15" thickBot="1" x14ac:dyDescent="0.35">
      <c r="B30" s="25" t="s">
        <v>159</v>
      </c>
      <c r="C30" s="25" t="s">
        <v>160</v>
      </c>
      <c r="D30" s="28">
        <v>12</v>
      </c>
      <c r="E30" s="25" t="s">
        <v>161</v>
      </c>
      <c r="F30" s="25" t="s">
        <v>50</v>
      </c>
      <c r="G30" s="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2" sqref="A22:B22"/>
    </sheetView>
  </sheetViews>
  <sheetFormatPr defaultRowHeight="14.4" x14ac:dyDescent="0.3"/>
  <cols>
    <col min="1" max="1" width="17.77734375" customWidth="1"/>
    <col min="2" max="6" width="13.33203125" customWidth="1"/>
  </cols>
  <sheetData>
    <row r="1" spans="1:6" x14ac:dyDescent="0.3">
      <c r="A1" s="61" t="s">
        <v>162</v>
      </c>
      <c r="B1" s="62" t="s">
        <v>168</v>
      </c>
      <c r="C1" s="62"/>
      <c r="D1" s="62"/>
      <c r="E1" s="62"/>
      <c r="F1" s="62"/>
    </row>
    <row r="2" spans="1:6" x14ac:dyDescent="0.3">
      <c r="A2" s="61"/>
      <c r="B2" s="47" t="s">
        <v>169</v>
      </c>
      <c r="C2" s="47" t="s">
        <v>170</v>
      </c>
      <c r="D2" s="47" t="s">
        <v>171</v>
      </c>
      <c r="E2" s="47" t="s">
        <v>172</v>
      </c>
      <c r="F2" s="47" t="s">
        <v>173</v>
      </c>
    </row>
    <row r="3" spans="1:6" ht="15" customHeight="1" x14ac:dyDescent="0.3">
      <c r="A3" s="63" t="s">
        <v>163</v>
      </c>
      <c r="B3" s="63"/>
      <c r="C3" s="63"/>
      <c r="D3" s="63"/>
      <c r="E3" s="63"/>
      <c r="F3" s="63"/>
    </row>
    <row r="4" spans="1:6" ht="15" customHeight="1" x14ac:dyDescent="0.3">
      <c r="A4" s="64" t="s">
        <v>164</v>
      </c>
      <c r="B4" s="46">
        <v>1</v>
      </c>
      <c r="C4" s="46">
        <f ca="1">-C4</f>
        <v>0</v>
      </c>
      <c r="D4" s="46">
        <v>5</v>
      </c>
      <c r="E4" s="46">
        <v>6</v>
      </c>
      <c r="F4" s="46">
        <v>3</v>
      </c>
    </row>
    <row r="5" spans="1:6" x14ac:dyDescent="0.3">
      <c r="A5" s="64" t="s">
        <v>165</v>
      </c>
      <c r="B5" s="46">
        <v>1</v>
      </c>
      <c r="C5" s="46">
        <v>1</v>
      </c>
      <c r="D5" s="46">
        <v>8</v>
      </c>
      <c r="E5" s="46">
        <v>4</v>
      </c>
      <c r="F5" s="46">
        <v>1</v>
      </c>
    </row>
    <row r="6" spans="1:6" ht="28.8" x14ac:dyDescent="0.3">
      <c r="A6" s="64" t="s">
        <v>166</v>
      </c>
      <c r="B6" s="46">
        <v>0</v>
      </c>
      <c r="C6" s="46">
        <v>0</v>
      </c>
      <c r="D6" s="46">
        <v>58</v>
      </c>
      <c r="E6" s="46">
        <v>40</v>
      </c>
      <c r="F6" s="46">
        <v>32</v>
      </c>
    </row>
    <row r="7" spans="1:6" ht="28.8" x14ac:dyDescent="0.3">
      <c r="A7" s="64" t="s">
        <v>167</v>
      </c>
      <c r="B7" s="46">
        <v>12</v>
      </c>
      <c r="C7" s="46">
        <v>8</v>
      </c>
      <c r="D7" s="46">
        <v>81</v>
      </c>
      <c r="E7" s="46">
        <v>70</v>
      </c>
      <c r="F7" s="46">
        <v>27</v>
      </c>
    </row>
    <row r="8" spans="1:6" x14ac:dyDescent="0.3">
      <c r="A8" s="44"/>
    </row>
    <row r="9" spans="1:6" x14ac:dyDescent="0.3">
      <c r="A9" s="66" t="s">
        <v>63</v>
      </c>
      <c r="B9" s="1">
        <v>5</v>
      </c>
      <c r="C9" s="1">
        <v>7</v>
      </c>
    </row>
    <row r="10" spans="1:6" ht="15" customHeight="1" x14ac:dyDescent="0.3">
      <c r="C10" s="3"/>
      <c r="D10" s="3"/>
    </row>
    <row r="11" spans="1:6" x14ac:dyDescent="0.3">
      <c r="A11" s="65" t="s">
        <v>0</v>
      </c>
      <c r="C11" s="3"/>
      <c r="D11" s="3"/>
    </row>
    <row r="12" spans="1:6" x14ac:dyDescent="0.3">
      <c r="A12" s="10" t="s">
        <v>174</v>
      </c>
      <c r="B12" s="10"/>
      <c r="C12" s="3"/>
      <c r="D12" s="3"/>
    </row>
    <row r="13" spans="1:6" x14ac:dyDescent="0.3">
      <c r="A13" s="4" t="s">
        <v>175</v>
      </c>
      <c r="B13" s="4"/>
      <c r="C13" s="3"/>
      <c r="D13" s="3"/>
    </row>
    <row r="14" spans="1:6" x14ac:dyDescent="0.3">
      <c r="C14" s="3"/>
      <c r="D14" s="3"/>
    </row>
    <row r="15" spans="1:6" x14ac:dyDescent="0.3">
      <c r="A15" s="67" t="s">
        <v>2</v>
      </c>
      <c r="B15" s="3"/>
      <c r="C15" s="3"/>
      <c r="D15" s="3"/>
    </row>
    <row r="16" spans="1:6" x14ac:dyDescent="0.3">
      <c r="A16" s="3" t="s">
        <v>177</v>
      </c>
      <c r="B16" s="3"/>
      <c r="C16" s="36">
        <f>B4*B9+B5*C9</f>
        <v>12</v>
      </c>
      <c r="D16" s="36" t="s">
        <v>14</v>
      </c>
      <c r="E16" s="36">
        <f>B7</f>
        <v>12</v>
      </c>
    </row>
    <row r="17" spans="1:6" x14ac:dyDescent="0.3">
      <c r="A17" s="3" t="s">
        <v>178</v>
      </c>
      <c r="B17" s="3"/>
      <c r="C17" s="36">
        <f ca="1">C4*B9+C5*C9</f>
        <v>0</v>
      </c>
      <c r="D17" s="36" t="s">
        <v>14</v>
      </c>
      <c r="E17" s="36">
        <f>C7</f>
        <v>8</v>
      </c>
    </row>
    <row r="18" spans="1:6" x14ac:dyDescent="0.3">
      <c r="A18" s="3" t="s">
        <v>176</v>
      </c>
      <c r="B18" s="3"/>
      <c r="C18" s="36">
        <f>D4*B9+D5*C9</f>
        <v>81</v>
      </c>
      <c r="D18" s="36" t="s">
        <v>14</v>
      </c>
      <c r="E18" s="36">
        <f>D7</f>
        <v>81</v>
      </c>
    </row>
    <row r="19" spans="1:6" x14ac:dyDescent="0.3">
      <c r="A19" s="3" t="s">
        <v>179</v>
      </c>
      <c r="B19" s="3"/>
      <c r="C19" s="36">
        <f>E4*B9+E5*C9</f>
        <v>58</v>
      </c>
      <c r="D19" s="36" t="s">
        <v>14</v>
      </c>
      <c r="E19" s="36">
        <f>E7</f>
        <v>70</v>
      </c>
    </row>
    <row r="20" spans="1:6" x14ac:dyDescent="0.3">
      <c r="A20" s="3" t="s">
        <v>180</v>
      </c>
      <c r="B20" s="3"/>
      <c r="C20" s="36">
        <f>F4*B9+F5*C9</f>
        <v>22</v>
      </c>
      <c r="D20" s="36" t="s">
        <v>14</v>
      </c>
      <c r="E20" s="36">
        <f>F7</f>
        <v>27</v>
      </c>
    </row>
    <row r="21" spans="1:6" x14ac:dyDescent="0.3">
      <c r="A21" s="3"/>
      <c r="B21" s="3"/>
      <c r="C21" s="3"/>
      <c r="D21" s="3"/>
    </row>
    <row r="22" spans="1:6" x14ac:dyDescent="0.3">
      <c r="A22" s="7" t="s">
        <v>11</v>
      </c>
      <c r="B22" s="7"/>
    </row>
    <row r="23" spans="1:6" x14ac:dyDescent="0.3">
      <c r="A23" s="2" t="s">
        <v>181</v>
      </c>
      <c r="B23" s="2"/>
      <c r="C23" s="2"/>
      <c r="D23" s="2"/>
      <c r="F23" s="31"/>
    </row>
    <row r="24" spans="1:6" x14ac:dyDescent="0.3">
      <c r="A24" s="4" t="s">
        <v>182</v>
      </c>
      <c r="B24" s="4"/>
      <c r="C24" s="4"/>
      <c r="D24" s="4"/>
      <c r="F24" s="34">
        <f>D6*C18+E6*C19+F6*C20</f>
        <v>7722</v>
      </c>
    </row>
  </sheetData>
  <mergeCells count="7">
    <mergeCell ref="A22:B22"/>
    <mergeCell ref="A23:D23"/>
    <mergeCell ref="A24:D24"/>
    <mergeCell ref="A1:A2"/>
    <mergeCell ref="B1:F1"/>
    <mergeCell ref="A3:F3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2.1</vt:lpstr>
      <vt:lpstr>Отчет о результатах 2.1</vt:lpstr>
      <vt:lpstr>2.2</vt:lpstr>
      <vt:lpstr>Отчет о результатах 2.2</vt:lpstr>
      <vt:lpstr>2.3</vt:lpstr>
      <vt:lpstr>Отчет о результатах 2.3</vt:lpstr>
      <vt:lpstr>2.4</vt:lpstr>
      <vt:lpstr>Отчет о результатах 2.4</vt:lpstr>
      <vt:lpstr>2.5</vt:lpstr>
      <vt:lpstr>Отчет о результатах 2.5</vt:lpstr>
      <vt:lpstr>2.6</vt:lpstr>
      <vt:lpstr>Отчет о результатах 2.6</vt:lpstr>
      <vt:lpstr>2.7</vt:lpstr>
      <vt:lpstr>Отчет о результатах 2.7</vt:lpstr>
      <vt:lpstr>2.8</vt:lpstr>
      <vt:lpstr>Отчет о результатах 2.8</vt:lpstr>
      <vt:lpstr>2.9</vt:lpstr>
      <vt:lpstr>Отчет о результатах 2.9</vt:lpstr>
      <vt:lpstr>2.10</vt:lpstr>
      <vt:lpstr>Отчет о результатах 2.10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Наташа</cp:lastModifiedBy>
  <dcterms:created xsi:type="dcterms:W3CDTF">2022-04-12T20:01:08Z</dcterms:created>
  <dcterms:modified xsi:type="dcterms:W3CDTF">2022-04-13T21:48:27Z</dcterms:modified>
</cp:coreProperties>
</file>