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D:\Aweiqingzhu\论文截图\"/>
    </mc:Choice>
  </mc:AlternateContent>
  <xr:revisionPtr revIDLastSave="0" documentId="13_ncr:1_{7B4783AD-615E-4489-B975-436A717CEF23}" xr6:coauthVersionLast="47" xr6:coauthVersionMax="47" xr10:uidLastSave="{00000000-0000-0000-0000-000000000000}"/>
  <bookViews>
    <workbookView xWindow="-110" yWindow="490" windowWidth="19420" windowHeight="10420" activeTab="1" xr2:uid="{00000000-000D-0000-FFFF-FFFF00000000}"/>
  </bookViews>
  <sheets>
    <sheet name="city" sheetId="1" r:id="rId1"/>
    <sheet name="movies" sheetId="2" r:id="rId2"/>
    <sheet name="Album" sheetId="4" r:id="rId3"/>
    <sheet name="AAUP" sheetId="3" r:id="rId4"/>
    <sheet name="RDF2Vec_runtime_old" sheetId="11" r:id="rId5"/>
    <sheet name="E2_accuracy" sheetId="14" r:id="rId6"/>
    <sheet name="Forbes" sheetId="5" r:id="rId7"/>
    <sheet name="RDF2Vec_runtime_2" sheetId="12" r:id="rId8"/>
    <sheet name="KORE" sheetId="6" r:id="rId9"/>
    <sheet name="classifiation&amp;regression" sheetId="9" r:id="rId10"/>
    <sheet name="LP50" sheetId="7" r:id="rId11"/>
    <sheet name="LP&amp;KORE" sheetId="10" r:id="rId12"/>
    <sheet name="SA_detail time" sheetId="13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2" l="1"/>
  <c r="B9" i="12"/>
  <c r="E5" i="12"/>
  <c r="C2" i="12"/>
  <c r="G2" i="12"/>
  <c r="C3" i="12"/>
  <c r="F3" i="12"/>
  <c r="C4" i="12"/>
  <c r="F4" i="12"/>
  <c r="C5" i="12"/>
  <c r="F5" i="12"/>
  <c r="G5" i="12"/>
  <c r="C6" i="12"/>
  <c r="F6" i="12" s="1"/>
  <c r="G6" i="12"/>
  <c r="C7" i="12"/>
  <c r="E7" i="12"/>
  <c r="F7" i="12"/>
  <c r="G7" i="12"/>
  <c r="C8" i="12"/>
  <c r="E8" i="12"/>
  <c r="F8" i="12"/>
  <c r="G8" i="12"/>
  <c r="F3" i="13"/>
  <c r="F4" i="13"/>
  <c r="F5" i="13"/>
  <c r="F6" i="13"/>
  <c r="F7" i="13"/>
  <c r="F8" i="13"/>
  <c r="M9" i="1"/>
  <c r="M10" i="1"/>
  <c r="M11" i="1"/>
  <c r="M12" i="1"/>
  <c r="M13" i="1"/>
  <c r="M14" i="1"/>
  <c r="M15" i="1"/>
  <c r="M16" i="1"/>
  <c r="M8" i="1"/>
  <c r="H6" i="7"/>
  <c r="G2" i="6"/>
  <c r="K6" i="5"/>
  <c r="I6" i="3"/>
  <c r="I6" i="4"/>
  <c r="J6" i="2"/>
  <c r="H6" i="1"/>
  <c r="G9" i="12"/>
  <c r="D9" i="12"/>
  <c r="E9" i="12"/>
  <c r="G28" i="9"/>
  <c r="G29" i="9"/>
  <c r="G30" i="9"/>
  <c r="G31" i="9"/>
  <c r="G27" i="9"/>
  <c r="C8" i="10"/>
  <c r="B8" i="10"/>
  <c r="C12" i="9"/>
  <c r="D12" i="9"/>
  <c r="E12" i="9"/>
  <c r="F12" i="9"/>
  <c r="G12" i="9"/>
  <c r="H12" i="9"/>
  <c r="I12" i="9"/>
  <c r="J12" i="9"/>
  <c r="K12" i="9"/>
  <c r="B12" i="9"/>
  <c r="B31" i="9"/>
  <c r="B27" i="9"/>
  <c r="D31" i="9"/>
  <c r="F31" i="9" s="1"/>
  <c r="D30" i="9"/>
  <c r="F30" i="9" s="1"/>
  <c r="F29" i="9"/>
  <c r="D29" i="9"/>
  <c r="B29" i="9"/>
  <c r="F28" i="9"/>
  <c r="B28" i="9"/>
  <c r="F27" i="9"/>
  <c r="C9" i="12" l="1"/>
  <c r="F9" i="12"/>
  <c r="B30" i="9"/>
  <c r="C9" i="13"/>
  <c r="E9" i="13"/>
  <c r="D9" i="13"/>
  <c r="G9" i="13" s="1"/>
  <c r="B9" i="13"/>
  <c r="F2" i="13"/>
  <c r="F2" i="11"/>
  <c r="I3" i="11"/>
  <c r="J3" i="11" s="1"/>
  <c r="I4" i="11"/>
  <c r="J4" i="11" s="1"/>
  <c r="I5" i="11"/>
  <c r="J5" i="11" s="1"/>
  <c r="I6" i="11"/>
  <c r="J6" i="11" s="1"/>
  <c r="I7" i="11"/>
  <c r="J7" i="11" s="1"/>
  <c r="I8" i="11"/>
  <c r="J8" i="11" s="1"/>
  <c r="I2" i="11"/>
  <c r="J2" i="11" s="1"/>
  <c r="F3" i="11"/>
  <c r="F5" i="11"/>
  <c r="F4" i="11"/>
  <c r="F6" i="11"/>
  <c r="F7" i="11"/>
  <c r="F8" i="11"/>
  <c r="F9" i="13" l="1"/>
</calcChain>
</file>

<file path=xl/sharedStrings.xml><?xml version="1.0" encoding="utf-8"?>
<sst xmlns="http://schemas.openxmlformats.org/spreadsheetml/2006/main" count="501" uniqueCount="243">
  <si>
    <t>Number of Triples</t>
  </si>
  <si>
    <t>Number of Unique Subjects</t>
  </si>
  <si>
    <t>Number of Unique Predicates</t>
  </si>
  <si>
    <t>Number of Unique Objects</t>
  </si>
  <si>
    <t>Number of Nodes</t>
  </si>
  <si>
    <t>Number of Edges</t>
  </si>
  <si>
    <t>Average Node Degree</t>
  </si>
  <si>
    <t>Maximum Node Degree</t>
  </si>
  <si>
    <t>Minimum Node Degree</t>
  </si>
  <si>
    <t>Number of Literals</t>
  </si>
  <si>
    <t>Number of Namespaces</t>
  </si>
  <si>
    <t>Graph Density</t>
  </si>
  <si>
    <t>Basic Statistics</t>
    <phoneticPr fontId="1" type="noConversion"/>
  </si>
  <si>
    <t>Node Degree Statistics</t>
    <phoneticPr fontId="1" type="noConversion"/>
  </si>
  <si>
    <t>Literal Statistics</t>
    <phoneticPr fontId="1" type="noConversion"/>
  </si>
  <si>
    <t>Namespace Usage</t>
    <phoneticPr fontId="1" type="noConversion"/>
  </si>
  <si>
    <t>Density</t>
    <phoneticPr fontId="1" type="noConversion"/>
  </si>
  <si>
    <t>comment</t>
    <phoneticPr fontId="1" type="noConversion"/>
  </si>
  <si>
    <t>Number of Nodes(The total number of unique entities)</t>
    <phoneticPr fontId="1" type="noConversion"/>
  </si>
  <si>
    <t>Number of Edges</t>
    <phoneticPr fontId="1" type="noConversion"/>
  </si>
  <si>
    <t>City_15K has more triples, meaning it contains more relationships or assertions, suggesting it might be a more comprehensive or detailed KG. I think I can understand, since the walk is random, maybe the graph is generally smaller.</t>
    <phoneticPr fontId="1" type="noConversion"/>
  </si>
  <si>
    <t xml:space="preserve">City_basline has significantly more unique subjects, indicating that it covers a broader range of entities or concepts as subjects compared to City_15K. </t>
    <phoneticPr fontId="1" type="noConversion"/>
  </si>
  <si>
    <t xml:space="preserve">City_basline uses a wider variety of predicates, suggesting it captures a richer or more diverse set of relationships between entities. </t>
    <phoneticPr fontId="1" type="noConversion"/>
  </si>
  <si>
    <t>City_basline has more unique objects, which indicates that it references a broader set of entities or values as objects.</t>
    <phoneticPr fontId="1" type="noConversion"/>
  </si>
  <si>
    <t>City_basline has more unique nodes, meaning it covers more distinct entities overall. This could reflect a broader or more diverse KG.An entity in the graph can appear both as a subject in some triples and as an object in others. For example, if a resource &lt;http://dbpedia.org/resource/Amsterdam&gt; is both a subject in one triple and an object in another, it would be counted once in num_nodes but would be counted separately in num_subjects and num_objects</t>
    <phoneticPr fontId="1" type="noConversion"/>
  </si>
  <si>
    <t>City_15K has more edges, suggesting a higher level of connectivity between entities, even though it has fewer unique subjects and objects.</t>
    <phoneticPr fontId="1" type="noConversion"/>
  </si>
  <si>
    <t>The higher average node degree in City_15K indicates that its nodes are more densely connected, with each node on average participating in more relationships.</t>
    <phoneticPr fontId="1" type="noConversion"/>
  </si>
  <si>
    <t>The maximum node degree is equal to the number of unique subjects, implying that there’s a central node (likely representing a single dominant subject) in both KGs. City_basline’s higher maximum degree suggests that its most connected node is linked to more entities.</t>
    <phoneticPr fontId="1" type="noConversion"/>
  </si>
  <si>
    <t>The minimum node degree in City_15K is 1, meaning there’s at least one node with only one connection, whereas in City_basline, the minimum degree is 2, suggesting a slightly higher level of connectivity among all nodes.</t>
    <phoneticPr fontId="1" type="noConversion"/>
  </si>
  <si>
    <t>Both KGs use the same number of namespaces, suggesting they are built from similarly diverse sets of ontologies or vocabularies.</t>
    <phoneticPr fontId="1" type="noConversion"/>
  </si>
  <si>
    <t xml:space="preserve"> Both KGs have no literals, implying they consist entirely of entity-to-entity relationships without direct literal values.</t>
    <phoneticPr fontId="1" type="noConversion"/>
  </si>
  <si>
    <t>summary</t>
    <phoneticPr fontId="1" type="noConversion"/>
  </si>
  <si>
    <t>City_15K has a larger number of triples and edges, higher average node degree, and greater graph density. This suggests that while City_15K might cover fewer unique entities, it describes more relationships between them, leading to a more densely connected graph. This KG might be more detailed within a narrower scope.
City_basline, on the other hand, covers a broader range of unique subjects and objects, with more predicates and a higher maximum node degree. This suggests it may be more comprehensive in terms of the diversity of entities and relationships it covers, though it’s less densely connected on average.</t>
    <phoneticPr fontId="1" type="noConversion"/>
  </si>
  <si>
    <t>Average Node Degree</t>
    <phoneticPr fontId="1" type="noConversion"/>
  </si>
  <si>
    <t>City_15K has a higher graph density, indicating that despite having fewer nodes, it has more edges relative to the possible number of edges, which suggests a denser, more interconnected graph</t>
    <phoneticPr fontId="1" type="noConversion"/>
  </si>
  <si>
    <t>Movies_basline_Statistic</t>
    <phoneticPr fontId="1" type="noConversion"/>
  </si>
  <si>
    <t>comment</t>
    <phoneticPr fontId="1" type="noConversion"/>
  </si>
  <si>
    <t>summary</t>
    <phoneticPr fontId="1" type="noConversion"/>
  </si>
  <si>
    <t>Movies_41K has significantly more triples</t>
    <phoneticPr fontId="1" type="noConversion"/>
  </si>
  <si>
    <t>Movies_41K has nearly three times as many unique subjects as Movies_baseline, meaning it covers a broader range of entities in the subject position. This suggests that Movies_41K encompasses a wider variety of entities being described.</t>
    <phoneticPr fontId="1" type="noConversion"/>
  </si>
  <si>
    <t>Movies_41K uses a larger variety of predicates, indicating a richer diversity of relationships or attributes being expressed between entities. This suggests that it captures more nuanced connections within the graph.</t>
    <phoneticPr fontId="1" type="noConversion"/>
  </si>
  <si>
    <t>The number of unique objects is somewhat comparable, though Movies_41K has slightly more. This suggests that the range of objects being referenced in both KGs is similar, but Movies_41K may connect them in more complex ways.</t>
    <phoneticPr fontId="1" type="noConversion"/>
  </si>
  <si>
    <t>Movies_41K has a significantly higher number of nodes, reflecting its coverage of a broader set of unique entities overall. This indicates a much larger and more comprehensive KG.</t>
    <phoneticPr fontId="1" type="noConversion"/>
  </si>
  <si>
    <t>Movies_41K has nearly five times as many edges, suggesting it captures far more relationships between entities, leading to a denser and more interconnected graph.</t>
    <phoneticPr fontId="1" type="noConversion"/>
  </si>
  <si>
    <t>The higher average node degree in Movies_41K suggests that nodes are, on average, involved in more relationships. This implies that entities in this graph are more richly connected, contributing to a more detailed and intricate structure.</t>
    <phoneticPr fontId="1" type="noConversion"/>
  </si>
  <si>
    <t>Both graphs have a maximum node degree equal to the number of unique subjects, indicating that the most connected node in each graph is linked to all other nodes. The higher value in Movies_41K reflects its larger size and higher connectivity.</t>
    <phoneticPr fontId="1" type="noConversion"/>
  </si>
  <si>
    <t xml:space="preserve"> Movies_41K has at least one node with only a single connection, while Movies_baseline has a minimum degree of 2, indicating slightly more uniform connectivity across all nodes in the baseline KG.</t>
    <phoneticPr fontId="1" type="noConversion"/>
  </si>
  <si>
    <t>Both KGs have 0 literals, indicating that all relationships involve entities rather than literals (such as strings or numbers).</t>
    <phoneticPr fontId="1" type="noConversion"/>
  </si>
  <si>
    <t>Despite its larger size, Movies_41K has a lower graph density compared to Movies_baseline. This means that, relative to the number of possible connections (given the number of nodes), Movies_baseline is more densely connected. However, the absolute number of connections is still much higher in Movies_41K.</t>
    <phoneticPr fontId="1" type="noConversion"/>
  </si>
  <si>
    <t>Both KGs use 2 namespaces, suggesting similar use of vocabularies or ontologies.</t>
    <phoneticPr fontId="1" type="noConversion"/>
  </si>
  <si>
    <t>AAUP_95K contains significantly more triples, indicating a much richer and more detailed set of relationships and assertions. This suggests that AAUP_95K captures a broader and more intricate representation of the domain.</t>
    <phoneticPr fontId="1" type="noConversion"/>
  </si>
  <si>
    <t>AAUP_95K covers almost double the number of unique subjects compared to AAUP_baseline, indicating that it represents a wider range of entities or concepts as subjects within the graph.</t>
    <phoneticPr fontId="1" type="noConversion"/>
  </si>
  <si>
    <t>AAUP_baseline uses a greater variety of predicates, suggesting it may capture a more diverse set of relationships or attributes between entities, despite having fewer subjects and triples overall</t>
    <phoneticPr fontId="1" type="noConversion"/>
  </si>
  <si>
    <t>AAUP_baseline references more unique objects, indicating that it covers a wider array of entities or values in the object position. This could suggest a broader but potentially less detailed focus in terms of object diversity.</t>
    <phoneticPr fontId="1" type="noConversion"/>
  </si>
  <si>
    <t>AAUP_95K has significantly more unique nodes, reflecting its larger scope and coverage of entities. This suggests that AAUP_95K is a more comprehensive KG in terms of the number of entities it represents.</t>
    <phoneticPr fontId="1" type="noConversion"/>
  </si>
  <si>
    <t>AAUP_95K has more than twice the number of edges, indicating a much denser graph with more relationships connecting its entities. This suggests that it captures more complex interconnections between entities.</t>
    <phoneticPr fontId="1" type="noConversion"/>
  </si>
  <si>
    <t>The higher average node degree in AAUP_95K suggests that its entities are, on average, involved in more relationships, reflecting a richer connectivity within the graph.</t>
    <phoneticPr fontId="1" type="noConversion"/>
  </si>
  <si>
    <t>Both KGs have a maximum node degree equal to the number of unique subjects, indicating that in both cases, the most connected node is a subject linked to all other nodes. The higher value in AAUP_95K indicates a broader subject representation.</t>
    <phoneticPr fontId="1" type="noConversion"/>
  </si>
  <si>
    <t xml:space="preserve"> Both graphs have a minimum node degree of 2, indicating that the least connected nodes have at least two relationships</t>
    <phoneticPr fontId="1" type="noConversion"/>
  </si>
  <si>
    <t>Despite its larger size, AAUP_95K has a lower graph density compared to AAUP_baseline. This means that, relative to the number of possible connections (given the number of nodes), AAUP_baseline is more densely connected. However, the absolute number of connections is still much higher in AAUP_95K.</t>
    <phoneticPr fontId="1" type="noConversion"/>
  </si>
  <si>
    <t>AAUP_95K:
Strengths: Larger in every way except for unique predicates and objects, suggesting a richer and more detailed graph with more entities and relationships. It’s a more comprehensive KG, likely better suited for tasks requiring detailed and extensive knowledge representation.
Weaknesses: The lower density suggests that, while it covers more entities, it may be more sparse in terms of how those entities are interconnected relative to the total possible connections.
AAUP_baseline:
Strengths: More densely connected graph relative to its size, with a greater variety of predicates and objects. This might make it more efficient for certain tasks or more balanced in terms of representing a wider variety of relationships despite its smaller overall size.
Weaknesses: Covers fewer unique subjects and nodes, indicating a less comprehensive representation compared to AAUP_95K.</t>
    <phoneticPr fontId="1" type="noConversion"/>
  </si>
  <si>
    <t>Album_61K has a vastly greater number of triples, indicating that it represents significantly more information and relationships within the domain. This suggests that Album_61K is a much richer and more comprehensive KG.</t>
    <phoneticPr fontId="1" type="noConversion"/>
  </si>
  <si>
    <t>Album_61K covers far more unique subjects, indicating that it includes a much broader range of entities in the subject position. This suggests that it represents a wider array of albums or related concepts.</t>
    <phoneticPr fontId="1" type="noConversion"/>
  </si>
  <si>
    <t>Album_61K utilizes more unique predicates, implying a richer variety of relationships between entities. This indicates that it captures more nuanced or diverse connections within the album domain.</t>
    <phoneticPr fontId="1" type="noConversion"/>
  </si>
  <si>
    <t>Album_61K references a much larger set of unique objects, suggesting it encompasses a broader range of entities or concepts in the object position, adding to the KG’s depth.</t>
    <phoneticPr fontId="1" type="noConversion"/>
  </si>
  <si>
    <t>Album_61K has significantly more unique nodes, reflecting its larger scope and more comprehensive entity coverage.</t>
    <phoneticPr fontId="1" type="noConversion"/>
  </si>
  <si>
    <t>Album_61K has an overwhelming number of edges compared to album_baseline, indicating a much denser and more interconnected graph. This implies a far more complex network of relationships between entities.</t>
    <phoneticPr fontId="1" type="noConversion"/>
  </si>
  <si>
    <t>The average node degree in Album_61K is much higher, suggesting that entities in this graph are, on average, involved in many more relationships. This points to a richer and more detailed connectivity between nodes.</t>
    <phoneticPr fontId="1" type="noConversion"/>
  </si>
  <si>
    <t xml:space="preserve"> Both graphs have a maximum node degree equal to the number of unique subjects, indicating that the most connected node in each graph is linked to all other nodes. The higher value in Album_61K indicates a broader subject representation.</t>
    <phoneticPr fontId="1" type="noConversion"/>
  </si>
  <si>
    <t>Album_61K has at least one node with only a single connection, indicating the presence of less connected entities. In contrast, album_baseline ensures every node is connected to at least two others, possibly suggesting a more uniform distribution of relationships.</t>
    <phoneticPr fontId="1" type="noConversion"/>
  </si>
  <si>
    <t>Despite its much larger size, Album_61K has a lower graph density compared to album_baseline. This means that, relative to the number of possible connections, album_baseline is more densely connected. However, in absolute terms, Album_61K still has far more edges and a much more complex structure.</t>
    <phoneticPr fontId="1" type="noConversion"/>
  </si>
  <si>
    <t>Album_61K:
Strengths: Significantly larger and more detailed, with a much higher number of triples, subjects, predicates, objects, and edges. This KG is much richer and offers a more comprehensive view of the album domain. It is well-suited for applications requiring extensive knowledge extraction, in-depth analysis, and detailed representations.
Weaknesses: The lower density, while still capturing a vast amount of data, suggests that the relationships are spread across many more entities, possibly leading to sparsity in certain areas.
album_baseline:
Strengths: While much smaller, it is more densely connected relative to its size. This could make it more efficient for specific tasks where a compact, well-connected graph is preferred, especially in resource-constrained environments.
Weaknesses: Its much smaller size indicates it may lack the richness and comprehensiveness of Album_61K, making it less suitable for tasks requiring detailed or extensive knowledge representation.</t>
    <phoneticPr fontId="1" type="noConversion"/>
  </si>
  <si>
    <t>Forbes_119K has a significantly larger number of triples, indicating that it contains a much more detailed set of relationships and facts. This suggests that Forbes_119K is a more comprehensive KG, with a richer representation of the domain.</t>
    <phoneticPr fontId="1" type="noConversion"/>
  </si>
  <si>
    <t>Forbes_119K includes nearly five times the number of unique subjects compared to Forbes_baseline. This implies that Forbes_119K covers a broader range of entities or concepts in the subject position.</t>
    <phoneticPr fontId="1" type="noConversion"/>
  </si>
  <si>
    <t>Forbes_119K uses a greater variety of predicates, indicating it captures a more diverse set of relationships between entities. However, Forbes_baseline also has a relatively high number of unique predicates, suggesting it too represents a wide array of relationships.</t>
    <phoneticPr fontId="1" type="noConversion"/>
  </si>
  <si>
    <t>Forbes_119K contains more than double the unique objects compared to Forbes_baseline. This suggests that Forbes_119K covers a broader range of entities or values in the object position, enhancing the KG’s depth and richness.</t>
    <phoneticPr fontId="1" type="noConversion"/>
  </si>
  <si>
    <t>Forbes_119K has nearly five times the number of unique nodes, reflecting its larger scope and more comprehensive coverage of entities. This larger node count indicates that Forbes_119K represents a much broader set of entities.</t>
    <phoneticPr fontId="1" type="noConversion"/>
  </si>
  <si>
    <t>Forbes_119K has a vastly larger number of edges, indicating a much more interconnected graph. This suggests that Forbes_119K has more complex relationships and connections between entities.</t>
    <phoneticPr fontId="1" type="noConversion"/>
  </si>
  <si>
    <t>The higher average node degree in Forbes_119K suggests that entities are involved in more relationships on average, pointing to a richer and more detailed graph.</t>
    <phoneticPr fontId="1" type="noConversion"/>
  </si>
  <si>
    <t>Both KGs have a maximum node degree equal to the number of unique subjects, indicating that the most connected node is a subject linked to all other nodes. The higher value in Forbes_119K reflects its larger and more comprehensive scope.</t>
    <phoneticPr fontId="1" type="noConversion"/>
  </si>
  <si>
    <t>Forbes_119K includes nodes with only a single connection, indicating that there are some less connected entities. In contrast, Forbes_baseline has a minimum node degree of 2, meaning every node has at least two connections, which could imply a more evenly distributed graph in terms of connectivity.</t>
    <phoneticPr fontId="1" type="noConversion"/>
  </si>
  <si>
    <t>Forbes_baseline has a higher graph density, meaning it is more densely connected relative to the number of possible connections. However, despite its lower density, Forbes_119K still represents a far more complex graph in absolute terms due to its larger size.</t>
    <phoneticPr fontId="1" type="noConversion"/>
  </si>
  <si>
    <t>Forbes_119K:
Strengths: It is significantly larger in every aspect—triples, subjects, objects, nodes, and edges. This makes it a much richer and more detailed graph, suitable for tasks that require extensive knowledge representation and deep analysis.
Weaknesses: The lower density suggests that while the graph is large, it may have more sparsely connected regions, which might affect certain applications that rely on tightly interconnected data.
Forbes_baseline:
Strengths: While much smaller, Forbes_baseline has a higher density, meaning it is more efficiently connected relative to its size. This could be beneficial in scenarios where computational efficiency and faster processing are required.
Weaknesses: Its smaller size and lower number of entities and relationships may limit its usefulness in applications that require comprehensive domain knowledge or more complex reasoning.</t>
    <phoneticPr fontId="1" type="noConversion"/>
  </si>
  <si>
    <t>KORE_basline_Statistic</t>
    <phoneticPr fontId="1" type="noConversion"/>
  </si>
  <si>
    <t>LP50_basline_Statistic</t>
    <phoneticPr fontId="1" type="noConversion"/>
  </si>
  <si>
    <t>LP50_48K: Best suited for applications that require a detailed and comprehensive knowledge graph, such as advanced semantic reasoning, in-depth domain analysis, and tasks requiring extensive data coverage and complex relationships.
LP50_baseline: More appropriate for scenarios where computational efficiency is prioritized, or where a more compact representation is sufficient. It may also be useful for tasks that require more uniformly connected data but do not need the extensive detail offered by LP50_48K.</t>
    <phoneticPr fontId="1" type="noConversion"/>
  </si>
  <si>
    <t>Cities</t>
    <phoneticPr fontId="1" type="noConversion"/>
  </si>
  <si>
    <t>RMSE</t>
    <phoneticPr fontId="1" type="noConversion"/>
  </si>
  <si>
    <t>Accuracy</t>
    <phoneticPr fontId="1" type="noConversion"/>
  </si>
  <si>
    <t>Movies</t>
    <phoneticPr fontId="1" type="noConversion"/>
  </si>
  <si>
    <t>Albums</t>
    <phoneticPr fontId="1" type="noConversion"/>
  </si>
  <si>
    <t>AAUP</t>
    <phoneticPr fontId="1" type="noConversion"/>
  </si>
  <si>
    <t>Forbes</t>
    <phoneticPr fontId="1" type="noConversion"/>
  </si>
  <si>
    <t>SA_100_4_SG_50</t>
    <phoneticPr fontId="1" type="noConversion"/>
  </si>
  <si>
    <t>Light_100_4_SG_50</t>
    <phoneticPr fontId="1" type="noConversion"/>
  </si>
  <si>
    <t>Baseline kendalltau_correlation &gt; SA kendalltau_correlation really small difference, rdf2vec light works better  0.18897243107769426 &gt;  0.18897243107769424</t>
    <phoneticPr fontId="1" type="noConversion"/>
  </si>
  <si>
    <t>SA Setting</t>
    <phoneticPr fontId="1" type="noConversion"/>
  </si>
  <si>
    <t>Initial activation: 1 firing_threshold =0.7 decay_factor =0.3 Unified_weight=0.3 Subgraph retrieval threshold=0.29 max Iteration limitation: 15 final iteration = 1</t>
    <phoneticPr fontId="1" type="noConversion"/>
  </si>
  <si>
    <t>SA_setting</t>
    <phoneticPr fontId="1" type="noConversion"/>
  </si>
  <si>
    <t>Initial activation: 1 
firing_threshold =0.7 
decay_factor =0.3 
Uniform_weight=0.3
Subgraph retrieval threshold=0.15
max Iteration limitation: 15
final iteration :0</t>
    <phoneticPr fontId="1" type="noConversion"/>
  </si>
  <si>
    <t>SA_Setting</t>
    <phoneticPr fontId="1" type="noConversion"/>
  </si>
  <si>
    <t>Initial activation: 1
Firing threshold: 0.7
Decay factor: 0.3
Unified weight: 0.3
Subgraph retrieval threshold: 0.27
Iteration limitation: 1</t>
    <phoneticPr fontId="1" type="noConversion"/>
  </si>
  <si>
    <t>firing threshold: 0.4
Decay factor: 0.5
uniform_weight: 0.5
Subgraph retrieval threshold=0.99 
max Iteration limitation: 15
final iteration: 3</t>
    <phoneticPr fontId="1" type="noConversion"/>
  </si>
  <si>
    <r>
      <rPr>
        <b/>
        <sz val="11"/>
        <color theme="1"/>
        <rFont val="等线"/>
        <family val="3"/>
        <charset val="134"/>
        <scheme val="minor"/>
      </rPr>
      <t>Parameters for the Walk Configuration</t>
    </r>
    <r>
      <rPr>
        <sz val="11"/>
        <color theme="1"/>
        <rFont val="等线"/>
        <family val="2"/>
        <scheme val="minor"/>
      </rPr>
      <t xml:space="preserve">
-numberOfWalks  100
-depth  4
 -walkGenerationMode RANDOM_WALKS_DUPLICATE_FREE)
-threads  (# of available processors) / 2)
</t>
    </r>
    <r>
      <rPr>
        <b/>
        <sz val="11"/>
        <color theme="1"/>
        <rFont val="等线"/>
        <family val="3"/>
        <charset val="134"/>
        <scheme val="minor"/>
      </rPr>
      <t xml:space="preserve">Parameters for the Training Configuration
</t>
    </r>
    <r>
      <rPr>
        <sz val="11"/>
        <color theme="1"/>
        <rFont val="等线"/>
        <family val="3"/>
        <charset val="134"/>
        <scheme val="minor"/>
      </rPr>
      <t xml:space="preserve">-trainingMode sg
-dimension 100
-minCount 0
</t>
    </r>
    <r>
      <rPr>
        <sz val="11"/>
        <color theme="1"/>
        <rFont val="等线"/>
        <family val="2"/>
        <scheme val="minor"/>
      </rPr>
      <t xml:space="preserve">
</t>
    </r>
    <phoneticPr fontId="1" type="noConversion"/>
  </si>
  <si>
    <r>
      <rPr>
        <b/>
        <sz val="11"/>
        <color theme="1"/>
        <rFont val="等线"/>
        <family val="3"/>
        <charset val="134"/>
        <scheme val="minor"/>
      </rPr>
      <t>Parameters for the Walk Configuration</t>
    </r>
    <r>
      <rPr>
        <sz val="11"/>
        <color theme="1"/>
        <rFont val="等线"/>
        <family val="2"/>
        <scheme val="minor"/>
      </rPr>
      <t xml:space="preserve">
-numberOfWalks  100
-depth  4
-walkGenerationMode MID_WALKS,
</t>
    </r>
    <r>
      <rPr>
        <b/>
        <sz val="11"/>
        <color theme="1"/>
        <rFont val="等线"/>
        <family val="3"/>
        <charset val="134"/>
        <scheme val="minor"/>
      </rPr>
      <t>Parameters for the Training Configuration</t>
    </r>
    <r>
      <rPr>
        <sz val="11"/>
        <color theme="1"/>
        <rFont val="等线"/>
        <family val="2"/>
        <scheme val="minor"/>
      </rPr>
      <t xml:space="preserve">
-trainingMode sg
-dimension 100
-minCount 0
</t>
    </r>
    <phoneticPr fontId="1" type="noConversion"/>
  </si>
  <si>
    <t>Movies_41K  is much larger in terms of triples, subjects, predicates, nodes, and edges. This KG is more detailed and captures a broader and more complex set of relationships. 
Movies_baseline is smaller and less complex but has a higher relative density</t>
    <phoneticPr fontId="1" type="noConversion"/>
  </si>
  <si>
    <t>Number of Triples</t>
    <phoneticPr fontId="1" type="noConversion"/>
  </si>
  <si>
    <t>Number of Unique Subjects</t>
    <phoneticPr fontId="1" type="noConversion"/>
  </si>
  <si>
    <t>Number of Unique Predicates</t>
    <phoneticPr fontId="1" type="noConversion"/>
  </si>
  <si>
    <t>Number of Unique Objects</t>
    <phoneticPr fontId="1" type="noConversion"/>
  </si>
  <si>
    <r>
      <rPr>
        <sz val="9"/>
        <color theme="1"/>
        <rFont val="等线"/>
        <family val="2"/>
        <scheme val="minor"/>
      </rPr>
      <t>Basic Statistics:
Number of Triples: The total number of (subject, predicate, object) triples in the graph.len(g)
Number of Unique Subjects: The count of distinct subjects in the graph.
Number of Unique Predicates: The count of distinct predicates used in the graph.
Number of Unique Objects: The count of distinct objects in the graph.
Number of Nodes: The total number of unique entities
Number of Edges: The total number of edges
Node Degree Statistics:
Average Degree: The average number of edges connected to each node. total number of edges/number of nodes. 
also calculated the Average degree which includes the isolated nodes. 
others:
Graph Density
Density= Number of Edges/Number of Nodes×(Number of Nodes</t>
    </r>
    <r>
      <rPr>
        <sz val="9"/>
        <color theme="1"/>
        <rFont val="Cambria Math"/>
        <family val="2"/>
      </rPr>
      <t>−</t>
    </r>
    <r>
      <rPr>
        <sz val="9"/>
        <color theme="1"/>
        <rFont val="等线"/>
        <family val="2"/>
        <scheme val="minor"/>
      </rPr>
      <t>1)</t>
    </r>
    <phoneticPr fontId="1" type="noConversion"/>
  </si>
  <si>
    <t>explain of the statistics</t>
    <phoneticPr fontId="1" type="noConversion"/>
  </si>
  <si>
    <t xml:space="preserve">harmonic_mean of SA with weight is lower: 0.222vs0.297 
harmonic_mean of SA without weight is higher0.245vs 0.223
</t>
    <phoneticPr fontId="1" type="noConversion"/>
  </si>
  <si>
    <t>firing threshold: 0.4
Decay factor: 0.5
uniform_weight: 0.5
subgraph weight: 0.99
Iteration:0</t>
    <phoneticPr fontId="1" type="noConversion"/>
  </si>
  <si>
    <t>Dataset</t>
  </si>
  <si>
    <t>Runtime with SA Subgraph (seconds)</t>
  </si>
  <si>
    <t>Difference (SA - Light) (seconds)</t>
  </si>
  <si>
    <t>AAUP（95K）</t>
    <phoneticPr fontId="1" type="noConversion"/>
  </si>
  <si>
    <t>Albums(61K)</t>
    <phoneticPr fontId="1" type="noConversion"/>
  </si>
  <si>
    <t>Movies(41K)</t>
    <phoneticPr fontId="1" type="noConversion"/>
  </si>
  <si>
    <t>Cities((15K)</t>
    <phoneticPr fontId="1" type="noConversion"/>
  </si>
  <si>
    <t>Forbes(119K)</t>
    <phoneticPr fontId="1" type="noConversion"/>
  </si>
  <si>
    <t>KORE(171k)</t>
    <phoneticPr fontId="1" type="noConversion"/>
  </si>
  <si>
    <t>LP50(48K)</t>
    <phoneticPr fontId="1" type="noConversion"/>
  </si>
  <si>
    <t>coverage in the result</t>
    <phoneticPr fontId="1" type="noConversion"/>
  </si>
  <si>
    <t>nodes numbers of golden standard</t>
    <phoneticPr fontId="1" type="noConversion"/>
  </si>
  <si>
    <t>Num of initial nodes in SA（ttl file）</t>
    <phoneticPr fontId="1" type="noConversion"/>
  </si>
  <si>
    <t>15K</t>
    <phoneticPr fontId="1" type="noConversion"/>
  </si>
  <si>
    <t>41K</t>
    <phoneticPr fontId="1" type="noConversion"/>
  </si>
  <si>
    <t>61K</t>
    <phoneticPr fontId="1" type="noConversion"/>
  </si>
  <si>
    <t>95K</t>
    <phoneticPr fontId="1" type="noConversion"/>
  </si>
  <si>
    <t>119K</t>
    <phoneticPr fontId="1" type="noConversion"/>
  </si>
  <si>
    <t xml:space="preserve">SA setting </t>
    <phoneticPr fontId="1" type="noConversion"/>
  </si>
  <si>
    <t xml:space="preserve">number of activated nodes </t>
    <phoneticPr fontId="1" type="noConversion"/>
  </si>
  <si>
    <t>Initial activation: 1 firing_threshold =0.7 decay_factor =0.3 Uniform_weight=0.3
Subgraph retrieval threshold=0.29 max Iteration limitation: 15 final iteration: 0</t>
    <phoneticPr fontId="1" type="noConversion"/>
  </si>
  <si>
    <t>50*Num of initial nodes in SA（ttl file）</t>
    <phoneticPr fontId="1" type="noConversion"/>
  </si>
  <si>
    <t>invocation of word2vec of SA Subgraph</t>
    <phoneticPr fontId="1" type="noConversion"/>
  </si>
  <si>
    <t>Runtime with RDF2Vec Light Subgraph (seconds)</t>
    <phoneticPr fontId="1" type="noConversion"/>
  </si>
  <si>
    <t>invocation of  word2vec  RDF2Vec Light Subgraph</t>
    <phoneticPr fontId="1" type="noConversion"/>
  </si>
  <si>
    <t>LP（harmonic_mean of SA without weight）</t>
    <phoneticPr fontId="1" type="noConversion"/>
  </si>
  <si>
    <t>KORE（kendalltau_correlation）</t>
    <phoneticPr fontId="1" type="noConversion"/>
  </si>
  <si>
    <t>3.spreading activation took (s)</t>
    <phoneticPr fontId="1" type="noConversion"/>
  </si>
  <si>
    <t>2.Setting initial activation(s)</t>
    <phoneticPr fontId="1" type="noConversion"/>
  </si>
  <si>
    <t>4. saving result(s)</t>
    <phoneticPr fontId="1" type="noConversion"/>
  </si>
  <si>
    <t>total</t>
    <phoneticPr fontId="1" type="noConversion"/>
  </si>
  <si>
    <t>1.Loading the graph(s)</t>
    <phoneticPr fontId="1" type="noConversion"/>
  </si>
  <si>
    <t>分开加在一起的大于最后的时间。相差不大就不计算了。原因有很多，可能是因为并行，或者是系统缓存加快了后续的执行速度，时间漂移</t>
    <phoneticPr fontId="1" type="noConversion"/>
  </si>
  <si>
    <t>Embedding of baseline(rdf2vec light)</t>
    <phoneticPr fontId="1" type="noConversion"/>
  </si>
  <si>
    <t>embedding of SA(rdf2vec)</t>
    <phoneticPr fontId="1" type="noConversion"/>
  </si>
  <si>
    <t>Statistic</t>
    <phoneticPr fontId="1" type="noConversion"/>
  </si>
  <si>
    <t>City_15K</t>
    <phoneticPr fontId="1" type="noConversion"/>
  </si>
  <si>
    <t>city_basline</t>
    <phoneticPr fontId="1" type="noConversion"/>
  </si>
  <si>
    <t>Movies_basline</t>
    <phoneticPr fontId="1" type="noConversion"/>
  </si>
  <si>
    <t>AAUP_basline</t>
    <phoneticPr fontId="1" type="noConversion"/>
  </si>
  <si>
    <t>album_basline</t>
    <phoneticPr fontId="1" type="noConversion"/>
  </si>
  <si>
    <t>Forbes_basline</t>
    <phoneticPr fontId="1" type="noConversion"/>
  </si>
  <si>
    <t>KORE_basline</t>
    <phoneticPr fontId="1" type="noConversion"/>
  </si>
  <si>
    <t>LP50_basline</t>
    <phoneticPr fontId="1" type="noConversion"/>
  </si>
  <si>
    <t>dataset</t>
    <phoneticPr fontId="1" type="noConversion"/>
  </si>
  <si>
    <t>SA + RDF2Vec (Weighted) ACC/RMSE</t>
    <phoneticPr fontId="1" type="noConversion"/>
  </si>
  <si>
    <t>SA + RDF2Vec ACC/RMSE</t>
    <phoneticPr fontId="1" type="noConversion"/>
  </si>
  <si>
    <t>standard</t>
    <phoneticPr fontId="1" type="noConversion"/>
  </si>
  <si>
    <t>task_name</t>
  </si>
  <si>
    <t>gold_standard_file</t>
  </si>
  <si>
    <t>coverage</t>
  </si>
  <si>
    <t>conf</t>
  </si>
  <si>
    <t>pearson_score</t>
  </si>
  <si>
    <t>spearman_score</t>
  </si>
  <si>
    <t>harmonic_mean</t>
  </si>
  <si>
    <t>DocumentSimilarity</t>
  </si>
  <si>
    <t>LP50</t>
  </si>
  <si>
    <t>with_weights</t>
  </si>
  <si>
    <t>without_weights</t>
  </si>
  <si>
    <t>SA：</t>
    <phoneticPr fontId="1" type="noConversion"/>
  </si>
  <si>
    <t>baseline</t>
    <phoneticPr fontId="1" type="noConversion"/>
  </si>
  <si>
    <t>SA_100_4_SG_50_weight_direct</t>
    <phoneticPr fontId="1" type="noConversion"/>
  </si>
  <si>
    <t>SA_100_4_SG_50 direct weight</t>
    <phoneticPr fontId="1" type="noConversion"/>
  </si>
  <si>
    <t>SA_100_4_SG_50 complementary weight</t>
    <phoneticPr fontId="1" type="noConversion"/>
  </si>
  <si>
    <t>ordered RDF2vec embedding</t>
    <phoneticPr fontId="1" type="noConversion"/>
  </si>
  <si>
    <t>order awareness</t>
    <phoneticPr fontId="1" type="noConversion"/>
  </si>
  <si>
    <t>confirmed</t>
    <phoneticPr fontId="1" type="noConversion"/>
  </si>
  <si>
    <t>confirmed</t>
    <phoneticPr fontId="1" type="noConversion"/>
  </si>
  <si>
    <t>include weight</t>
    <phoneticPr fontId="1" type="noConversion"/>
  </si>
  <si>
    <t>SA with standard embedding</t>
    <phoneticPr fontId="1" type="noConversion"/>
  </si>
  <si>
    <t>SA_100_4_SG_50_weight_complementary</t>
    <phoneticPr fontId="1" type="noConversion"/>
  </si>
  <si>
    <t>lower the density than before, if the accuracy lower, then it means the density determin the accuracy.</t>
    <phoneticPr fontId="1" type="noConversion"/>
  </si>
  <si>
    <t>kore新生成的子图</t>
    <phoneticPr fontId="1" type="noConversion"/>
  </si>
  <si>
    <t>"/pfs/work7/workspace/scratch/ma_wezhu-ws_spreading2/old_ws/retrive_subgraph/subgraph_withnodes/new_dataset/KORE_171K.ttl"</t>
    <phoneticPr fontId="1" type="noConversion"/>
  </si>
  <si>
    <t>KORE_11K</t>
    <phoneticPr fontId="1" type="noConversion"/>
  </si>
  <si>
    <t>Initial activation: 1
Firing threshold: 0.7
Decay factor: 0.3
Unified weight: 0.3
Subgraph retrieval threshold: 0.29
Iteration limitation: 1</t>
    <phoneticPr fontId="1" type="noConversion"/>
  </si>
  <si>
    <t>AAUP_23K</t>
    <phoneticPr fontId="1" type="noConversion"/>
  </si>
  <si>
    <t>LP50_38K</t>
    <phoneticPr fontId="1" type="noConversion"/>
  </si>
  <si>
    <t>Album_0728K</t>
    <phoneticPr fontId="1" type="noConversion"/>
  </si>
  <si>
    <t>average ececutation time</t>
    <phoneticPr fontId="1" type="noConversion"/>
  </si>
  <si>
    <t xml:space="preserve"> Spreading Activation (SA) </t>
    <phoneticPr fontId="1" type="noConversion"/>
  </si>
  <si>
    <t>Generate the subgraph(s)</t>
    <phoneticPr fontId="1" type="noConversion"/>
  </si>
  <si>
    <t>difference</t>
    <phoneticPr fontId="1" type="noConversion"/>
  </si>
  <si>
    <t xml:space="preserve"> Initial activation: 1 firing_threshold =0.7 decay_factor =0.3 Uniform_weight=0.3
Subgraph retrieval threshold=0.29 max Iteration limitation: 15 final iteration: 1</t>
    <phoneticPr fontId="1" type="noConversion"/>
  </si>
  <si>
    <t>Initial activation: 1
Firing threshold: 0.7
Decay factor: 0.3
Unified weight: 0.3
Subgraph retrieval threshold: 0.29
Iteration limitation:1</t>
    <phoneticPr fontId="1" type="noConversion"/>
  </si>
  <si>
    <t>Initial activation: 1 
firing_threshold =0.7 
decay_factor =0.3 
Uniform_weight=0.3
Subgraph retrieval threshold=0.29
max Iteration limitation: 15
final iteration :1</t>
    <phoneticPr fontId="1" type="noConversion"/>
  </si>
  <si>
    <t>Num of initial nodes existing in ttl file</t>
    <phoneticPr fontId="1" type="noConversion"/>
  </si>
  <si>
    <t>not found in ttl file</t>
    <phoneticPr fontId="1" type="noConversion"/>
  </si>
  <si>
    <t>sum</t>
    <phoneticPr fontId="1" type="noConversion"/>
  </si>
  <si>
    <t>City</t>
    <phoneticPr fontId="1" type="noConversion"/>
  </si>
  <si>
    <t xml:space="preserve">KORE </t>
    <phoneticPr fontId="1" type="noConversion"/>
  </si>
  <si>
    <t>LP</t>
    <phoneticPr fontId="1" type="noConversion"/>
  </si>
  <si>
    <t>difference</t>
    <phoneticPr fontId="1" type="noConversion"/>
  </si>
  <si>
    <t>difference</t>
    <phoneticPr fontId="1" type="noConversion"/>
  </si>
  <si>
    <t>coverage</t>
    <phoneticPr fontId="1" type="noConversion"/>
  </si>
  <si>
    <t>this one perform the best , and it is the most dense one.</t>
    <phoneticPr fontId="1" type="noConversion"/>
  </si>
  <si>
    <t>this one is the lest dense one among the SA subgraph</t>
    <phoneticPr fontId="1" type="noConversion"/>
  </si>
  <si>
    <t>LP(HM)</t>
    <phoneticPr fontId="1" type="noConversion"/>
  </si>
  <si>
    <t>*50</t>
    <phoneticPr fontId="1" type="noConversion"/>
  </si>
  <si>
    <t>KORE</t>
    <phoneticPr fontId="1" type="noConversion"/>
  </si>
  <si>
    <t>LP50</t>
    <phoneticPr fontId="1" type="noConversion"/>
  </si>
  <si>
    <t>sa in total</t>
    <phoneticPr fontId="1" type="noConversion"/>
  </si>
  <si>
    <t xml:space="preserve"> Spreading Activation(s)</t>
    <phoneticPr fontId="1" type="noConversion"/>
  </si>
  <si>
    <t>Total time with RDF2Vec Light Subgraph</t>
    <phoneticPr fontId="1" type="noConversion"/>
  </si>
  <si>
    <t>Citie(15K)</t>
    <phoneticPr fontId="1" type="noConversion"/>
  </si>
  <si>
    <t>Apply RDF2Vec(s)</t>
    <phoneticPr fontId="1" type="noConversion"/>
  </si>
  <si>
    <t>Albums(0728)</t>
    <phoneticPr fontId="1" type="noConversion"/>
  </si>
  <si>
    <t>AAUP(23K)</t>
    <phoneticPr fontId="1" type="noConversion"/>
  </si>
  <si>
    <t>KORE(11K)</t>
    <phoneticPr fontId="1" type="noConversion"/>
  </si>
  <si>
    <t>LP50(38K)</t>
    <phoneticPr fontId="1" type="noConversion"/>
  </si>
  <si>
    <t>Totoal time of SA(s)</t>
    <phoneticPr fontId="1" type="noConversion"/>
  </si>
  <si>
    <t>average_time</t>
    <phoneticPr fontId="1" type="noConversion"/>
  </si>
  <si>
    <t>比</t>
    <phoneticPr fontId="1" type="noConversion"/>
  </si>
  <si>
    <t>大于</t>
    <phoneticPr fontId="1" type="noConversion"/>
  </si>
  <si>
    <t>小于</t>
    <phoneticPr fontId="1" type="noConversion"/>
  </si>
  <si>
    <t>Number of Nodes in SA subgraph</t>
    <phoneticPr fontId="1" type="noConversion"/>
  </si>
  <si>
    <t>Number of Nodes in baseline subgraph</t>
    <phoneticPr fontId="1" type="noConversion"/>
  </si>
  <si>
    <t>ratio</t>
    <phoneticPr fontId="1" type="noConversion"/>
  </si>
  <si>
    <t>city</t>
    <phoneticPr fontId="1" type="noConversion"/>
  </si>
  <si>
    <t>movies</t>
    <phoneticPr fontId="1" type="noConversion"/>
  </si>
  <si>
    <t>album</t>
    <phoneticPr fontId="1" type="noConversion"/>
  </si>
  <si>
    <t>aaup</t>
    <phoneticPr fontId="1" type="noConversion"/>
  </si>
  <si>
    <t>forbes</t>
    <phoneticPr fontId="1" type="noConversion"/>
  </si>
  <si>
    <t>lp</t>
    <phoneticPr fontId="1" type="noConversion"/>
  </si>
  <si>
    <t>kore</t>
    <phoneticPr fontId="1" type="noConversion"/>
  </si>
  <si>
    <t>Movies_5K</t>
    <phoneticPr fontId="1" type="noConversion"/>
  </si>
  <si>
    <t>Forbes_4K</t>
    <phoneticPr fontId="1" type="noConversion"/>
  </si>
  <si>
    <t>Movies(5K)</t>
    <phoneticPr fontId="1" type="noConversion"/>
  </si>
  <si>
    <t>Forbes(4K)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</si>
</sst>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name val="宋体"/>
      <family val="3"/>
      <charset val="134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color theme="1"/>
      <name val="等线"/>
      <family val="2"/>
      <scheme val="minor"/>
    </font>
    <font>
      <sz val="9"/>
      <color theme="1"/>
      <name val="Cambria Math"/>
      <family val="2"/>
    </font>
    <font>
      <sz val="14"/>
      <color theme="1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2" fillId="0" borderId="2" xfId="0" applyFont="1" applyBorder="1" applyAlignment="1">
      <alignment horizontal="left" vertical="top"/>
    </xf>
    <xf numFmtId="0" fontId="2" fillId="0" borderId="2" xfId="0" applyFont="1" applyBorder="1" applyAlignment="1">
      <alignment horizontal="center" vertical="top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top"/>
    </xf>
    <xf numFmtId="0" fontId="0" fillId="0" borderId="1" xfId="0" applyBorder="1" applyAlignment="1">
      <alignment wrapText="1"/>
    </xf>
    <xf numFmtId="0" fontId="2" fillId="0" borderId="3" xfId="0" applyFont="1" applyBorder="1" applyAlignment="1">
      <alignment horizontal="center" vertical="top" wrapText="1"/>
    </xf>
    <xf numFmtId="0" fontId="2" fillId="0" borderId="6" xfId="0" applyFont="1" applyBorder="1" applyAlignment="1">
      <alignment horizontal="center" vertical="top"/>
    </xf>
    <xf numFmtId="0" fontId="2" fillId="0" borderId="7" xfId="0" applyFont="1" applyBorder="1" applyAlignment="1">
      <alignment horizontal="center" vertical="top"/>
    </xf>
    <xf numFmtId="0" fontId="3" fillId="0" borderId="1" xfId="0" applyFont="1" applyBorder="1"/>
    <xf numFmtId="0" fontId="4" fillId="0" borderId="1" xfId="0" applyFont="1" applyBorder="1"/>
    <xf numFmtId="0" fontId="2" fillId="0" borderId="4" xfId="0" applyFont="1" applyBorder="1" applyAlignment="1">
      <alignment horizontal="center" vertical="top"/>
    </xf>
    <xf numFmtId="0" fontId="0" fillId="0" borderId="0" xfId="0" applyAlignment="1">
      <alignment wrapText="1"/>
    </xf>
    <xf numFmtId="0" fontId="2" fillId="0" borderId="6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0" fontId="7" fillId="0" borderId="0" xfId="0" applyFont="1"/>
    <xf numFmtId="0" fontId="7" fillId="0" borderId="1" xfId="0" applyFont="1" applyBorder="1"/>
    <xf numFmtId="0" fontId="7" fillId="0" borderId="1" xfId="0" applyFont="1" applyBorder="1" applyAlignment="1">
      <alignment wrapText="1"/>
    </xf>
    <xf numFmtId="0" fontId="7" fillId="2" borderId="1" xfId="0" applyFont="1" applyFill="1" applyBorder="1" applyAlignment="1">
      <alignment vertical="center" wrapText="1"/>
    </xf>
    <xf numFmtId="0" fontId="7" fillId="3" borderId="1" xfId="0" applyFont="1" applyFill="1" applyBorder="1" applyAlignment="1">
      <alignment vertical="center" wrapText="1"/>
    </xf>
    <xf numFmtId="0" fontId="0" fillId="2" borderId="1" xfId="0" applyFill="1" applyBorder="1"/>
    <xf numFmtId="0" fontId="3" fillId="4" borderId="1" xfId="0" applyFont="1" applyFill="1" applyBorder="1"/>
    <xf numFmtId="0" fontId="4" fillId="4" borderId="1" xfId="0" applyFont="1" applyFill="1" applyBorder="1"/>
    <xf numFmtId="0" fontId="0" fillId="0" borderId="0" xfId="0" applyAlignment="1">
      <alignment vertical="center"/>
    </xf>
    <xf numFmtId="0" fontId="3" fillId="5" borderId="1" xfId="0" applyFont="1" applyFill="1" applyBorder="1"/>
    <xf numFmtId="0" fontId="4" fillId="5" borderId="1" xfId="0" applyFont="1" applyFill="1" applyBorder="1"/>
    <xf numFmtId="0" fontId="0" fillId="5" borderId="1" xfId="0" applyFill="1" applyBorder="1"/>
    <xf numFmtId="0" fontId="0" fillId="5" borderId="0" xfId="0" applyFill="1"/>
    <xf numFmtId="0" fontId="7" fillId="0" borderId="4" xfId="0" applyFont="1" applyBorder="1" applyAlignment="1">
      <alignment vertical="center" wrapText="1"/>
    </xf>
    <xf numFmtId="0" fontId="7" fillId="3" borderId="4" xfId="0" applyFont="1" applyFill="1" applyBorder="1" applyAlignment="1">
      <alignment vertical="center" wrapText="1"/>
    </xf>
    <xf numFmtId="0" fontId="3" fillId="0" borderId="0" xfId="0" applyFont="1" applyAlignment="1">
      <alignment vertical="center"/>
    </xf>
    <xf numFmtId="0" fontId="0" fillId="0" borderId="4" xfId="0" applyBorder="1"/>
    <xf numFmtId="0" fontId="0" fillId="3" borderId="1" xfId="0" applyFill="1" applyBorder="1"/>
    <xf numFmtId="0" fontId="0" fillId="3" borderId="4" xfId="0" applyFill="1" applyBorder="1"/>
    <xf numFmtId="0" fontId="0" fillId="0" borderId="1" xfId="0" applyBorder="1" applyAlignment="1">
      <alignment horizontal="center"/>
    </xf>
    <xf numFmtId="0" fontId="7" fillId="0" borderId="8" xfId="0" applyFont="1" applyBorder="1" applyAlignment="1">
      <alignment vertical="center" wrapText="1"/>
    </xf>
    <xf numFmtId="0" fontId="7" fillId="0" borderId="8" xfId="0" applyFont="1" applyBorder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49" fontId="4" fillId="0" borderId="0" xfId="0" applyNumberFormat="1" applyFont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21"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14</xdr:row>
      <xdr:rowOff>0</xdr:rowOff>
    </xdr:from>
    <xdr:to>
      <xdr:col>19</xdr:col>
      <xdr:colOff>303020</xdr:colOff>
      <xdr:row>36</xdr:row>
      <xdr:rowOff>92624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C788DE9-4BCC-412E-9FC1-742F7628A8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763250" y="4159250"/>
          <a:ext cx="9993120" cy="393437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6"/>
  <sheetViews>
    <sheetView topLeftCell="A4" zoomScale="85" zoomScaleNormal="85" workbookViewId="0">
      <selection activeCell="M13" sqref="M13"/>
    </sheetView>
  </sheetViews>
  <sheetFormatPr defaultRowHeight="47.1" customHeight="1" x14ac:dyDescent="0.2"/>
  <cols>
    <col min="1" max="1" width="14.5" customWidth="1"/>
    <col min="2" max="2" width="24.625" customWidth="1"/>
    <col min="3" max="3" width="28.875" customWidth="1"/>
    <col min="4" max="4" width="18.5" customWidth="1"/>
    <col min="5" max="5" width="63.625" hidden="1" customWidth="1"/>
    <col min="6" max="6" width="31" hidden="1" customWidth="1"/>
    <col min="7" max="7" width="18.625" customWidth="1"/>
    <col min="11" max="11" width="20.25" customWidth="1"/>
    <col min="12" max="12" width="28.875" customWidth="1"/>
  </cols>
  <sheetData>
    <row r="1" spans="1:13" ht="23.1" customHeight="1" x14ac:dyDescent="0.2">
      <c r="B1" s="1" t="s">
        <v>149</v>
      </c>
      <c r="C1" s="2" t="s">
        <v>150</v>
      </c>
      <c r="D1" s="2" t="s">
        <v>151</v>
      </c>
      <c r="E1" s="5" t="s">
        <v>17</v>
      </c>
      <c r="F1" s="7" t="s">
        <v>31</v>
      </c>
      <c r="G1" s="12" t="s">
        <v>100</v>
      </c>
      <c r="H1" s="12" t="s">
        <v>226</v>
      </c>
    </row>
    <row r="2" spans="1:13" ht="47.1" customHeight="1" x14ac:dyDescent="0.2">
      <c r="A2" s="38" t="s">
        <v>12</v>
      </c>
      <c r="B2" s="3" t="s">
        <v>106</v>
      </c>
      <c r="C2">
        <v>78232</v>
      </c>
      <c r="D2" s="3">
        <v>65241</v>
      </c>
      <c r="E2" s="6" t="s">
        <v>20</v>
      </c>
      <c r="F2" s="40" t="s">
        <v>32</v>
      </c>
      <c r="G2" s="43" t="s">
        <v>197</v>
      </c>
    </row>
    <row r="3" spans="1:13" ht="47.1" customHeight="1" x14ac:dyDescent="0.2">
      <c r="A3" s="38"/>
      <c r="B3" s="3" t="s">
        <v>107</v>
      </c>
      <c r="C3">
        <v>15831</v>
      </c>
      <c r="D3" s="3">
        <v>23481</v>
      </c>
      <c r="E3" s="6" t="s">
        <v>21</v>
      </c>
      <c r="F3" s="41"/>
      <c r="G3" s="43"/>
    </row>
    <row r="4" spans="1:13" ht="47.1" customHeight="1" x14ac:dyDescent="0.2">
      <c r="A4" s="38"/>
      <c r="B4" s="3" t="s">
        <v>108</v>
      </c>
      <c r="C4">
        <v>183</v>
      </c>
      <c r="D4" s="3">
        <v>317</v>
      </c>
      <c r="E4" s="6" t="s">
        <v>22</v>
      </c>
      <c r="F4" s="41"/>
      <c r="G4" s="43"/>
    </row>
    <row r="5" spans="1:13" ht="47.1" customHeight="1" x14ac:dyDescent="0.2">
      <c r="A5" s="38"/>
      <c r="B5" s="3" t="s">
        <v>109</v>
      </c>
      <c r="C5">
        <v>2025</v>
      </c>
      <c r="D5" s="3">
        <v>7703</v>
      </c>
      <c r="E5" s="6" t="s">
        <v>23</v>
      </c>
      <c r="F5" s="41"/>
      <c r="G5" s="43"/>
    </row>
    <row r="6" spans="1:13" ht="47.1" customHeight="1" x14ac:dyDescent="0.2">
      <c r="A6" s="38"/>
      <c r="B6" s="3" t="s">
        <v>18</v>
      </c>
      <c r="C6">
        <v>15832</v>
      </c>
      <c r="D6" s="3">
        <v>23482</v>
      </c>
      <c r="E6" s="6" t="s">
        <v>24</v>
      </c>
      <c r="F6" s="41"/>
      <c r="G6" s="43"/>
      <c r="H6">
        <f>C6/D6</f>
        <v>0.67421855037901368</v>
      </c>
    </row>
    <row r="7" spans="1:13" ht="47.1" customHeight="1" x14ac:dyDescent="0.2">
      <c r="A7" s="38"/>
      <c r="B7" s="3" t="s">
        <v>19</v>
      </c>
      <c r="C7">
        <v>73472</v>
      </c>
      <c r="D7" s="3">
        <v>60856</v>
      </c>
      <c r="E7" s="6" t="s">
        <v>25</v>
      </c>
      <c r="F7" s="41"/>
      <c r="G7" s="43"/>
      <c r="K7" t="s">
        <v>229</v>
      </c>
      <c r="L7" t="s">
        <v>230</v>
      </c>
      <c r="M7" t="s">
        <v>231</v>
      </c>
    </row>
    <row r="8" spans="1:13" ht="47.1" customHeight="1" x14ac:dyDescent="0.2">
      <c r="A8" s="39" t="s">
        <v>13</v>
      </c>
      <c r="B8" s="3" t="s">
        <v>33</v>
      </c>
      <c r="C8">
        <v>9.8827690752905504</v>
      </c>
      <c r="D8" s="3">
        <v>5.5566817136530107</v>
      </c>
      <c r="E8" s="6" t="s">
        <v>26</v>
      </c>
      <c r="F8" s="41"/>
      <c r="G8" s="43"/>
      <c r="J8" t="s">
        <v>232</v>
      </c>
      <c r="K8" s="3">
        <v>15831</v>
      </c>
      <c r="L8" s="3">
        <v>23482</v>
      </c>
      <c r="M8" s="3">
        <f>K8/L8</f>
        <v>0.67417596456860573</v>
      </c>
    </row>
    <row r="9" spans="1:13" ht="47.1" customHeight="1" x14ac:dyDescent="0.2">
      <c r="A9" s="39"/>
      <c r="B9" s="3" t="s">
        <v>7</v>
      </c>
      <c r="C9">
        <v>15831</v>
      </c>
      <c r="D9" s="3">
        <v>23481</v>
      </c>
      <c r="E9" s="6" t="s">
        <v>27</v>
      </c>
      <c r="F9" s="41"/>
      <c r="G9" s="43"/>
      <c r="J9" t="s">
        <v>233</v>
      </c>
      <c r="K9">
        <v>5272</v>
      </c>
      <c r="L9">
        <v>14583</v>
      </c>
      <c r="M9" s="3">
        <f t="shared" ref="M9:M16" si="0">K9/L9</f>
        <v>0.36151683467050677</v>
      </c>
    </row>
    <row r="10" spans="1:13" ht="47.1" customHeight="1" x14ac:dyDescent="0.2">
      <c r="A10" s="39"/>
      <c r="B10" s="3" t="s">
        <v>8</v>
      </c>
      <c r="C10">
        <v>1</v>
      </c>
      <c r="D10" s="3">
        <v>2</v>
      </c>
      <c r="E10" s="6" t="s">
        <v>28</v>
      </c>
      <c r="F10" s="41"/>
      <c r="G10" s="43"/>
      <c r="J10" t="s">
        <v>234</v>
      </c>
      <c r="K10">
        <v>729</v>
      </c>
      <c r="L10">
        <v>4300</v>
      </c>
      <c r="M10" s="3">
        <f t="shared" si="0"/>
        <v>0.16953488372093023</v>
      </c>
    </row>
    <row r="11" spans="1:13" ht="47.1" hidden="1" customHeight="1" x14ac:dyDescent="0.2">
      <c r="A11" s="3" t="s">
        <v>14</v>
      </c>
      <c r="B11" s="3" t="s">
        <v>9</v>
      </c>
      <c r="C11">
        <v>0</v>
      </c>
      <c r="D11" s="3">
        <v>0</v>
      </c>
      <c r="E11" s="6" t="s">
        <v>30</v>
      </c>
      <c r="F11" s="41"/>
      <c r="G11" s="43"/>
      <c r="M11" s="3" t="e">
        <f t="shared" si="0"/>
        <v>#DIV/0!</v>
      </c>
    </row>
    <row r="12" spans="1:13" ht="47.1" hidden="1" customHeight="1" x14ac:dyDescent="0.2">
      <c r="A12" s="3" t="s">
        <v>15</v>
      </c>
      <c r="B12" s="3" t="s">
        <v>10</v>
      </c>
      <c r="C12">
        <v>2</v>
      </c>
      <c r="D12" s="3">
        <v>2</v>
      </c>
      <c r="E12" s="6" t="s">
        <v>29</v>
      </c>
      <c r="F12" s="41"/>
      <c r="G12" s="43"/>
      <c r="M12" s="3" t="e">
        <f t="shared" si="0"/>
        <v>#DIV/0!</v>
      </c>
    </row>
    <row r="13" spans="1:13" ht="47.1" customHeight="1" x14ac:dyDescent="0.2">
      <c r="A13" s="4" t="s">
        <v>16</v>
      </c>
      <c r="B13" s="3" t="s">
        <v>11</v>
      </c>
      <c r="C13">
        <v>2.9314178764590582E-4</v>
      </c>
      <c r="D13" s="3">
        <v>1.103701749579468E-4</v>
      </c>
      <c r="E13" s="6" t="s">
        <v>34</v>
      </c>
      <c r="F13" s="42"/>
      <c r="G13" s="43"/>
      <c r="J13" t="s">
        <v>235</v>
      </c>
      <c r="K13">
        <v>23340</v>
      </c>
      <c r="L13">
        <v>52457</v>
      </c>
      <c r="M13" s="3">
        <f t="shared" si="0"/>
        <v>0.44493585222181975</v>
      </c>
    </row>
    <row r="14" spans="1:13" ht="47.1" customHeight="1" x14ac:dyDescent="0.2">
      <c r="J14" t="s">
        <v>236</v>
      </c>
      <c r="K14">
        <v>4156</v>
      </c>
      <c r="L14">
        <v>24466</v>
      </c>
      <c r="M14" s="3">
        <f t="shared" si="0"/>
        <v>0.16986838878443555</v>
      </c>
    </row>
    <row r="15" spans="1:13" ht="47.1" customHeight="1" x14ac:dyDescent="0.2">
      <c r="J15" t="s">
        <v>237</v>
      </c>
      <c r="K15">
        <v>38381</v>
      </c>
      <c r="L15">
        <v>21664</v>
      </c>
      <c r="M15" s="3">
        <f t="shared" si="0"/>
        <v>1.7716488183161005</v>
      </c>
    </row>
    <row r="16" spans="1:13" ht="47.1" customHeight="1" x14ac:dyDescent="0.2">
      <c r="J16" t="s">
        <v>238</v>
      </c>
      <c r="K16">
        <v>11152</v>
      </c>
      <c r="L16">
        <v>16668</v>
      </c>
      <c r="M16" s="3">
        <f t="shared" si="0"/>
        <v>0.6690664746820254</v>
      </c>
    </row>
  </sheetData>
  <mergeCells count="4">
    <mergeCell ref="A2:A7"/>
    <mergeCell ref="A8:A10"/>
    <mergeCell ref="F2:F13"/>
    <mergeCell ref="G2:G13"/>
  </mergeCells>
  <phoneticPr fontId="1" type="noConversion"/>
  <conditionalFormatting sqref="C2:C13">
    <cfRule type="expression" dxfId="20" priority="15">
      <formula>C2&gt;D2</formula>
    </cfRule>
  </conditionalFormatting>
  <conditionalFormatting sqref="D2:D13">
    <cfRule type="expression" dxfId="19" priority="16">
      <formula>D2&gt;C2</formula>
    </cfRule>
  </conditionalFormatting>
  <conditionalFormatting sqref="E11:E13">
    <cfRule type="expression" dxfId="18" priority="17">
      <formula>E11&gt;#REF!</formula>
    </cfRule>
  </conditionalFormatting>
  <conditionalFormatting sqref="K8:K9">
    <cfRule type="expression" dxfId="17" priority="10">
      <formula>K8&gt;L8</formula>
    </cfRule>
  </conditionalFormatting>
  <conditionalFormatting sqref="K13:K16">
    <cfRule type="expression" dxfId="16" priority="2">
      <formula>K13&gt;L13</formula>
    </cfRule>
  </conditionalFormatting>
  <conditionalFormatting sqref="L8:L9">
    <cfRule type="expression" dxfId="15" priority="9">
      <formula>L8&gt;K8</formula>
    </cfRule>
  </conditionalFormatting>
  <conditionalFormatting sqref="L13:L16">
    <cfRule type="expression" dxfId="14" priority="1">
      <formula>L13&gt;K13</formula>
    </cfRule>
  </conditionalFormatting>
  <conditionalFormatting sqref="M8:M16">
    <cfRule type="expression" dxfId="13" priority="14">
      <formula>M8&gt;K8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205E6-589D-41B3-A941-D8DE61A90C8C}">
  <dimension ref="A1:R33"/>
  <sheetViews>
    <sheetView workbookViewId="0">
      <selection activeCell="A7" sqref="A7:K20"/>
    </sheetView>
  </sheetViews>
  <sheetFormatPr defaultRowHeight="14.25" x14ac:dyDescent="0.2"/>
  <cols>
    <col min="1" max="1" width="29.125" customWidth="1"/>
    <col min="2" max="2" width="17" customWidth="1"/>
    <col min="3" max="3" width="18.125" customWidth="1"/>
    <col min="4" max="4" width="28.875" customWidth="1"/>
    <col min="5" max="5" width="14.125" customWidth="1"/>
    <col min="6" max="6" width="8.75" customWidth="1"/>
    <col min="7" max="11" width="7.125" customWidth="1"/>
    <col min="15" max="15" width="17.125" customWidth="1"/>
    <col min="17" max="17" width="20.625" customWidth="1"/>
    <col min="18" max="18" width="20.875" customWidth="1"/>
  </cols>
  <sheetData>
    <row r="1" spans="1:18" x14ac:dyDescent="0.2">
      <c r="A1" s="3" t="s">
        <v>178</v>
      </c>
      <c r="B1" s="54" t="s">
        <v>86</v>
      </c>
      <c r="C1" s="54"/>
      <c r="D1" s="55" t="s">
        <v>89</v>
      </c>
      <c r="E1" s="55"/>
      <c r="F1" s="54" t="s">
        <v>90</v>
      </c>
      <c r="G1" s="54"/>
      <c r="H1" s="54" t="s">
        <v>91</v>
      </c>
      <c r="I1" s="54"/>
      <c r="J1" s="55" t="s">
        <v>92</v>
      </c>
      <c r="K1" s="55"/>
      <c r="L1" s="3"/>
      <c r="M1" s="3"/>
      <c r="N1" s="3" t="s">
        <v>93</v>
      </c>
      <c r="O1" s="3" t="s">
        <v>94</v>
      </c>
    </row>
    <row r="2" spans="1:18" x14ac:dyDescent="0.2">
      <c r="A2" s="3"/>
      <c r="B2" s="3" t="s">
        <v>88</v>
      </c>
      <c r="C2" s="3" t="s">
        <v>87</v>
      </c>
      <c r="D2" s="3" t="s">
        <v>88</v>
      </c>
      <c r="E2" s="3" t="s">
        <v>87</v>
      </c>
      <c r="F2" s="3" t="s">
        <v>88</v>
      </c>
      <c r="G2" s="3" t="s">
        <v>87</v>
      </c>
      <c r="H2" s="3" t="s">
        <v>88</v>
      </c>
      <c r="I2" s="3" t="s">
        <v>87</v>
      </c>
      <c r="J2" s="3" t="s">
        <v>88</v>
      </c>
      <c r="K2" s="3" t="s">
        <v>87</v>
      </c>
      <c r="L2" s="54" t="s">
        <v>86</v>
      </c>
      <c r="M2" s="3" t="s">
        <v>88</v>
      </c>
      <c r="N2" s="10">
        <v>0.76</v>
      </c>
      <c r="O2" s="3">
        <v>0.64</v>
      </c>
    </row>
    <row r="3" spans="1:18" x14ac:dyDescent="0.2">
      <c r="A3" s="3" t="s">
        <v>93</v>
      </c>
      <c r="B3" s="10"/>
      <c r="C3" s="10"/>
      <c r="D3" s="10"/>
      <c r="E3" s="10"/>
      <c r="F3" s="3"/>
      <c r="G3" s="3"/>
      <c r="H3" s="10"/>
      <c r="I3" s="10"/>
      <c r="J3" s="10">
        <v>0.59</v>
      </c>
      <c r="K3" s="10">
        <v>35</v>
      </c>
      <c r="L3" s="54"/>
      <c r="M3" s="3" t="s">
        <v>87</v>
      </c>
      <c r="N3" s="10">
        <v>19.670000000000002</v>
      </c>
      <c r="O3" s="3">
        <v>23.03</v>
      </c>
    </row>
    <row r="4" spans="1:18" x14ac:dyDescent="0.2">
      <c r="A4" s="3" t="s">
        <v>94</v>
      </c>
      <c r="B4" s="3">
        <v>0.64</v>
      </c>
      <c r="C4" s="3">
        <v>23.03</v>
      </c>
      <c r="D4" s="3">
        <v>0.69</v>
      </c>
      <c r="E4" s="3">
        <v>21.21</v>
      </c>
      <c r="F4" s="10">
        <v>0.66</v>
      </c>
      <c r="G4" s="10">
        <v>14.75</v>
      </c>
      <c r="H4" s="3">
        <v>0.6</v>
      </c>
      <c r="I4" s="3">
        <v>77.03</v>
      </c>
      <c r="J4" s="3">
        <v>0.57999999999999996</v>
      </c>
      <c r="K4" s="3">
        <v>35.340000000000003</v>
      </c>
      <c r="L4" s="54" t="s">
        <v>89</v>
      </c>
      <c r="M4" s="3" t="s">
        <v>88</v>
      </c>
      <c r="N4" s="10">
        <v>0.71</v>
      </c>
      <c r="O4" s="3">
        <v>0.69</v>
      </c>
    </row>
    <row r="5" spans="1:18" x14ac:dyDescent="0.2">
      <c r="A5" s="32" t="s">
        <v>196</v>
      </c>
      <c r="L5" s="54"/>
      <c r="M5" s="3" t="s">
        <v>87</v>
      </c>
      <c r="N5" s="10">
        <v>20.58</v>
      </c>
      <c r="O5" s="3">
        <v>21.21</v>
      </c>
    </row>
    <row r="6" spans="1:18" x14ac:dyDescent="0.2">
      <c r="L6" s="54" t="s">
        <v>90</v>
      </c>
      <c r="M6" s="3" t="s">
        <v>88</v>
      </c>
      <c r="N6" s="3">
        <v>0.62</v>
      </c>
      <c r="O6" s="10">
        <v>0.66</v>
      </c>
    </row>
    <row r="7" spans="1:18" x14ac:dyDescent="0.2">
      <c r="A7" s="21" t="s">
        <v>183</v>
      </c>
      <c r="L7" s="54"/>
      <c r="M7" s="3" t="s">
        <v>87</v>
      </c>
      <c r="N7" s="3">
        <v>16.059999999999999</v>
      </c>
      <c r="O7" s="10">
        <v>14.75</v>
      </c>
    </row>
    <row r="8" spans="1:18" x14ac:dyDescent="0.2">
      <c r="A8" s="3"/>
      <c r="B8" s="35" t="s">
        <v>86</v>
      </c>
      <c r="C8" s="35"/>
      <c r="D8" s="35" t="s">
        <v>89</v>
      </c>
      <c r="E8" s="35"/>
      <c r="F8" s="35" t="s">
        <v>90</v>
      </c>
      <c r="G8" s="35"/>
      <c r="H8" s="35" t="s">
        <v>91</v>
      </c>
      <c r="I8" s="35"/>
      <c r="J8" s="35" t="s">
        <v>92</v>
      </c>
      <c r="K8" s="35"/>
      <c r="L8" s="54" t="s">
        <v>91</v>
      </c>
      <c r="M8" s="3" t="s">
        <v>88</v>
      </c>
      <c r="N8" s="10">
        <v>0.66</v>
      </c>
      <c r="O8" s="3">
        <v>0.6</v>
      </c>
    </row>
    <row r="9" spans="1:18" x14ac:dyDescent="0.2">
      <c r="A9" s="3"/>
      <c r="B9" s="3" t="s">
        <v>88</v>
      </c>
      <c r="C9" s="3" t="s">
        <v>87</v>
      </c>
      <c r="D9" s="3" t="s">
        <v>88</v>
      </c>
      <c r="E9" s="3" t="s">
        <v>87</v>
      </c>
      <c r="F9" s="3" t="s">
        <v>88</v>
      </c>
      <c r="G9" s="3" t="s">
        <v>87</v>
      </c>
      <c r="H9" s="3" t="s">
        <v>88</v>
      </c>
      <c r="I9" s="3" t="s">
        <v>87</v>
      </c>
      <c r="J9" s="3" t="s">
        <v>88</v>
      </c>
      <c r="K9" s="3" t="s">
        <v>87</v>
      </c>
      <c r="L9" s="54"/>
      <c r="M9" s="3" t="s">
        <v>87</v>
      </c>
      <c r="N9" s="10">
        <v>66.28</v>
      </c>
      <c r="O9" s="3">
        <v>77.03</v>
      </c>
    </row>
    <row r="10" spans="1:18" x14ac:dyDescent="0.2">
      <c r="A10" s="3" t="s">
        <v>93</v>
      </c>
      <c r="B10" s="25">
        <v>0.74</v>
      </c>
      <c r="C10" s="26">
        <v>20.6</v>
      </c>
      <c r="D10" s="10">
        <v>0.71</v>
      </c>
      <c r="E10" s="10">
        <v>20.63</v>
      </c>
      <c r="F10" s="27">
        <v>0.63</v>
      </c>
      <c r="G10" s="25">
        <v>15.36</v>
      </c>
      <c r="H10" s="25">
        <v>0.66</v>
      </c>
      <c r="I10" s="26">
        <v>71.319999999999993</v>
      </c>
      <c r="J10" s="26">
        <v>0.59</v>
      </c>
      <c r="K10" s="25">
        <v>34.130000000000003</v>
      </c>
      <c r="L10" s="54" t="s">
        <v>92</v>
      </c>
      <c r="M10" s="3" t="s">
        <v>88</v>
      </c>
      <c r="N10" s="10">
        <v>0.59</v>
      </c>
      <c r="O10" s="3">
        <v>0.57999999999999996</v>
      </c>
    </row>
    <row r="11" spans="1:18" x14ac:dyDescent="0.2">
      <c r="A11" s="3" t="s">
        <v>94</v>
      </c>
      <c r="B11" s="27">
        <v>0.72</v>
      </c>
      <c r="C11" s="25">
        <v>19.86</v>
      </c>
      <c r="D11" s="25">
        <v>0.71</v>
      </c>
      <c r="E11" s="26">
        <v>21.59</v>
      </c>
      <c r="F11" s="25">
        <v>0.64</v>
      </c>
      <c r="G11" s="26">
        <v>15.37</v>
      </c>
      <c r="H11" s="25">
        <v>0.66</v>
      </c>
      <c r="I11" s="25">
        <v>68.19</v>
      </c>
      <c r="J11" s="25">
        <v>0.6</v>
      </c>
      <c r="K11" s="27">
        <v>34.5</v>
      </c>
      <c r="L11" s="54"/>
      <c r="M11" s="3" t="s">
        <v>87</v>
      </c>
      <c r="N11" s="10">
        <v>35</v>
      </c>
      <c r="O11" s="3">
        <v>35.340000000000003</v>
      </c>
    </row>
    <row r="12" spans="1:18" x14ac:dyDescent="0.2">
      <c r="A12" t="s">
        <v>206</v>
      </c>
      <c r="B12">
        <f>B10-B11</f>
        <v>2.0000000000000018E-2</v>
      </c>
      <c r="C12">
        <f t="shared" ref="C12:K12" si="0">C10-C11</f>
        <v>0.74000000000000199</v>
      </c>
      <c r="D12">
        <f t="shared" si="0"/>
        <v>0</v>
      </c>
      <c r="E12">
        <f t="shared" si="0"/>
        <v>-0.96000000000000085</v>
      </c>
      <c r="F12">
        <f t="shared" si="0"/>
        <v>-1.0000000000000009E-2</v>
      </c>
      <c r="G12">
        <f t="shared" si="0"/>
        <v>-9.9999999999997868E-3</v>
      </c>
      <c r="H12">
        <f t="shared" si="0"/>
        <v>0</v>
      </c>
      <c r="I12">
        <f t="shared" si="0"/>
        <v>3.1299999999999955</v>
      </c>
      <c r="J12">
        <f t="shared" si="0"/>
        <v>-1.0000000000000009E-2</v>
      </c>
      <c r="K12">
        <f t="shared" si="0"/>
        <v>-0.36999999999999744</v>
      </c>
    </row>
    <row r="13" spans="1:18" x14ac:dyDescent="0.2">
      <c r="O13" s="21"/>
      <c r="P13" s="3"/>
      <c r="Q13" s="3" t="s">
        <v>93</v>
      </c>
      <c r="R13" s="3" t="s">
        <v>94</v>
      </c>
    </row>
    <row r="14" spans="1:18" x14ac:dyDescent="0.2">
      <c r="L14" s="28" t="s">
        <v>180</v>
      </c>
      <c r="O14" s="54" t="s">
        <v>86</v>
      </c>
      <c r="P14" s="3" t="s">
        <v>88</v>
      </c>
      <c r="Q14" s="25">
        <v>0.74</v>
      </c>
      <c r="R14" s="27">
        <v>0.72</v>
      </c>
    </row>
    <row r="15" spans="1:18" ht="11.1" customHeight="1" x14ac:dyDescent="0.2">
      <c r="O15" s="54"/>
      <c r="P15" s="3" t="s">
        <v>87</v>
      </c>
      <c r="Q15" s="26">
        <v>20.6</v>
      </c>
      <c r="R15" s="25">
        <v>19.86</v>
      </c>
    </row>
    <row r="16" spans="1:18" x14ac:dyDescent="0.2">
      <c r="A16" s="21" t="s">
        <v>182</v>
      </c>
      <c r="B16" s="54" t="s">
        <v>86</v>
      </c>
      <c r="C16" s="54"/>
      <c r="D16" s="54" t="s">
        <v>89</v>
      </c>
      <c r="E16" s="54"/>
      <c r="F16" s="54" t="s">
        <v>90</v>
      </c>
      <c r="G16" s="54"/>
      <c r="H16" s="54" t="s">
        <v>91</v>
      </c>
      <c r="I16" s="54"/>
      <c r="J16" s="54" t="s">
        <v>92</v>
      </c>
      <c r="K16" s="54"/>
      <c r="O16" s="54" t="s">
        <v>89</v>
      </c>
      <c r="P16" s="3" t="s">
        <v>88</v>
      </c>
      <c r="Q16" s="10">
        <v>0.71</v>
      </c>
      <c r="R16" s="25">
        <v>0.71</v>
      </c>
    </row>
    <row r="17" spans="1:18" x14ac:dyDescent="0.2">
      <c r="A17" s="3"/>
      <c r="B17" s="3" t="s">
        <v>88</v>
      </c>
      <c r="C17" s="11" t="s">
        <v>87</v>
      </c>
      <c r="D17" s="3" t="s">
        <v>88</v>
      </c>
      <c r="E17" s="3" t="s">
        <v>87</v>
      </c>
      <c r="F17" s="3" t="s">
        <v>88</v>
      </c>
      <c r="G17" s="3" t="s">
        <v>87</v>
      </c>
      <c r="H17" s="3" t="s">
        <v>88</v>
      </c>
      <c r="I17" s="3" t="s">
        <v>87</v>
      </c>
      <c r="J17" s="3" t="s">
        <v>88</v>
      </c>
      <c r="K17" s="3" t="s">
        <v>87</v>
      </c>
      <c r="O17" s="54"/>
      <c r="P17" s="3" t="s">
        <v>87</v>
      </c>
      <c r="Q17" s="10">
        <v>20.63</v>
      </c>
      <c r="R17" s="26">
        <v>21.59</v>
      </c>
    </row>
    <row r="18" spans="1:18" x14ac:dyDescent="0.2">
      <c r="A18" s="3" t="s">
        <v>175</v>
      </c>
      <c r="B18" s="25">
        <v>0.78</v>
      </c>
      <c r="C18" s="25">
        <v>19</v>
      </c>
      <c r="D18" s="25">
        <v>0.74</v>
      </c>
      <c r="E18" s="25">
        <v>20.25</v>
      </c>
      <c r="F18" s="26">
        <v>0.63</v>
      </c>
      <c r="G18" s="25">
        <v>14.73</v>
      </c>
      <c r="H18" s="26">
        <v>0.64</v>
      </c>
      <c r="I18" s="26">
        <v>71.489999999999995</v>
      </c>
      <c r="J18" s="25">
        <v>0.62</v>
      </c>
      <c r="K18" s="25">
        <v>34.44</v>
      </c>
      <c r="L18" t="s">
        <v>181</v>
      </c>
      <c r="O18" s="54" t="s">
        <v>90</v>
      </c>
      <c r="P18" s="3" t="s">
        <v>88</v>
      </c>
      <c r="Q18" s="27">
        <v>0.63</v>
      </c>
      <c r="R18" s="25">
        <v>0.64</v>
      </c>
    </row>
    <row r="19" spans="1:18" x14ac:dyDescent="0.2">
      <c r="A19" s="3" t="s">
        <v>184</v>
      </c>
      <c r="B19" s="26">
        <v>0.72</v>
      </c>
      <c r="C19" s="26">
        <v>19.850000000000001</v>
      </c>
      <c r="D19" s="26">
        <v>0.69</v>
      </c>
      <c r="E19" s="26">
        <v>21.34</v>
      </c>
      <c r="F19" s="27">
        <v>0.627</v>
      </c>
      <c r="G19" s="27">
        <v>15.3</v>
      </c>
      <c r="H19" s="26">
        <v>0.62</v>
      </c>
      <c r="I19" s="26">
        <v>72.599999999999994</v>
      </c>
      <c r="J19" s="26">
        <v>0.56000000000000005</v>
      </c>
      <c r="K19" s="26">
        <v>34.65</v>
      </c>
      <c r="L19" t="s">
        <v>180</v>
      </c>
      <c r="O19" s="54"/>
      <c r="P19" s="3" t="s">
        <v>87</v>
      </c>
      <c r="Q19" s="25">
        <v>15.36</v>
      </c>
      <c r="R19" s="26">
        <v>15.37</v>
      </c>
    </row>
    <row r="20" spans="1:18" x14ac:dyDescent="0.2">
      <c r="A20" s="3" t="s">
        <v>94</v>
      </c>
      <c r="B20" s="3">
        <v>0.72</v>
      </c>
      <c r="C20" s="11">
        <v>19.86</v>
      </c>
      <c r="D20" s="11">
        <v>0.71</v>
      </c>
      <c r="E20" s="3">
        <v>21.59</v>
      </c>
      <c r="F20" s="10">
        <v>0.64</v>
      </c>
      <c r="G20" s="11">
        <v>15.37</v>
      </c>
      <c r="H20" s="10">
        <v>0.66</v>
      </c>
      <c r="I20" s="10">
        <v>68.19</v>
      </c>
      <c r="J20" s="11">
        <v>0.6</v>
      </c>
      <c r="K20" s="3">
        <v>34.5</v>
      </c>
      <c r="O20" s="54" t="s">
        <v>91</v>
      </c>
      <c r="P20" s="3" t="s">
        <v>88</v>
      </c>
      <c r="Q20" s="25">
        <v>0.66</v>
      </c>
      <c r="R20" s="25">
        <v>0.66</v>
      </c>
    </row>
    <row r="21" spans="1:18" x14ac:dyDescent="0.2">
      <c r="O21" s="54"/>
      <c r="P21" s="3" t="s">
        <v>87</v>
      </c>
      <c r="Q21" s="26">
        <v>71.319999999999993</v>
      </c>
      <c r="R21" s="25">
        <v>68.19</v>
      </c>
    </row>
    <row r="22" spans="1:18" x14ac:dyDescent="0.2">
      <c r="F22" t="s">
        <v>209</v>
      </c>
      <c r="H22" t="s">
        <v>210</v>
      </c>
      <c r="O22" s="54" t="s">
        <v>92</v>
      </c>
      <c r="P22" s="3" t="s">
        <v>88</v>
      </c>
      <c r="Q22" s="26">
        <v>0.59</v>
      </c>
      <c r="R22" s="25">
        <v>0.6</v>
      </c>
    </row>
    <row r="23" spans="1:18" x14ac:dyDescent="0.2">
      <c r="E23" t="s">
        <v>185</v>
      </c>
      <c r="O23" s="54"/>
      <c r="P23" s="3" t="s">
        <v>87</v>
      </c>
      <c r="Q23" s="25">
        <v>34.130000000000003</v>
      </c>
      <c r="R23" s="27">
        <v>34.5</v>
      </c>
    </row>
    <row r="26" spans="1:18" x14ac:dyDescent="0.2">
      <c r="A26" s="3"/>
      <c r="B26" s="3" t="s">
        <v>208</v>
      </c>
      <c r="C26" s="3" t="s">
        <v>125</v>
      </c>
      <c r="D26" s="3" t="s">
        <v>200</v>
      </c>
      <c r="E26" s="3" t="s">
        <v>201</v>
      </c>
      <c r="F26" s="3" t="s">
        <v>202</v>
      </c>
      <c r="G26" s="32" t="s">
        <v>212</v>
      </c>
    </row>
    <row r="27" spans="1:18" x14ac:dyDescent="0.2">
      <c r="A27" s="33" t="s">
        <v>203</v>
      </c>
      <c r="B27" s="3">
        <f>D27/C27</f>
        <v>0.98584905660377353</v>
      </c>
      <c r="C27" s="3">
        <v>212</v>
      </c>
      <c r="D27" s="3">
        <v>209</v>
      </c>
      <c r="E27" s="3">
        <v>3</v>
      </c>
      <c r="F27" s="3">
        <f>D27+E27</f>
        <v>212</v>
      </c>
      <c r="G27">
        <f>D27*50</f>
        <v>10450</v>
      </c>
      <c r="H27" t="s">
        <v>227</v>
      </c>
    </row>
    <row r="28" spans="1:18" x14ac:dyDescent="0.2">
      <c r="A28" s="33" t="s">
        <v>89</v>
      </c>
      <c r="B28" s="3">
        <f>D28/C28</f>
        <v>0.91804097951024488</v>
      </c>
      <c r="C28" s="3">
        <v>2001</v>
      </c>
      <c r="D28" s="3">
        <v>1837</v>
      </c>
      <c r="E28" s="3">
        <v>164</v>
      </c>
      <c r="F28" s="3">
        <f>D28+E28</f>
        <v>2001</v>
      </c>
      <c r="G28">
        <f t="shared" ref="G28:G31" si="1">D28*50</f>
        <v>91850</v>
      </c>
      <c r="H28" t="s">
        <v>228</v>
      </c>
    </row>
    <row r="29" spans="1:18" x14ac:dyDescent="0.2">
      <c r="A29" s="33" t="s">
        <v>90</v>
      </c>
      <c r="B29" s="3">
        <f>D29/C29</f>
        <v>0.45437499999999997</v>
      </c>
      <c r="C29" s="3">
        <v>1600</v>
      </c>
      <c r="D29" s="3">
        <f>C29-E29</f>
        <v>727</v>
      </c>
      <c r="E29" s="3">
        <v>873</v>
      </c>
      <c r="F29" s="3">
        <f>D29+E29</f>
        <v>1600</v>
      </c>
      <c r="G29">
        <f t="shared" si="1"/>
        <v>36350</v>
      </c>
      <c r="H29" t="s">
        <v>228</v>
      </c>
    </row>
    <row r="30" spans="1:18" x14ac:dyDescent="0.2">
      <c r="A30" s="33" t="s">
        <v>91</v>
      </c>
      <c r="B30" s="3">
        <f>D30/C30</f>
        <v>0.98750000000000004</v>
      </c>
      <c r="C30" s="3">
        <v>960</v>
      </c>
      <c r="D30" s="3">
        <f>C30-E30</f>
        <v>948</v>
      </c>
      <c r="E30" s="3">
        <v>12</v>
      </c>
      <c r="F30" s="3">
        <f>D30+E30</f>
        <v>960</v>
      </c>
      <c r="G30">
        <f t="shared" si="1"/>
        <v>47400</v>
      </c>
      <c r="H30" t="s">
        <v>228</v>
      </c>
    </row>
    <row r="31" spans="1:18" x14ac:dyDescent="0.2">
      <c r="A31" s="33" t="s">
        <v>92</v>
      </c>
      <c r="B31" s="3">
        <f>D31/C31</f>
        <v>0.8517350157728707</v>
      </c>
      <c r="C31" s="3">
        <v>1585</v>
      </c>
      <c r="D31" s="3">
        <f>C31-E31</f>
        <v>1350</v>
      </c>
      <c r="E31" s="3">
        <v>235</v>
      </c>
      <c r="F31" s="3">
        <f>D31+E31</f>
        <v>1585</v>
      </c>
      <c r="G31">
        <f t="shared" si="1"/>
        <v>67500</v>
      </c>
      <c r="H31" t="s">
        <v>227</v>
      </c>
    </row>
    <row r="32" spans="1:18" x14ac:dyDescent="0.2">
      <c r="A32" s="34" t="s">
        <v>204</v>
      </c>
      <c r="B32">
        <v>1</v>
      </c>
      <c r="C32" s="32">
        <v>10</v>
      </c>
      <c r="D32">
        <v>10</v>
      </c>
      <c r="E32" s="32">
        <v>0</v>
      </c>
    </row>
    <row r="33" spans="1:5" x14ac:dyDescent="0.2">
      <c r="A33" s="34" t="s">
        <v>205</v>
      </c>
      <c r="B33">
        <v>1</v>
      </c>
      <c r="C33" s="32">
        <v>10</v>
      </c>
      <c r="D33">
        <v>10</v>
      </c>
      <c r="E33" s="32">
        <v>0</v>
      </c>
    </row>
  </sheetData>
  <mergeCells count="20">
    <mergeCell ref="O14:O15"/>
    <mergeCell ref="O16:O17"/>
    <mergeCell ref="O18:O19"/>
    <mergeCell ref="O20:O21"/>
    <mergeCell ref="O22:O23"/>
    <mergeCell ref="L2:L3"/>
    <mergeCell ref="L4:L5"/>
    <mergeCell ref="L6:L7"/>
    <mergeCell ref="L8:L9"/>
    <mergeCell ref="L10:L11"/>
    <mergeCell ref="B1:C1"/>
    <mergeCell ref="D1:E1"/>
    <mergeCell ref="F1:G1"/>
    <mergeCell ref="H1:I1"/>
    <mergeCell ref="J1:K1"/>
    <mergeCell ref="B16:C16"/>
    <mergeCell ref="D16:E16"/>
    <mergeCell ref="F16:G16"/>
    <mergeCell ref="H16:I16"/>
    <mergeCell ref="J16:K16"/>
  </mergeCells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22E0A-3A41-4E55-B400-6EB171A6BD9B}">
  <dimension ref="A1:H13"/>
  <sheetViews>
    <sheetView topLeftCell="A7" workbookViewId="0">
      <selection activeCell="C6" sqref="C6:E6"/>
    </sheetView>
  </sheetViews>
  <sheetFormatPr defaultRowHeight="28.5" customHeight="1" x14ac:dyDescent="0.2"/>
  <cols>
    <col min="2" max="2" width="22.125" customWidth="1"/>
    <col min="3" max="3" width="18.25" customWidth="1"/>
    <col min="4" max="4" width="0" hidden="1" customWidth="1"/>
    <col min="5" max="5" width="21.25" customWidth="1"/>
    <col min="6" max="6" width="14.375" customWidth="1"/>
    <col min="7" max="7" width="6.25" hidden="1" customWidth="1"/>
  </cols>
  <sheetData>
    <row r="1" spans="1:8" ht="28.5" customHeight="1" x14ac:dyDescent="0.2">
      <c r="B1" s="1" t="s">
        <v>149</v>
      </c>
      <c r="C1" s="2" t="s">
        <v>191</v>
      </c>
      <c r="D1" s="2" t="s">
        <v>84</v>
      </c>
      <c r="E1" s="2" t="s">
        <v>157</v>
      </c>
      <c r="F1" s="8" t="s">
        <v>98</v>
      </c>
      <c r="G1" s="9" t="s">
        <v>31</v>
      </c>
    </row>
    <row r="2" spans="1:8" ht="28.5" customHeight="1" x14ac:dyDescent="0.2">
      <c r="A2" s="38" t="s">
        <v>12</v>
      </c>
      <c r="B2" s="3" t="s">
        <v>0</v>
      </c>
      <c r="C2">
        <v>184517</v>
      </c>
      <c r="D2" s="3"/>
      <c r="E2">
        <v>62499</v>
      </c>
      <c r="F2" s="44" t="s">
        <v>189</v>
      </c>
      <c r="G2" s="47" t="s">
        <v>85</v>
      </c>
    </row>
    <row r="3" spans="1:8" ht="28.5" customHeight="1" x14ac:dyDescent="0.2">
      <c r="A3" s="38"/>
      <c r="B3" s="3" t="s">
        <v>1</v>
      </c>
      <c r="C3">
        <v>38380</v>
      </c>
      <c r="D3" s="3"/>
      <c r="E3">
        <v>21663</v>
      </c>
      <c r="F3" s="45"/>
      <c r="G3" s="48"/>
    </row>
    <row r="4" spans="1:8" ht="28.5" customHeight="1" x14ac:dyDescent="0.2">
      <c r="A4" s="38"/>
      <c r="B4" s="3" t="s">
        <v>2</v>
      </c>
      <c r="C4">
        <v>337</v>
      </c>
      <c r="D4" s="3"/>
      <c r="E4">
        <v>380</v>
      </c>
      <c r="F4" s="45"/>
      <c r="G4" s="48"/>
    </row>
    <row r="5" spans="1:8" ht="28.5" customHeight="1" x14ac:dyDescent="0.2">
      <c r="A5" s="38"/>
      <c r="B5" s="3" t="s">
        <v>3</v>
      </c>
      <c r="C5">
        <v>5400</v>
      </c>
      <c r="D5" s="3"/>
      <c r="E5">
        <v>7763</v>
      </c>
      <c r="F5" s="45"/>
      <c r="G5" s="48"/>
    </row>
    <row r="6" spans="1:8" ht="28.5" customHeight="1" x14ac:dyDescent="0.2">
      <c r="A6" s="38"/>
      <c r="B6" s="3" t="s">
        <v>18</v>
      </c>
      <c r="C6">
        <v>38381</v>
      </c>
      <c r="D6" s="3"/>
      <c r="E6">
        <v>21664</v>
      </c>
      <c r="F6" s="45"/>
      <c r="G6" s="48"/>
      <c r="H6">
        <f>C6/E6</f>
        <v>1.7716488183161005</v>
      </c>
    </row>
    <row r="7" spans="1:8" ht="28.5" customHeight="1" x14ac:dyDescent="0.2">
      <c r="A7" s="38"/>
      <c r="B7" s="3" t="s">
        <v>19</v>
      </c>
      <c r="C7">
        <v>173284</v>
      </c>
      <c r="D7" s="3"/>
      <c r="E7">
        <v>59746</v>
      </c>
      <c r="F7" s="45"/>
      <c r="G7" s="48"/>
    </row>
    <row r="8" spans="1:8" ht="28.5" customHeight="1" x14ac:dyDescent="0.2">
      <c r="A8" s="39" t="s">
        <v>13</v>
      </c>
      <c r="B8" s="3" t="s">
        <v>6</v>
      </c>
      <c r="C8">
        <v>9.615017847372398</v>
      </c>
      <c r="D8" s="3"/>
      <c r="E8">
        <v>5.7698485967503697</v>
      </c>
      <c r="F8" s="45"/>
      <c r="G8" s="48"/>
    </row>
    <row r="9" spans="1:8" ht="28.5" customHeight="1" x14ac:dyDescent="0.2">
      <c r="A9" s="39"/>
      <c r="B9" s="3" t="s">
        <v>7</v>
      </c>
      <c r="C9">
        <v>38380</v>
      </c>
      <c r="D9" s="3"/>
      <c r="E9">
        <v>21663</v>
      </c>
      <c r="F9" s="45"/>
      <c r="G9" s="48"/>
    </row>
    <row r="10" spans="1:8" ht="28.5" customHeight="1" x14ac:dyDescent="0.2">
      <c r="A10" s="39"/>
      <c r="B10" s="3" t="s">
        <v>8</v>
      </c>
      <c r="C10">
        <v>1</v>
      </c>
      <c r="D10" s="3"/>
      <c r="E10">
        <v>2</v>
      </c>
      <c r="F10" s="45"/>
      <c r="G10" s="48"/>
    </row>
    <row r="11" spans="1:8" ht="28.5" hidden="1" customHeight="1" x14ac:dyDescent="0.2">
      <c r="A11" s="3" t="s">
        <v>14</v>
      </c>
      <c r="B11" s="3" t="s">
        <v>9</v>
      </c>
      <c r="C11">
        <v>0</v>
      </c>
      <c r="D11" s="3"/>
      <c r="E11">
        <v>0</v>
      </c>
      <c r="F11" s="45"/>
      <c r="G11" s="48"/>
    </row>
    <row r="12" spans="1:8" ht="28.5" hidden="1" customHeight="1" x14ac:dyDescent="0.2">
      <c r="A12" s="3" t="s">
        <v>15</v>
      </c>
      <c r="B12" s="3" t="s">
        <v>10</v>
      </c>
      <c r="C12">
        <v>2</v>
      </c>
      <c r="D12" s="3"/>
      <c r="E12">
        <v>2</v>
      </c>
      <c r="F12" s="45"/>
      <c r="G12" s="48"/>
    </row>
    <row r="13" spans="1:8" ht="28.5" customHeight="1" x14ac:dyDescent="0.2">
      <c r="A13" s="4" t="s">
        <v>16</v>
      </c>
      <c r="B13" s="3" t="s">
        <v>11</v>
      </c>
      <c r="C13">
        <v>1.176351764179392E-4</v>
      </c>
      <c r="D13" s="3"/>
      <c r="E13">
        <v>1.2730679590294491E-4</v>
      </c>
      <c r="F13" s="45"/>
      <c r="G13" s="48"/>
    </row>
  </sheetData>
  <mergeCells count="4">
    <mergeCell ref="A2:A7"/>
    <mergeCell ref="A8:A10"/>
    <mergeCell ref="G2:G13"/>
    <mergeCell ref="F2:F13"/>
  </mergeCells>
  <phoneticPr fontId="1" type="noConversion"/>
  <conditionalFormatting sqref="C2:C13">
    <cfRule type="expression" dxfId="1" priority="3">
      <formula>C2&gt;E2</formula>
    </cfRule>
  </conditionalFormatting>
  <conditionalFormatting sqref="E2:E13">
    <cfRule type="expression" dxfId="0" priority="1">
      <formula>E2&gt;C2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3C14F-9403-4BC3-80C0-230941BCCA05}">
  <dimension ref="A1:H22"/>
  <sheetViews>
    <sheetView topLeftCell="A4" workbookViewId="0">
      <selection activeCell="A5" sqref="A5:C21"/>
    </sheetView>
  </sheetViews>
  <sheetFormatPr defaultRowHeight="14.25" x14ac:dyDescent="0.2"/>
  <cols>
    <col min="1" max="1" width="33.25" customWidth="1"/>
    <col min="2" max="2" width="34.875" customWidth="1"/>
    <col min="3" max="3" width="32.375" customWidth="1"/>
  </cols>
  <sheetData>
    <row r="1" spans="1:8" x14ac:dyDescent="0.2">
      <c r="A1" s="3" t="s">
        <v>179</v>
      </c>
      <c r="B1" s="3" t="s">
        <v>139</v>
      </c>
      <c r="C1" s="3" t="s">
        <v>140</v>
      </c>
    </row>
    <row r="2" spans="1:8" x14ac:dyDescent="0.2">
      <c r="A2" s="3" t="s">
        <v>93</v>
      </c>
      <c r="B2" s="10">
        <v>0.245</v>
      </c>
      <c r="C2" s="11">
        <v>0.18897243107769399</v>
      </c>
      <c r="D2" t="s">
        <v>95</v>
      </c>
    </row>
    <row r="3" spans="1:8" x14ac:dyDescent="0.2">
      <c r="A3" s="3" t="s">
        <v>94</v>
      </c>
      <c r="B3" s="3">
        <v>0.223</v>
      </c>
      <c r="C3" s="3">
        <v>0.18897243107769399</v>
      </c>
    </row>
    <row r="4" spans="1:8" ht="85.5" x14ac:dyDescent="0.2">
      <c r="B4" s="13" t="s">
        <v>112</v>
      </c>
    </row>
    <row r="5" spans="1:8" x14ac:dyDescent="0.2">
      <c r="A5" s="3" t="s">
        <v>161</v>
      </c>
      <c r="B5" s="3" t="s">
        <v>139</v>
      </c>
      <c r="C5" s="3" t="s">
        <v>140</v>
      </c>
    </row>
    <row r="6" spans="1:8" x14ac:dyDescent="0.2">
      <c r="A6" s="3" t="s">
        <v>93</v>
      </c>
      <c r="B6" s="23">
        <v>0.17</v>
      </c>
      <c r="C6" s="23">
        <v>0.44</v>
      </c>
    </row>
    <row r="7" spans="1:8" x14ac:dyDescent="0.2">
      <c r="A7" s="3" t="s">
        <v>94</v>
      </c>
      <c r="B7" s="22">
        <v>0.26</v>
      </c>
      <c r="C7" s="22">
        <v>0.5383</v>
      </c>
    </row>
    <row r="8" spans="1:8" x14ac:dyDescent="0.2">
      <c r="A8" t="s">
        <v>207</v>
      </c>
      <c r="B8">
        <f>B6-B7</f>
        <v>-0.09</v>
      </c>
      <c r="C8">
        <f>C6-C7</f>
        <v>-9.8299999999999998E-2</v>
      </c>
    </row>
    <row r="10" spans="1:8" x14ac:dyDescent="0.2">
      <c r="A10" t="s">
        <v>173</v>
      </c>
      <c r="B10" s="24"/>
      <c r="C10" s="24"/>
      <c r="D10" s="24"/>
      <c r="E10" s="24"/>
      <c r="F10" s="24"/>
      <c r="G10" s="24"/>
      <c r="H10" s="24"/>
    </row>
    <row r="11" spans="1:8" x14ac:dyDescent="0.2">
      <c r="B11" s="24"/>
      <c r="C11" s="24"/>
      <c r="D11" s="24"/>
      <c r="E11" s="24"/>
      <c r="F11" s="24"/>
      <c r="G11" s="24"/>
      <c r="H11" s="24"/>
    </row>
    <row r="12" spans="1:8" x14ac:dyDescent="0.2">
      <c r="B12" s="24"/>
      <c r="C12" s="24"/>
      <c r="D12" s="24"/>
      <c r="E12" s="24"/>
      <c r="F12" s="24"/>
      <c r="G12" s="24"/>
      <c r="H12" s="24"/>
    </row>
    <row r="14" spans="1:8" x14ac:dyDescent="0.2">
      <c r="A14" t="s">
        <v>174</v>
      </c>
      <c r="B14" s="24" t="s">
        <v>162</v>
      </c>
      <c r="C14" s="24" t="s">
        <v>163</v>
      </c>
      <c r="D14" s="24" t="s">
        <v>164</v>
      </c>
      <c r="E14" s="24" t="s">
        <v>165</v>
      </c>
      <c r="F14" s="24" t="s">
        <v>166</v>
      </c>
      <c r="G14" s="24" t="s">
        <v>167</v>
      </c>
      <c r="H14" s="24" t="s">
        <v>168</v>
      </c>
    </row>
    <row r="15" spans="1:8" x14ac:dyDescent="0.2">
      <c r="B15" s="24" t="s">
        <v>169</v>
      </c>
      <c r="C15" s="24" t="s">
        <v>170</v>
      </c>
      <c r="D15" s="24">
        <v>0.92163009404388696</v>
      </c>
      <c r="E15" s="24" t="s">
        <v>171</v>
      </c>
      <c r="F15" s="24">
        <v>0.222704249287689</v>
      </c>
      <c r="G15" s="24">
        <v>6.9305287522512998E-2</v>
      </c>
      <c r="H15" s="24">
        <v>0.105712862654898</v>
      </c>
    </row>
    <row r="16" spans="1:8" x14ac:dyDescent="0.2">
      <c r="B16" s="24" t="s">
        <v>169</v>
      </c>
      <c r="C16" s="24" t="s">
        <v>170</v>
      </c>
      <c r="D16" s="24">
        <v>0.92163009404388696</v>
      </c>
      <c r="E16" s="24" t="s">
        <v>172</v>
      </c>
      <c r="F16" s="24">
        <v>0.35474084472324802</v>
      </c>
      <c r="G16" s="24">
        <v>0.20665751189170001</v>
      </c>
      <c r="H16" s="31">
        <v>0.26116877426895702</v>
      </c>
    </row>
    <row r="18" spans="1:6" x14ac:dyDescent="0.2">
      <c r="A18" s="3"/>
      <c r="B18" s="3" t="s">
        <v>211</v>
      </c>
      <c r="C18" s="3" t="s">
        <v>140</v>
      </c>
    </row>
    <row r="19" spans="1:6" x14ac:dyDescent="0.2">
      <c r="A19" s="3" t="s">
        <v>176</v>
      </c>
      <c r="B19" s="10">
        <v>0.27800000000000002</v>
      </c>
      <c r="C19" s="3">
        <v>0.44800000000000001</v>
      </c>
    </row>
    <row r="20" spans="1:6" x14ac:dyDescent="0.2">
      <c r="A20" s="3" t="s">
        <v>177</v>
      </c>
      <c r="B20" s="11">
        <v>0.14899999999999999</v>
      </c>
      <c r="C20" s="3">
        <v>0.34</v>
      </c>
    </row>
    <row r="21" spans="1:6" x14ac:dyDescent="0.2">
      <c r="A21" s="3" t="s">
        <v>94</v>
      </c>
      <c r="B21" s="11">
        <v>0.26</v>
      </c>
      <c r="C21" s="10">
        <v>0.5383</v>
      </c>
    </row>
    <row r="22" spans="1:6" x14ac:dyDescent="0.2">
      <c r="E22" t="s">
        <v>186</v>
      </c>
      <c r="F22" t="s">
        <v>187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62D1B-0951-48F6-B288-BE7DCC256AD7}">
  <dimension ref="A1:H13"/>
  <sheetViews>
    <sheetView zoomScale="80" zoomScaleNormal="80" workbookViewId="0">
      <selection activeCell="F2" sqref="F2:F8"/>
    </sheetView>
  </sheetViews>
  <sheetFormatPr defaultRowHeight="14.25" x14ac:dyDescent="0.2"/>
  <cols>
    <col min="1" max="7" width="23.625" customWidth="1"/>
  </cols>
  <sheetData>
    <row r="1" spans="1:8" ht="122.45" customHeight="1" x14ac:dyDescent="0.2">
      <c r="A1" s="15" t="s">
        <v>114</v>
      </c>
      <c r="B1" s="15" t="s">
        <v>145</v>
      </c>
      <c r="C1" s="15" t="s">
        <v>142</v>
      </c>
      <c r="D1" s="15" t="s">
        <v>141</v>
      </c>
      <c r="E1" s="15" t="s">
        <v>143</v>
      </c>
      <c r="F1" s="15" t="s">
        <v>144</v>
      </c>
      <c r="G1" s="19" t="s">
        <v>215</v>
      </c>
    </row>
    <row r="2" spans="1:8" ht="18" x14ac:dyDescent="0.2">
      <c r="A2" s="20" t="s">
        <v>86</v>
      </c>
      <c r="B2" s="15">
        <v>5101.8100000000004</v>
      </c>
      <c r="C2" s="15">
        <v>0.02</v>
      </c>
      <c r="D2" s="15">
        <v>17.59</v>
      </c>
      <c r="E2" s="15">
        <v>13.31</v>
      </c>
      <c r="F2" s="15">
        <f t="shared" ref="F2:F8" si="0">SUM(B2:E2)</f>
        <v>5132.7300000000014</v>
      </c>
      <c r="G2" s="19"/>
    </row>
    <row r="3" spans="1:8" ht="18" x14ac:dyDescent="0.2">
      <c r="A3" s="20" t="s">
        <v>89</v>
      </c>
      <c r="B3" s="15">
        <v>5101.8100000000004</v>
      </c>
      <c r="C3" s="15">
        <v>0</v>
      </c>
      <c r="D3" s="15">
        <v>16.43</v>
      </c>
      <c r="E3" s="15">
        <v>16.07</v>
      </c>
      <c r="F3" s="15">
        <f t="shared" si="0"/>
        <v>5134.3100000000004</v>
      </c>
      <c r="G3" s="19"/>
    </row>
    <row r="4" spans="1:8" ht="18" x14ac:dyDescent="0.2">
      <c r="A4" s="20" t="s">
        <v>90</v>
      </c>
      <c r="B4" s="15">
        <v>5101.8100000000004</v>
      </c>
      <c r="C4" s="15">
        <v>0.05</v>
      </c>
      <c r="D4" s="15">
        <v>16.29</v>
      </c>
      <c r="E4" s="15">
        <v>12.7</v>
      </c>
      <c r="F4" s="15">
        <f t="shared" si="0"/>
        <v>5130.8500000000004</v>
      </c>
      <c r="G4" s="19"/>
    </row>
    <row r="5" spans="1:8" ht="18" x14ac:dyDescent="0.2">
      <c r="A5" s="20" t="s">
        <v>91</v>
      </c>
      <c r="B5" s="15">
        <v>5101.8100000000004</v>
      </c>
      <c r="C5" s="15">
        <v>0.05</v>
      </c>
      <c r="D5" s="15">
        <v>16.68</v>
      </c>
      <c r="E5" s="15">
        <v>12.87</v>
      </c>
      <c r="F5" s="15">
        <f t="shared" si="0"/>
        <v>5131.4100000000008</v>
      </c>
      <c r="G5" s="19"/>
    </row>
    <row r="6" spans="1:8" ht="18" x14ac:dyDescent="0.2">
      <c r="A6" s="20" t="s">
        <v>92</v>
      </c>
      <c r="B6" s="15">
        <v>5101.8100000000004</v>
      </c>
      <c r="C6" s="15">
        <v>0</v>
      </c>
      <c r="D6" s="15">
        <v>15.99</v>
      </c>
      <c r="E6" s="15">
        <v>13.92</v>
      </c>
      <c r="F6" s="15">
        <f t="shared" si="0"/>
        <v>5131.72</v>
      </c>
      <c r="G6" s="19"/>
    </row>
    <row r="7" spans="1:8" ht="18" x14ac:dyDescent="0.2">
      <c r="A7" s="20" t="s">
        <v>213</v>
      </c>
      <c r="B7" s="15">
        <v>5101.8100000000004</v>
      </c>
      <c r="C7" s="15">
        <v>0.03</v>
      </c>
      <c r="D7" s="15">
        <v>16.39</v>
      </c>
      <c r="E7" s="15">
        <v>13.83</v>
      </c>
      <c r="F7" s="15">
        <f t="shared" si="0"/>
        <v>5132.0600000000004</v>
      </c>
      <c r="G7" s="19"/>
      <c r="H7" t="s">
        <v>146</v>
      </c>
    </row>
    <row r="8" spans="1:8" ht="18" x14ac:dyDescent="0.2">
      <c r="A8" s="20" t="s">
        <v>214</v>
      </c>
      <c r="B8" s="15">
        <v>5101.8100000000004</v>
      </c>
      <c r="C8" s="15">
        <v>0.04</v>
      </c>
      <c r="D8" s="15">
        <v>17.93</v>
      </c>
      <c r="E8" s="15">
        <v>14.31</v>
      </c>
      <c r="F8" s="15">
        <f t="shared" si="0"/>
        <v>5134.0900000000011</v>
      </c>
      <c r="G8" s="19"/>
    </row>
    <row r="9" spans="1:8" ht="36" x14ac:dyDescent="0.2">
      <c r="A9" s="30" t="s">
        <v>193</v>
      </c>
      <c r="B9">
        <f>AVERAGE(B2:B8)</f>
        <v>5101.8100000000004</v>
      </c>
      <c r="C9">
        <f>AVERAGE(C2:C8)</f>
        <v>2.7142857142857146E-2</v>
      </c>
      <c r="D9">
        <f>AVERAGE(D2:D7)</f>
        <v>16.561666666666664</v>
      </c>
      <c r="E9">
        <f>AVERAGE(E2:E8)</f>
        <v>13.858571428571427</v>
      </c>
      <c r="F9" s="29">
        <f>AVERAGE(F2:F7)</f>
        <v>5132.1800000000012</v>
      </c>
      <c r="G9">
        <f>SUM(C9:E9)</f>
        <v>30.447380952380946</v>
      </c>
    </row>
    <row r="13" spans="1:8" x14ac:dyDescent="0.2">
      <c r="G13" t="s">
        <v>91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4BF99-F691-4301-8ECF-E2E0D3E7E14A}">
  <dimension ref="A1:J13"/>
  <sheetViews>
    <sheetView tabSelected="1" zoomScale="64" workbookViewId="0">
      <selection activeCell="I2" sqref="I2:I13"/>
    </sheetView>
  </sheetViews>
  <sheetFormatPr defaultRowHeight="29.45" customHeight="1" x14ac:dyDescent="0.2"/>
  <cols>
    <col min="2" max="2" width="25.5" customWidth="1"/>
    <col min="3" max="3" width="28.625" customWidth="1"/>
    <col min="4" max="4" width="32.125" hidden="1" customWidth="1"/>
    <col min="5" max="5" width="25.875" customWidth="1"/>
    <col min="6" max="6" width="28.375" hidden="1" customWidth="1"/>
    <col min="7" max="7" width="28.75" hidden="1" customWidth="1"/>
    <col min="8" max="8" width="41.875" customWidth="1"/>
    <col min="9" max="9" width="5.375" customWidth="1"/>
  </cols>
  <sheetData>
    <row r="1" spans="1:10" ht="29.45" customHeight="1" x14ac:dyDescent="0.2">
      <c r="B1" s="1" t="s">
        <v>149</v>
      </c>
      <c r="C1" s="2" t="s">
        <v>239</v>
      </c>
      <c r="D1" s="2" t="s">
        <v>35</v>
      </c>
      <c r="E1" s="2" t="s">
        <v>152</v>
      </c>
      <c r="F1" s="8" t="s">
        <v>36</v>
      </c>
      <c r="G1" s="8" t="s">
        <v>37</v>
      </c>
      <c r="H1" s="8" t="s">
        <v>111</v>
      </c>
      <c r="I1" s="8" t="s">
        <v>98</v>
      </c>
    </row>
    <row r="2" spans="1:10" ht="29.45" customHeight="1" x14ac:dyDescent="0.2">
      <c r="A2" s="38" t="s">
        <v>12</v>
      </c>
      <c r="B2" s="3" t="s">
        <v>0</v>
      </c>
      <c r="C2">
        <v>21105</v>
      </c>
      <c r="D2" s="3" t="s">
        <v>0</v>
      </c>
      <c r="E2">
        <v>56741</v>
      </c>
      <c r="F2" t="s">
        <v>38</v>
      </c>
      <c r="G2" s="44" t="s">
        <v>105</v>
      </c>
      <c r="H2" s="46" t="s">
        <v>110</v>
      </c>
      <c r="I2" s="44" t="s">
        <v>189</v>
      </c>
    </row>
    <row r="3" spans="1:10" ht="29.45" customHeight="1" x14ac:dyDescent="0.2">
      <c r="A3" s="38"/>
      <c r="B3" s="3" t="s">
        <v>1</v>
      </c>
      <c r="C3">
        <v>5271</v>
      </c>
      <c r="D3" s="3" t="s">
        <v>1</v>
      </c>
      <c r="E3">
        <v>14582</v>
      </c>
      <c r="F3" t="s">
        <v>39</v>
      </c>
      <c r="G3" s="45"/>
      <c r="H3" s="47"/>
      <c r="I3" s="45"/>
    </row>
    <row r="4" spans="1:10" ht="29.45" customHeight="1" x14ac:dyDescent="0.2">
      <c r="A4" s="38"/>
      <c r="B4" s="3" t="s">
        <v>2</v>
      </c>
      <c r="C4">
        <v>68</v>
      </c>
      <c r="D4" s="3" t="s">
        <v>2</v>
      </c>
      <c r="E4">
        <v>124</v>
      </c>
      <c r="F4" t="s">
        <v>40</v>
      </c>
      <c r="G4" s="45"/>
      <c r="H4" s="47"/>
      <c r="I4" s="45"/>
    </row>
    <row r="5" spans="1:10" ht="29.45" customHeight="1" x14ac:dyDescent="0.2">
      <c r="A5" s="38"/>
      <c r="B5" s="3" t="s">
        <v>3</v>
      </c>
      <c r="C5">
        <v>3536</v>
      </c>
      <c r="D5" s="3" t="s">
        <v>3</v>
      </c>
      <c r="E5">
        <v>10772</v>
      </c>
      <c r="F5" t="s">
        <v>41</v>
      </c>
      <c r="G5" s="45"/>
      <c r="H5" s="47"/>
      <c r="I5" s="45"/>
    </row>
    <row r="6" spans="1:10" ht="29.45" customHeight="1" x14ac:dyDescent="0.2">
      <c r="A6" s="38"/>
      <c r="B6" s="3" t="s">
        <v>18</v>
      </c>
      <c r="C6">
        <v>5272</v>
      </c>
      <c r="D6" s="3" t="s">
        <v>4</v>
      </c>
      <c r="E6">
        <v>14583</v>
      </c>
      <c r="F6" t="s">
        <v>42</v>
      </c>
      <c r="G6" s="45"/>
      <c r="H6" s="47"/>
      <c r="I6" s="45"/>
      <c r="J6">
        <f>C6/E6</f>
        <v>0.36151683467050677</v>
      </c>
    </row>
    <row r="7" spans="1:10" ht="29.45" customHeight="1" x14ac:dyDescent="0.2">
      <c r="A7" s="38"/>
      <c r="B7" s="3" t="s">
        <v>19</v>
      </c>
      <c r="C7">
        <v>19807</v>
      </c>
      <c r="D7" s="3" t="s">
        <v>5</v>
      </c>
      <c r="E7">
        <v>52866</v>
      </c>
      <c r="F7" t="s">
        <v>43</v>
      </c>
      <c r="G7" s="45"/>
      <c r="H7" s="47"/>
      <c r="I7" s="45"/>
    </row>
    <row r="8" spans="1:10" ht="29.45" customHeight="1" x14ac:dyDescent="0.2">
      <c r="A8" s="39" t="s">
        <v>13</v>
      </c>
      <c r="B8" s="3" t="s">
        <v>6</v>
      </c>
      <c r="C8">
        <v>8.0064491654021239</v>
      </c>
      <c r="D8" s="3" t="s">
        <v>33</v>
      </c>
      <c r="E8">
        <v>7.7818007268737572</v>
      </c>
      <c r="F8" t="s">
        <v>44</v>
      </c>
      <c r="G8" s="45"/>
      <c r="H8" s="47"/>
      <c r="I8" s="45"/>
    </row>
    <row r="9" spans="1:10" ht="29.45" customHeight="1" x14ac:dyDescent="0.2">
      <c r="A9" s="39"/>
      <c r="B9" s="3" t="s">
        <v>7</v>
      </c>
      <c r="C9">
        <v>5271</v>
      </c>
      <c r="D9" s="3" t="s">
        <v>7</v>
      </c>
      <c r="E9">
        <v>14582</v>
      </c>
      <c r="F9" t="s">
        <v>45</v>
      </c>
      <c r="G9" s="45"/>
      <c r="H9" s="47"/>
      <c r="I9" s="45"/>
    </row>
    <row r="10" spans="1:10" ht="29.45" customHeight="1" x14ac:dyDescent="0.2">
      <c r="A10" s="39"/>
      <c r="B10" s="3" t="s">
        <v>8</v>
      </c>
      <c r="C10">
        <v>1</v>
      </c>
      <c r="D10" s="3" t="s">
        <v>8</v>
      </c>
      <c r="E10">
        <v>2</v>
      </c>
      <c r="F10" t="s">
        <v>46</v>
      </c>
      <c r="G10" s="45"/>
      <c r="H10" s="47"/>
      <c r="I10" s="45"/>
    </row>
    <row r="11" spans="1:10" ht="29.45" hidden="1" customHeight="1" x14ac:dyDescent="0.2">
      <c r="A11" s="3" t="s">
        <v>14</v>
      </c>
      <c r="B11" s="3" t="s">
        <v>9</v>
      </c>
      <c r="C11">
        <v>0</v>
      </c>
      <c r="D11" s="3" t="s">
        <v>9</v>
      </c>
      <c r="E11">
        <v>0</v>
      </c>
      <c r="F11" t="s">
        <v>47</v>
      </c>
      <c r="G11" s="45"/>
      <c r="H11" s="47"/>
      <c r="I11" s="45"/>
    </row>
    <row r="12" spans="1:10" ht="29.45" hidden="1" customHeight="1" x14ac:dyDescent="0.2">
      <c r="A12" s="3" t="s">
        <v>15</v>
      </c>
      <c r="B12" s="3" t="s">
        <v>10</v>
      </c>
      <c r="C12">
        <v>2</v>
      </c>
      <c r="D12" s="3" t="s">
        <v>10</v>
      </c>
      <c r="E12">
        <v>2</v>
      </c>
      <c r="F12" t="s">
        <v>49</v>
      </c>
      <c r="G12" s="45"/>
      <c r="H12" s="47"/>
      <c r="I12" s="45"/>
    </row>
    <row r="13" spans="1:10" ht="35.450000000000003" customHeight="1" x14ac:dyDescent="0.2">
      <c r="A13" s="4" t="s">
        <v>16</v>
      </c>
      <c r="B13" s="3" t="s">
        <v>11</v>
      </c>
      <c r="C13">
        <v>7.1277143035632594E-4</v>
      </c>
      <c r="D13" s="3" t="s">
        <v>11</v>
      </c>
      <c r="E13">
        <v>2.4860650144797549E-4</v>
      </c>
      <c r="F13" t="s">
        <v>48</v>
      </c>
      <c r="G13" s="45"/>
      <c r="H13" s="47"/>
      <c r="I13" s="45"/>
    </row>
  </sheetData>
  <mergeCells count="5">
    <mergeCell ref="A2:A7"/>
    <mergeCell ref="A8:A10"/>
    <mergeCell ref="G2:G13"/>
    <mergeCell ref="I2:I13"/>
    <mergeCell ref="H2:H13"/>
  </mergeCells>
  <phoneticPr fontId="1" type="noConversion"/>
  <conditionalFormatting sqref="C2:C13">
    <cfRule type="expression" dxfId="12" priority="2">
      <formula>C2&gt;E2</formula>
    </cfRule>
  </conditionalFormatting>
  <conditionalFormatting sqref="E2:E13 F11:F13">
    <cfRule type="expression" dxfId="11" priority="1">
      <formula>E2&gt;C2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23CE0-B88B-4EF3-8101-E7BD1DE6A0F8}">
  <dimension ref="A1:I13"/>
  <sheetViews>
    <sheetView zoomScale="85" zoomScaleNormal="85" workbookViewId="0">
      <selection activeCell="L5" sqref="L5"/>
    </sheetView>
  </sheetViews>
  <sheetFormatPr defaultRowHeight="14.25" x14ac:dyDescent="0.2"/>
  <cols>
    <col min="2" max="2" width="30.375" customWidth="1"/>
    <col min="3" max="3" width="23.125" customWidth="1"/>
    <col min="4" max="4" width="32.25" hidden="1" customWidth="1"/>
    <col min="5" max="5" width="20.875" customWidth="1"/>
    <col min="6" max="6" width="19.375" hidden="1" customWidth="1"/>
    <col min="7" max="7" width="57.125" hidden="1" customWidth="1"/>
    <col min="8" max="8" width="16.375" customWidth="1"/>
  </cols>
  <sheetData>
    <row r="1" spans="1:9" ht="27.6" customHeight="1" x14ac:dyDescent="0.2">
      <c r="B1" s="1" t="s">
        <v>149</v>
      </c>
      <c r="C1" s="2" t="s">
        <v>192</v>
      </c>
      <c r="D1" s="2" t="s">
        <v>154</v>
      </c>
      <c r="E1" s="2" t="s">
        <v>154</v>
      </c>
      <c r="F1" s="8" t="s">
        <v>17</v>
      </c>
      <c r="G1" s="9" t="s">
        <v>31</v>
      </c>
      <c r="H1" s="9" t="s">
        <v>98</v>
      </c>
    </row>
    <row r="2" spans="1:9" ht="27.6" customHeight="1" x14ac:dyDescent="0.2">
      <c r="A2" s="38" t="s">
        <v>12</v>
      </c>
      <c r="B2" s="3" t="s">
        <v>0</v>
      </c>
      <c r="C2">
        <v>741</v>
      </c>
      <c r="D2" s="3"/>
      <c r="E2">
        <v>11206</v>
      </c>
      <c r="F2" t="s">
        <v>61</v>
      </c>
      <c r="G2" s="47" t="s">
        <v>71</v>
      </c>
      <c r="H2" s="44" t="s">
        <v>198</v>
      </c>
    </row>
    <row r="3" spans="1:9" ht="27.6" customHeight="1" x14ac:dyDescent="0.2">
      <c r="A3" s="38"/>
      <c r="B3" s="3" t="s">
        <v>1</v>
      </c>
      <c r="C3">
        <v>728</v>
      </c>
      <c r="D3" s="3"/>
      <c r="E3">
        <v>4299</v>
      </c>
      <c r="F3" t="s">
        <v>62</v>
      </c>
      <c r="G3" s="48"/>
      <c r="H3" s="45"/>
    </row>
    <row r="4" spans="1:9" ht="27.6" customHeight="1" x14ac:dyDescent="0.2">
      <c r="A4" s="38"/>
      <c r="B4" s="3" t="s">
        <v>2</v>
      </c>
      <c r="C4">
        <v>4</v>
      </c>
      <c r="D4" s="3"/>
      <c r="E4">
        <v>54</v>
      </c>
      <c r="F4" t="s">
        <v>63</v>
      </c>
      <c r="G4" s="48"/>
      <c r="H4" s="45"/>
    </row>
    <row r="5" spans="1:9" ht="27.6" customHeight="1" x14ac:dyDescent="0.2">
      <c r="A5" s="38"/>
      <c r="B5" s="3" t="s">
        <v>3</v>
      </c>
      <c r="C5">
        <v>12</v>
      </c>
      <c r="D5" s="3"/>
      <c r="E5">
        <v>3444</v>
      </c>
      <c r="F5" t="s">
        <v>64</v>
      </c>
      <c r="G5" s="48"/>
      <c r="H5" s="45"/>
    </row>
    <row r="6" spans="1:9" ht="27.6" customHeight="1" x14ac:dyDescent="0.2">
      <c r="A6" s="38"/>
      <c r="B6" s="3" t="s">
        <v>18</v>
      </c>
      <c r="C6">
        <v>729</v>
      </c>
      <c r="D6" s="3"/>
      <c r="E6">
        <v>4300</v>
      </c>
      <c r="F6" t="s">
        <v>65</v>
      </c>
      <c r="G6" s="48"/>
      <c r="H6" s="45"/>
      <c r="I6">
        <f>C6/E6</f>
        <v>0.16953488372093023</v>
      </c>
    </row>
    <row r="7" spans="1:9" ht="27.6" customHeight="1" x14ac:dyDescent="0.2">
      <c r="A7" s="38"/>
      <c r="B7" s="3" t="s">
        <v>19</v>
      </c>
      <c r="C7">
        <v>740</v>
      </c>
      <c r="D7" s="3"/>
      <c r="E7">
        <v>10973</v>
      </c>
      <c r="F7" t="s">
        <v>66</v>
      </c>
      <c r="G7" s="48"/>
      <c r="H7" s="45"/>
    </row>
    <row r="8" spans="1:9" ht="27.6" customHeight="1" x14ac:dyDescent="0.2">
      <c r="A8" s="39" t="s">
        <v>13</v>
      </c>
      <c r="B8" s="3" t="s">
        <v>33</v>
      </c>
      <c r="C8">
        <v>2.0329218106995879</v>
      </c>
      <c r="D8" s="3"/>
      <c r="E8">
        <v>5.2120930232558136</v>
      </c>
      <c r="F8" t="s">
        <v>67</v>
      </c>
      <c r="G8" s="48"/>
      <c r="H8" s="45"/>
    </row>
    <row r="9" spans="1:9" ht="27.6" customHeight="1" x14ac:dyDescent="0.2">
      <c r="A9" s="39"/>
      <c r="B9" s="3" t="s">
        <v>7</v>
      </c>
      <c r="C9">
        <v>728</v>
      </c>
      <c r="D9" s="3"/>
      <c r="E9">
        <v>4299</v>
      </c>
      <c r="F9" t="s">
        <v>68</v>
      </c>
      <c r="G9" s="48"/>
      <c r="H9" s="45"/>
    </row>
    <row r="10" spans="1:9" ht="27.6" customHeight="1" x14ac:dyDescent="0.2">
      <c r="A10" s="39"/>
      <c r="B10" s="3" t="s">
        <v>8</v>
      </c>
      <c r="C10">
        <v>1</v>
      </c>
      <c r="D10" s="3"/>
      <c r="E10">
        <v>2</v>
      </c>
      <c r="F10" t="s">
        <v>69</v>
      </c>
      <c r="G10" s="48"/>
      <c r="H10" s="45"/>
    </row>
    <row r="11" spans="1:9" ht="27.6" hidden="1" customHeight="1" x14ac:dyDescent="0.2">
      <c r="A11" s="3" t="s">
        <v>14</v>
      </c>
      <c r="B11" s="3" t="s">
        <v>9</v>
      </c>
      <c r="C11">
        <v>0</v>
      </c>
      <c r="D11" s="3"/>
      <c r="E11">
        <v>0</v>
      </c>
      <c r="G11" s="48"/>
      <c r="H11" s="45"/>
    </row>
    <row r="12" spans="1:9" ht="27.6" hidden="1" customHeight="1" x14ac:dyDescent="0.2">
      <c r="A12" s="3" t="s">
        <v>15</v>
      </c>
      <c r="B12" s="3" t="s">
        <v>10</v>
      </c>
      <c r="C12">
        <v>2</v>
      </c>
      <c r="D12" s="3"/>
      <c r="E12">
        <v>2</v>
      </c>
      <c r="G12" s="48"/>
      <c r="H12" s="45"/>
    </row>
    <row r="13" spans="1:9" ht="27.6" customHeight="1" x14ac:dyDescent="0.2">
      <c r="A13" s="4" t="s">
        <v>16</v>
      </c>
      <c r="B13" s="3" t="s">
        <v>11</v>
      </c>
      <c r="C13">
        <v>1.3943532462050981E-3</v>
      </c>
      <c r="D13" s="3"/>
      <c r="E13">
        <v>5.9359396722872279E-4</v>
      </c>
      <c r="F13" t="s">
        <v>70</v>
      </c>
      <c r="G13" s="48"/>
      <c r="H13" s="45"/>
    </row>
  </sheetData>
  <mergeCells count="4">
    <mergeCell ref="A2:A7"/>
    <mergeCell ref="A8:A10"/>
    <mergeCell ref="G2:G13"/>
    <mergeCell ref="H2:H13"/>
  </mergeCells>
  <phoneticPr fontId="1" type="noConversion"/>
  <conditionalFormatting sqref="C2:C13">
    <cfRule type="expression" dxfId="10" priority="3">
      <formula>C2&gt;E2</formula>
    </cfRule>
  </conditionalFormatting>
  <conditionalFormatting sqref="E2:E13">
    <cfRule type="expression" dxfId="9" priority="1">
      <formula>E2&gt;C2</formula>
    </cfRule>
  </conditionalFormatting>
  <conditionalFormatting sqref="F13">
    <cfRule type="expression" dxfId="8" priority="2">
      <formula>F13&gt;D13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45802-A265-4071-AAC1-3C62AF618E7A}">
  <dimension ref="A1:I13"/>
  <sheetViews>
    <sheetView topLeftCell="A4" workbookViewId="0">
      <selection activeCell="C6" sqref="C6:E6"/>
    </sheetView>
  </sheetViews>
  <sheetFormatPr defaultRowHeight="26.1" customHeight="1" x14ac:dyDescent="0.2"/>
  <cols>
    <col min="1" max="1" width="11.875" customWidth="1"/>
    <col min="2" max="2" width="25.625" customWidth="1"/>
    <col min="3" max="3" width="11.875" customWidth="1"/>
    <col min="4" max="4" width="11.875" hidden="1" customWidth="1"/>
    <col min="5" max="5" width="11.875" customWidth="1"/>
    <col min="6" max="6" width="23.875" customWidth="1"/>
    <col min="7" max="7" width="49.5" hidden="1" customWidth="1"/>
    <col min="8" max="8" width="21.625" customWidth="1"/>
  </cols>
  <sheetData>
    <row r="1" spans="1:9" ht="26.1" customHeight="1" x14ac:dyDescent="0.2">
      <c r="B1" s="1" t="s">
        <v>149</v>
      </c>
      <c r="C1" s="2" t="s">
        <v>190</v>
      </c>
      <c r="D1" s="2" t="s">
        <v>153</v>
      </c>
      <c r="E1" s="2" t="s">
        <v>153</v>
      </c>
      <c r="F1" s="8" t="s">
        <v>17</v>
      </c>
      <c r="G1" s="8" t="s">
        <v>31</v>
      </c>
      <c r="H1" s="8" t="s">
        <v>98</v>
      </c>
    </row>
    <row r="2" spans="1:9" ht="26.1" customHeight="1" x14ac:dyDescent="0.2">
      <c r="A2" s="38" t="s">
        <v>12</v>
      </c>
      <c r="B2" s="3" t="s">
        <v>0</v>
      </c>
      <c r="C2">
        <v>99129</v>
      </c>
      <c r="D2" s="3" t="s">
        <v>0</v>
      </c>
      <c r="E2">
        <v>167471</v>
      </c>
      <c r="F2" t="s">
        <v>50</v>
      </c>
      <c r="G2" s="47" t="s">
        <v>60</v>
      </c>
      <c r="H2" s="44" t="s">
        <v>199</v>
      </c>
    </row>
    <row r="3" spans="1:9" ht="26.1" customHeight="1" x14ac:dyDescent="0.2">
      <c r="A3" s="38"/>
      <c r="B3" s="3" t="s">
        <v>1</v>
      </c>
      <c r="C3">
        <v>23339</v>
      </c>
      <c r="D3" s="3" t="s">
        <v>1</v>
      </c>
      <c r="E3">
        <v>52456</v>
      </c>
      <c r="F3" t="s">
        <v>51</v>
      </c>
      <c r="G3" s="48"/>
      <c r="H3" s="45"/>
    </row>
    <row r="4" spans="1:9" ht="26.1" customHeight="1" x14ac:dyDescent="0.2">
      <c r="A4" s="38"/>
      <c r="B4" s="3" t="s">
        <v>2</v>
      </c>
      <c r="C4">
        <v>100</v>
      </c>
      <c r="D4" s="3" t="s">
        <v>2</v>
      </c>
      <c r="E4">
        <v>288</v>
      </c>
      <c r="F4" t="s">
        <v>52</v>
      </c>
      <c r="G4" s="48"/>
      <c r="H4" s="45"/>
    </row>
    <row r="5" spans="1:9" ht="26.1" customHeight="1" x14ac:dyDescent="0.2">
      <c r="A5" s="38"/>
      <c r="B5" s="3" t="s">
        <v>3</v>
      </c>
      <c r="C5">
        <v>3377</v>
      </c>
      <c r="D5" s="3" t="s">
        <v>3</v>
      </c>
      <c r="E5">
        <v>27571</v>
      </c>
      <c r="F5" t="s">
        <v>53</v>
      </c>
      <c r="G5" s="48"/>
      <c r="H5" s="45"/>
    </row>
    <row r="6" spans="1:9" ht="26.1" customHeight="1" x14ac:dyDescent="0.2">
      <c r="A6" s="38"/>
      <c r="B6" s="3" t="s">
        <v>18</v>
      </c>
      <c r="C6">
        <v>23340</v>
      </c>
      <c r="D6" s="3" t="s">
        <v>4</v>
      </c>
      <c r="E6">
        <v>52457</v>
      </c>
      <c r="F6" t="s">
        <v>54</v>
      </c>
      <c r="G6" s="48"/>
      <c r="H6" s="45"/>
      <c r="I6">
        <f>C6/E6</f>
        <v>0.44493585222181975</v>
      </c>
    </row>
    <row r="7" spans="1:9" ht="26.1" customHeight="1" x14ac:dyDescent="0.2">
      <c r="A7" s="38"/>
      <c r="B7" s="3" t="s">
        <v>19</v>
      </c>
      <c r="C7">
        <v>96251</v>
      </c>
      <c r="D7" s="3" t="s">
        <v>5</v>
      </c>
      <c r="E7">
        <v>161584</v>
      </c>
      <c r="F7" t="s">
        <v>55</v>
      </c>
      <c r="G7" s="48"/>
      <c r="H7" s="45"/>
    </row>
    <row r="8" spans="1:9" ht="26.1" customHeight="1" x14ac:dyDescent="0.2">
      <c r="A8" s="39" t="s">
        <v>13</v>
      </c>
      <c r="B8" s="3" t="s">
        <v>6</v>
      </c>
      <c r="C8">
        <v>8.4943444730077129</v>
      </c>
      <c r="D8" s="3" t="s">
        <v>33</v>
      </c>
      <c r="E8">
        <v>6.3850773014087716</v>
      </c>
      <c r="F8" t="s">
        <v>56</v>
      </c>
      <c r="G8" s="48"/>
      <c r="H8" s="45"/>
    </row>
    <row r="9" spans="1:9" ht="26.1" customHeight="1" x14ac:dyDescent="0.2">
      <c r="A9" s="39"/>
      <c r="B9" s="3" t="s">
        <v>7</v>
      </c>
      <c r="C9">
        <v>23339</v>
      </c>
      <c r="D9" s="3" t="s">
        <v>7</v>
      </c>
      <c r="E9">
        <v>52456</v>
      </c>
      <c r="F9" t="s">
        <v>57</v>
      </c>
      <c r="G9" s="48"/>
      <c r="H9" s="45"/>
    </row>
    <row r="10" spans="1:9" ht="26.1" customHeight="1" x14ac:dyDescent="0.2">
      <c r="A10" s="39"/>
      <c r="B10" s="3" t="s">
        <v>8</v>
      </c>
      <c r="C10">
        <v>1</v>
      </c>
      <c r="D10" s="3" t="s">
        <v>8</v>
      </c>
      <c r="E10">
        <v>2</v>
      </c>
      <c r="F10" t="s">
        <v>58</v>
      </c>
      <c r="G10" s="48"/>
      <c r="H10" s="45"/>
    </row>
    <row r="11" spans="1:9" ht="26.1" hidden="1" customHeight="1" x14ac:dyDescent="0.2">
      <c r="A11" s="3" t="s">
        <v>14</v>
      </c>
      <c r="B11" s="3" t="s">
        <v>9</v>
      </c>
      <c r="C11">
        <v>0</v>
      </c>
      <c r="D11" s="3" t="s">
        <v>9</v>
      </c>
      <c r="E11">
        <v>0</v>
      </c>
      <c r="G11" s="48"/>
      <c r="H11" s="45"/>
    </row>
    <row r="12" spans="1:9" ht="26.1" hidden="1" customHeight="1" x14ac:dyDescent="0.2">
      <c r="A12" s="3" t="s">
        <v>15</v>
      </c>
      <c r="B12" s="3" t="s">
        <v>10</v>
      </c>
      <c r="C12">
        <v>2</v>
      </c>
      <c r="D12" s="3" t="s">
        <v>10</v>
      </c>
      <c r="E12">
        <v>2</v>
      </c>
      <c r="G12" s="48"/>
      <c r="H12" s="45"/>
    </row>
    <row r="13" spans="1:9" ht="26.1" customHeight="1" x14ac:dyDescent="0.2">
      <c r="A13" s="4" t="s">
        <v>16</v>
      </c>
      <c r="B13" s="3" t="s">
        <v>11</v>
      </c>
      <c r="C13">
        <v>1.76694143284262E-4</v>
      </c>
      <c r="D13" s="3" t="s">
        <v>11</v>
      </c>
      <c r="E13">
        <v>5.8721850685265647E-5</v>
      </c>
      <c r="F13" t="s">
        <v>59</v>
      </c>
      <c r="G13" s="48"/>
      <c r="H13" s="45"/>
    </row>
  </sheetData>
  <mergeCells count="4">
    <mergeCell ref="A2:A7"/>
    <mergeCell ref="A8:A10"/>
    <mergeCell ref="G2:G13"/>
    <mergeCell ref="H2:H13"/>
  </mergeCells>
  <phoneticPr fontId="1" type="noConversion"/>
  <conditionalFormatting sqref="C2:C13">
    <cfRule type="expression" dxfId="7" priority="2">
      <formula>C2&gt;E2</formula>
    </cfRule>
  </conditionalFormatting>
  <conditionalFormatting sqref="E2:E13 F13">
    <cfRule type="expression" dxfId="6" priority="1">
      <formula>E2&gt;C2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7C787-96B4-4631-9AA2-EA0151E10AED}">
  <dimension ref="A1:L8"/>
  <sheetViews>
    <sheetView zoomScale="55" zoomScaleNormal="55" workbookViewId="0">
      <selection activeCell="G2" sqref="G2"/>
    </sheetView>
  </sheetViews>
  <sheetFormatPr defaultColWidth="19.5" defaultRowHeight="123.95" customHeight="1" x14ac:dyDescent="0.25"/>
  <cols>
    <col min="1" max="1" width="14.625" style="16" customWidth="1"/>
    <col min="2" max="2" width="16.25" style="16" customWidth="1"/>
    <col min="3" max="9" width="19.5" style="16"/>
    <col min="10" max="10" width="15.875" style="16" customWidth="1"/>
    <col min="11" max="11" width="19.5" style="16"/>
    <col min="12" max="12" width="54.625" style="16" customWidth="1"/>
    <col min="13" max="16384" width="19.5" style="16"/>
  </cols>
  <sheetData>
    <row r="1" spans="1:12" ht="123.95" customHeight="1" x14ac:dyDescent="0.25">
      <c r="A1" s="15" t="s">
        <v>114</v>
      </c>
      <c r="B1" s="15" t="s">
        <v>115</v>
      </c>
      <c r="C1" s="15" t="s">
        <v>137</v>
      </c>
      <c r="D1" s="15" t="s">
        <v>136</v>
      </c>
      <c r="E1" s="15" t="s">
        <v>138</v>
      </c>
      <c r="F1" s="15" t="s">
        <v>116</v>
      </c>
      <c r="G1" s="15" t="s">
        <v>124</v>
      </c>
      <c r="H1" s="15" t="s">
        <v>125</v>
      </c>
      <c r="I1" s="15" t="s">
        <v>126</v>
      </c>
      <c r="J1" s="19" t="s">
        <v>135</v>
      </c>
      <c r="K1" s="19" t="s">
        <v>133</v>
      </c>
      <c r="L1" s="15" t="s">
        <v>132</v>
      </c>
    </row>
    <row r="2" spans="1:12" ht="89.45" customHeight="1" x14ac:dyDescent="0.25">
      <c r="A2" s="15" t="s">
        <v>120</v>
      </c>
      <c r="B2" s="15">
        <v>7</v>
      </c>
      <c r="C2" s="15">
        <v>9</v>
      </c>
      <c r="D2" s="15"/>
      <c r="E2" s="15"/>
      <c r="F2" s="15">
        <f>(B2+D2)-(C2+E2)</f>
        <v>-2</v>
      </c>
      <c r="G2" s="17">
        <v>0.98599999999999999</v>
      </c>
      <c r="H2" s="15">
        <v>212</v>
      </c>
      <c r="I2" s="17">
        <f>G2*H2</f>
        <v>209.03200000000001</v>
      </c>
      <c r="J2" s="17">
        <f>I2*50</f>
        <v>10451.6</v>
      </c>
      <c r="K2" s="17" t="s">
        <v>127</v>
      </c>
      <c r="L2" s="18" t="s">
        <v>134</v>
      </c>
    </row>
    <row r="3" spans="1:12" ht="123.95" customHeight="1" x14ac:dyDescent="0.25">
      <c r="A3" s="15" t="s">
        <v>119</v>
      </c>
      <c r="B3" s="17">
        <v>24</v>
      </c>
      <c r="C3" s="17">
        <v>4</v>
      </c>
      <c r="D3" s="17"/>
      <c r="E3" s="17"/>
      <c r="F3" s="15">
        <f>B3-C3</f>
        <v>20</v>
      </c>
      <c r="G3" s="17">
        <v>0.91900000000000004</v>
      </c>
      <c r="H3" s="17">
        <v>2000</v>
      </c>
      <c r="I3" s="17">
        <f t="shared" ref="I3:I8" si="0">G3*H3</f>
        <v>1838</v>
      </c>
      <c r="J3" s="17">
        <f t="shared" ref="J3:J8" si="1">I3*50</f>
        <v>91900</v>
      </c>
      <c r="K3" s="17" t="s">
        <v>128</v>
      </c>
      <c r="L3" s="18" t="s">
        <v>101</v>
      </c>
    </row>
    <row r="4" spans="1:12" ht="123.95" customHeight="1" x14ac:dyDescent="0.25">
      <c r="A4" s="15" t="s">
        <v>118</v>
      </c>
      <c r="B4" s="15">
        <v>42</v>
      </c>
      <c r="C4" s="15">
        <v>1</v>
      </c>
      <c r="D4" s="15"/>
      <c r="E4" s="15"/>
      <c r="F4" s="15">
        <f t="shared" ref="F4:F8" si="2">B4-C4</f>
        <v>41</v>
      </c>
      <c r="G4" s="17">
        <v>0.45400000000000001</v>
      </c>
      <c r="H4" s="15">
        <v>1600</v>
      </c>
      <c r="I4" s="17">
        <f t="shared" si="0"/>
        <v>726.4</v>
      </c>
      <c r="J4" s="17">
        <f t="shared" si="1"/>
        <v>36320</v>
      </c>
      <c r="K4" s="17" t="s">
        <v>129</v>
      </c>
      <c r="L4" s="18" t="s">
        <v>102</v>
      </c>
    </row>
    <row r="5" spans="1:12" ht="123.95" customHeight="1" x14ac:dyDescent="0.25">
      <c r="A5" s="15" t="s">
        <v>117</v>
      </c>
      <c r="B5" s="15">
        <v>44</v>
      </c>
      <c r="C5" s="15">
        <v>16</v>
      </c>
      <c r="D5" s="15"/>
      <c r="E5" s="15"/>
      <c r="F5" s="15">
        <f>B5-C5</f>
        <v>28</v>
      </c>
      <c r="G5" s="17">
        <v>0.98799999999999999</v>
      </c>
      <c r="H5" s="15">
        <v>960</v>
      </c>
      <c r="I5" s="17">
        <f t="shared" si="0"/>
        <v>948.48</v>
      </c>
      <c r="J5" s="17">
        <f t="shared" si="1"/>
        <v>47424</v>
      </c>
      <c r="K5" s="17" t="s">
        <v>130</v>
      </c>
      <c r="L5" s="18" t="s">
        <v>99</v>
      </c>
    </row>
    <row r="6" spans="1:12" ht="123.95" customHeight="1" x14ac:dyDescent="0.25">
      <c r="A6" s="15" t="s">
        <v>121</v>
      </c>
      <c r="B6" s="15">
        <v>71</v>
      </c>
      <c r="C6" s="15">
        <v>9</v>
      </c>
      <c r="D6" s="15"/>
      <c r="E6" s="15"/>
      <c r="F6" s="15">
        <f t="shared" si="2"/>
        <v>62</v>
      </c>
      <c r="G6" s="17">
        <v>0.85199999999999998</v>
      </c>
      <c r="H6" s="15">
        <v>1585</v>
      </c>
      <c r="I6" s="17">
        <f t="shared" si="0"/>
        <v>1350.42</v>
      </c>
      <c r="J6" s="17">
        <f t="shared" si="1"/>
        <v>67521</v>
      </c>
      <c r="K6" s="17" t="s">
        <v>131</v>
      </c>
      <c r="L6" s="18" t="s">
        <v>97</v>
      </c>
    </row>
    <row r="7" spans="1:12" ht="123.95" customHeight="1" x14ac:dyDescent="0.25">
      <c r="A7" s="15" t="s">
        <v>122</v>
      </c>
      <c r="B7" s="15">
        <v>31</v>
      </c>
      <c r="C7" s="15">
        <v>7</v>
      </c>
      <c r="D7" s="15"/>
      <c r="E7" s="15"/>
      <c r="F7" s="15">
        <f t="shared" si="2"/>
        <v>24</v>
      </c>
      <c r="G7" s="17"/>
      <c r="H7" s="17"/>
      <c r="I7" s="17">
        <f t="shared" si="0"/>
        <v>0</v>
      </c>
      <c r="J7" s="17">
        <f t="shared" si="1"/>
        <v>0</v>
      </c>
      <c r="K7" s="17"/>
      <c r="L7" s="18" t="s">
        <v>113</v>
      </c>
    </row>
    <row r="8" spans="1:12" ht="123.95" customHeight="1" x14ac:dyDescent="0.25">
      <c r="A8" s="15" t="s">
        <v>123</v>
      </c>
      <c r="B8" s="15">
        <v>28</v>
      </c>
      <c r="C8" s="15">
        <v>7</v>
      </c>
      <c r="D8" s="15"/>
      <c r="E8" s="15"/>
      <c r="F8" s="15">
        <f t="shared" si="2"/>
        <v>21</v>
      </c>
      <c r="G8" s="17">
        <v>0.92200000000000004</v>
      </c>
      <c r="H8" s="17"/>
      <c r="I8" s="17">
        <f t="shared" si="0"/>
        <v>0</v>
      </c>
      <c r="J8" s="17">
        <f t="shared" si="1"/>
        <v>0</v>
      </c>
      <c r="K8" s="17"/>
      <c r="L8" s="18" t="s">
        <v>113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D886D1-7F9D-4168-814B-081ED2C6C24A}">
  <dimension ref="A1:C1"/>
  <sheetViews>
    <sheetView topLeftCell="BI1" workbookViewId="0">
      <selection activeCell="B13" sqref="B13"/>
    </sheetView>
  </sheetViews>
  <sheetFormatPr defaultRowHeight="14.25" x14ac:dyDescent="0.2"/>
  <cols>
    <col min="2" max="2" width="26.375" customWidth="1"/>
    <col min="3" max="3" width="20.75" customWidth="1"/>
  </cols>
  <sheetData>
    <row r="1" spans="1:3" x14ac:dyDescent="0.2">
      <c r="A1" t="s">
        <v>158</v>
      </c>
      <c r="B1" t="s">
        <v>159</v>
      </c>
      <c r="C1" t="s">
        <v>160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6720E6-5DB6-4A13-A2BF-8D6FCBA9E282}">
  <dimension ref="A1:K13"/>
  <sheetViews>
    <sheetView topLeftCell="B1" zoomScale="80" zoomScaleNormal="80" workbookViewId="0">
      <selection activeCell="C6" sqref="C6"/>
    </sheetView>
  </sheetViews>
  <sheetFormatPr defaultRowHeight="14.25" x14ac:dyDescent="0.2"/>
  <cols>
    <col min="2" max="2" width="26.125" customWidth="1"/>
    <col min="3" max="3" width="23.875" customWidth="1"/>
    <col min="4" max="4" width="26" hidden="1" customWidth="1"/>
    <col min="5" max="5" width="44.375" customWidth="1"/>
    <col min="6" max="6" width="33.75" hidden="1" customWidth="1"/>
    <col min="7" max="7" width="52.375" hidden="1" customWidth="1"/>
    <col min="8" max="8" width="21.875" customWidth="1"/>
    <col min="9" max="9" width="18.625" customWidth="1"/>
    <col min="10" max="10" width="8.375" customWidth="1"/>
    <col min="11" max="11" width="8.25" customWidth="1"/>
  </cols>
  <sheetData>
    <row r="1" spans="1:11" ht="27.95" customHeight="1" x14ac:dyDescent="0.2">
      <c r="B1" s="1" t="s">
        <v>149</v>
      </c>
      <c r="C1" s="2" t="s">
        <v>240</v>
      </c>
      <c r="D1" s="2" t="s">
        <v>155</v>
      </c>
      <c r="E1" s="2" t="s">
        <v>155</v>
      </c>
      <c r="F1" s="8" t="s">
        <v>17</v>
      </c>
      <c r="G1" s="8" t="s">
        <v>31</v>
      </c>
      <c r="H1" s="8" t="s">
        <v>96</v>
      </c>
      <c r="I1" s="8" t="s">
        <v>148</v>
      </c>
      <c r="J1" s="14" t="s">
        <v>147</v>
      </c>
    </row>
    <row r="2" spans="1:11" ht="27.95" customHeight="1" x14ac:dyDescent="0.2">
      <c r="A2" s="38" t="s">
        <v>12</v>
      </c>
      <c r="B2" s="3" t="s">
        <v>0</v>
      </c>
      <c r="C2">
        <v>21266</v>
      </c>
      <c r="D2" s="3" t="s">
        <v>0</v>
      </c>
      <c r="E2">
        <v>89211</v>
      </c>
      <c r="F2" t="s">
        <v>72</v>
      </c>
      <c r="G2" s="47" t="s">
        <v>82</v>
      </c>
      <c r="H2" s="44" t="s">
        <v>97</v>
      </c>
      <c r="I2" s="49" t="s">
        <v>103</v>
      </c>
      <c r="J2" s="49" t="s">
        <v>104</v>
      </c>
    </row>
    <row r="3" spans="1:11" ht="27.95" customHeight="1" x14ac:dyDescent="0.2">
      <c r="A3" s="38"/>
      <c r="B3" s="3" t="s">
        <v>1</v>
      </c>
      <c r="C3">
        <v>4155</v>
      </c>
      <c r="D3" s="3" t="s">
        <v>1</v>
      </c>
      <c r="E3">
        <v>24465</v>
      </c>
      <c r="F3" t="s">
        <v>73</v>
      </c>
      <c r="G3" s="48"/>
      <c r="H3" s="44"/>
      <c r="I3" s="51"/>
      <c r="J3" s="50"/>
    </row>
    <row r="4" spans="1:11" ht="27.95" customHeight="1" x14ac:dyDescent="0.2">
      <c r="A4" s="38"/>
      <c r="B4" s="3" t="s">
        <v>2</v>
      </c>
      <c r="C4">
        <v>114</v>
      </c>
      <c r="D4" s="3" t="s">
        <v>2</v>
      </c>
      <c r="E4">
        <v>337</v>
      </c>
      <c r="F4" t="s">
        <v>74</v>
      </c>
      <c r="G4" s="48"/>
      <c r="H4" s="44"/>
      <c r="I4" s="51"/>
      <c r="J4" s="50"/>
    </row>
    <row r="5" spans="1:11" ht="27.95" customHeight="1" x14ac:dyDescent="0.2">
      <c r="A5" s="38"/>
      <c r="B5" s="3" t="s">
        <v>3</v>
      </c>
      <c r="C5">
        <v>1994</v>
      </c>
      <c r="D5" s="3" t="s">
        <v>3</v>
      </c>
      <c r="E5">
        <v>11174</v>
      </c>
      <c r="F5" t="s">
        <v>75</v>
      </c>
      <c r="G5" s="48"/>
      <c r="H5" s="44"/>
      <c r="I5" s="51"/>
      <c r="J5" s="50"/>
    </row>
    <row r="6" spans="1:11" ht="27.95" customHeight="1" x14ac:dyDescent="0.2">
      <c r="A6" s="38"/>
      <c r="B6" s="3" t="s">
        <v>18</v>
      </c>
      <c r="C6">
        <v>4156</v>
      </c>
      <c r="D6" s="3" t="s">
        <v>4</v>
      </c>
      <c r="E6">
        <v>24466</v>
      </c>
      <c r="F6" t="s">
        <v>76</v>
      </c>
      <c r="G6" s="48"/>
      <c r="H6" s="44"/>
      <c r="I6" s="51"/>
      <c r="J6" s="50"/>
      <c r="K6">
        <f>C6/E6</f>
        <v>0.16986838878443555</v>
      </c>
    </row>
    <row r="7" spans="1:11" ht="27.95" customHeight="1" x14ac:dyDescent="0.2">
      <c r="A7" s="38"/>
      <c r="B7" s="3" t="s">
        <v>19</v>
      </c>
      <c r="C7">
        <v>20281</v>
      </c>
      <c r="D7" s="3" t="s">
        <v>5</v>
      </c>
      <c r="E7">
        <v>84549</v>
      </c>
      <c r="F7" t="s">
        <v>77</v>
      </c>
      <c r="G7" s="48"/>
      <c r="H7" s="44"/>
      <c r="I7" s="51"/>
      <c r="J7" s="50"/>
    </row>
    <row r="8" spans="1:11" ht="27.95" customHeight="1" x14ac:dyDescent="0.2">
      <c r="A8" s="39" t="s">
        <v>13</v>
      </c>
      <c r="B8" s="3" t="s">
        <v>6</v>
      </c>
      <c r="C8">
        <v>10.233878729547641</v>
      </c>
      <c r="D8" s="3" t="s">
        <v>33</v>
      </c>
      <c r="E8">
        <v>7.2926510259135124</v>
      </c>
      <c r="F8" t="s">
        <v>78</v>
      </c>
      <c r="G8" s="48"/>
      <c r="H8" s="44"/>
      <c r="I8" s="51"/>
      <c r="J8" s="50"/>
    </row>
    <row r="9" spans="1:11" ht="27.95" customHeight="1" x14ac:dyDescent="0.2">
      <c r="A9" s="39"/>
      <c r="B9" s="3" t="s">
        <v>7</v>
      </c>
      <c r="C9">
        <v>4155</v>
      </c>
      <c r="D9" s="3" t="s">
        <v>7</v>
      </c>
      <c r="E9">
        <v>24465</v>
      </c>
      <c r="F9" t="s">
        <v>79</v>
      </c>
      <c r="G9" s="48"/>
      <c r="H9" s="44"/>
      <c r="I9" s="51"/>
      <c r="J9" s="50"/>
    </row>
    <row r="10" spans="1:11" ht="27.95" customHeight="1" x14ac:dyDescent="0.2">
      <c r="A10" s="39"/>
      <c r="B10" s="3" t="s">
        <v>8</v>
      </c>
      <c r="C10">
        <v>1</v>
      </c>
      <c r="D10" s="3" t="s">
        <v>8</v>
      </c>
      <c r="E10">
        <v>2</v>
      </c>
      <c r="F10" t="s">
        <v>80</v>
      </c>
      <c r="G10" s="48"/>
      <c r="H10" s="44"/>
      <c r="I10" s="51"/>
      <c r="J10" s="50"/>
    </row>
    <row r="11" spans="1:11" ht="27.95" hidden="1" customHeight="1" x14ac:dyDescent="0.2">
      <c r="A11" s="3" t="s">
        <v>14</v>
      </c>
      <c r="B11" s="3" t="s">
        <v>9</v>
      </c>
      <c r="C11">
        <v>0</v>
      </c>
      <c r="D11" s="3" t="s">
        <v>9</v>
      </c>
      <c r="E11">
        <v>0</v>
      </c>
      <c r="G11" s="48"/>
      <c r="H11" s="44"/>
      <c r="I11" s="51"/>
      <c r="J11" s="50"/>
    </row>
    <row r="12" spans="1:11" ht="27.95" hidden="1" customHeight="1" x14ac:dyDescent="0.2">
      <c r="A12" s="3" t="s">
        <v>15</v>
      </c>
      <c r="B12" s="3" t="s">
        <v>10</v>
      </c>
      <c r="C12">
        <v>2</v>
      </c>
      <c r="D12" s="3" t="s">
        <v>10</v>
      </c>
      <c r="E12">
        <v>2</v>
      </c>
      <c r="G12" s="48"/>
      <c r="H12" s="44"/>
      <c r="I12" s="51"/>
      <c r="J12" s="50"/>
    </row>
    <row r="13" spans="1:11" ht="27.95" customHeight="1" x14ac:dyDescent="0.2">
      <c r="A13" s="4" t="s">
        <v>16</v>
      </c>
      <c r="B13" s="3" t="s">
        <v>11</v>
      </c>
      <c r="C13">
        <v>1.1744723531952989E-3</v>
      </c>
      <c r="D13" s="3" t="s">
        <v>11</v>
      </c>
      <c r="E13">
        <v>1.412538467903731E-4</v>
      </c>
      <c r="F13" t="s">
        <v>81</v>
      </c>
      <c r="G13" s="48"/>
      <c r="H13" s="44"/>
      <c r="I13" s="51"/>
      <c r="J13" s="50"/>
    </row>
  </sheetData>
  <mergeCells count="6">
    <mergeCell ref="J2:J13"/>
    <mergeCell ref="A2:A7"/>
    <mergeCell ref="A8:A10"/>
    <mergeCell ref="G2:G13"/>
    <mergeCell ref="H2:H13"/>
    <mergeCell ref="I2:I13"/>
  </mergeCells>
  <phoneticPr fontId="1" type="noConversion"/>
  <conditionalFormatting sqref="C2:C13">
    <cfRule type="expression" dxfId="5" priority="2">
      <formula>C2&gt;E2</formula>
    </cfRule>
  </conditionalFormatting>
  <conditionalFormatting sqref="E2:E13 F13">
    <cfRule type="expression" dxfId="4" priority="1">
      <formula>E2&gt;C2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804C6-2210-4533-BF67-E89C9928F1FA}">
  <dimension ref="A1:G9"/>
  <sheetViews>
    <sheetView topLeftCell="B4" workbookViewId="0">
      <selection activeCell="G4" sqref="G4"/>
    </sheetView>
  </sheetViews>
  <sheetFormatPr defaultColWidth="23.625" defaultRowHeight="33.950000000000003" customHeight="1" x14ac:dyDescent="0.2"/>
  <cols>
    <col min="2" max="2" width="23.625" customWidth="1"/>
    <col min="3" max="3" width="23.625" hidden="1" customWidth="1"/>
    <col min="4" max="4" width="23.625" customWidth="1"/>
    <col min="5" max="5" width="19" customWidth="1"/>
    <col min="6" max="6" width="30.375" customWidth="1"/>
    <col min="7" max="7" width="36.375" customWidth="1"/>
  </cols>
  <sheetData>
    <row r="1" spans="1:7" ht="33.950000000000003" customHeight="1" x14ac:dyDescent="0.2">
      <c r="A1" s="15" t="s">
        <v>114</v>
      </c>
      <c r="B1" s="15" t="s">
        <v>216</v>
      </c>
      <c r="C1" s="15" t="s">
        <v>194</v>
      </c>
      <c r="D1" s="15" t="s">
        <v>195</v>
      </c>
      <c r="E1" s="15" t="s">
        <v>219</v>
      </c>
      <c r="F1" s="15" t="s">
        <v>224</v>
      </c>
      <c r="G1" s="36" t="s">
        <v>217</v>
      </c>
    </row>
    <row r="2" spans="1:7" ht="33.950000000000003" customHeight="1" x14ac:dyDescent="0.2">
      <c r="A2" s="15" t="s">
        <v>218</v>
      </c>
      <c r="B2" s="15">
        <v>5132.7300000000014</v>
      </c>
      <c r="C2" s="15">
        <f>B2/3600</f>
        <v>1.4257583333333337</v>
      </c>
      <c r="D2" s="15">
        <v>3882.83</v>
      </c>
      <c r="E2" s="15">
        <v>152</v>
      </c>
      <c r="F2" s="15">
        <f>SUM(B2:E2)</f>
        <v>9168.985758333336</v>
      </c>
      <c r="G2" s="36">
        <f>2*60+16</f>
        <v>136</v>
      </c>
    </row>
    <row r="3" spans="1:7" ht="33.950000000000003" customHeight="1" x14ac:dyDescent="0.25">
      <c r="A3" s="15" t="s">
        <v>241</v>
      </c>
      <c r="B3" s="15">
        <v>5134.3100000000004</v>
      </c>
      <c r="C3" s="15">
        <f t="shared" ref="C3:C8" si="0">B3/3600</f>
        <v>1.4261972222222223</v>
      </c>
      <c r="D3" s="15">
        <v>3882.83</v>
      </c>
      <c r="E3" s="17">
        <v>50</v>
      </c>
      <c r="F3" s="15">
        <f t="shared" ref="F3:F8" si="1">SUM(B3:E3)</f>
        <v>9068.5661972222224</v>
      </c>
      <c r="G3" s="37">
        <v>45</v>
      </c>
    </row>
    <row r="4" spans="1:7" ht="33.950000000000003" customHeight="1" x14ac:dyDescent="0.2">
      <c r="A4" s="15" t="s">
        <v>220</v>
      </c>
      <c r="B4" s="15">
        <v>5130.8500000000004</v>
      </c>
      <c r="C4" s="15">
        <f t="shared" si="0"/>
        <v>1.4252361111111111</v>
      </c>
      <c r="D4" s="15">
        <v>3882.83</v>
      </c>
      <c r="E4" s="15">
        <v>12</v>
      </c>
      <c r="F4" s="15">
        <f t="shared" si="1"/>
        <v>9027.1052361111106</v>
      </c>
      <c r="G4" s="36">
        <v>20</v>
      </c>
    </row>
    <row r="5" spans="1:7" ht="33.950000000000003" customHeight="1" x14ac:dyDescent="0.2">
      <c r="A5" s="15" t="s">
        <v>221</v>
      </c>
      <c r="B5" s="15">
        <v>5131.4100000000008</v>
      </c>
      <c r="C5" s="15">
        <f t="shared" si="0"/>
        <v>1.4253916666666668</v>
      </c>
      <c r="D5" s="15">
        <v>3882.83</v>
      </c>
      <c r="E5" s="15">
        <f>3*60+36</f>
        <v>216</v>
      </c>
      <c r="F5" s="15">
        <f t="shared" si="1"/>
        <v>9231.6653916666673</v>
      </c>
      <c r="G5" s="36">
        <f>5*60+8</f>
        <v>308</v>
      </c>
    </row>
    <row r="6" spans="1:7" ht="33.950000000000003" customHeight="1" x14ac:dyDescent="0.2">
      <c r="A6" s="15" t="s">
        <v>242</v>
      </c>
      <c r="B6" s="15">
        <v>5131.72</v>
      </c>
      <c r="C6" s="15">
        <f t="shared" si="0"/>
        <v>1.4254777777777778</v>
      </c>
      <c r="D6" s="15">
        <v>3882.83</v>
      </c>
      <c r="E6" s="15">
        <v>43</v>
      </c>
      <c r="F6" s="15">
        <f t="shared" si="1"/>
        <v>9058.975477777778</v>
      </c>
      <c r="G6" s="36">
        <f>2*60+47</f>
        <v>167</v>
      </c>
    </row>
    <row r="7" spans="1:7" ht="33.950000000000003" customHeight="1" x14ac:dyDescent="0.2">
      <c r="A7" s="15" t="s">
        <v>222</v>
      </c>
      <c r="B7" s="15">
        <v>5132.0600000000004</v>
      </c>
      <c r="C7" s="15">
        <f t="shared" si="0"/>
        <v>1.4255722222222222</v>
      </c>
      <c r="D7" s="15">
        <v>3882.83</v>
      </c>
      <c r="E7" s="15">
        <f>2*60+6</f>
        <v>126</v>
      </c>
      <c r="F7" s="15">
        <f t="shared" si="1"/>
        <v>9142.3155722222218</v>
      </c>
      <c r="G7" s="36">
        <f>2*60+35</f>
        <v>155</v>
      </c>
    </row>
    <row r="8" spans="1:7" ht="33.950000000000003" customHeight="1" x14ac:dyDescent="0.2">
      <c r="A8" s="15" t="s">
        <v>223</v>
      </c>
      <c r="B8" s="15">
        <v>5134.0900000000011</v>
      </c>
      <c r="C8" s="15">
        <f t="shared" si="0"/>
        <v>1.4261361111111115</v>
      </c>
      <c r="D8" s="15">
        <v>3882.83</v>
      </c>
      <c r="E8" s="15">
        <f>9*60+34</f>
        <v>574</v>
      </c>
      <c r="F8" s="15">
        <f t="shared" si="1"/>
        <v>9592.3461361111113</v>
      </c>
      <c r="G8" s="36">
        <f>1*60+47</f>
        <v>107</v>
      </c>
    </row>
    <row r="9" spans="1:7" ht="33.950000000000003" customHeight="1" x14ac:dyDescent="0.25">
      <c r="A9" s="15" t="s">
        <v>225</v>
      </c>
      <c r="B9" s="17">
        <f>AVERAGE(B2:B8)</f>
        <v>5132.4528571428582</v>
      </c>
      <c r="C9" s="17">
        <f t="shared" ref="C9:G9" si="2">AVERAGE(C2:C8)</f>
        <v>1.4256813492063494</v>
      </c>
      <c r="D9" s="17">
        <f t="shared" si="2"/>
        <v>3882.8300000000008</v>
      </c>
      <c r="E9" s="17">
        <f t="shared" si="2"/>
        <v>167.57142857142858</v>
      </c>
      <c r="F9" s="17">
        <f t="shared" si="2"/>
        <v>9184.2799670634922</v>
      </c>
      <c r="G9" s="17">
        <f t="shared" si="2"/>
        <v>134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54E5E-5F1D-442C-A3D5-0A611C887F85}">
  <dimension ref="A1:H13"/>
  <sheetViews>
    <sheetView zoomScale="73" zoomScaleNormal="73" workbookViewId="0">
      <selection activeCell="B10" sqref="B10"/>
    </sheetView>
  </sheetViews>
  <sheetFormatPr defaultRowHeight="14.25" x14ac:dyDescent="0.2"/>
  <cols>
    <col min="2" max="2" width="43.75" customWidth="1"/>
    <col min="3" max="3" width="20.875" customWidth="1"/>
    <col min="4" max="4" width="0" hidden="1" customWidth="1"/>
    <col min="5" max="5" width="19.625" customWidth="1"/>
    <col min="6" max="6" width="24.125" customWidth="1"/>
    <col min="7" max="7" width="44.625" customWidth="1"/>
    <col min="8" max="8" width="15.625" customWidth="1"/>
  </cols>
  <sheetData>
    <row r="1" spans="1:8" ht="33" customHeight="1" x14ac:dyDescent="0.2">
      <c r="B1" s="1" t="s">
        <v>149</v>
      </c>
      <c r="C1" s="2" t="s">
        <v>188</v>
      </c>
      <c r="D1" s="2" t="s">
        <v>83</v>
      </c>
      <c r="E1" s="2" t="s">
        <v>156</v>
      </c>
      <c r="F1" s="8" t="s">
        <v>17</v>
      </c>
      <c r="G1" s="8" t="s">
        <v>31</v>
      </c>
    </row>
    <row r="2" spans="1:8" ht="33" customHeight="1" x14ac:dyDescent="0.2">
      <c r="A2" s="38" t="s">
        <v>12</v>
      </c>
      <c r="B2" s="3" t="s">
        <v>0</v>
      </c>
      <c r="C2">
        <v>61070</v>
      </c>
      <c r="D2" s="3"/>
      <c r="E2">
        <v>57444</v>
      </c>
      <c r="G2" s="47">
        <f>C6/E6</f>
        <v>0.6690664746820254</v>
      </c>
      <c r="H2" s="52" t="s">
        <v>189</v>
      </c>
    </row>
    <row r="3" spans="1:8" ht="33" customHeight="1" x14ac:dyDescent="0.2">
      <c r="A3" s="38"/>
      <c r="B3" s="3" t="s">
        <v>1</v>
      </c>
      <c r="C3">
        <v>11151</v>
      </c>
      <c r="D3" s="3"/>
      <c r="E3">
        <v>16667</v>
      </c>
      <c r="G3" s="48"/>
      <c r="H3" s="53"/>
    </row>
    <row r="4" spans="1:8" ht="33" customHeight="1" x14ac:dyDescent="0.2">
      <c r="A4" s="38"/>
      <c r="B4" s="3" t="s">
        <v>2</v>
      </c>
      <c r="C4">
        <v>192</v>
      </c>
      <c r="D4" s="3"/>
      <c r="E4">
        <v>330</v>
      </c>
      <c r="G4" s="48"/>
      <c r="H4" s="53"/>
    </row>
    <row r="5" spans="1:8" ht="33" customHeight="1" x14ac:dyDescent="0.2">
      <c r="A5" s="38"/>
      <c r="B5" s="3" t="s">
        <v>3</v>
      </c>
      <c r="C5">
        <v>1558</v>
      </c>
      <c r="D5" s="3"/>
      <c r="E5">
        <v>6659</v>
      </c>
      <c r="G5" s="48"/>
      <c r="H5" s="53"/>
    </row>
    <row r="6" spans="1:8" ht="33" customHeight="1" x14ac:dyDescent="0.2">
      <c r="A6" s="38"/>
      <c r="B6" s="3" t="s">
        <v>18</v>
      </c>
      <c r="C6">
        <v>11152</v>
      </c>
      <c r="D6" s="3"/>
      <c r="E6">
        <v>16668</v>
      </c>
      <c r="G6" s="48"/>
      <c r="H6" s="53"/>
    </row>
    <row r="7" spans="1:8" ht="33" customHeight="1" x14ac:dyDescent="0.2">
      <c r="A7" s="38"/>
      <c r="B7" s="3" t="s">
        <v>19</v>
      </c>
      <c r="C7">
        <v>59495</v>
      </c>
      <c r="D7" s="3"/>
      <c r="E7">
        <v>53674</v>
      </c>
      <c r="G7" s="48"/>
      <c r="H7" s="53"/>
    </row>
    <row r="8" spans="1:8" ht="33" customHeight="1" x14ac:dyDescent="0.2">
      <c r="A8" s="39" t="s">
        <v>13</v>
      </c>
      <c r="B8" s="3" t="s">
        <v>6</v>
      </c>
      <c r="C8">
        <v>10.952295552367289</v>
      </c>
      <c r="D8" s="3"/>
      <c r="E8">
        <v>6.8927285817134631</v>
      </c>
      <c r="G8" s="48"/>
      <c r="H8" s="53"/>
    </row>
    <row r="9" spans="1:8" ht="33" customHeight="1" x14ac:dyDescent="0.2">
      <c r="A9" s="39"/>
      <c r="B9" s="3" t="s">
        <v>7</v>
      </c>
      <c r="C9">
        <v>11151</v>
      </c>
      <c r="D9" s="3"/>
      <c r="E9">
        <v>16667</v>
      </c>
      <c r="G9" s="48"/>
      <c r="H9" s="53"/>
    </row>
    <row r="10" spans="1:8" ht="33" customHeight="1" x14ac:dyDescent="0.2">
      <c r="A10" s="39"/>
      <c r="B10" s="3" t="s">
        <v>8</v>
      </c>
      <c r="C10">
        <v>1</v>
      </c>
      <c r="D10" s="3"/>
      <c r="E10">
        <v>2</v>
      </c>
      <c r="G10" s="48"/>
      <c r="H10" s="53"/>
    </row>
    <row r="11" spans="1:8" ht="33" hidden="1" customHeight="1" x14ac:dyDescent="0.2">
      <c r="A11" s="3" t="s">
        <v>14</v>
      </c>
      <c r="B11" s="3" t="s">
        <v>9</v>
      </c>
      <c r="C11">
        <v>0</v>
      </c>
      <c r="D11" s="3"/>
      <c r="E11">
        <v>0</v>
      </c>
      <c r="G11" s="48"/>
      <c r="H11" s="53"/>
    </row>
    <row r="12" spans="1:8" ht="33" hidden="1" customHeight="1" x14ac:dyDescent="0.2">
      <c r="A12" s="3" t="s">
        <v>15</v>
      </c>
      <c r="B12" s="3" t="s">
        <v>10</v>
      </c>
      <c r="C12">
        <v>2</v>
      </c>
      <c r="D12" s="3"/>
      <c r="E12">
        <v>2</v>
      </c>
      <c r="G12" s="48"/>
      <c r="H12" s="53"/>
    </row>
    <row r="13" spans="1:8" ht="33" customHeight="1" x14ac:dyDescent="0.2">
      <c r="A13" s="4" t="s">
        <v>16</v>
      </c>
      <c r="B13" s="3" t="s">
        <v>11</v>
      </c>
      <c r="C13">
        <v>4.78425029467025E-4</v>
      </c>
      <c r="D13" s="3"/>
      <c r="E13">
        <v>1.932070789829704E-4</v>
      </c>
      <c r="G13" s="48"/>
      <c r="H13" s="53"/>
    </row>
  </sheetData>
  <mergeCells count="4">
    <mergeCell ref="A2:A7"/>
    <mergeCell ref="A8:A10"/>
    <mergeCell ref="G2:G13"/>
    <mergeCell ref="H2:H13"/>
  </mergeCells>
  <phoneticPr fontId="1" type="noConversion"/>
  <conditionalFormatting sqref="C2:C13">
    <cfRule type="expression" dxfId="3" priority="3">
      <formula>C2&gt;E2</formula>
    </cfRule>
  </conditionalFormatting>
  <conditionalFormatting sqref="E2:E13">
    <cfRule type="expression" dxfId="2" priority="1">
      <formula>E2&gt;C2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city</vt:lpstr>
      <vt:lpstr>movies</vt:lpstr>
      <vt:lpstr>Album</vt:lpstr>
      <vt:lpstr>AAUP</vt:lpstr>
      <vt:lpstr>RDF2Vec_runtime_old</vt:lpstr>
      <vt:lpstr>E2_accuracy</vt:lpstr>
      <vt:lpstr>Forbes</vt:lpstr>
      <vt:lpstr>RDF2Vec_runtime_2</vt:lpstr>
      <vt:lpstr>KORE</vt:lpstr>
      <vt:lpstr>classifiation&amp;regression</vt:lpstr>
      <vt:lpstr>LP50</vt:lpstr>
      <vt:lpstr>LP&amp;KORE</vt:lpstr>
      <vt:lpstr>SA_detail 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zhuweiqing</dc:creator>
  <cp:lastModifiedBy>Weiqing Zhu</cp:lastModifiedBy>
  <dcterms:created xsi:type="dcterms:W3CDTF">2015-06-05T18:17:20Z</dcterms:created>
  <dcterms:modified xsi:type="dcterms:W3CDTF">2024-12-30T21:32:31Z</dcterms:modified>
</cp:coreProperties>
</file>