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ème année\ATELIER PROFESSIONNEL\LORINA Dossier Etudiant\"/>
    </mc:Choice>
  </mc:AlternateContent>
  <bookViews>
    <workbookView xWindow="0" yWindow="0" windowWidth="24000" windowHeight="9735" activeTab="2"/>
  </bookViews>
  <sheets>
    <sheet name="couts complets" sheetId="1" r:id="rId1"/>
    <sheet name="rentabilité" sheetId="2" r:id="rId2"/>
    <sheet name="cr " sheetId="3" r:id="rId3"/>
  </sheets>
  <calcPr calcId="162913"/>
</workbook>
</file>

<file path=xl/calcChain.xml><?xml version="1.0" encoding="utf-8"?>
<calcChain xmlns="http://schemas.openxmlformats.org/spreadsheetml/2006/main">
  <c r="C24" i="2" l="1"/>
  <c r="B24" i="2"/>
  <c r="B23" i="2"/>
  <c r="C17" i="2"/>
  <c r="C7" i="2"/>
  <c r="C9" i="2"/>
  <c r="C16" i="2" s="1"/>
  <c r="L18" i="1"/>
  <c r="G101" i="1"/>
  <c r="L16" i="1"/>
  <c r="G79" i="1"/>
  <c r="H90" i="1"/>
  <c r="H92" i="1" s="1"/>
  <c r="H47" i="1"/>
  <c r="H39" i="1"/>
  <c r="H37" i="1"/>
  <c r="H31" i="1"/>
  <c r="H29" i="1"/>
  <c r="G18" i="1"/>
  <c r="H18" i="1"/>
  <c r="I18" i="1"/>
  <c r="J18" i="1"/>
  <c r="K18" i="1"/>
  <c r="F18" i="1" l="1"/>
  <c r="F16" i="1"/>
  <c r="D4" i="3" l="1"/>
  <c r="D10" i="3" s="1"/>
  <c r="C11" i="2"/>
  <c r="C5" i="2"/>
  <c r="F12" i="3"/>
  <c r="D11" i="3" l="1"/>
  <c r="C13" i="2" s="1"/>
  <c r="C23" i="2"/>
  <c r="K13" i="1"/>
  <c r="K24" i="1"/>
  <c r="D12" i="3" l="1"/>
  <c r="E24" i="2"/>
  <c r="H99" i="1"/>
  <c r="G107" i="1"/>
  <c r="G99" i="1"/>
  <c r="G98" i="1"/>
  <c r="G89" i="1"/>
  <c r="J82" i="1"/>
  <c r="J83" i="1"/>
  <c r="J80" i="1"/>
  <c r="G81" i="1"/>
  <c r="G70" i="1"/>
  <c r="J68" i="1"/>
  <c r="J69" i="1"/>
  <c r="J67" i="1"/>
  <c r="G78" i="1"/>
  <c r="J61" i="1"/>
  <c r="J62" i="1"/>
  <c r="J63" i="1"/>
  <c r="G64" i="1"/>
  <c r="G60" i="1"/>
  <c r="G57" i="1"/>
  <c r="J56" i="1"/>
  <c r="G55" i="1"/>
  <c r="G54" i="1"/>
  <c r="G36" i="1"/>
  <c r="G46" i="1"/>
  <c r="G28" i="1"/>
  <c r="E47" i="1"/>
  <c r="H24" i="1"/>
  <c r="E37" i="1" s="1"/>
  <c r="E39" i="1" s="1"/>
  <c r="E24" i="1"/>
  <c r="E29" i="1" s="1"/>
  <c r="E31" i="1" s="1"/>
  <c r="G22" i="1"/>
  <c r="E23" i="1" s="1"/>
  <c r="M22" i="1"/>
  <c r="K23" i="1" s="1"/>
  <c r="J22" i="1"/>
  <c r="N8" i="1"/>
  <c r="O8" i="1" s="1"/>
  <c r="N9" i="1"/>
  <c r="O9" i="1" s="1"/>
  <c r="N10" i="1"/>
  <c r="N11" i="1"/>
  <c r="O11" i="1" s="1"/>
  <c r="N12" i="1"/>
  <c r="O12" i="1" s="1"/>
  <c r="N7" i="1"/>
  <c r="O7" i="1" s="1"/>
  <c r="L13" i="1"/>
  <c r="J13" i="1"/>
  <c r="H81" i="1" s="1"/>
  <c r="I13" i="1"/>
  <c r="H70" i="1" s="1"/>
  <c r="H13" i="1"/>
  <c r="H64" i="1" s="1"/>
  <c r="J64" i="1" s="1"/>
  <c r="G13" i="1"/>
  <c r="H57" i="1" s="1"/>
  <c r="F13" i="1"/>
  <c r="E10" i="1"/>
  <c r="E5" i="1" s="1"/>
  <c r="G58" i="1" l="1"/>
  <c r="G77" i="1" s="1"/>
  <c r="G84" i="1" s="1"/>
  <c r="E90" i="1" s="1"/>
  <c r="E92" i="1" s="1"/>
  <c r="J54" i="1"/>
  <c r="O10" i="1"/>
  <c r="J70" i="1"/>
  <c r="J72" i="1" s="1"/>
  <c r="H72" i="1" s="1"/>
  <c r="H79" i="1" s="1"/>
  <c r="J79" i="1" s="1"/>
  <c r="J57" i="1"/>
  <c r="J81" i="1"/>
  <c r="N22" i="1"/>
  <c r="G109" i="1"/>
  <c r="E49" i="1"/>
  <c r="J105" i="1"/>
  <c r="H23" i="1"/>
  <c r="G100" i="1"/>
  <c r="N13" i="1"/>
  <c r="E13" i="1"/>
  <c r="J99" i="1"/>
  <c r="O13" i="1" l="1"/>
  <c r="F23" i="1"/>
  <c r="G23" i="1" s="1"/>
  <c r="L23" i="1"/>
  <c r="M23" i="1" s="1"/>
  <c r="I23" i="1"/>
  <c r="J23" i="1" s="1"/>
  <c r="H49" i="1"/>
  <c r="I24" i="1" l="1"/>
  <c r="F37" i="1" s="1"/>
  <c r="G37" i="1" s="1"/>
  <c r="G39" i="1" s="1"/>
  <c r="J24" i="1"/>
  <c r="L24" i="1"/>
  <c r="F47" i="1" s="1"/>
  <c r="G47" i="1" s="1"/>
  <c r="G49" i="1" s="1"/>
  <c r="M24" i="1"/>
  <c r="G24" i="1"/>
  <c r="F24" i="1"/>
  <c r="F29" i="1" s="1"/>
  <c r="N23" i="1"/>
  <c r="F39" i="1" l="1"/>
  <c r="I39" i="1" s="1"/>
  <c r="J39" i="1" s="1"/>
  <c r="K39" i="1" s="1"/>
  <c r="N21" i="1"/>
  <c r="F49" i="1"/>
  <c r="G29" i="1"/>
  <c r="G31" i="1" s="1"/>
  <c r="N24" i="1"/>
  <c r="I36" i="1" l="1"/>
  <c r="J36" i="1" s="1"/>
  <c r="I37" i="1"/>
  <c r="J37" i="1" s="1"/>
  <c r="F31" i="1"/>
  <c r="I28" i="1" s="1"/>
  <c r="I29" i="1"/>
  <c r="J29" i="1" s="1"/>
  <c r="O24" i="1"/>
  <c r="I49" i="1"/>
  <c r="J49" i="1" s="1"/>
  <c r="K49" i="1" s="1"/>
  <c r="I47" i="1"/>
  <c r="J47" i="1" s="1"/>
  <c r="I46" i="1"/>
  <c r="H55" i="1" l="1"/>
  <c r="J55" i="1" s="1"/>
  <c r="I31" i="1"/>
  <c r="H60" i="1"/>
  <c r="J60" i="1" s="1"/>
  <c r="J65" i="1" s="1"/>
  <c r="H65" i="1" s="1"/>
  <c r="H78" i="1" s="1"/>
  <c r="J78" i="1" s="1"/>
  <c r="J46" i="1"/>
  <c r="J28" i="1"/>
  <c r="J31" i="1" s="1"/>
  <c r="K31" i="1" s="1"/>
  <c r="H54" i="1"/>
  <c r="J58" i="1" l="1"/>
  <c r="H58" i="1" s="1"/>
  <c r="H77" i="1" s="1"/>
  <c r="J77" i="1" s="1"/>
  <c r="J84" i="1" s="1"/>
  <c r="H84" i="1" s="1"/>
  <c r="F90" i="1" s="1"/>
  <c r="G90" i="1" s="1"/>
  <c r="G92" i="1" s="1"/>
  <c r="F92" i="1" l="1"/>
  <c r="I92" i="1" s="1"/>
  <c r="H100" i="1" s="1"/>
  <c r="J100" i="1" s="1"/>
  <c r="H98" i="1" l="1"/>
  <c r="J98" i="1" s="1"/>
  <c r="J101" i="1" s="1"/>
  <c r="I89" i="1"/>
  <c r="J89" i="1" s="1"/>
  <c r="I90" i="1"/>
  <c r="J90" i="1" s="1"/>
  <c r="J92" i="1" l="1"/>
  <c r="H101" i="1"/>
  <c r="J108" i="1"/>
  <c r="H107" i="1" l="1"/>
  <c r="J109" i="1"/>
  <c r="H109" i="1" s="1"/>
</calcChain>
</file>

<file path=xl/comments1.xml><?xml version="1.0" encoding="utf-8"?>
<comments xmlns="http://schemas.openxmlformats.org/spreadsheetml/2006/main">
  <authors>
    <author xml:space="preserve"> </author>
    <author>eleve</author>
    <author>ADMIN1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Ce montant nous est transmis par la comptabilité générale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sz val="9"/>
            <color indexed="81"/>
            <rFont val="Tahoma"/>
            <family val="2"/>
          </rPr>
          <t xml:space="preserve">
Cela conditionne la quantité d'unité d'œuvre ainsi que son coût 
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sz val="9"/>
            <color indexed="81"/>
            <rFont val="Tahoma"/>
            <family val="2"/>
          </rPr>
          <t xml:space="preserve">
A ce stade nous n'avons pas le coût donc pas de calcul d'unité d'œuvre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sz val="9"/>
            <color indexed="81"/>
            <rFont val="Tahoma"/>
            <family val="2"/>
          </rPr>
          <t xml:space="preserve">
La nature de l'unité d'œuvre choisis change le montant du coût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sz val="9"/>
            <color indexed="81"/>
            <rFont val="Tahoma"/>
            <family val="2"/>
          </rPr>
          <t xml:space="preserve">
je ne peux pas acheter des marchandises avec des euros
Donc pas de kilos multiplié par des euros
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sz val="9"/>
            <color indexed="81"/>
            <rFont val="Tahoma"/>
            <family val="2"/>
          </rPr>
          <t xml:space="preserve">
Prix unitaite (coût achat) = total des charges indirectes + achats matières / quantité acheté</t>
        </r>
      </text>
    </comment>
    <comment ref="F29" authorId="1" shapeId="0">
      <text>
        <r>
          <rPr>
            <b/>
            <sz val="9"/>
            <color indexed="81"/>
            <rFont val="Tahoma"/>
            <family val="2"/>
          </rPr>
          <t>eleve:</t>
        </r>
        <r>
          <rPr>
            <sz val="9"/>
            <color indexed="81"/>
            <rFont val="Tahoma"/>
            <family val="2"/>
          </rPr>
          <t xml:space="preserve">
les achats sont calculé par rapport coût d'achat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eleve:</t>
        </r>
        <r>
          <rPr>
            <sz val="9"/>
            <color indexed="81"/>
            <rFont val="Tahoma"/>
            <family val="2"/>
          </rPr>
          <t xml:space="preserve">
Coût unitaire moyen pondérée
</t>
        </r>
      </text>
    </comment>
    <comment ref="I46" authorId="2" shapeId="0">
      <text>
        <r>
          <rPr>
            <b/>
            <sz val="9"/>
            <color indexed="81"/>
            <rFont val="Tahoma"/>
            <family val="2"/>
          </rPr>
          <t>ADMIN1:</t>
        </r>
        <r>
          <rPr>
            <sz val="9"/>
            <color indexed="81"/>
            <rFont val="Tahoma"/>
            <family val="2"/>
          </rPr>
          <t xml:space="preserve">
cump tjs</t>
        </r>
      </text>
    </comment>
    <comment ref="F47" authorId="2" shapeId="0">
      <text>
        <r>
          <rPr>
            <b/>
            <sz val="9"/>
            <color indexed="81"/>
            <rFont val="Tahoma"/>
            <family val="2"/>
          </rPr>
          <t>ADMIN1:</t>
        </r>
        <r>
          <rPr>
            <sz val="9"/>
            <color indexed="81"/>
            <rFont val="Tahoma"/>
            <family val="2"/>
          </rPr>
          <t xml:space="preserve">
attention ct d achat et non pas prix d achat</t>
        </r>
      </text>
    </comment>
    <comment ref="F49" authorId="2" shapeId="0">
      <text>
        <r>
          <rPr>
            <b/>
            <sz val="9"/>
            <color indexed="81"/>
            <rFont val="Tahoma"/>
            <family val="2"/>
          </rPr>
          <t>ADMIN1:</t>
        </r>
        <r>
          <rPr>
            <sz val="9"/>
            <color indexed="81"/>
            <rFont val="Tahoma"/>
            <family val="2"/>
          </rPr>
          <t xml:space="preserve">
cump</t>
        </r>
      </text>
    </comment>
    <comment ref="H58" authorId="2" shapeId="0">
      <text>
        <r>
          <rPr>
            <b/>
            <sz val="9"/>
            <color indexed="81"/>
            <rFont val="Tahoma"/>
            <family val="2"/>
          </rPr>
          <t>ADMIN1:</t>
        </r>
        <r>
          <rPr>
            <sz val="9"/>
            <color indexed="81"/>
            <rFont val="Tahoma"/>
            <family val="2"/>
          </rPr>
          <t xml:space="preserve">
Prix unitaire d'une bouteille lavé</t>
        </r>
      </text>
    </comment>
  </commentList>
</comments>
</file>

<file path=xl/sharedStrings.xml><?xml version="1.0" encoding="utf-8"?>
<sst xmlns="http://schemas.openxmlformats.org/spreadsheetml/2006/main" count="176" uniqueCount="111">
  <si>
    <t>Charges indirectes</t>
  </si>
  <si>
    <t>Centres d’analyse</t>
  </si>
  <si>
    <t>Opérationnels</t>
  </si>
  <si>
    <t>Structure</t>
  </si>
  <si>
    <t>Atelier lavage</t>
  </si>
  <si>
    <t>Administration</t>
  </si>
  <si>
    <t>Autres achats et charges externes</t>
  </si>
  <si>
    <t>Charges de personnel</t>
  </si>
  <si>
    <t>Impôts et taxes</t>
  </si>
  <si>
    <t>Dotations aux amortissements et aux provisions</t>
  </si>
  <si>
    <t>Autres charges</t>
  </si>
  <si>
    <t>Intérêts</t>
  </si>
  <si>
    <t>Répartition primaire</t>
  </si>
  <si>
    <t>Unité d’œuvre</t>
  </si>
  <si>
    <t>L’euro de matière achetée</t>
  </si>
  <si>
    <t>Heure de main d’œuvre directe</t>
  </si>
  <si>
    <t>Heure main d’œuvre directe</t>
  </si>
  <si>
    <t>Litre de limonade fabriquée</t>
  </si>
  <si>
    <t xml:space="preserve">Heure machine </t>
  </si>
  <si>
    <t>Nbre de bouteilles vendus</t>
  </si>
  <si>
    <t>Quantité d’unités d’oeuvre</t>
  </si>
  <si>
    <t>Coût de l’unité d’oeuvre</t>
  </si>
  <si>
    <t>Bouteilles vides</t>
  </si>
  <si>
    <t>Bouchons</t>
  </si>
  <si>
    <t>Sucre</t>
  </si>
  <si>
    <t>Quantités</t>
  </si>
  <si>
    <t>Prix unitaire</t>
  </si>
  <si>
    <t>Total</t>
  </si>
  <si>
    <t>Achats matières</t>
  </si>
  <si>
    <t>Charges indirectes d'approvisionnelment</t>
  </si>
  <si>
    <t>BOUTEILLES</t>
  </si>
  <si>
    <t>Entrées</t>
  </si>
  <si>
    <t>Sorties</t>
  </si>
  <si>
    <t>Stock</t>
  </si>
  <si>
    <t>Stock initial</t>
  </si>
  <si>
    <t>BOUCH0NS</t>
  </si>
  <si>
    <t>SUCRE</t>
  </si>
  <si>
    <t>LAVAGE</t>
  </si>
  <si>
    <t>Quantité</t>
  </si>
  <si>
    <t>Bouteilles consommées</t>
  </si>
  <si>
    <t>Bouchons consommés</t>
  </si>
  <si>
    <t>Main d'œuvre directe atelier lavage</t>
  </si>
  <si>
    <t>Frais  indirects atelier lavage</t>
  </si>
  <si>
    <t>Coût de production de la bouteille lavée</t>
  </si>
  <si>
    <t>SIROP</t>
  </si>
  <si>
    <t>Sucre consommé</t>
  </si>
  <si>
    <t>Essence citron consommée</t>
  </si>
  <si>
    <t>Acide citrique consommé</t>
  </si>
  <si>
    <t>Main d'euvre directe atelier fabrication sirop</t>
  </si>
  <si>
    <t>Frais indirects atelier fabrication sirop</t>
  </si>
  <si>
    <t>Coût de production du sirop fabriqué</t>
  </si>
  <si>
    <t>L I MONADE</t>
  </si>
  <si>
    <t>Gaz carbonique</t>
  </si>
  <si>
    <t>Eau plate</t>
  </si>
  <si>
    <t>Main d'œuvre fabrication limonade</t>
  </si>
  <si>
    <t>Frais indirects fabrication limonade</t>
  </si>
  <si>
    <t xml:space="preserve">Coût de production des litres de </t>
  </si>
  <si>
    <t>limonade  fabriquées</t>
  </si>
  <si>
    <t>Coût de production des litres de  limonade fabriqués</t>
  </si>
  <si>
    <t>Main d'œuvre atelier conditionnement</t>
  </si>
  <si>
    <t>Frais  indirects atelier conditionnement</t>
  </si>
  <si>
    <t>Etiquettes consommées</t>
  </si>
  <si>
    <t>Cartons consommés</t>
  </si>
  <si>
    <t>Coût de production de la bouteille pleine fabriquée</t>
  </si>
  <si>
    <t>Coût de production des bouteilles fabriquées</t>
  </si>
  <si>
    <t>Coût de production des bouteilles vendues</t>
  </si>
  <si>
    <t>Coût de production des bouteilles Lorina vendues</t>
  </si>
  <si>
    <t>Frais  indirects distribution</t>
  </si>
  <si>
    <t>Frais  indirects administration</t>
  </si>
  <si>
    <t>Coût de revient des bouteilles Lorina</t>
  </si>
  <si>
    <t>Chiffre d'affaires des bouteilles Lorina</t>
  </si>
  <si>
    <t>Résultat sur les bouteilles Lorina</t>
  </si>
  <si>
    <t>Compte</t>
  </si>
  <si>
    <t>61/62</t>
  </si>
  <si>
    <t>Vérification</t>
  </si>
  <si>
    <t>Somme</t>
  </si>
  <si>
    <t>Tableau de répartition des charges indirectes</t>
  </si>
  <si>
    <t>BTS CG1</t>
  </si>
  <si>
    <t>CRD</t>
  </si>
  <si>
    <t>CA</t>
  </si>
  <si>
    <t>cv</t>
  </si>
  <si>
    <t>m/cv</t>
  </si>
  <si>
    <t>cf</t>
  </si>
  <si>
    <t>résultat</t>
  </si>
  <si>
    <t>sr en euros</t>
  </si>
  <si>
    <t>ca</t>
  </si>
  <si>
    <t>marge</t>
  </si>
  <si>
    <t xml:space="preserve">charges </t>
  </si>
  <si>
    <t>produits</t>
  </si>
  <si>
    <t>autres charges externes</t>
  </si>
  <si>
    <t xml:space="preserve">charges de personnel </t>
  </si>
  <si>
    <t>impots et taxes</t>
  </si>
  <si>
    <t>charges d'intérêt</t>
  </si>
  <si>
    <t>amortissements</t>
  </si>
  <si>
    <t xml:space="preserve">total </t>
  </si>
  <si>
    <t>total 1</t>
  </si>
  <si>
    <t>total 2</t>
  </si>
  <si>
    <t xml:space="preserve">compte de résultat annuel </t>
  </si>
  <si>
    <t>en jours</t>
  </si>
  <si>
    <t xml:space="preserve">en date </t>
  </si>
  <si>
    <t xml:space="preserve">achats </t>
  </si>
  <si>
    <t>ventes de limonade</t>
  </si>
  <si>
    <t>benefice</t>
  </si>
  <si>
    <t>Fabrication sirop</t>
  </si>
  <si>
    <t>Fabrication limonade</t>
  </si>
  <si>
    <t>Conditionnement</t>
  </si>
  <si>
    <t>Distribution</t>
  </si>
  <si>
    <t>Approvisionnement</t>
  </si>
  <si>
    <t>Le coût de production bouteillles vendues</t>
  </si>
  <si>
    <t>Coût d'achat des matières 1ères achetées</t>
  </si>
  <si>
    <t>Coût d'achat  matières 1ères consommées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</si>
</sst>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_);\(#,##0\)"/>
    <numFmt numFmtId="165" formatCode="0.000"/>
  </numFmts>
  <fonts count="13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0"/>
      <name val="Arial"/>
      <family val="2"/>
    </font>
    <font>
      <b/>
      <sz val="12"/>
      <name val="Times New Roman"/>
      <family val="1"/>
    </font>
    <font>
      <b/>
      <sz val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3">
    <xf numFmtId="0" fontId="0" fillId="0" borderId="0" xfId="0"/>
    <xf numFmtId="0" fontId="0" fillId="0" borderId="3" xfId="0" applyBorder="1"/>
    <xf numFmtId="1" fontId="4" fillId="0" borderId="13" xfId="0" applyNumberFormat="1" applyFont="1" applyBorder="1" applyAlignment="1">
      <alignment horizontal="center" vertical="top" wrapText="1"/>
    </xf>
    <xf numFmtId="1" fontId="4" fillId="0" borderId="13" xfId="0" applyNumberFormat="1" applyFont="1" applyBorder="1" applyAlignment="1">
      <alignment vertical="top" wrapText="1"/>
    </xf>
    <xf numFmtId="0" fontId="3" fillId="0" borderId="0" xfId="0" applyFont="1"/>
    <xf numFmtId="0" fontId="5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6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top" wrapText="1"/>
    </xf>
    <xf numFmtId="3" fontId="3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/>
    <xf numFmtId="165" fontId="3" fillId="0" borderId="0" xfId="0" applyNumberFormat="1" applyFont="1" applyBorder="1"/>
    <xf numFmtId="0" fontId="3" fillId="0" borderId="0" xfId="0" applyFont="1" applyBorder="1"/>
    <xf numFmtId="0" fontId="6" fillId="0" borderId="0" xfId="0" applyFont="1"/>
    <xf numFmtId="0" fontId="8" fillId="0" borderId="0" xfId="0" applyFont="1"/>
    <xf numFmtId="0" fontId="0" fillId="0" borderId="14" xfId="0" applyBorder="1"/>
    <xf numFmtId="0" fontId="0" fillId="0" borderId="2" xfId="0" applyBorder="1"/>
    <xf numFmtId="0" fontId="5" fillId="0" borderId="3" xfId="0" applyFont="1" applyBorder="1"/>
    <xf numFmtId="0" fontId="9" fillId="0" borderId="0" xfId="0" applyFont="1"/>
    <xf numFmtId="0" fontId="4" fillId="0" borderId="13" xfId="0" applyFont="1" applyBorder="1"/>
    <xf numFmtId="0" fontId="0" fillId="0" borderId="13" xfId="0" applyBorder="1"/>
    <xf numFmtId="0" fontId="9" fillId="0" borderId="0" xfId="0" applyFont="1" applyBorder="1"/>
    <xf numFmtId="0" fontId="9" fillId="0" borderId="11" xfId="0" applyFont="1" applyBorder="1"/>
    <xf numFmtId="0" fontId="3" fillId="0" borderId="13" xfId="0" applyFont="1" applyBorder="1"/>
    <xf numFmtId="0" fontId="0" fillId="0" borderId="10" xfId="0" applyBorder="1"/>
    <xf numFmtId="0" fontId="0" fillId="0" borderId="11" xfId="0" applyBorder="1"/>
    <xf numFmtId="0" fontId="2" fillId="0" borderId="0" xfId="0" applyFont="1" applyBorder="1"/>
    <xf numFmtId="0" fontId="2" fillId="0" borderId="11" xfId="0" applyFont="1" applyBorder="1"/>
    <xf numFmtId="0" fontId="4" fillId="0" borderId="0" xfId="0" applyFont="1"/>
    <xf numFmtId="0" fontId="1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7" xfId="0" applyFont="1" applyBorder="1"/>
    <xf numFmtId="0" fontId="4" fillId="0" borderId="8" xfId="0" applyFont="1" applyBorder="1"/>
    <xf numFmtId="0" fontId="1" fillId="0" borderId="15" xfId="0" applyFont="1" applyBorder="1"/>
    <xf numFmtId="0" fontId="2" fillId="0" borderId="8" xfId="0" applyFont="1" applyBorder="1"/>
    <xf numFmtId="0" fontId="0" fillId="0" borderId="0" xfId="0" applyBorder="1" applyAlignment="1">
      <alignment horizontal="left" wrapText="1"/>
    </xf>
    <xf numFmtId="0" fontId="1" fillId="0" borderId="0" xfId="0" applyFont="1" applyBorder="1"/>
    <xf numFmtId="0" fontId="4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0" fillId="0" borderId="15" xfId="0" applyBorder="1"/>
    <xf numFmtId="0" fontId="9" fillId="0" borderId="3" xfId="0" applyFont="1" applyBorder="1"/>
    <xf numFmtId="0" fontId="9" fillId="2" borderId="3" xfId="0" applyFont="1" applyFill="1" applyBorder="1"/>
    <xf numFmtId="0" fontId="0" fillId="2" borderId="3" xfId="0" applyFill="1" applyBorder="1"/>
    <xf numFmtId="1" fontId="9" fillId="3" borderId="3" xfId="0" applyNumberFormat="1" applyFont="1" applyFill="1" applyBorder="1"/>
    <xf numFmtId="0" fontId="0" fillId="3" borderId="3" xfId="0" applyFill="1" applyBorder="1"/>
    <xf numFmtId="1" fontId="4" fillId="3" borderId="3" xfId="0" applyNumberFormat="1" applyFont="1" applyFill="1" applyBorder="1" applyAlignment="1">
      <alignment horizontal="center" vertical="top" wrapText="1"/>
    </xf>
    <xf numFmtId="2" fontId="3" fillId="4" borderId="3" xfId="0" applyNumberFormat="1" applyFont="1" applyFill="1" applyBorder="1"/>
    <xf numFmtId="2" fontId="0" fillId="4" borderId="3" xfId="0" applyNumberFormat="1" applyFill="1" applyBorder="1"/>
    <xf numFmtId="2" fontId="9" fillId="4" borderId="3" xfId="0" applyNumberFormat="1" applyFont="1" applyFill="1" applyBorder="1"/>
    <xf numFmtId="1" fontId="0" fillId="0" borderId="3" xfId="0" applyNumberFormat="1" applyBorder="1"/>
    <xf numFmtId="0" fontId="9" fillId="0" borderId="0" xfId="0" applyFont="1"/>
    <xf numFmtId="0" fontId="2" fillId="0" borderId="3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top" wrapText="1"/>
    </xf>
    <xf numFmtId="2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top" wrapText="1"/>
    </xf>
    <xf numFmtId="3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/>
    <xf numFmtId="0" fontId="9" fillId="9" borderId="0" xfId="0" applyFont="1" applyFill="1"/>
    <xf numFmtId="1" fontId="4" fillId="9" borderId="13" xfId="0" applyNumberFormat="1" applyFont="1" applyFill="1" applyBorder="1" applyAlignment="1">
      <alignment vertical="center"/>
    </xf>
    <xf numFmtId="1" fontId="2" fillId="10" borderId="13" xfId="0" applyNumberFormat="1" applyFont="1" applyFill="1" applyBorder="1" applyAlignment="1">
      <alignment vertical="top" wrapText="1"/>
    </xf>
    <xf numFmtId="1" fontId="2" fillId="9" borderId="3" xfId="0" applyNumberFormat="1" applyFont="1" applyFill="1" applyBorder="1" applyAlignment="1">
      <alignment vertical="top" wrapText="1"/>
    </xf>
    <xf numFmtId="1" fontId="4" fillId="10" borderId="9" xfId="0" applyNumberFormat="1" applyFont="1" applyFill="1" applyBorder="1" applyAlignment="1">
      <alignment horizontal="center" vertical="top" wrapText="1"/>
    </xf>
    <xf numFmtId="1" fontId="4" fillId="10" borderId="9" xfId="0" applyNumberFormat="1" applyFont="1" applyFill="1" applyBorder="1" applyAlignment="1">
      <alignment vertical="top" wrapText="1"/>
    </xf>
    <xf numFmtId="0" fontId="9" fillId="10" borderId="0" xfId="0" applyFont="1" applyFill="1"/>
    <xf numFmtId="3" fontId="3" fillId="10" borderId="13" xfId="0" applyNumberFormat="1" applyFont="1" applyFill="1" applyBorder="1"/>
    <xf numFmtId="164" fontId="3" fillId="10" borderId="13" xfId="0" applyNumberFormat="1" applyFont="1" applyFill="1" applyBorder="1"/>
    <xf numFmtId="2" fontId="4" fillId="10" borderId="8" xfId="0" applyNumberFormat="1" applyFont="1" applyFill="1" applyBorder="1" applyAlignment="1">
      <alignment horizontal="center" vertical="top" wrapText="1"/>
    </xf>
    <xf numFmtId="0" fontId="4" fillId="10" borderId="8" xfId="0" applyFont="1" applyFill="1" applyBorder="1" applyAlignment="1">
      <alignment horizontal="center" vertical="top" wrapText="1"/>
    </xf>
    <xf numFmtId="2" fontId="4" fillId="9" borderId="11" xfId="0" applyNumberFormat="1" applyFont="1" applyFill="1" applyBorder="1" applyAlignment="1">
      <alignment horizontal="right" wrapText="1"/>
    </xf>
    <xf numFmtId="2" fontId="4" fillId="9" borderId="15" xfId="0" applyNumberFormat="1" applyFont="1" applyFill="1" applyBorder="1" applyAlignment="1">
      <alignment horizontal="center" vertical="top" wrapText="1"/>
    </xf>
    <xf numFmtId="3" fontId="4" fillId="10" borderId="13" xfId="0" applyNumberFormat="1" applyFont="1" applyFill="1" applyBorder="1"/>
    <xf numFmtId="0" fontId="4" fillId="10" borderId="13" xfId="0" applyFont="1" applyFill="1" applyBorder="1"/>
    <xf numFmtId="3" fontId="4" fillId="10" borderId="3" xfId="0" applyNumberFormat="1" applyFont="1" applyFill="1" applyBorder="1"/>
    <xf numFmtId="0" fontId="4" fillId="10" borderId="9" xfId="0" applyFont="1" applyFill="1" applyBorder="1"/>
    <xf numFmtId="3" fontId="3" fillId="10" borderId="3" xfId="0" applyNumberFormat="1" applyFont="1" applyFill="1" applyBorder="1" applyAlignment="1">
      <alignment horizontal="right"/>
    </xf>
    <xf numFmtId="0" fontId="4" fillId="10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2" fontId="4" fillId="9" borderId="15" xfId="0" applyNumberFormat="1" applyFont="1" applyFill="1" applyBorder="1" applyAlignment="1">
      <alignment horizontal="center" vertical="center" wrapText="1"/>
    </xf>
    <xf numFmtId="2" fontId="4" fillId="9" borderId="8" xfId="0" applyNumberFormat="1" applyFont="1" applyFill="1" applyBorder="1" applyAlignment="1">
      <alignment horizontal="center" vertical="center" wrapText="1"/>
    </xf>
    <xf numFmtId="2" fontId="4" fillId="10" borderId="8" xfId="0" applyNumberFormat="1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/>
    </xf>
    <xf numFmtId="165" fontId="4" fillId="10" borderId="12" xfId="0" applyNumberFormat="1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3" fontId="4" fillId="10" borderId="12" xfId="0" applyNumberFormat="1" applyFont="1" applyFill="1" applyBorder="1" applyAlignment="1">
      <alignment horizontal="center" vertical="center" wrapText="1"/>
    </xf>
    <xf numFmtId="2" fontId="3" fillId="9" borderId="3" xfId="0" applyNumberFormat="1" applyFont="1" applyFill="1" applyBorder="1"/>
    <xf numFmtId="0" fontId="4" fillId="9" borderId="8" xfId="0" applyNumberFormat="1" applyFont="1" applyFill="1" applyBorder="1" applyAlignment="1">
      <alignment horizontal="center" vertical="center" wrapText="1"/>
    </xf>
    <xf numFmtId="0" fontId="4" fillId="10" borderId="8" xfId="0" applyNumberFormat="1" applyFont="1" applyFill="1" applyBorder="1" applyAlignment="1">
      <alignment horizontal="center" vertical="center" wrapText="1"/>
    </xf>
    <xf numFmtId="0" fontId="0" fillId="10" borderId="3" xfId="0" applyFill="1" applyBorder="1"/>
    <xf numFmtId="3" fontId="3" fillId="10" borderId="3" xfId="0" applyNumberFormat="1" applyFont="1" applyFill="1" applyBorder="1"/>
    <xf numFmtId="0" fontId="3" fillId="10" borderId="3" xfId="0" applyFont="1" applyFill="1" applyBorder="1"/>
    <xf numFmtId="2" fontId="4" fillId="9" borderId="8" xfId="0" applyNumberFormat="1" applyFont="1" applyFill="1" applyBorder="1" applyAlignment="1">
      <alignment horizontal="center" vertical="top" wrapText="1"/>
    </xf>
    <xf numFmtId="1" fontId="4" fillId="10" borderId="13" xfId="0" applyNumberFormat="1" applyFont="1" applyFill="1" applyBorder="1" applyAlignment="1">
      <alignment horizontal="center" vertical="center" wrapText="1"/>
    </xf>
    <xf numFmtId="1" fontId="4" fillId="10" borderId="13" xfId="0" applyNumberFormat="1" applyFont="1" applyFill="1" applyBorder="1" applyAlignment="1">
      <alignment vertical="center" wrapText="1"/>
    </xf>
    <xf numFmtId="1" fontId="4" fillId="9" borderId="3" xfId="0" applyNumberFormat="1" applyFont="1" applyFill="1" applyBorder="1" applyAlignment="1">
      <alignment horizontal="center" vertical="top" wrapText="1"/>
    </xf>
    <xf numFmtId="1" fontId="9" fillId="9" borderId="3" xfId="0" applyNumberFormat="1" applyFont="1" applyFill="1" applyBorder="1"/>
    <xf numFmtId="0" fontId="0" fillId="9" borderId="3" xfId="0" applyFill="1" applyBorder="1"/>
    <xf numFmtId="1" fontId="4" fillId="10" borderId="13" xfId="0" applyNumberFormat="1" applyFont="1" applyFill="1" applyBorder="1" applyAlignment="1">
      <alignment vertical="top" wrapText="1"/>
    </xf>
    <xf numFmtId="0" fontId="0" fillId="0" borderId="0" xfId="0" applyBorder="1"/>
    <xf numFmtId="3" fontId="4" fillId="0" borderId="10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2" fillId="9" borderId="4" xfId="0" applyNumberFormat="1" applyFont="1" applyFill="1" applyBorder="1" applyAlignment="1">
      <alignment horizontal="right"/>
    </xf>
    <xf numFmtId="1" fontId="2" fillId="9" borderId="6" xfId="0" applyNumberFormat="1" applyFont="1" applyFill="1" applyBorder="1" applyAlignment="1">
      <alignment horizontal="right"/>
    </xf>
    <xf numFmtId="1" fontId="4" fillId="9" borderId="10" xfId="0" applyNumberFormat="1" applyFont="1" applyFill="1" applyBorder="1" applyAlignment="1">
      <alignment horizontal="right"/>
    </xf>
    <xf numFmtId="1" fontId="4" fillId="9" borderId="11" xfId="0" applyNumberFormat="1" applyFont="1" applyFill="1" applyBorder="1" applyAlignment="1">
      <alignment horizontal="right"/>
    </xf>
    <xf numFmtId="1" fontId="4" fillId="9" borderId="9" xfId="0" applyNumberFormat="1" applyFont="1" applyFill="1" applyBorder="1" applyAlignment="1">
      <alignment horizontal="right"/>
    </xf>
    <xf numFmtId="1" fontId="4" fillId="9" borderId="12" xfId="0" applyNumberFormat="1" applyFont="1" applyFill="1" applyBorder="1" applyAlignment="1">
      <alignment horizontal="right"/>
    </xf>
    <xf numFmtId="1" fontId="0" fillId="0" borderId="0" xfId="0" applyNumberFormat="1"/>
    <xf numFmtId="0" fontId="9" fillId="0" borderId="0" xfId="0" applyFont="1" applyAlignment="1">
      <alignment horizontal="right"/>
    </xf>
    <xf numFmtId="0" fontId="9" fillId="0" borderId="3" xfId="0" applyFont="1" applyBorder="1" applyAlignment="1">
      <alignment horizontal="center"/>
    </xf>
    <xf numFmtId="0" fontId="9" fillId="11" borderId="3" xfId="0" applyFont="1" applyFill="1" applyBorder="1" applyAlignment="1">
      <alignment horizontal="left"/>
    </xf>
    <xf numFmtId="0" fontId="9" fillId="11" borderId="3" xfId="0" applyFont="1" applyFill="1" applyBorder="1" applyAlignment="1">
      <alignment horizontal="center"/>
    </xf>
    <xf numFmtId="16" fontId="9" fillId="0" borderId="3" xfId="0" applyNumberFormat="1" applyFont="1" applyBorder="1" applyAlignment="1">
      <alignment horizontal="center"/>
    </xf>
    <xf numFmtId="0" fontId="9" fillId="3" borderId="0" xfId="0" applyFont="1" applyFill="1" applyBorder="1"/>
    <xf numFmtId="2" fontId="0" fillId="0" borderId="0" xfId="0" applyNumberFormat="1" applyBorder="1" applyAlignment="1">
      <alignment horizontal="left"/>
    </xf>
    <xf numFmtId="0" fontId="0" fillId="11" borderId="0" xfId="0" applyFill="1" applyBorder="1"/>
    <xf numFmtId="2" fontId="0" fillId="0" borderId="3" xfId="0" applyNumberFormat="1" applyBorder="1" applyAlignment="1">
      <alignment horizontal="center"/>
    </xf>
    <xf numFmtId="0" fontId="6" fillId="0" borderId="3" xfId="0" applyFont="1" applyBorder="1" applyAlignment="1">
      <alignment horizontal="center"/>
    </xf>
    <xf numFmtId="3" fontId="4" fillId="10" borderId="8" xfId="0" applyNumberFormat="1" applyFont="1" applyFill="1" applyBorder="1" applyAlignment="1">
      <alignment horizontal="center" vertical="center" wrapText="1"/>
    </xf>
    <xf numFmtId="1" fontId="2" fillId="9" borderId="4" xfId="0" applyNumberFormat="1" applyFont="1" applyFill="1" applyBorder="1" applyAlignment="1">
      <alignment horizontal="right"/>
    </xf>
    <xf numFmtId="1" fontId="2" fillId="9" borderId="6" xfId="0" applyNumberFormat="1" applyFont="1" applyFill="1" applyBorder="1" applyAlignment="1">
      <alignment horizontal="right"/>
    </xf>
    <xf numFmtId="1" fontId="2" fillId="9" borderId="4" xfId="0" applyNumberFormat="1" applyFont="1" applyFill="1" applyBorder="1" applyAlignment="1"/>
    <xf numFmtId="1" fontId="2" fillId="9" borderId="6" xfId="0" applyNumberFormat="1" applyFont="1" applyFill="1" applyBorder="1" applyAlignment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2" fontId="4" fillId="8" borderId="1" xfId="0" applyNumberFormat="1" applyFont="1" applyFill="1" applyBorder="1" applyAlignment="1">
      <alignment horizontal="center" vertical="top" wrapText="1"/>
    </xf>
    <xf numFmtId="0" fontId="4" fillId="8" borderId="7" xfId="0" applyFont="1" applyFill="1" applyBorder="1" applyAlignment="1">
      <alignment horizontal="center" vertical="top" wrapText="1"/>
    </xf>
    <xf numFmtId="2" fontId="4" fillId="9" borderId="9" xfId="0" applyNumberFormat="1" applyFont="1" applyFill="1" applyBorder="1" applyAlignment="1">
      <alignment horizontal="center" vertical="top" wrapText="1"/>
    </xf>
    <xf numFmtId="0" fontId="4" fillId="9" borderId="12" xfId="0" applyFont="1" applyFill="1" applyBorder="1" applyAlignment="1">
      <alignment horizontal="center" vertical="top" wrapText="1"/>
    </xf>
    <xf numFmtId="3" fontId="3" fillId="9" borderId="2" xfId="0" applyNumberFormat="1" applyFont="1" applyFill="1" applyBorder="1" applyAlignment="1">
      <alignment horizontal="center"/>
    </xf>
    <xf numFmtId="3" fontId="3" fillId="9" borderId="8" xfId="0" applyNumberFormat="1" applyFont="1" applyFill="1" applyBorder="1" applyAlignment="1">
      <alignment horizontal="center"/>
    </xf>
    <xf numFmtId="3" fontId="4" fillId="8" borderId="10" xfId="0" applyNumberFormat="1" applyFont="1" applyFill="1" applyBorder="1" applyAlignment="1">
      <alignment horizontal="center" vertical="top" wrapText="1"/>
    </xf>
    <xf numFmtId="3" fontId="4" fillId="8" borderId="0" xfId="0" applyNumberFormat="1" applyFont="1" applyFill="1" applyBorder="1" applyAlignment="1">
      <alignment horizontal="center" vertical="top" wrapText="1"/>
    </xf>
    <xf numFmtId="3" fontId="4" fillId="8" borderId="11" xfId="0" applyNumberFormat="1" applyFont="1" applyFill="1" applyBorder="1" applyAlignment="1">
      <alignment horizontal="center" vertical="top" wrapText="1"/>
    </xf>
    <xf numFmtId="3" fontId="4" fillId="8" borderId="7" xfId="0" applyNumberFormat="1" applyFont="1" applyFill="1" applyBorder="1" applyAlignment="1">
      <alignment horizontal="center" vertical="top" wrapText="1"/>
    </xf>
    <xf numFmtId="3" fontId="4" fillId="8" borderId="15" xfId="0" applyNumberFormat="1" applyFont="1" applyFill="1" applyBorder="1" applyAlignment="1">
      <alignment horizontal="center" vertical="top" wrapText="1"/>
    </xf>
    <xf numFmtId="3" fontId="4" fillId="8" borderId="8" xfId="0" applyNumberFormat="1" applyFont="1" applyFill="1" applyBorder="1" applyAlignment="1">
      <alignment horizontal="center" vertical="top" wrapText="1"/>
    </xf>
    <xf numFmtId="2" fontId="4" fillId="10" borderId="4" xfId="0" applyNumberFormat="1" applyFont="1" applyFill="1" applyBorder="1" applyAlignment="1">
      <alignment horizontal="center" vertical="top" wrapText="1"/>
    </xf>
    <xf numFmtId="0" fontId="4" fillId="10" borderId="6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9" fillId="0" borderId="0" xfId="0" applyFont="1" applyAlignment="1">
      <alignment horizontal="center" wrapText="1"/>
    </xf>
    <xf numFmtId="3" fontId="3" fillId="10" borderId="9" xfId="0" applyNumberFormat="1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2" fontId="2" fillId="10" borderId="2" xfId="0" applyNumberFormat="1" applyFont="1" applyFill="1" applyBorder="1" applyAlignment="1">
      <alignment horizontal="center"/>
    </xf>
    <xf numFmtId="2" fontId="2" fillId="10" borderId="7" xfId="0" applyNumberFormat="1" applyFont="1" applyFill="1" applyBorder="1" applyAlignment="1">
      <alignment horizontal="center"/>
    </xf>
    <xf numFmtId="2" fontId="2" fillId="10" borderId="8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0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2" fontId="4" fillId="10" borderId="10" xfId="0" applyNumberFormat="1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5" fontId="4" fillId="10" borderId="10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top" wrapText="1"/>
    </xf>
    <xf numFmtId="0" fontId="4" fillId="9" borderId="7" xfId="0" applyFont="1" applyFill="1" applyBorder="1" applyAlignment="1">
      <alignment horizontal="center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3" fontId="3" fillId="9" borderId="9" xfId="0" applyNumberFormat="1" applyFont="1" applyFill="1" applyBorder="1" applyAlignment="1">
      <alignment horizontal="center"/>
    </xf>
    <xf numFmtId="3" fontId="3" fillId="9" borderId="12" xfId="0" applyNumberFormat="1" applyFont="1" applyFill="1" applyBorder="1" applyAlignment="1">
      <alignment horizontal="center"/>
    </xf>
    <xf numFmtId="165" fontId="4" fillId="9" borderId="1" xfId="0" applyNumberFormat="1" applyFont="1" applyFill="1" applyBorder="1" applyAlignment="1">
      <alignment horizontal="center" vertical="top" wrapText="1"/>
    </xf>
    <xf numFmtId="165" fontId="4" fillId="9" borderId="7" xfId="0" applyNumberFormat="1" applyFont="1" applyFill="1" applyBorder="1" applyAlignment="1">
      <alignment horizontal="center" vertical="top" wrapText="1"/>
    </xf>
    <xf numFmtId="0" fontId="5" fillId="0" borderId="7" xfId="0" applyFont="1" applyBorder="1" applyAlignment="1">
      <alignment horizontal="left" wrapText="1"/>
    </xf>
    <xf numFmtId="0" fontId="5" fillId="0" borderId="15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2" fontId="2" fillId="10" borderId="3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5" fillId="0" borderId="10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3" fontId="3" fillId="10" borderId="9" xfId="0" applyNumberFormat="1" applyFont="1" applyFill="1" applyBorder="1" applyAlignment="1">
      <alignment horizontal="right"/>
    </xf>
    <xf numFmtId="0" fontId="3" fillId="10" borderId="12" xfId="0" applyFont="1" applyFill="1" applyBorder="1" applyAlignment="1">
      <alignment horizontal="right"/>
    </xf>
    <xf numFmtId="2" fontId="4" fillId="10" borderId="9" xfId="0" applyNumberFormat="1" applyFont="1" applyFill="1" applyBorder="1" applyAlignment="1">
      <alignment horizontal="center"/>
    </xf>
    <xf numFmtId="2" fontId="4" fillId="10" borderId="12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5" xfId="0" applyBorder="1" applyAlignment="1">
      <alignment horizontal="left"/>
    </xf>
    <xf numFmtId="2" fontId="4" fillId="8" borderId="9" xfId="0" applyNumberFormat="1" applyFont="1" applyFill="1" applyBorder="1" applyAlignment="1">
      <alignment horizontal="right" wrapText="1"/>
    </xf>
    <xf numFmtId="2" fontId="4" fillId="8" borderId="12" xfId="0" applyNumberFormat="1" applyFont="1" applyFill="1" applyBorder="1" applyAlignment="1">
      <alignment horizontal="right" wrapText="1"/>
    </xf>
    <xf numFmtId="0" fontId="6" fillId="0" borderId="1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1" xfId="0" applyFont="1" applyBorder="1" applyAlignment="1">
      <alignment horizontal="left" wrapText="1"/>
    </xf>
    <xf numFmtId="0" fontId="1" fillId="0" borderId="3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left" vertical="top" wrapText="1"/>
    </xf>
    <xf numFmtId="3" fontId="4" fillId="10" borderId="9" xfId="0" applyNumberFormat="1" applyFont="1" applyFill="1" applyBorder="1" applyAlignment="1">
      <alignment horizontal="right" vertical="top" wrapText="1"/>
    </xf>
    <xf numFmtId="3" fontId="4" fillId="10" borderId="12" xfId="0" applyNumberFormat="1" applyFont="1" applyFill="1" applyBorder="1" applyAlignment="1">
      <alignment horizontal="right" vertical="top" wrapText="1"/>
    </xf>
    <xf numFmtId="165" fontId="4" fillId="10" borderId="1" xfId="0" applyNumberFormat="1" applyFont="1" applyFill="1" applyBorder="1" applyAlignment="1">
      <alignment horizontal="right" vertical="top" wrapText="1"/>
    </xf>
    <xf numFmtId="165" fontId="4" fillId="10" borderId="7" xfId="0" applyNumberFormat="1" applyFont="1" applyFill="1" applyBorder="1" applyAlignment="1">
      <alignment horizontal="right" vertical="top" wrapText="1"/>
    </xf>
    <xf numFmtId="2" fontId="4" fillId="9" borderId="9" xfId="0" applyNumberFormat="1" applyFont="1" applyFill="1" applyBorder="1" applyAlignment="1">
      <alignment horizontal="right" wrapText="1"/>
    </xf>
    <xf numFmtId="2" fontId="4" fillId="9" borderId="12" xfId="0" applyNumberFormat="1" applyFont="1" applyFill="1" applyBorder="1" applyAlignment="1">
      <alignment horizontal="right" wrapText="1"/>
    </xf>
    <xf numFmtId="3" fontId="4" fillId="10" borderId="2" xfId="0" applyNumberFormat="1" applyFont="1" applyFill="1" applyBorder="1" applyAlignment="1">
      <alignment horizontal="center" vertical="top" wrapText="1"/>
    </xf>
    <xf numFmtId="0" fontId="4" fillId="10" borderId="8" xfId="0" applyFont="1" applyFill="1" applyBorder="1" applyAlignment="1">
      <alignment horizontal="center" vertical="top" wrapText="1"/>
    </xf>
    <xf numFmtId="2" fontId="4" fillId="10" borderId="9" xfId="0" applyNumberFormat="1" applyFont="1" applyFill="1" applyBorder="1" applyAlignment="1">
      <alignment horizontal="center" vertical="top" wrapText="1"/>
    </xf>
    <xf numFmtId="0" fontId="4" fillId="10" borderId="12" xfId="0" applyFont="1" applyFill="1" applyBorder="1" applyAlignment="1">
      <alignment horizontal="center" vertical="top" wrapText="1"/>
    </xf>
    <xf numFmtId="0" fontId="2" fillId="0" borderId="15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2" fontId="2" fillId="9" borderId="4" xfId="0" applyNumberFormat="1" applyFont="1" applyFill="1" applyBorder="1" applyAlignment="1">
      <alignment horizontal="center"/>
    </xf>
    <xf numFmtId="2" fontId="2" fillId="9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2" fontId="2" fillId="10" borderId="10" xfId="0" applyNumberFormat="1" applyFont="1" applyFill="1" applyBorder="1" applyAlignment="1">
      <alignment horizontal="center"/>
    </xf>
    <xf numFmtId="2" fontId="2" fillId="10" borderId="11" xfId="0" applyNumberFormat="1" applyFont="1" applyFill="1" applyBorder="1" applyAlignment="1">
      <alignment horizontal="center"/>
    </xf>
    <xf numFmtId="0" fontId="1" fillId="0" borderId="13" xfId="0" applyFont="1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right"/>
    </xf>
    <xf numFmtId="0" fontId="4" fillId="9" borderId="6" xfId="0" applyFont="1" applyFill="1" applyBorder="1" applyAlignment="1">
      <alignment horizontal="right"/>
    </xf>
    <xf numFmtId="0" fontId="4" fillId="10" borderId="10" xfId="0" applyFont="1" applyFill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3" fontId="4" fillId="10" borderId="9" xfId="0" applyNumberFormat="1" applyFont="1" applyFill="1" applyBorder="1" applyAlignment="1">
      <alignment horizontal="center"/>
    </xf>
    <xf numFmtId="0" fontId="4" fillId="10" borderId="12" xfId="0" applyFont="1" applyFill="1" applyBorder="1" applyAlignment="1">
      <alignment horizontal="center"/>
    </xf>
    <xf numFmtId="2" fontId="4" fillId="9" borderId="1" xfId="0" applyNumberFormat="1" applyFont="1" applyFill="1" applyBorder="1" applyAlignment="1">
      <alignment horizontal="center"/>
    </xf>
    <xf numFmtId="2" fontId="4" fillId="9" borderId="2" xfId="0" applyNumberFormat="1" applyFont="1" applyFill="1" applyBorder="1" applyAlignment="1">
      <alignment horizontal="center"/>
    </xf>
    <xf numFmtId="2" fontId="4" fillId="9" borderId="7" xfId="0" applyNumberFormat="1" applyFont="1" applyFill="1" applyBorder="1" applyAlignment="1">
      <alignment horizontal="center"/>
    </xf>
    <xf numFmtId="2" fontId="4" fillId="9" borderId="8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right"/>
    </xf>
    <xf numFmtId="0" fontId="4" fillId="9" borderId="2" xfId="0" applyFont="1" applyFill="1" applyBorder="1" applyAlignment="1">
      <alignment horizontal="right"/>
    </xf>
    <xf numFmtId="0" fontId="4" fillId="9" borderId="7" xfId="0" applyFont="1" applyFill="1" applyBorder="1" applyAlignment="1">
      <alignment horizontal="right"/>
    </xf>
    <xf numFmtId="0" fontId="4" fillId="9" borderId="8" xfId="0" applyFont="1" applyFill="1" applyBorder="1" applyAlignment="1">
      <alignment horizontal="right"/>
    </xf>
    <xf numFmtId="2" fontId="4" fillId="9" borderId="7" xfId="0" applyNumberFormat="1" applyFont="1" applyFill="1" applyBorder="1" applyAlignment="1">
      <alignment horizontal="right"/>
    </xf>
    <xf numFmtId="2" fontId="4" fillId="9" borderId="8" xfId="0" applyNumberFormat="1" applyFont="1" applyFill="1" applyBorder="1" applyAlignment="1">
      <alignment horizontal="right"/>
    </xf>
    <xf numFmtId="2" fontId="4" fillId="9" borderId="4" xfId="0" applyNumberFormat="1" applyFont="1" applyFill="1" applyBorder="1" applyAlignment="1">
      <alignment horizontal="center"/>
    </xf>
    <xf numFmtId="2" fontId="4" fillId="9" borderId="6" xfId="0" applyNumberFormat="1" applyFont="1" applyFill="1" applyBorder="1" applyAlignment="1">
      <alignment horizontal="center"/>
    </xf>
    <xf numFmtId="1" fontId="4" fillId="9" borderId="4" xfId="0" applyNumberFormat="1" applyFont="1" applyFill="1" applyBorder="1" applyAlignment="1">
      <alignment horizontal="right"/>
    </xf>
    <xf numFmtId="1" fontId="4" fillId="9" borderId="6" xfId="0" applyNumberFormat="1" applyFont="1" applyFill="1" applyBorder="1" applyAlignment="1">
      <alignment horizontal="right"/>
    </xf>
    <xf numFmtId="2" fontId="4" fillId="9" borderId="10" xfId="0" applyNumberFormat="1" applyFont="1" applyFill="1" applyBorder="1" applyAlignment="1">
      <alignment horizontal="right"/>
    </xf>
    <xf numFmtId="2" fontId="4" fillId="9" borderId="11" xfId="0" applyNumberFormat="1" applyFont="1" applyFill="1" applyBorder="1" applyAlignment="1">
      <alignment horizontal="right"/>
    </xf>
    <xf numFmtId="2" fontId="2" fillId="9" borderId="4" xfId="0" applyNumberFormat="1" applyFont="1" applyFill="1" applyBorder="1" applyAlignment="1">
      <alignment horizontal="right"/>
    </xf>
    <xf numFmtId="2" fontId="2" fillId="9" borderId="6" xfId="0" applyNumberFormat="1" applyFont="1" applyFill="1" applyBorder="1" applyAlignment="1">
      <alignment horizontal="right"/>
    </xf>
    <xf numFmtId="0" fontId="5" fillId="0" borderId="13" xfId="0" applyFont="1" applyBorder="1" applyAlignment="1">
      <alignment horizontal="center" wrapText="1"/>
    </xf>
    <xf numFmtId="2" fontId="4" fillId="10" borderId="11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4" fillId="9" borderId="9" xfId="0" applyNumberFormat="1" applyFont="1" applyFill="1" applyBorder="1" applyAlignment="1">
      <alignment horizontal="center" vertical="center"/>
    </xf>
    <xf numFmtId="3" fontId="4" fillId="9" borderId="12" xfId="0" applyNumberFormat="1" applyFont="1" applyFill="1" applyBorder="1" applyAlignment="1">
      <alignment horizontal="center" vertical="center"/>
    </xf>
    <xf numFmtId="165" fontId="4" fillId="9" borderId="9" xfId="0" applyNumberFormat="1" applyFont="1" applyFill="1" applyBorder="1" applyAlignment="1">
      <alignment horizontal="center" vertical="center" wrapText="1"/>
    </xf>
    <xf numFmtId="165" fontId="4" fillId="9" borderId="12" xfId="0" applyNumberFormat="1" applyFont="1" applyFill="1" applyBorder="1" applyAlignment="1">
      <alignment horizontal="center" vertical="center" wrapText="1"/>
    </xf>
    <xf numFmtId="2" fontId="4" fillId="6" borderId="9" xfId="0" applyNumberFormat="1" applyFont="1" applyFill="1" applyBorder="1" applyAlignment="1">
      <alignment horizontal="center" vertical="center"/>
    </xf>
    <xf numFmtId="2" fontId="4" fillId="6" borderId="12" xfId="0" applyNumberFormat="1" applyFont="1" applyFill="1" applyBorder="1" applyAlignment="1">
      <alignment horizontal="center" vertical="center"/>
    </xf>
    <xf numFmtId="2" fontId="2" fillId="9" borderId="10" xfId="0" applyNumberFormat="1" applyFont="1" applyFill="1" applyBorder="1" applyAlignment="1"/>
    <xf numFmtId="2" fontId="2" fillId="9" borderId="11" xfId="0" applyNumberFormat="1" applyFont="1" applyFill="1" applyBorder="1" applyAlignment="1"/>
    <xf numFmtId="0" fontId="2" fillId="9" borderId="10" xfId="0" applyFont="1" applyFill="1" applyBorder="1" applyAlignment="1"/>
    <xf numFmtId="0" fontId="2" fillId="9" borderId="11" xfId="0" applyFont="1" applyFill="1" applyBorder="1" applyAlignment="1"/>
    <xf numFmtId="0" fontId="2" fillId="9" borderId="7" xfId="0" applyFont="1" applyFill="1" applyBorder="1" applyAlignment="1"/>
    <xf numFmtId="0" fontId="2" fillId="9" borderId="8" xfId="0" applyFont="1" applyFill="1" applyBorder="1" applyAlignment="1"/>
    <xf numFmtId="2" fontId="4" fillId="9" borderId="9" xfId="0" applyNumberFormat="1" applyFont="1" applyFill="1" applyBorder="1" applyAlignment="1">
      <alignment horizontal="center" vertical="center" wrapText="1"/>
    </xf>
    <xf numFmtId="2" fontId="4" fillId="9" borderId="12" xfId="0" applyNumberFormat="1" applyFont="1" applyFill="1" applyBorder="1" applyAlignment="1">
      <alignment horizontal="center" vertical="center" wrapText="1"/>
    </xf>
    <xf numFmtId="2" fontId="3" fillId="7" borderId="9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wrapText="1"/>
    </xf>
    <xf numFmtId="0" fontId="9" fillId="0" borderId="0" xfId="0" applyFont="1"/>
    <xf numFmtId="0" fontId="9" fillId="0" borderId="11" xfId="0" applyFont="1" applyBorder="1"/>
    <xf numFmtId="2" fontId="2" fillId="9" borderId="1" xfId="0" applyNumberFormat="1" applyFont="1" applyFill="1" applyBorder="1" applyAlignment="1"/>
    <xf numFmtId="2" fontId="2" fillId="9" borderId="2" xfId="0" applyNumberFormat="1" applyFont="1" applyFill="1" applyBorder="1" applyAlignment="1"/>
    <xf numFmtId="2" fontId="4" fillId="7" borderId="1" xfId="0" applyNumberFormat="1" applyFont="1" applyFill="1" applyBorder="1" applyAlignment="1">
      <alignment horizontal="center" vertical="center" wrapText="1"/>
    </xf>
    <xf numFmtId="2" fontId="4" fillId="7" borderId="7" xfId="0" applyNumberFormat="1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3" fontId="3" fillId="9" borderId="9" xfId="0" applyNumberFormat="1" applyFont="1" applyFill="1" applyBorder="1" applyAlignment="1">
      <alignment horizontal="center" vertical="center"/>
    </xf>
    <xf numFmtId="3" fontId="3" fillId="9" borderId="12" xfId="0" applyNumberFormat="1" applyFont="1" applyFill="1" applyBorder="1" applyAlignment="1">
      <alignment horizontal="center" vertical="center"/>
    </xf>
    <xf numFmtId="3" fontId="4" fillId="10" borderId="9" xfId="0" applyNumberFormat="1" applyFont="1" applyFill="1" applyBorder="1" applyAlignment="1">
      <alignment horizontal="center" vertical="center" wrapText="1"/>
    </xf>
    <xf numFmtId="3" fontId="4" fillId="10" borderId="12" xfId="0" applyNumberFormat="1" applyFont="1" applyFill="1" applyBorder="1" applyAlignment="1">
      <alignment horizontal="center" vertical="center" wrapText="1"/>
    </xf>
    <xf numFmtId="2" fontId="4" fillId="10" borderId="9" xfId="0" applyNumberFormat="1" applyFont="1" applyFill="1" applyBorder="1" applyAlignment="1">
      <alignment horizontal="center" vertical="center" wrapText="1"/>
    </xf>
    <xf numFmtId="2" fontId="4" fillId="10" borderId="12" xfId="0" applyNumberFormat="1" applyFont="1" applyFill="1" applyBorder="1" applyAlignment="1">
      <alignment horizontal="center" vertical="center" wrapText="1"/>
    </xf>
    <xf numFmtId="1" fontId="4" fillId="9" borderId="9" xfId="0" applyNumberFormat="1" applyFont="1" applyFill="1" applyBorder="1" applyAlignment="1">
      <alignment horizontal="center" vertical="center" wrapText="1"/>
    </xf>
    <xf numFmtId="1" fontId="4" fillId="9" borderId="12" xfId="0" applyNumberFormat="1" applyFont="1" applyFill="1" applyBorder="1" applyAlignment="1">
      <alignment horizontal="center" vertical="center" wrapText="1"/>
    </xf>
    <xf numFmtId="3" fontId="4" fillId="9" borderId="9" xfId="0" applyNumberFormat="1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165" fontId="4" fillId="10" borderId="9" xfId="0" applyNumberFormat="1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4" fillId="10" borderId="12" xfId="0" applyNumberFormat="1" applyFont="1" applyFill="1" applyBorder="1" applyAlignment="1">
      <alignment horizontal="center" vertical="center" wrapText="1"/>
    </xf>
    <xf numFmtId="0" fontId="4" fillId="9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2" fontId="3" fillId="5" borderId="9" xfId="0" applyNumberFormat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164" fontId="4" fillId="2" borderId="9" xfId="0" applyNumberFormat="1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10" borderId="9" xfId="0" applyFont="1" applyFill="1" applyBorder="1" applyAlignment="1">
      <alignment horizontal="center" vertical="top" wrapText="1"/>
    </xf>
    <xf numFmtId="3" fontId="4" fillId="10" borderId="9" xfId="0" applyNumberFormat="1" applyFont="1" applyFill="1" applyBorder="1" applyAlignment="1">
      <alignment horizontal="center" vertical="top" wrapText="1"/>
    </xf>
    <xf numFmtId="3" fontId="4" fillId="10" borderId="12" xfId="0" applyNumberFormat="1" applyFont="1" applyFill="1" applyBorder="1" applyAlignment="1">
      <alignment horizontal="center" vertical="top" wrapText="1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" fontId="4" fillId="10" borderId="10" xfId="0" applyNumberFormat="1" applyFont="1" applyFill="1" applyBorder="1" applyAlignment="1">
      <alignment horizontal="right" vertical="top" wrapText="1"/>
    </xf>
    <xf numFmtId="1" fontId="4" fillId="10" borderId="0" xfId="0" applyNumberFormat="1" applyFont="1" applyFill="1" applyBorder="1" applyAlignment="1">
      <alignment horizontal="right" vertical="top" wrapText="1"/>
    </xf>
    <xf numFmtId="0" fontId="4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" fontId="4" fillId="9" borderId="4" xfId="0" applyNumberFormat="1" applyFont="1" applyFill="1" applyBorder="1" applyAlignment="1">
      <alignment horizontal="right" vertical="top" wrapText="1"/>
    </xf>
    <xf numFmtId="1" fontId="4" fillId="9" borderId="5" xfId="0" applyNumberFormat="1" applyFont="1" applyFill="1" applyBorder="1" applyAlignment="1">
      <alignment horizontal="right" vertical="top" wrapText="1"/>
    </xf>
    <xf numFmtId="1" fontId="9" fillId="0" borderId="9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164" fontId="4" fillId="10" borderId="4" xfId="0" applyNumberFormat="1" applyFont="1" applyFill="1" applyBorder="1" applyAlignment="1">
      <alignment horizontal="center" vertical="top" wrapText="1"/>
    </xf>
    <xf numFmtId="164" fontId="4" fillId="10" borderId="6" xfId="0" applyNumberFormat="1" applyFont="1" applyFill="1" applyBorder="1" applyAlignment="1">
      <alignment horizontal="center" vertical="top" wrapText="1"/>
    </xf>
    <xf numFmtId="1" fontId="4" fillId="10" borderId="10" xfId="0" applyNumberFormat="1" applyFont="1" applyFill="1" applyBorder="1" applyAlignment="1">
      <alignment horizontal="right" vertical="center" wrapText="1"/>
    </xf>
    <xf numFmtId="1" fontId="4" fillId="10" borderId="0" xfId="0" applyNumberFormat="1" applyFont="1" applyFill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" fontId="4" fillId="10" borderId="1" xfId="0" applyNumberFormat="1" applyFont="1" applyFill="1" applyBorder="1" applyAlignment="1">
      <alignment horizontal="right" vertical="top" wrapText="1"/>
    </xf>
    <xf numFmtId="1" fontId="4" fillId="10" borderId="14" xfId="0" applyNumberFormat="1" applyFont="1" applyFill="1" applyBorder="1" applyAlignment="1">
      <alignment horizontal="right" vertical="top" wrapText="1"/>
    </xf>
    <xf numFmtId="0" fontId="1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1" fontId="3" fillId="9" borderId="9" xfId="0" applyNumberFormat="1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 vertical="center" wrapText="1"/>
    </xf>
    <xf numFmtId="3" fontId="4" fillId="5" borderId="14" xfId="0" applyNumberFormat="1" applyFont="1" applyFill="1" applyBorder="1" applyAlignment="1">
      <alignment horizontal="center" vertical="center" wrapText="1"/>
    </xf>
    <xf numFmtId="3" fontId="4" fillId="5" borderId="2" xfId="0" applyNumberFormat="1" applyFont="1" applyFill="1" applyBorder="1" applyAlignment="1">
      <alignment horizontal="center" vertical="center" wrapText="1"/>
    </xf>
    <xf numFmtId="3" fontId="4" fillId="5" borderId="7" xfId="0" applyNumberFormat="1" applyFont="1" applyFill="1" applyBorder="1" applyAlignment="1">
      <alignment horizontal="center" vertical="center" wrapText="1"/>
    </xf>
    <xf numFmtId="3" fontId="4" fillId="5" borderId="15" xfId="0" applyNumberFormat="1" applyFont="1" applyFill="1" applyBorder="1" applyAlignment="1">
      <alignment horizontal="center" vertical="center" wrapText="1"/>
    </xf>
    <xf numFmtId="3" fontId="4" fillId="5" borderId="8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3" fontId="4" fillId="9" borderId="12" xfId="0" applyNumberFormat="1" applyFont="1" applyFill="1" applyBorder="1" applyAlignment="1">
      <alignment horizontal="center" vertical="center" wrapText="1"/>
    </xf>
    <xf numFmtId="3" fontId="4" fillId="7" borderId="1" xfId="0" applyNumberFormat="1" applyFont="1" applyFill="1" applyBorder="1" applyAlignment="1">
      <alignment horizontal="center" vertical="center" wrapText="1"/>
    </xf>
    <xf numFmtId="3" fontId="4" fillId="7" borderId="14" xfId="0" applyNumberFormat="1" applyFont="1" applyFill="1" applyBorder="1" applyAlignment="1">
      <alignment horizontal="center" vertical="center" wrapText="1"/>
    </xf>
    <xf numFmtId="3" fontId="4" fillId="7" borderId="2" xfId="0" applyNumberFormat="1" applyFont="1" applyFill="1" applyBorder="1" applyAlignment="1">
      <alignment horizontal="center" vertical="center" wrapText="1"/>
    </xf>
    <xf numFmtId="3" fontId="4" fillId="7" borderId="7" xfId="0" applyNumberFormat="1" applyFont="1" applyFill="1" applyBorder="1" applyAlignment="1">
      <alignment horizontal="center" vertical="center" wrapText="1"/>
    </xf>
    <xf numFmtId="3" fontId="4" fillId="7" borderId="15" xfId="0" applyNumberFormat="1" applyFont="1" applyFill="1" applyBorder="1" applyAlignment="1">
      <alignment horizontal="center" vertical="center" wrapText="1"/>
    </xf>
    <xf numFmtId="3" fontId="4" fillId="7" borderId="8" xfId="0" applyNumberFormat="1" applyFont="1" applyFill="1" applyBorder="1" applyAlignment="1">
      <alignment horizontal="center" vertical="center" wrapText="1"/>
    </xf>
    <xf numFmtId="2" fontId="4" fillId="6" borderId="9" xfId="0" applyNumberFormat="1" applyFont="1" applyFill="1" applyBorder="1" applyAlignment="1">
      <alignment horizontal="center" vertical="center" wrapText="1"/>
    </xf>
    <xf numFmtId="2" fontId="4" fillId="6" borderId="12" xfId="0" applyNumberFormat="1" applyFont="1" applyFill="1" applyBorder="1" applyAlignment="1">
      <alignment horizontal="center" vertical="center" wrapText="1"/>
    </xf>
    <xf numFmtId="3" fontId="4" fillId="6" borderId="1" xfId="0" applyNumberFormat="1" applyFont="1" applyFill="1" applyBorder="1" applyAlignment="1">
      <alignment horizontal="center" vertical="center" wrapText="1"/>
    </xf>
    <xf numFmtId="3" fontId="4" fillId="6" borderId="14" xfId="0" applyNumberFormat="1" applyFont="1" applyFill="1" applyBorder="1" applyAlignment="1">
      <alignment horizontal="center" vertical="center" wrapText="1"/>
    </xf>
    <xf numFmtId="3" fontId="4" fillId="6" borderId="2" xfId="0" applyNumberFormat="1" applyFont="1" applyFill="1" applyBorder="1" applyAlignment="1">
      <alignment horizontal="center" vertical="center" wrapText="1"/>
    </xf>
    <xf numFmtId="3" fontId="4" fillId="6" borderId="7" xfId="0" applyNumberFormat="1" applyFont="1" applyFill="1" applyBorder="1" applyAlignment="1">
      <alignment horizontal="center" vertical="center" wrapText="1"/>
    </xf>
    <xf numFmtId="3" fontId="4" fillId="6" borderId="15" xfId="0" applyNumberFormat="1" applyFont="1" applyFill="1" applyBorder="1" applyAlignment="1">
      <alignment horizontal="center" vertical="center" wrapText="1"/>
    </xf>
    <xf numFmtId="3" fontId="4" fillId="6" borderId="8" xfId="0" applyNumberFormat="1" applyFont="1" applyFill="1" applyBorder="1" applyAlignment="1">
      <alignment horizontal="center" vertical="center" wrapText="1"/>
    </xf>
    <xf numFmtId="2" fontId="4" fillId="9" borderId="1" xfId="0" applyNumberFormat="1" applyFont="1" applyFill="1" applyBorder="1" applyAlignment="1">
      <alignment horizontal="center" vertical="center" wrapText="1"/>
    </xf>
    <xf numFmtId="2" fontId="4" fillId="9" borderId="7" xfId="0" applyNumberFormat="1" applyFont="1" applyFill="1" applyBorder="1" applyAlignment="1">
      <alignment horizontal="center" vertical="center" wrapText="1"/>
    </xf>
    <xf numFmtId="2" fontId="4" fillId="5" borderId="9" xfId="0" applyNumberFormat="1" applyFont="1" applyFill="1" applyBorder="1" applyAlignment="1">
      <alignment horizontal="center" vertical="center" wrapText="1"/>
    </xf>
    <xf numFmtId="2" fontId="4" fillId="5" borderId="12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4" fontId="0" fillId="0" borderId="3" xfId="0" applyNumberFormat="1" applyBorder="1"/>
    <xf numFmtId="4" fontId="0" fillId="2" borderId="3" xfId="0" applyNumberFormat="1" applyFill="1" applyBorder="1" applyAlignment="1">
      <alignment horizontal="right"/>
    </xf>
    <xf numFmtId="4" fontId="0" fillId="2" borderId="3" xfId="0" applyNumberFormat="1" applyFill="1" applyBorder="1"/>
    <xf numFmtId="4" fontId="0" fillId="4" borderId="3" xfId="0" applyNumberFormat="1" applyFill="1" applyBorder="1"/>
    <xf numFmtId="4" fontId="0" fillId="11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cf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rentabilité!$C$23:$C$24</c:f>
              <c:numCache>
                <c:formatCode>#,##0.00</c:formatCode>
                <c:ptCount val="2"/>
                <c:pt idx="0">
                  <c:v>0</c:v>
                </c:pt>
                <c:pt idx="1">
                  <c:v>16500000</c:v>
                </c:pt>
              </c:numCache>
            </c:numRef>
          </c:xVal>
          <c:yVal>
            <c:numRef>
              <c:f>rentabilité!$B$23:$B$24</c:f>
              <c:numCache>
                <c:formatCode>#,##0.00</c:formatCode>
                <c:ptCount val="2"/>
                <c:pt idx="0">
                  <c:v>766308</c:v>
                </c:pt>
                <c:pt idx="1">
                  <c:v>766308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D-441B-ABD5-5AEB6B8C0812}"/>
            </c:ext>
          </c:extLst>
        </c:ser>
        <c:ser>
          <c:idx val="1"/>
          <c:order val="1"/>
          <c:tx>
            <c:v>marge sur cv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rentabilité!$C$23:$C$24</c:f>
              <c:numCache>
                <c:formatCode>#,##0.00</c:formatCode>
                <c:ptCount val="2"/>
                <c:pt idx="0">
                  <c:v>0</c:v>
                </c:pt>
                <c:pt idx="1">
                  <c:v>16500000</c:v>
                </c:pt>
              </c:numCache>
            </c:numRef>
          </c:xVal>
          <c:yVal>
            <c:numRef>
              <c:f>rentabilité!$E$23:$E$24</c:f>
              <c:numCache>
                <c:formatCode>#,##0.00</c:formatCode>
                <c:ptCount val="2"/>
                <c:pt idx="0">
                  <c:v>0</c:v>
                </c:pt>
                <c:pt idx="1">
                  <c:v>5142816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D-441B-ABD5-5AEB6B8C0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851792"/>
        <c:axId val="299851400"/>
      </c:scatterChart>
      <c:valAx>
        <c:axId val="299851792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299851400"/>
        <c:crosses val="autoZero"/>
        <c:crossBetween val="midCat"/>
      </c:valAx>
      <c:valAx>
        <c:axId val="29985140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29985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2</xdr:row>
      <xdr:rowOff>123825</xdr:rowOff>
    </xdr:from>
    <xdr:to>
      <xdr:col>11</xdr:col>
      <xdr:colOff>742950</xdr:colOff>
      <xdr:row>19</xdr:row>
      <xdr:rowOff>114300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14</xdr:row>
      <xdr:rowOff>123824</xdr:rowOff>
    </xdr:from>
    <xdr:to>
      <xdr:col>11</xdr:col>
      <xdr:colOff>200025</xdr:colOff>
      <xdr:row>16</xdr:row>
      <xdr:rowOff>95249</xdr:rowOff>
    </xdr:to>
    <xdr:sp macro="" textlink="">
      <xdr:nvSpPr>
        <xdr:cNvPr id="2" name="ZoneTexte 1"/>
        <xdr:cNvSpPr txBox="1"/>
      </xdr:nvSpPr>
      <xdr:spPr>
        <a:xfrm>
          <a:off x="7134225" y="2390774"/>
          <a:ext cx="14478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seuil de rentabilité</a:t>
          </a:r>
        </a:p>
      </xdr:txBody>
    </xdr:sp>
    <xdr:clientData/>
  </xdr:twoCellAnchor>
  <xdr:twoCellAnchor>
    <xdr:from>
      <xdr:col>7</xdr:col>
      <xdr:colOff>323850</xdr:colOff>
      <xdr:row>16</xdr:row>
      <xdr:rowOff>9525</xdr:rowOff>
    </xdr:from>
    <xdr:to>
      <xdr:col>7</xdr:col>
      <xdr:colOff>352425</xdr:colOff>
      <xdr:row>17</xdr:row>
      <xdr:rowOff>142875</xdr:rowOff>
    </xdr:to>
    <xdr:cxnSp macro="">
      <xdr:nvCxnSpPr>
        <xdr:cNvPr id="6" name="Connecteur droit avec flèche 5"/>
        <xdr:cNvCxnSpPr/>
      </xdr:nvCxnSpPr>
      <xdr:spPr>
        <a:xfrm>
          <a:off x="5657850" y="2600325"/>
          <a:ext cx="28575" cy="295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0"/>
  <sheetViews>
    <sheetView topLeftCell="B1" zoomScale="120" zoomScaleNormal="120" workbookViewId="0">
      <selection activeCell="H23" sqref="H23"/>
    </sheetView>
  </sheetViews>
  <sheetFormatPr baseColWidth="10" defaultRowHeight="12.75" x14ac:dyDescent="0.2"/>
  <cols>
    <col min="1" max="1" width="0.28515625" customWidth="1"/>
    <col min="2" max="2" width="7.85546875" customWidth="1"/>
    <col min="3" max="3" width="2.140625" customWidth="1"/>
    <col min="4" max="4" width="19.140625" customWidth="1"/>
    <col min="5" max="5" width="8.28515625" customWidth="1"/>
    <col min="6" max="6" width="15.5703125" customWidth="1"/>
    <col min="7" max="7" width="12" style="4" customWidth="1"/>
    <col min="8" max="8" width="15" customWidth="1"/>
    <col min="9" max="9" width="15.28515625" customWidth="1"/>
    <col min="10" max="10" width="14.140625" bestFit="1" customWidth="1"/>
    <col min="11" max="11" width="21.28515625" bestFit="1" customWidth="1"/>
    <col min="12" max="12" width="10.7109375" customWidth="1"/>
    <col min="13" max="13" width="9.140625" bestFit="1" customWidth="1"/>
    <col min="15" max="15" width="11" customWidth="1"/>
  </cols>
  <sheetData>
    <row r="1" spans="1:15" x14ac:dyDescent="0.2">
      <c r="D1" s="57" t="s">
        <v>77</v>
      </c>
      <c r="G1" s="141"/>
      <c r="H1" s="141"/>
      <c r="I1" s="141"/>
      <c r="J1" s="141"/>
    </row>
    <row r="2" spans="1:15" ht="15" x14ac:dyDescent="0.25">
      <c r="A2" s="162"/>
      <c r="C2" s="353" t="s">
        <v>76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</row>
    <row r="3" spans="1:15" x14ac:dyDescent="0.2">
      <c r="A3" s="162"/>
      <c r="B3" s="21" t="s">
        <v>72</v>
      </c>
      <c r="C3" s="354" t="s">
        <v>0</v>
      </c>
      <c r="D3" s="355"/>
      <c r="E3" s="1"/>
      <c r="F3" s="358" t="s">
        <v>1</v>
      </c>
      <c r="G3" s="359"/>
      <c r="H3" s="359"/>
      <c r="I3" s="359"/>
      <c r="J3" s="359"/>
      <c r="K3" s="359"/>
      <c r="L3" s="359"/>
      <c r="M3" s="360"/>
    </row>
    <row r="4" spans="1:15" ht="15" customHeight="1" x14ac:dyDescent="0.2">
      <c r="A4" s="162"/>
      <c r="C4" s="356"/>
      <c r="D4" s="357"/>
      <c r="E4" s="1"/>
      <c r="F4" s="325" t="s">
        <v>2</v>
      </c>
      <c r="G4" s="361"/>
      <c r="H4" s="361"/>
      <c r="I4" s="361"/>
      <c r="J4" s="361"/>
      <c r="K4" s="326"/>
      <c r="L4" s="325" t="s">
        <v>3</v>
      </c>
      <c r="M4" s="361"/>
      <c r="N4" s="133" t="s">
        <v>75</v>
      </c>
      <c r="O4" s="133" t="s">
        <v>74</v>
      </c>
    </row>
    <row r="5" spans="1:15" ht="15.75" customHeight="1" x14ac:dyDescent="0.2">
      <c r="A5" s="162"/>
      <c r="C5" s="173"/>
      <c r="D5" s="175"/>
      <c r="E5" s="362">
        <f>SUM(E7:E12)</f>
        <v>516199.82083333295</v>
      </c>
      <c r="F5" s="347" t="s">
        <v>107</v>
      </c>
      <c r="G5" s="347" t="s">
        <v>4</v>
      </c>
      <c r="H5" s="347" t="s">
        <v>103</v>
      </c>
      <c r="I5" s="347" t="s">
        <v>104</v>
      </c>
      <c r="J5" s="347" t="s">
        <v>105</v>
      </c>
      <c r="K5" s="347" t="s">
        <v>106</v>
      </c>
      <c r="L5" s="349" t="s">
        <v>5</v>
      </c>
      <c r="M5" s="350"/>
      <c r="N5" s="1"/>
      <c r="O5" s="1"/>
    </row>
    <row r="6" spans="1:15" ht="27.75" customHeight="1" x14ac:dyDescent="0.2">
      <c r="C6" s="182"/>
      <c r="D6" s="184"/>
      <c r="E6" s="363"/>
      <c r="F6" s="348"/>
      <c r="G6" s="348"/>
      <c r="H6" s="348"/>
      <c r="I6" s="348"/>
      <c r="J6" s="348"/>
      <c r="K6" s="348"/>
      <c r="L6" s="349"/>
      <c r="M6" s="350"/>
      <c r="N6" s="1"/>
      <c r="O6" s="1"/>
    </row>
    <row r="7" spans="1:15" x14ac:dyDescent="0.2">
      <c r="B7" s="124" t="s">
        <v>73</v>
      </c>
      <c r="C7" s="177" t="s">
        <v>6</v>
      </c>
      <c r="D7" s="179"/>
      <c r="E7" s="70">
        <v>347988.58333333302</v>
      </c>
      <c r="F7" s="72">
        <v>41758.629999999997</v>
      </c>
      <c r="G7" s="72">
        <v>27839.086666666666</v>
      </c>
      <c r="H7" s="73">
        <v>17399.429166666665</v>
      </c>
      <c r="I7" s="72">
        <v>69597.71666666666</v>
      </c>
      <c r="J7" s="73">
        <v>69597.71666666666</v>
      </c>
      <c r="K7" s="73">
        <v>86997.145833333328</v>
      </c>
      <c r="L7" s="351">
        <v>34798.85833333333</v>
      </c>
      <c r="M7" s="352"/>
      <c r="N7" s="106">
        <f t="shared" ref="N7:N13" si="0">SUM(F7:M7)</f>
        <v>347988.58333333331</v>
      </c>
      <c r="O7" s="1" t="str">
        <f t="shared" ref="O7:O13" si="1">IF(N7&lt;&gt;E7,"erreur","")</f>
        <v/>
      </c>
    </row>
    <row r="8" spans="1:15" x14ac:dyDescent="0.2">
      <c r="B8">
        <v>64</v>
      </c>
      <c r="C8" s="332" t="s">
        <v>7</v>
      </c>
      <c r="D8" s="333"/>
      <c r="E8" s="70">
        <v>83857.916666666657</v>
      </c>
      <c r="F8" s="2"/>
      <c r="G8" s="2"/>
      <c r="H8" s="3"/>
      <c r="I8" s="2"/>
      <c r="J8" s="3"/>
      <c r="K8" s="108">
        <v>33543.166666666664</v>
      </c>
      <c r="L8" s="334">
        <v>50314.75</v>
      </c>
      <c r="M8" s="335"/>
      <c r="N8" s="106">
        <f t="shared" si="0"/>
        <v>83857.916666666657</v>
      </c>
      <c r="O8" s="1" t="str">
        <f t="shared" si="1"/>
        <v/>
      </c>
    </row>
    <row r="9" spans="1:15" x14ac:dyDescent="0.2">
      <c r="B9">
        <v>63</v>
      </c>
      <c r="C9" s="332" t="s">
        <v>8</v>
      </c>
      <c r="D9" s="333"/>
      <c r="E9" s="70">
        <v>16132.833333333334</v>
      </c>
      <c r="F9" s="2"/>
      <c r="G9" s="2"/>
      <c r="H9" s="3"/>
      <c r="I9" s="2"/>
      <c r="J9" s="3"/>
      <c r="K9" s="3"/>
      <c r="L9" s="334">
        <v>16132.833333333334</v>
      </c>
      <c r="M9" s="335"/>
      <c r="N9" s="106">
        <f t="shared" si="0"/>
        <v>16132.833333333334</v>
      </c>
      <c r="O9" s="1" t="str">
        <f t="shared" si="1"/>
        <v/>
      </c>
    </row>
    <row r="10" spans="1:15" ht="36.75" customHeight="1" x14ac:dyDescent="0.2">
      <c r="B10">
        <v>68</v>
      </c>
      <c r="C10" s="177" t="s">
        <v>9</v>
      </c>
      <c r="D10" s="179"/>
      <c r="E10" s="69">
        <f>SUM(F10:L10)</f>
        <v>55913.737499999988</v>
      </c>
      <c r="F10" s="103">
        <v>4227.9991666666683</v>
      </c>
      <c r="G10" s="103">
        <v>6590.9133333333339</v>
      </c>
      <c r="H10" s="104">
        <v>1320.570833333335</v>
      </c>
      <c r="I10" s="103">
        <v>12302.2833333333</v>
      </c>
      <c r="J10" s="104">
        <v>17552.28333333334</v>
      </c>
      <c r="K10" s="104">
        <v>6959.6875000000146</v>
      </c>
      <c r="L10" s="345">
        <v>6960</v>
      </c>
      <c r="M10" s="346"/>
      <c r="N10" s="107">
        <f t="shared" si="0"/>
        <v>55913.737499999988</v>
      </c>
      <c r="O10" s="1" t="str">
        <f t="shared" si="1"/>
        <v/>
      </c>
    </row>
    <row r="11" spans="1:15" x14ac:dyDescent="0.2">
      <c r="B11">
        <v>65</v>
      </c>
      <c r="C11" s="332" t="s">
        <v>10</v>
      </c>
      <c r="D11" s="333"/>
      <c r="E11" s="70">
        <v>4362</v>
      </c>
      <c r="F11" s="2"/>
      <c r="G11" s="2"/>
      <c r="H11" s="3"/>
      <c r="I11" s="2"/>
      <c r="J11" s="3"/>
      <c r="K11" s="3"/>
      <c r="L11" s="334">
        <v>4362</v>
      </c>
      <c r="M11" s="335"/>
      <c r="N11" s="106">
        <f t="shared" si="0"/>
        <v>4362</v>
      </c>
      <c r="O11" s="1" t="str">
        <f t="shared" si="1"/>
        <v/>
      </c>
    </row>
    <row r="12" spans="1:15" x14ac:dyDescent="0.2">
      <c r="B12">
        <v>66</v>
      </c>
      <c r="C12" s="332" t="s">
        <v>11</v>
      </c>
      <c r="D12" s="333"/>
      <c r="E12" s="70">
        <v>7944.75</v>
      </c>
      <c r="F12" s="2"/>
      <c r="G12" s="2"/>
      <c r="H12" s="3"/>
      <c r="I12" s="2"/>
      <c r="J12" s="3"/>
      <c r="K12" s="3"/>
      <c r="L12" s="334">
        <v>7944.75</v>
      </c>
      <c r="M12" s="335"/>
      <c r="N12" s="106">
        <f t="shared" si="0"/>
        <v>7944.75</v>
      </c>
      <c r="O12" s="1" t="str">
        <f t="shared" si="1"/>
        <v/>
      </c>
    </row>
    <row r="13" spans="1:15" x14ac:dyDescent="0.2">
      <c r="C13" s="336" t="s">
        <v>12</v>
      </c>
      <c r="D13" s="337"/>
      <c r="E13" s="71">
        <f>SUM(F13:M13)</f>
        <v>516199.8208333333</v>
      </c>
      <c r="F13" s="52">
        <f t="shared" ref="F13:K13" si="2">SUM(F7:F10)</f>
        <v>45986.629166666666</v>
      </c>
      <c r="G13" s="105">
        <f t="shared" si="2"/>
        <v>34430</v>
      </c>
      <c r="H13" s="105">
        <f>H7+H10</f>
        <v>18720</v>
      </c>
      <c r="I13" s="105">
        <f>SUM(I7:I10)</f>
        <v>81899.999999999956</v>
      </c>
      <c r="J13" s="105">
        <f t="shared" si="2"/>
        <v>87150</v>
      </c>
      <c r="K13" s="105">
        <f t="shared" si="2"/>
        <v>127500.00000000001</v>
      </c>
      <c r="L13" s="338">
        <f>SUM(L7:L12)</f>
        <v>120513.19166666667</v>
      </c>
      <c r="M13" s="339"/>
      <c r="N13" s="106">
        <f t="shared" si="0"/>
        <v>516199.8208333333</v>
      </c>
      <c r="O13" s="1" t="str">
        <f t="shared" si="1"/>
        <v/>
      </c>
    </row>
    <row r="14" spans="1:15" ht="12.75" customHeight="1" x14ac:dyDescent="0.2">
      <c r="C14" s="319" t="s">
        <v>13</v>
      </c>
      <c r="D14" s="320"/>
      <c r="E14" s="340"/>
      <c r="F14" s="323" t="s">
        <v>14</v>
      </c>
      <c r="G14" s="323" t="s">
        <v>15</v>
      </c>
      <c r="H14" s="323" t="s">
        <v>16</v>
      </c>
      <c r="I14" s="323" t="s">
        <v>17</v>
      </c>
      <c r="J14" s="323" t="s">
        <v>18</v>
      </c>
      <c r="K14" s="323" t="s">
        <v>19</v>
      </c>
      <c r="L14" s="325" t="s">
        <v>108</v>
      </c>
      <c r="M14" s="326"/>
    </row>
    <row r="15" spans="1:15" ht="27" customHeight="1" x14ac:dyDescent="0.2">
      <c r="C15" s="319"/>
      <c r="D15" s="320"/>
      <c r="E15" s="341"/>
      <c r="F15" s="324"/>
      <c r="G15" s="324"/>
      <c r="H15" s="324"/>
      <c r="I15" s="324"/>
      <c r="J15" s="324"/>
      <c r="K15" s="324"/>
      <c r="L15" s="325"/>
      <c r="M15" s="326"/>
    </row>
    <row r="16" spans="1:15" ht="12.75" customHeight="1" x14ac:dyDescent="0.2">
      <c r="C16" s="319" t="s">
        <v>20</v>
      </c>
      <c r="D16" s="320"/>
      <c r="E16" s="341"/>
      <c r="F16" s="327">
        <f>N22</f>
        <v>194700</v>
      </c>
      <c r="G16" s="329">
        <v>1100</v>
      </c>
      <c r="H16" s="329">
        <v>220</v>
      </c>
      <c r="I16" s="330">
        <v>475000</v>
      </c>
      <c r="J16" s="329">
        <v>125</v>
      </c>
      <c r="K16" s="330">
        <v>625000</v>
      </c>
      <c r="L16" s="343">
        <f>G98</f>
        <v>700000</v>
      </c>
      <c r="M16" s="344"/>
    </row>
    <row r="17" spans="3:15" ht="15" customHeight="1" x14ac:dyDescent="0.2">
      <c r="C17" s="319"/>
      <c r="D17" s="320"/>
      <c r="E17" s="341"/>
      <c r="F17" s="328"/>
      <c r="G17" s="225"/>
      <c r="H17" s="225"/>
      <c r="I17" s="225"/>
      <c r="J17" s="225"/>
      <c r="K17" s="331"/>
      <c r="L17" s="343"/>
      <c r="M17" s="344"/>
    </row>
    <row r="18" spans="3:15" x14ac:dyDescent="0.2">
      <c r="C18" s="319" t="s">
        <v>21</v>
      </c>
      <c r="D18" s="320"/>
      <c r="E18" s="342"/>
      <c r="F18" s="102">
        <f>F13/F16</f>
        <v>0.23619224019859614</v>
      </c>
      <c r="G18" s="102">
        <f t="shared" ref="G18:K18" si="3">G13/G16</f>
        <v>31.3</v>
      </c>
      <c r="H18" s="102">
        <f t="shared" si="3"/>
        <v>85.090909090909093</v>
      </c>
      <c r="I18" s="102">
        <f t="shared" si="3"/>
        <v>0.17242105263157886</v>
      </c>
      <c r="J18" s="102">
        <f t="shared" si="3"/>
        <v>697.2</v>
      </c>
      <c r="K18" s="102">
        <f t="shared" si="3"/>
        <v>0.20400000000000001</v>
      </c>
      <c r="L18" s="154">
        <f>I92</f>
        <v>0.86282200380585694</v>
      </c>
      <c r="M18" s="155"/>
    </row>
    <row r="19" spans="3:15" x14ac:dyDescent="0.2"/>
    <row r="20" spans="3:15" ht="13.5" customHeight="1" x14ac:dyDescent="0.2">
      <c r="C20" s="317"/>
      <c r="D20" s="318"/>
      <c r="E20" s="213" t="s">
        <v>22</v>
      </c>
      <c r="F20" s="213"/>
      <c r="G20" s="213"/>
      <c r="H20" s="213" t="s">
        <v>23</v>
      </c>
      <c r="I20" s="213"/>
      <c r="J20" s="213"/>
      <c r="K20" s="213" t="s">
        <v>24</v>
      </c>
      <c r="L20" s="213"/>
      <c r="M20" s="213"/>
      <c r="N20" s="133" t="s">
        <v>27</v>
      </c>
      <c r="O20" s="133" t="s">
        <v>74</v>
      </c>
    </row>
    <row r="21" spans="3:15" ht="25.5" customHeight="1" x14ac:dyDescent="0.2">
      <c r="C21" s="317"/>
      <c r="D21" s="318"/>
      <c r="E21" s="5" t="s">
        <v>25</v>
      </c>
      <c r="F21" s="5" t="s">
        <v>26</v>
      </c>
      <c r="G21" s="5" t="s">
        <v>27</v>
      </c>
      <c r="H21" s="5" t="s">
        <v>25</v>
      </c>
      <c r="I21" s="5" t="s">
        <v>26</v>
      </c>
      <c r="J21" s="5" t="s">
        <v>27</v>
      </c>
      <c r="K21" s="5" t="s">
        <v>25</v>
      </c>
      <c r="L21" s="5" t="s">
        <v>26</v>
      </c>
      <c r="M21" s="5" t="s">
        <v>27</v>
      </c>
      <c r="N21" s="56">
        <f>N22+N23</f>
        <v>240686.62916666668</v>
      </c>
      <c r="O21" s="1"/>
    </row>
    <row r="22" spans="3:15" x14ac:dyDescent="0.2">
      <c r="C22" s="319" t="s">
        <v>28</v>
      </c>
      <c r="D22" s="320"/>
      <c r="E22" s="98">
        <v>650000</v>
      </c>
      <c r="F22" s="98">
        <v>0.11</v>
      </c>
      <c r="G22" s="97">
        <f>E22*F22</f>
        <v>71500</v>
      </c>
      <c r="H22" s="98">
        <v>800000</v>
      </c>
      <c r="I22" s="98">
        <v>7.0000000000000007E-2</v>
      </c>
      <c r="J22" s="97">
        <f>H22*I22</f>
        <v>56000.000000000007</v>
      </c>
      <c r="K22" s="98">
        <v>56000</v>
      </c>
      <c r="L22" s="98">
        <v>1.2</v>
      </c>
      <c r="M22" s="97">
        <f>K22*L22</f>
        <v>67200</v>
      </c>
      <c r="N22" s="48">
        <f>SUM(G22+J22+M22)</f>
        <v>194700</v>
      </c>
      <c r="O22" s="49"/>
    </row>
    <row r="23" spans="3:15" ht="24.75" customHeight="1" x14ac:dyDescent="0.2">
      <c r="C23" s="319" t="s">
        <v>29</v>
      </c>
      <c r="D23" s="320"/>
      <c r="E23" s="98">
        <f>G22</f>
        <v>71500</v>
      </c>
      <c r="F23" s="90">
        <f>F18</f>
        <v>0.23619224019859614</v>
      </c>
      <c r="G23" s="89">
        <f>E23*F23</f>
        <v>16887.745174199623</v>
      </c>
      <c r="H23" s="98">
        <f>J22</f>
        <v>56000.000000000007</v>
      </c>
      <c r="I23" s="90">
        <f>F18</f>
        <v>0.23619224019859614</v>
      </c>
      <c r="J23" s="89">
        <f>H23*I23</f>
        <v>13226.765451121386</v>
      </c>
      <c r="K23" s="98">
        <f>M22</f>
        <v>67200</v>
      </c>
      <c r="L23" s="90">
        <f>F18</f>
        <v>0.23619224019859614</v>
      </c>
      <c r="M23" s="89">
        <f>K23*L23</f>
        <v>15872.118541345661</v>
      </c>
      <c r="N23" s="50">
        <f>SUM(G23+J23+M23)</f>
        <v>45986.629166666673</v>
      </c>
      <c r="O23" s="51"/>
    </row>
    <row r="24" spans="3:15" ht="32.25" customHeight="1" x14ac:dyDescent="0.2">
      <c r="C24" s="319" t="s">
        <v>109</v>
      </c>
      <c r="D24" s="320"/>
      <c r="E24" s="99">
        <f>E22</f>
        <v>650000</v>
      </c>
      <c r="F24" s="96">
        <f>(G23+G22)/E22</f>
        <v>0.13598114642184556</v>
      </c>
      <c r="G24" s="53">
        <f>G23+G22</f>
        <v>88387.745174199619</v>
      </c>
      <c r="H24" s="100">
        <f>H22</f>
        <v>800000</v>
      </c>
      <c r="I24" s="96">
        <f>(J23+J22)/H22</f>
        <v>8.6533456813901732E-2</v>
      </c>
      <c r="J24" s="54">
        <f>J23+J22</f>
        <v>69226.765451121391</v>
      </c>
      <c r="K24" s="101">
        <f>K22</f>
        <v>56000</v>
      </c>
      <c r="L24" s="96">
        <f>(M23+M22)/K22</f>
        <v>1.4834306882383153</v>
      </c>
      <c r="M24" s="54">
        <f>M23+M22</f>
        <v>83072.118541345655</v>
      </c>
      <c r="N24" s="55">
        <f>SUM(G24+J24+M24)</f>
        <v>240686.62916666665</v>
      </c>
      <c r="O24" s="1" t="str">
        <f>IF(N24&lt;&gt;N21,"erreur","")</f>
        <v/>
      </c>
    </row>
    <row r="25" spans="3:15" ht="6" customHeight="1" x14ac:dyDescent="0.2"/>
    <row r="26" spans="3:15" ht="26.25" customHeight="1" x14ac:dyDescent="0.2">
      <c r="C26" s="212" t="s">
        <v>30</v>
      </c>
      <c r="D26" s="6"/>
      <c r="E26" s="213" t="s">
        <v>31</v>
      </c>
      <c r="F26" s="213"/>
      <c r="G26" s="213"/>
      <c r="H26" s="213" t="s">
        <v>32</v>
      </c>
      <c r="I26" s="213"/>
      <c r="J26" s="213"/>
      <c r="K26" s="296" t="s">
        <v>74</v>
      </c>
      <c r="L26" s="297"/>
      <c r="M26" s="298"/>
    </row>
    <row r="27" spans="3:15" ht="26.25" customHeight="1" x14ac:dyDescent="0.2">
      <c r="C27" s="212"/>
      <c r="D27" s="6"/>
      <c r="E27" s="5" t="s">
        <v>25</v>
      </c>
      <c r="F27" s="5" t="s">
        <v>26</v>
      </c>
      <c r="G27" s="5" t="s">
        <v>27</v>
      </c>
      <c r="H27" s="5" t="s">
        <v>25</v>
      </c>
      <c r="I27" s="5" t="s">
        <v>26</v>
      </c>
      <c r="J27" s="5" t="s">
        <v>27</v>
      </c>
      <c r="K27" s="27"/>
      <c r="L27" s="109"/>
      <c r="M27" s="28"/>
    </row>
    <row r="28" spans="3:15" x14ac:dyDescent="0.2">
      <c r="C28" s="212"/>
      <c r="D28" s="58" t="s">
        <v>34</v>
      </c>
      <c r="E28" s="86">
        <v>100000</v>
      </c>
      <c r="F28" s="86">
        <v>0.125</v>
      </c>
      <c r="G28" s="87">
        <f>E28*F28</f>
        <v>12500</v>
      </c>
      <c r="H28" s="95">
        <v>600000</v>
      </c>
      <c r="I28" s="90">
        <f>F31</f>
        <v>0.13451699356559949</v>
      </c>
      <c r="J28" s="89">
        <f>H28*I28</f>
        <v>80710.196139359687</v>
      </c>
      <c r="K28" s="110"/>
      <c r="L28" s="60"/>
      <c r="M28" s="111"/>
    </row>
    <row r="29" spans="3:15" x14ac:dyDescent="0.2">
      <c r="C29" s="212"/>
      <c r="D29" s="215" t="s">
        <v>109</v>
      </c>
      <c r="E29" s="301">
        <f>E24</f>
        <v>650000</v>
      </c>
      <c r="F29" s="303">
        <f>F24</f>
        <v>0.13598114642184556</v>
      </c>
      <c r="G29" s="303">
        <f>G24</f>
        <v>88387.745174199619</v>
      </c>
      <c r="H29" s="307">
        <f>E31-H28</f>
        <v>150000</v>
      </c>
      <c r="I29" s="303">
        <f>F31</f>
        <v>0.13451699356559949</v>
      </c>
      <c r="J29" s="284">
        <f>H29*I29</f>
        <v>20177.549034839922</v>
      </c>
      <c r="K29" s="315"/>
      <c r="L29" s="313"/>
      <c r="M29" s="295"/>
    </row>
    <row r="30" spans="3:15" ht="15.75" customHeight="1" x14ac:dyDescent="0.2">
      <c r="C30" s="212"/>
      <c r="D30" s="189"/>
      <c r="E30" s="302"/>
      <c r="F30" s="304"/>
      <c r="G30" s="311"/>
      <c r="H30" s="312"/>
      <c r="I30" s="310"/>
      <c r="J30" s="285"/>
      <c r="K30" s="316"/>
      <c r="L30" s="314"/>
      <c r="M30" s="295"/>
    </row>
    <row r="31" spans="3:15" ht="15.75" customHeight="1" x14ac:dyDescent="0.2">
      <c r="C31" s="212"/>
      <c r="D31" s="188" t="s">
        <v>110</v>
      </c>
      <c r="E31" s="299">
        <f>E29+E28</f>
        <v>750000</v>
      </c>
      <c r="F31" s="284">
        <f>G31/E31</f>
        <v>0.13451699356559949</v>
      </c>
      <c r="G31" s="321">
        <f>G29+G28</f>
        <v>100887.74517419962</v>
      </c>
      <c r="H31" s="307">
        <f>H28+H29</f>
        <v>750000</v>
      </c>
      <c r="I31" s="303">
        <f>F31</f>
        <v>0.13451699356559949</v>
      </c>
      <c r="J31" s="390">
        <f>J28+J29</f>
        <v>100887.7451741996</v>
      </c>
      <c r="K31" s="364" t="str">
        <f>IF(G31&lt;&gt;J31,"erreur","")</f>
        <v/>
      </c>
      <c r="L31" s="365"/>
      <c r="M31" s="366"/>
    </row>
    <row r="32" spans="3:15" ht="24" customHeight="1" x14ac:dyDescent="0.2">
      <c r="C32" s="212"/>
      <c r="D32" s="189"/>
      <c r="E32" s="300"/>
      <c r="F32" s="285"/>
      <c r="G32" s="322"/>
      <c r="H32" s="373"/>
      <c r="I32" s="304"/>
      <c r="J32" s="391"/>
      <c r="K32" s="367"/>
      <c r="L32" s="368"/>
      <c r="M32" s="369"/>
    </row>
    <row r="33" spans="3:13" ht="5.25" customHeight="1" x14ac:dyDescent="0.2">
      <c r="C33" s="8"/>
      <c r="D33" s="9"/>
      <c r="E33" s="10"/>
      <c r="F33" s="11"/>
      <c r="G33" s="12"/>
      <c r="H33" s="13"/>
      <c r="I33" s="14"/>
      <c r="J33" s="15"/>
      <c r="K33" s="13"/>
      <c r="L33" s="15"/>
      <c r="M33" s="15"/>
    </row>
    <row r="34" spans="3:13" ht="15.75" customHeight="1" x14ac:dyDescent="0.2">
      <c r="C34" s="212" t="s">
        <v>35</v>
      </c>
      <c r="D34" s="6"/>
      <c r="E34" s="213" t="s">
        <v>31</v>
      </c>
      <c r="F34" s="213"/>
      <c r="G34" s="213"/>
      <c r="H34" s="213" t="s">
        <v>32</v>
      </c>
      <c r="I34" s="213"/>
      <c r="J34" s="213"/>
      <c r="K34" s="213" t="s">
        <v>74</v>
      </c>
      <c r="L34" s="213"/>
      <c r="M34" s="213"/>
    </row>
    <row r="35" spans="3:13" ht="25.5" customHeight="1" x14ac:dyDescent="0.2">
      <c r="C35" s="212"/>
      <c r="D35" s="6"/>
      <c r="E35" s="5" t="s">
        <v>25</v>
      </c>
      <c r="F35" s="5" t="s">
        <v>26</v>
      </c>
      <c r="G35" s="5" t="s">
        <v>27</v>
      </c>
      <c r="H35" s="5" t="s">
        <v>25</v>
      </c>
      <c r="I35" s="5" t="s">
        <v>26</v>
      </c>
      <c r="J35" s="5" t="s">
        <v>27</v>
      </c>
      <c r="K35" s="61"/>
      <c r="L35" s="61"/>
      <c r="M35" s="61"/>
    </row>
    <row r="36" spans="3:13" ht="17.25" customHeight="1" x14ac:dyDescent="0.2">
      <c r="C36" s="212"/>
      <c r="D36" s="58" t="s">
        <v>34</v>
      </c>
      <c r="E36" s="93">
        <v>40000</v>
      </c>
      <c r="F36" s="94">
        <v>8.5000000000000006E-2</v>
      </c>
      <c r="G36" s="91">
        <f>E36*F36</f>
        <v>3400.0000000000005</v>
      </c>
      <c r="H36" s="134">
        <v>600000</v>
      </c>
      <c r="I36" s="92">
        <f>F39</f>
        <v>8.6460435060858792E-2</v>
      </c>
      <c r="J36" s="89">
        <f>H36*I36</f>
        <v>51876.261036515272</v>
      </c>
      <c r="K36" s="62"/>
      <c r="L36" s="63"/>
      <c r="M36" s="63"/>
    </row>
    <row r="37" spans="3:13" ht="19.5" customHeight="1" x14ac:dyDescent="0.2">
      <c r="C37" s="212"/>
      <c r="D37" s="215" t="s">
        <v>109</v>
      </c>
      <c r="E37" s="301">
        <f>H24</f>
        <v>800000</v>
      </c>
      <c r="F37" s="303">
        <f>I24</f>
        <v>8.6533456813901732E-2</v>
      </c>
      <c r="G37" s="305">
        <f>E37*F37</f>
        <v>69226.765451121391</v>
      </c>
      <c r="H37" s="307">
        <f>E39-H36</f>
        <v>240000</v>
      </c>
      <c r="I37" s="309">
        <f>F39</f>
        <v>8.6460435060858792E-2</v>
      </c>
      <c r="J37" s="284">
        <f>H37*I37</f>
        <v>20750.504414606112</v>
      </c>
      <c r="K37" s="371"/>
      <c r="L37" s="370"/>
      <c r="M37" s="370"/>
    </row>
    <row r="38" spans="3:13" ht="19.5" customHeight="1" x14ac:dyDescent="0.2">
      <c r="C38" s="212"/>
      <c r="D38" s="189"/>
      <c r="E38" s="302"/>
      <c r="F38" s="304"/>
      <c r="G38" s="306"/>
      <c r="H38" s="308"/>
      <c r="I38" s="310"/>
      <c r="J38" s="285"/>
      <c r="K38" s="372"/>
      <c r="L38" s="370"/>
      <c r="M38" s="370"/>
    </row>
    <row r="39" spans="3:13" ht="18" customHeight="1" x14ac:dyDescent="0.2">
      <c r="C39" s="212"/>
      <c r="D39" s="188" t="s">
        <v>110</v>
      </c>
      <c r="E39" s="272">
        <f>E37+E36</f>
        <v>840000</v>
      </c>
      <c r="F39" s="274">
        <f>G39/E39</f>
        <v>8.6460435060858792E-2</v>
      </c>
      <c r="G39" s="276">
        <f>G37+G36</f>
        <v>72626.765451121391</v>
      </c>
      <c r="H39" s="307">
        <f>H36+H37</f>
        <v>840000</v>
      </c>
      <c r="I39" s="309">
        <f>F39</f>
        <v>8.6460435060858792E-2</v>
      </c>
      <c r="J39" s="380">
        <f>H39*I39</f>
        <v>72626.765451121391</v>
      </c>
      <c r="K39" s="382" t="str">
        <f>IF(G39&lt;&gt;J39,"erreur","")</f>
        <v/>
      </c>
      <c r="L39" s="383"/>
      <c r="M39" s="384"/>
    </row>
    <row r="40" spans="3:13" ht="13.5" customHeight="1" x14ac:dyDescent="0.2">
      <c r="C40" s="212"/>
      <c r="D40" s="189"/>
      <c r="E40" s="273"/>
      <c r="F40" s="275"/>
      <c r="G40" s="277"/>
      <c r="H40" s="373"/>
      <c r="I40" s="310"/>
      <c r="J40" s="381"/>
      <c r="K40" s="385"/>
      <c r="L40" s="386"/>
      <c r="M40" s="387"/>
    </row>
    <row r="41" spans="3:13" ht="13.5" customHeight="1" x14ac:dyDescent="0.2">
      <c r="C41" s="8"/>
      <c r="D41" s="9"/>
      <c r="E41" s="10"/>
      <c r="F41" s="11"/>
      <c r="G41" s="12"/>
      <c r="H41" s="13"/>
      <c r="I41" s="14"/>
      <c r="J41" s="15"/>
      <c r="K41" s="13"/>
      <c r="L41" s="15"/>
      <c r="M41" s="15"/>
    </row>
    <row r="42" spans="3:13" ht="0.75" customHeight="1" x14ac:dyDescent="0.2">
      <c r="C42" s="8"/>
      <c r="D42" s="9"/>
      <c r="E42" s="10"/>
      <c r="F42" s="11"/>
      <c r="G42" s="12"/>
      <c r="H42" s="13"/>
      <c r="I42" s="14"/>
      <c r="J42" s="15"/>
      <c r="K42" s="13"/>
      <c r="L42" s="15"/>
      <c r="M42" s="15"/>
    </row>
    <row r="43" spans="3:13" ht="13.5" customHeight="1" x14ac:dyDescent="0.2">
      <c r="C43" s="8"/>
      <c r="D43" s="9"/>
      <c r="E43" s="10"/>
      <c r="F43" s="11"/>
      <c r="G43" s="12"/>
      <c r="H43" s="13"/>
      <c r="I43" s="14"/>
      <c r="J43" s="15"/>
      <c r="K43" s="13"/>
      <c r="L43" s="15"/>
      <c r="M43" s="15"/>
    </row>
    <row r="44" spans="3:13" ht="13.5" customHeight="1" x14ac:dyDescent="0.2">
      <c r="C44" s="212" t="s">
        <v>36</v>
      </c>
      <c r="D44" s="6"/>
      <c r="E44" s="213" t="s">
        <v>31</v>
      </c>
      <c r="F44" s="213"/>
      <c r="G44" s="213"/>
      <c r="H44" s="213" t="s">
        <v>32</v>
      </c>
      <c r="I44" s="213"/>
      <c r="J44" s="213"/>
      <c r="K44" s="214" t="s">
        <v>33</v>
      </c>
      <c r="L44" s="214"/>
      <c r="M44" s="214"/>
    </row>
    <row r="45" spans="3:13" ht="13.5" customHeight="1" x14ac:dyDescent="0.2">
      <c r="C45" s="212"/>
      <c r="D45" s="6"/>
      <c r="E45" s="5" t="s">
        <v>25</v>
      </c>
      <c r="F45" s="5" t="s">
        <v>26</v>
      </c>
      <c r="G45" s="5" t="s">
        <v>27</v>
      </c>
      <c r="H45" s="5" t="s">
        <v>25</v>
      </c>
      <c r="I45" s="5" t="s">
        <v>26</v>
      </c>
      <c r="J45" s="59" t="s">
        <v>27</v>
      </c>
      <c r="K45" s="65"/>
      <c r="L45" s="64"/>
      <c r="M45" s="64"/>
    </row>
    <row r="46" spans="3:13" ht="13.5" customHeight="1" x14ac:dyDescent="0.2">
      <c r="C46" s="212"/>
      <c r="D46" s="7" t="s">
        <v>34</v>
      </c>
      <c r="E46" s="86">
        <v>5000</v>
      </c>
      <c r="F46" s="86">
        <v>1.39</v>
      </c>
      <c r="G46" s="87">
        <f>E46*F46</f>
        <v>6949.9999999999991</v>
      </c>
      <c r="H46" s="134">
        <v>31000</v>
      </c>
      <c r="I46" s="90">
        <f>F49</f>
        <v>1.4757724351040271</v>
      </c>
      <c r="J46" s="88">
        <f>H46*I46</f>
        <v>45748.945488224839</v>
      </c>
      <c r="K46" s="66"/>
      <c r="L46" s="63"/>
      <c r="M46" s="63"/>
    </row>
    <row r="47" spans="3:13" ht="13.5" customHeight="1" x14ac:dyDescent="0.2">
      <c r="C47" s="212"/>
      <c r="D47" s="215" t="s">
        <v>109</v>
      </c>
      <c r="E47" s="301">
        <f>K24</f>
        <v>56000</v>
      </c>
      <c r="F47" s="303">
        <f>L24</f>
        <v>1.4834306882383153</v>
      </c>
      <c r="G47" s="284">
        <f>E47*F47</f>
        <v>83072.118541345655</v>
      </c>
      <c r="H47" s="307">
        <f>E49-H46</f>
        <v>30000</v>
      </c>
      <c r="I47" s="303">
        <f>F49</f>
        <v>1.4757724351040271</v>
      </c>
      <c r="J47" s="388">
        <f>H47*I47</f>
        <v>44273.173053120816</v>
      </c>
      <c r="K47" s="371"/>
      <c r="L47" s="370"/>
      <c r="M47" s="370"/>
    </row>
    <row r="48" spans="3:13" ht="13.5" customHeight="1" x14ac:dyDescent="0.2">
      <c r="C48" s="212"/>
      <c r="D48" s="189"/>
      <c r="E48" s="302"/>
      <c r="F48" s="304"/>
      <c r="G48" s="285"/>
      <c r="H48" s="308"/>
      <c r="I48" s="310"/>
      <c r="J48" s="389"/>
      <c r="K48" s="372"/>
      <c r="L48" s="370"/>
      <c r="M48" s="370"/>
    </row>
    <row r="49" spans="3:13" ht="13.5" customHeight="1" x14ac:dyDescent="0.2">
      <c r="C49" s="212"/>
      <c r="D49" s="188" t="s">
        <v>110</v>
      </c>
      <c r="E49" s="299">
        <f>E46+E47</f>
        <v>61000</v>
      </c>
      <c r="F49" s="284">
        <f>G49/E49</f>
        <v>1.4757724351040271</v>
      </c>
      <c r="G49" s="286">
        <f>G47+G46</f>
        <v>90022.118541345655</v>
      </c>
      <c r="H49" s="307">
        <f>H47+H46</f>
        <v>61000</v>
      </c>
      <c r="I49" s="303">
        <f>F49</f>
        <v>1.4757724351040271</v>
      </c>
      <c r="J49" s="293">
        <f>H49*I49</f>
        <v>90022.118541345655</v>
      </c>
      <c r="K49" s="374" t="str">
        <f>IF(G49&lt;&gt;J49,"erreur","")</f>
        <v/>
      </c>
      <c r="L49" s="375"/>
      <c r="M49" s="376"/>
    </row>
    <row r="50" spans="3:13" ht="13.5" customHeight="1" x14ac:dyDescent="0.2">
      <c r="C50" s="212"/>
      <c r="D50" s="189"/>
      <c r="E50" s="300"/>
      <c r="F50" s="285"/>
      <c r="G50" s="287"/>
      <c r="H50" s="373"/>
      <c r="I50" s="310"/>
      <c r="J50" s="294"/>
      <c r="K50" s="377"/>
      <c r="L50" s="378"/>
      <c r="M50" s="379"/>
    </row>
    <row r="51" spans="3:13" ht="13.5" customHeight="1" x14ac:dyDescent="0.2">
      <c r="C51" s="8"/>
      <c r="D51" s="9"/>
      <c r="E51" s="10"/>
      <c r="F51" s="11"/>
      <c r="G51" s="12"/>
      <c r="H51" s="13"/>
      <c r="I51" s="14"/>
      <c r="J51" s="15"/>
      <c r="K51" s="13"/>
      <c r="L51" s="15"/>
      <c r="M51" s="15"/>
    </row>
    <row r="52" spans="3:13" x14ac:dyDescent="0.2">
      <c r="D52" s="16"/>
      <c r="E52" s="16"/>
      <c r="F52" s="16"/>
      <c r="G52" s="17"/>
      <c r="H52" s="16"/>
    </row>
    <row r="53" spans="3:13" x14ac:dyDescent="0.2">
      <c r="C53" s="270" t="s">
        <v>37</v>
      </c>
      <c r="D53" s="18"/>
      <c r="E53" s="18"/>
      <c r="F53" s="19"/>
      <c r="G53" s="20" t="s">
        <v>38</v>
      </c>
      <c r="H53" s="176" t="s">
        <v>26</v>
      </c>
      <c r="I53" s="176"/>
      <c r="J53" s="139" t="s">
        <v>27</v>
      </c>
      <c r="K53" s="140"/>
    </row>
    <row r="54" spans="3:13" ht="12.75" customHeight="1" x14ac:dyDescent="0.2">
      <c r="C54" s="271"/>
      <c r="D54" s="288" t="s">
        <v>39</v>
      </c>
      <c r="E54" s="289"/>
      <c r="F54" s="290"/>
      <c r="G54" s="81">
        <f>H28</f>
        <v>600000</v>
      </c>
      <c r="H54" s="235">
        <f>I28</f>
        <v>0.13451699356559949</v>
      </c>
      <c r="I54" s="236"/>
      <c r="J54" s="291">
        <f>G54*H54</f>
        <v>80710.196139359687</v>
      </c>
      <c r="K54" s="292"/>
    </row>
    <row r="55" spans="3:13" x14ac:dyDescent="0.2">
      <c r="C55" s="271"/>
      <c r="D55" s="233" t="s">
        <v>40</v>
      </c>
      <c r="E55" s="233"/>
      <c r="F55" s="234"/>
      <c r="G55" s="81">
        <f>H36</f>
        <v>600000</v>
      </c>
      <c r="H55" s="235">
        <f>I36</f>
        <v>8.6460435060858792E-2</v>
      </c>
      <c r="I55" s="236"/>
      <c r="J55" s="278">
        <f>G55*H55</f>
        <v>51876.261036515272</v>
      </c>
      <c r="K55" s="279"/>
    </row>
    <row r="56" spans="3:13" ht="15" customHeight="1" x14ac:dyDescent="0.2">
      <c r="C56" s="271"/>
      <c r="D56" s="233" t="s">
        <v>41</v>
      </c>
      <c r="E56" s="233"/>
      <c r="F56" s="234"/>
      <c r="G56" s="82">
        <v>1100</v>
      </c>
      <c r="H56" s="235">
        <v>20</v>
      </c>
      <c r="I56" s="236"/>
      <c r="J56" s="280">
        <f>G56*H56</f>
        <v>22000</v>
      </c>
      <c r="K56" s="281"/>
    </row>
    <row r="57" spans="3:13" ht="13.5" customHeight="1" x14ac:dyDescent="0.2">
      <c r="C57" s="271"/>
      <c r="D57" s="233" t="s">
        <v>42</v>
      </c>
      <c r="E57" s="233"/>
      <c r="F57" s="234"/>
      <c r="G57" s="82">
        <f>G16</f>
        <v>1100</v>
      </c>
      <c r="H57" s="235">
        <f>G18</f>
        <v>31.3</v>
      </c>
      <c r="I57" s="236"/>
      <c r="J57" s="282">
        <f>G57*H57</f>
        <v>34430</v>
      </c>
      <c r="K57" s="283"/>
    </row>
    <row r="58" spans="3:13" ht="15" customHeight="1" x14ac:dyDescent="0.2">
      <c r="C58" s="271"/>
      <c r="D58" s="228" t="s">
        <v>43</v>
      </c>
      <c r="E58" s="229"/>
      <c r="F58" s="230"/>
      <c r="G58" s="83">
        <f>G54</f>
        <v>600000</v>
      </c>
      <c r="H58" s="231">
        <f>J58/G58</f>
        <v>0.31502742862645827</v>
      </c>
      <c r="I58" s="232"/>
      <c r="J58" s="266">
        <f>SUM(J54:K57)</f>
        <v>189016.45717587497</v>
      </c>
      <c r="K58" s="267"/>
    </row>
    <row r="59" spans="3:13" x14ac:dyDescent="0.2">
      <c r="C59" s="23"/>
      <c r="D59" s="24"/>
      <c r="E59" s="24"/>
      <c r="F59" s="25"/>
      <c r="G59" s="26"/>
      <c r="H59" s="27"/>
      <c r="I59" s="28"/>
      <c r="J59" s="27"/>
      <c r="K59" s="28"/>
    </row>
    <row r="60" spans="3:13" x14ac:dyDescent="0.2">
      <c r="C60" s="268" t="s">
        <v>44</v>
      </c>
      <c r="D60" s="29" t="s">
        <v>45</v>
      </c>
      <c r="E60" s="29"/>
      <c r="F60" s="30"/>
      <c r="G60" s="81">
        <f>H46</f>
        <v>31000</v>
      </c>
      <c r="H60" s="180">
        <f>I46</f>
        <v>1.4757724351040271</v>
      </c>
      <c r="I60" s="269"/>
      <c r="J60" s="264">
        <f>G60*H60</f>
        <v>45748.945488224839</v>
      </c>
      <c r="K60" s="265"/>
      <c r="L60" s="31"/>
    </row>
    <row r="61" spans="3:13" x14ac:dyDescent="0.2">
      <c r="C61" s="268"/>
      <c r="D61" s="29" t="s">
        <v>46</v>
      </c>
      <c r="E61" s="29"/>
      <c r="F61" s="30"/>
      <c r="G61" s="82">
        <v>15000</v>
      </c>
      <c r="H61" s="180">
        <v>1.8</v>
      </c>
      <c r="I61" s="269"/>
      <c r="J61" s="264">
        <f t="shared" ref="J61:J64" si="4">G61*H61</f>
        <v>27000</v>
      </c>
      <c r="K61" s="265"/>
      <c r="L61" s="31"/>
    </row>
    <row r="62" spans="3:13" x14ac:dyDescent="0.2">
      <c r="C62" s="268"/>
      <c r="D62" s="29" t="s">
        <v>47</v>
      </c>
      <c r="E62" s="29"/>
      <c r="F62" s="30"/>
      <c r="G62" s="82">
        <v>3000</v>
      </c>
      <c r="H62" s="180">
        <v>1</v>
      </c>
      <c r="I62" s="269"/>
      <c r="J62" s="264">
        <f t="shared" si="4"/>
        <v>3000</v>
      </c>
      <c r="K62" s="265"/>
      <c r="L62" s="31"/>
    </row>
    <row r="63" spans="3:13" x14ac:dyDescent="0.2">
      <c r="C63" s="268"/>
      <c r="D63" s="240" t="s">
        <v>48</v>
      </c>
      <c r="E63" s="240"/>
      <c r="F63" s="241"/>
      <c r="G63" s="82">
        <v>220</v>
      </c>
      <c r="H63" s="180">
        <v>28</v>
      </c>
      <c r="I63" s="269"/>
      <c r="J63" s="264">
        <f t="shared" si="4"/>
        <v>6160</v>
      </c>
      <c r="K63" s="265"/>
      <c r="L63" s="31"/>
    </row>
    <row r="64" spans="3:13" x14ac:dyDescent="0.2">
      <c r="C64" s="268"/>
      <c r="D64" s="240" t="s">
        <v>49</v>
      </c>
      <c r="E64" s="240"/>
      <c r="F64" s="241"/>
      <c r="G64" s="82">
        <f>H16</f>
        <v>220</v>
      </c>
      <c r="H64" s="180">
        <f>H18</f>
        <v>85.090909090909093</v>
      </c>
      <c r="I64" s="269"/>
      <c r="J64" s="258">
        <f t="shared" si="4"/>
        <v>18720</v>
      </c>
      <c r="K64" s="259"/>
      <c r="L64" s="31"/>
    </row>
    <row r="65" spans="3:14" x14ac:dyDescent="0.2">
      <c r="C65" s="23"/>
      <c r="D65" s="32" t="s">
        <v>50</v>
      </c>
      <c r="E65" s="33"/>
      <c r="F65" s="34"/>
      <c r="G65" s="83">
        <v>62000</v>
      </c>
      <c r="H65" s="260">
        <f>J65/G65</f>
        <v>1.6230475078745943</v>
      </c>
      <c r="I65" s="261"/>
      <c r="J65" s="262">
        <f>SUM(J60:K64)</f>
        <v>100628.94548822484</v>
      </c>
      <c r="K65" s="263"/>
      <c r="L65" s="31"/>
    </row>
    <row r="66" spans="3:14" x14ac:dyDescent="0.2">
      <c r="C66" s="237" t="s">
        <v>51</v>
      </c>
      <c r="D66" s="29"/>
      <c r="E66" s="29"/>
      <c r="F66" s="30"/>
      <c r="G66" s="22"/>
      <c r="H66" s="35"/>
      <c r="I66" s="36"/>
      <c r="J66" s="35"/>
      <c r="K66" s="36"/>
      <c r="L66" s="31"/>
    </row>
    <row r="67" spans="3:14" x14ac:dyDescent="0.2">
      <c r="C67" s="238"/>
      <c r="D67" s="240" t="s">
        <v>52</v>
      </c>
      <c r="E67" s="240"/>
      <c r="F67" s="241"/>
      <c r="G67" s="84">
        <v>12500</v>
      </c>
      <c r="H67" s="242">
        <v>2.5</v>
      </c>
      <c r="I67" s="243"/>
      <c r="J67" s="244">
        <f>G67*H67</f>
        <v>31250</v>
      </c>
      <c r="K67" s="245"/>
      <c r="L67" s="31"/>
    </row>
    <row r="68" spans="3:14" x14ac:dyDescent="0.2">
      <c r="C68" s="238"/>
      <c r="D68" s="240" t="s">
        <v>53</v>
      </c>
      <c r="E68" s="240"/>
      <c r="F68" s="241"/>
      <c r="G68" s="81">
        <v>430000</v>
      </c>
      <c r="H68" s="246">
        <v>0</v>
      </c>
      <c r="I68" s="181"/>
      <c r="J68" s="244">
        <f t="shared" ref="J68:J70" si="5">G68*H68</f>
        <v>0</v>
      </c>
      <c r="K68" s="245"/>
      <c r="L68" s="31"/>
      <c r="M68" s="67"/>
      <c r="N68" s="67"/>
    </row>
    <row r="69" spans="3:14" x14ac:dyDescent="0.2">
      <c r="C69" s="238"/>
      <c r="D69" s="29" t="s">
        <v>54</v>
      </c>
      <c r="E69" s="29"/>
      <c r="F69" s="30"/>
      <c r="G69" s="82">
        <v>330</v>
      </c>
      <c r="H69" s="246">
        <v>24</v>
      </c>
      <c r="I69" s="181"/>
      <c r="J69" s="244">
        <f t="shared" si="5"/>
        <v>7920</v>
      </c>
      <c r="K69" s="245"/>
      <c r="L69" s="31"/>
      <c r="M69" s="67"/>
      <c r="N69" s="67"/>
    </row>
    <row r="70" spans="3:14" x14ac:dyDescent="0.2">
      <c r="C70" s="238"/>
      <c r="D70" s="29" t="s">
        <v>55</v>
      </c>
      <c r="E70" s="29"/>
      <c r="F70" s="30"/>
      <c r="G70" s="81">
        <f>I16</f>
        <v>475000</v>
      </c>
      <c r="H70" s="180">
        <f>I18</f>
        <v>0.17242105263157886</v>
      </c>
      <c r="I70" s="181"/>
      <c r="J70" s="254">
        <f t="shared" si="5"/>
        <v>81899.999999999956</v>
      </c>
      <c r="K70" s="255"/>
      <c r="L70" s="31"/>
      <c r="M70" s="67"/>
      <c r="N70" s="67"/>
    </row>
    <row r="71" spans="3:14" x14ac:dyDescent="0.2">
      <c r="C71" s="238"/>
      <c r="D71" s="29"/>
      <c r="E71" s="29"/>
      <c r="F71" s="30"/>
      <c r="G71" s="37"/>
      <c r="H71" s="38"/>
      <c r="I71" s="39"/>
      <c r="J71" s="38"/>
      <c r="K71" s="39"/>
      <c r="L71" s="31"/>
      <c r="M71" s="67"/>
      <c r="N71" s="67"/>
    </row>
    <row r="72" spans="3:14" x14ac:dyDescent="0.2">
      <c r="C72" s="238"/>
      <c r="D72" s="247" t="s">
        <v>56</v>
      </c>
      <c r="E72" s="247"/>
      <c r="F72" s="30"/>
      <c r="G72" s="248">
        <v>475000</v>
      </c>
      <c r="H72" s="250">
        <f>J72/G72</f>
        <v>0.25488421052631571</v>
      </c>
      <c r="I72" s="251"/>
      <c r="J72" s="254">
        <f>SUM(J67:K70)</f>
        <v>121069.99999999996</v>
      </c>
      <c r="K72" s="255"/>
      <c r="L72" s="31"/>
      <c r="M72" s="67"/>
      <c r="N72" s="67"/>
    </row>
    <row r="73" spans="3:14" x14ac:dyDescent="0.2">
      <c r="C73" s="239"/>
      <c r="D73" s="40" t="s">
        <v>57</v>
      </c>
      <c r="E73" s="40"/>
      <c r="F73" s="41"/>
      <c r="G73" s="249"/>
      <c r="H73" s="252"/>
      <c r="I73" s="253"/>
      <c r="J73" s="256"/>
      <c r="K73" s="257"/>
      <c r="L73" s="31"/>
      <c r="M73" s="67"/>
      <c r="N73" s="67"/>
    </row>
    <row r="74" spans="3:14" x14ac:dyDescent="0.2">
      <c r="C74" s="42"/>
      <c r="D74" s="43"/>
      <c r="E74" s="43"/>
      <c r="F74" s="29"/>
      <c r="G74" s="44"/>
      <c r="H74" s="45"/>
      <c r="I74" s="45"/>
      <c r="J74" s="44"/>
      <c r="K74" s="44"/>
      <c r="L74" s="31"/>
      <c r="M74" s="67"/>
      <c r="N74" s="67"/>
    </row>
    <row r="75" spans="3:14" x14ac:dyDescent="0.2">
      <c r="C75" s="42"/>
      <c r="D75" s="43"/>
      <c r="E75" s="43"/>
      <c r="F75" s="29"/>
      <c r="G75" s="44"/>
      <c r="H75" s="45"/>
      <c r="I75" s="45"/>
      <c r="J75" s="44"/>
      <c r="K75" s="44"/>
      <c r="L75" s="31"/>
      <c r="M75" s="67"/>
      <c r="N75" s="67"/>
    </row>
    <row r="76" spans="3:14" x14ac:dyDescent="0.2">
      <c r="C76" s="42"/>
      <c r="D76" s="18"/>
      <c r="E76" s="18"/>
      <c r="F76" s="19"/>
      <c r="G76" s="20" t="s">
        <v>38</v>
      </c>
      <c r="H76" s="176" t="s">
        <v>26</v>
      </c>
      <c r="I76" s="176"/>
      <c r="J76" s="139" t="s">
        <v>27</v>
      </c>
      <c r="K76" s="140"/>
      <c r="L76" s="31"/>
      <c r="M76" s="67"/>
      <c r="N76" s="67"/>
    </row>
    <row r="77" spans="3:14" x14ac:dyDescent="0.2">
      <c r="C77" s="42"/>
      <c r="D77" s="228" t="s">
        <v>43</v>
      </c>
      <c r="E77" s="229"/>
      <c r="F77" s="230"/>
      <c r="G77" s="81">
        <f>G58</f>
        <v>600000</v>
      </c>
      <c r="H77" s="235">
        <f>H58</f>
        <v>0.31502742862645827</v>
      </c>
      <c r="I77" s="236"/>
      <c r="J77" s="137">
        <f>G77*H77</f>
        <v>189016.45717587497</v>
      </c>
      <c r="K77" s="138"/>
      <c r="L77" s="31"/>
      <c r="M77" s="67"/>
      <c r="N77" s="67"/>
    </row>
    <row r="78" spans="3:14" x14ac:dyDescent="0.2">
      <c r="C78" s="42"/>
      <c r="D78" s="233" t="s">
        <v>50</v>
      </c>
      <c r="E78" s="233"/>
      <c r="F78" s="234"/>
      <c r="G78" s="81">
        <f>G65</f>
        <v>62000</v>
      </c>
      <c r="H78" s="235">
        <f>H65</f>
        <v>1.6230475078745943</v>
      </c>
      <c r="I78" s="236"/>
      <c r="J78" s="137">
        <f t="shared" ref="J78:J81" si="6">G78*H78</f>
        <v>100628.94548822484</v>
      </c>
      <c r="K78" s="138"/>
      <c r="L78" s="31"/>
      <c r="M78" s="67"/>
      <c r="N78" s="67"/>
    </row>
    <row r="79" spans="3:14" ht="24" customHeight="1" x14ac:dyDescent="0.2">
      <c r="C79" s="42"/>
      <c r="D79" s="233" t="s">
        <v>58</v>
      </c>
      <c r="E79" s="233"/>
      <c r="F79" s="234"/>
      <c r="G79" s="81">
        <f>G72</f>
        <v>475000</v>
      </c>
      <c r="H79" s="235">
        <f>H72</f>
        <v>0.25488421052631571</v>
      </c>
      <c r="I79" s="236"/>
      <c r="J79" s="137">
        <f t="shared" si="6"/>
        <v>121069.99999999997</v>
      </c>
      <c r="K79" s="138"/>
      <c r="L79" s="31"/>
    </row>
    <row r="80" spans="3:14" ht="15" customHeight="1" x14ac:dyDescent="0.2">
      <c r="C80" s="42"/>
      <c r="D80" s="233" t="s">
        <v>59</v>
      </c>
      <c r="E80" s="233"/>
      <c r="F80" s="234"/>
      <c r="G80" s="82">
        <v>660</v>
      </c>
      <c r="H80" s="235">
        <v>21</v>
      </c>
      <c r="I80" s="236"/>
      <c r="J80" s="137">
        <f t="shared" si="6"/>
        <v>13860</v>
      </c>
      <c r="K80" s="138"/>
      <c r="L80" s="31"/>
    </row>
    <row r="81" spans="3:13" x14ac:dyDescent="0.2">
      <c r="C81" s="42"/>
      <c r="D81" s="233" t="s">
        <v>60</v>
      </c>
      <c r="E81" s="233"/>
      <c r="F81" s="234"/>
      <c r="G81" s="82">
        <f>J16</f>
        <v>125</v>
      </c>
      <c r="H81" s="235">
        <f>J18</f>
        <v>697.2</v>
      </c>
      <c r="I81" s="236"/>
      <c r="J81" s="137">
        <f t="shared" si="6"/>
        <v>87150</v>
      </c>
      <c r="K81" s="138"/>
      <c r="L81" s="31"/>
    </row>
    <row r="82" spans="3:13" x14ac:dyDescent="0.2">
      <c r="C82" s="42"/>
      <c r="D82" s="233" t="s">
        <v>61</v>
      </c>
      <c r="E82" s="233"/>
      <c r="F82" s="234"/>
      <c r="G82" s="81">
        <v>605000</v>
      </c>
      <c r="H82" s="235">
        <v>0.01</v>
      </c>
      <c r="I82" s="236"/>
      <c r="J82" s="137">
        <f t="shared" ref="J82:J83" si="7">G82*H82</f>
        <v>6050</v>
      </c>
      <c r="K82" s="138"/>
      <c r="L82" s="31"/>
    </row>
    <row r="83" spans="3:13" x14ac:dyDescent="0.2">
      <c r="C83" s="42"/>
      <c r="D83" s="226" t="s">
        <v>62</v>
      </c>
      <c r="E83" s="226"/>
      <c r="F83" s="227"/>
      <c r="G83" s="81">
        <v>55000</v>
      </c>
      <c r="H83" s="167">
        <v>0.24</v>
      </c>
      <c r="I83" s="168"/>
      <c r="J83" s="137">
        <f t="shared" si="7"/>
        <v>13200</v>
      </c>
      <c r="K83" s="138"/>
      <c r="L83" s="31"/>
    </row>
    <row r="84" spans="3:13" ht="21.75" customHeight="1" x14ac:dyDescent="0.2">
      <c r="C84" s="42"/>
      <c r="D84" s="228" t="s">
        <v>63</v>
      </c>
      <c r="E84" s="229"/>
      <c r="F84" s="230"/>
      <c r="G84" s="83">
        <f>G77</f>
        <v>600000</v>
      </c>
      <c r="H84" s="231">
        <f>J84/G84</f>
        <v>0.8849590044401664</v>
      </c>
      <c r="I84" s="232"/>
      <c r="J84" s="135">
        <f>SUM(J77:K83)</f>
        <v>530975.40266409982</v>
      </c>
      <c r="K84" s="136"/>
      <c r="L84" s="31"/>
    </row>
    <row r="85" spans="3:13" x14ac:dyDescent="0.2">
      <c r="C85" s="42"/>
      <c r="D85" s="43"/>
      <c r="E85" s="43"/>
      <c r="F85" s="29"/>
      <c r="G85" s="44"/>
      <c r="H85" s="45"/>
      <c r="I85" s="45"/>
      <c r="J85" s="44"/>
      <c r="K85" s="44"/>
      <c r="L85" s="31"/>
    </row>
    <row r="86" spans="3:13" ht="12" customHeight="1" x14ac:dyDescent="0.2">
      <c r="C86" s="42"/>
      <c r="D86" s="43"/>
      <c r="E86" s="43"/>
      <c r="F86" s="29"/>
      <c r="G86" s="44"/>
      <c r="H86" s="45"/>
      <c r="I86" s="45"/>
      <c r="J86" s="44"/>
      <c r="K86" s="44"/>
      <c r="L86" s="31"/>
    </row>
    <row r="87" spans="3:13" ht="20.25" customHeight="1" x14ac:dyDescent="0.2">
      <c r="C87" s="212" t="s">
        <v>30</v>
      </c>
      <c r="D87" s="6"/>
      <c r="E87" s="213" t="s">
        <v>31</v>
      </c>
      <c r="F87" s="213"/>
      <c r="G87" s="213"/>
      <c r="H87" s="213" t="s">
        <v>32</v>
      </c>
      <c r="I87" s="213"/>
      <c r="J87" s="213"/>
      <c r="K87" s="214" t="s">
        <v>74</v>
      </c>
      <c r="L87" s="214"/>
      <c r="M87" s="214"/>
    </row>
    <row r="88" spans="3:13" ht="30.75" customHeight="1" x14ac:dyDescent="0.2">
      <c r="C88" s="212"/>
      <c r="D88" s="6"/>
      <c r="E88" s="5" t="s">
        <v>25</v>
      </c>
      <c r="F88" s="5" t="s">
        <v>26</v>
      </c>
      <c r="G88" s="5" t="s">
        <v>27</v>
      </c>
      <c r="H88" s="5" t="s">
        <v>25</v>
      </c>
      <c r="I88" s="5" t="s">
        <v>26</v>
      </c>
      <c r="J88" s="59" t="s">
        <v>27</v>
      </c>
      <c r="K88" s="156"/>
      <c r="L88" s="157"/>
      <c r="M88" s="158"/>
    </row>
    <row r="89" spans="3:13" x14ac:dyDescent="0.2">
      <c r="C89" s="212"/>
      <c r="D89" s="58" t="s">
        <v>34</v>
      </c>
      <c r="E89" s="77">
        <v>100000</v>
      </c>
      <c r="F89" s="78">
        <v>0.73</v>
      </c>
      <c r="G89" s="79">
        <f>E89*F89</f>
        <v>73000</v>
      </c>
      <c r="H89" s="78">
        <v>625000</v>
      </c>
      <c r="I89" s="77">
        <f>F92</f>
        <v>0.86282200380585694</v>
      </c>
      <c r="J89" s="80">
        <f>H89*I89</f>
        <v>539263.7523786606</v>
      </c>
      <c r="K89" s="159"/>
      <c r="L89" s="160"/>
      <c r="M89" s="161"/>
    </row>
    <row r="90" spans="3:13" ht="15.75" customHeight="1" x14ac:dyDescent="0.2">
      <c r="C90" s="212"/>
      <c r="D90" s="215" t="s">
        <v>64</v>
      </c>
      <c r="E90" s="216">
        <f>G84</f>
        <v>600000</v>
      </c>
      <c r="F90" s="218">
        <f>H84</f>
        <v>0.8849590044401664</v>
      </c>
      <c r="G90" s="220">
        <f>E90*F90</f>
        <v>530975.40266409982</v>
      </c>
      <c r="H90" s="222">
        <f>E92-H89</f>
        <v>75000</v>
      </c>
      <c r="I90" s="224">
        <f>F92</f>
        <v>0.86282200380585694</v>
      </c>
      <c r="J90" s="186">
        <f>H90*I90</f>
        <v>64711.650285439267</v>
      </c>
      <c r="K90" s="159"/>
      <c r="L90" s="160"/>
      <c r="M90" s="161"/>
    </row>
    <row r="91" spans="3:13" ht="15.75" customHeight="1" x14ac:dyDescent="0.2">
      <c r="C91" s="212"/>
      <c r="D91" s="189"/>
      <c r="E91" s="217"/>
      <c r="F91" s="219"/>
      <c r="G91" s="221"/>
      <c r="H91" s="223"/>
      <c r="I91" s="225"/>
      <c r="J91" s="187"/>
      <c r="K91" s="159"/>
      <c r="L91" s="160"/>
      <c r="M91" s="161"/>
    </row>
    <row r="92" spans="3:13" ht="12.75" customHeight="1" x14ac:dyDescent="0.2">
      <c r="C92" s="212"/>
      <c r="D92" s="188" t="s">
        <v>65</v>
      </c>
      <c r="E92" s="190">
        <f>SUM(E89:E91)</f>
        <v>700000</v>
      </c>
      <c r="F92" s="192">
        <f>G92/E92</f>
        <v>0.86282200380585694</v>
      </c>
      <c r="G92" s="208">
        <f>SUM(G89:G91)</f>
        <v>603975.40266409982</v>
      </c>
      <c r="H92" s="146">
        <f>H89+H90</f>
        <v>700000</v>
      </c>
      <c r="I92" s="144">
        <f>F92</f>
        <v>0.86282200380585694</v>
      </c>
      <c r="J92" s="142">
        <f>SUM(J89:J91)</f>
        <v>603975.40266409982</v>
      </c>
      <c r="K92" s="148"/>
      <c r="L92" s="149"/>
      <c r="M92" s="150"/>
    </row>
    <row r="93" spans="3:13" ht="17.25" customHeight="1" x14ac:dyDescent="0.2">
      <c r="C93" s="212"/>
      <c r="D93" s="189"/>
      <c r="E93" s="191"/>
      <c r="F93" s="193"/>
      <c r="G93" s="209"/>
      <c r="H93" s="147"/>
      <c r="I93" s="145"/>
      <c r="J93" s="143"/>
      <c r="K93" s="151"/>
      <c r="L93" s="152"/>
      <c r="M93" s="153"/>
    </row>
    <row r="94" spans="3:13" x14ac:dyDescent="0.2">
      <c r="G94"/>
      <c r="L94" s="31"/>
    </row>
    <row r="95" spans="3:13" x14ac:dyDescent="0.2">
      <c r="G95"/>
    </row>
    <row r="97" spans="3:12" x14ac:dyDescent="0.2">
      <c r="C97" s="210"/>
      <c r="D97" s="211"/>
      <c r="E97" s="18"/>
      <c r="F97" s="19"/>
      <c r="G97" s="20" t="s">
        <v>38</v>
      </c>
      <c r="H97" s="176" t="s">
        <v>26</v>
      </c>
      <c r="I97" s="176"/>
      <c r="J97" s="139" t="s">
        <v>27</v>
      </c>
      <c r="K97" s="140"/>
    </row>
    <row r="98" spans="3:12" ht="12.75" customHeight="1" x14ac:dyDescent="0.2">
      <c r="C98" s="177" t="s">
        <v>66</v>
      </c>
      <c r="D98" s="178"/>
      <c r="E98" s="178"/>
      <c r="F98" s="179"/>
      <c r="G98" s="75">
        <f>H92</f>
        <v>700000</v>
      </c>
      <c r="H98" s="185">
        <f>I92</f>
        <v>0.86282200380585694</v>
      </c>
      <c r="I98" s="181"/>
      <c r="J98" s="119">
        <f>G98*H98</f>
        <v>603975.40266409982</v>
      </c>
      <c r="K98" s="120"/>
    </row>
    <row r="99" spans="3:12" ht="12.75" customHeight="1" x14ac:dyDescent="0.2">
      <c r="C99" s="177" t="s">
        <v>67</v>
      </c>
      <c r="D99" s="178"/>
      <c r="E99" s="178"/>
      <c r="F99" s="179"/>
      <c r="G99" s="75">
        <f>K16</f>
        <v>625000</v>
      </c>
      <c r="H99" s="180">
        <f>K18</f>
        <v>0.20400000000000001</v>
      </c>
      <c r="I99" s="181"/>
      <c r="J99" s="119">
        <f>G99*H99</f>
        <v>127500.00000000001</v>
      </c>
      <c r="K99" s="120"/>
    </row>
    <row r="100" spans="3:12" ht="16.5" customHeight="1" x14ac:dyDescent="0.2">
      <c r="C100" s="177" t="s">
        <v>68</v>
      </c>
      <c r="D100" s="178"/>
      <c r="E100" s="178"/>
      <c r="F100" s="179"/>
      <c r="G100" s="76">
        <f>L16</f>
        <v>700000</v>
      </c>
      <c r="H100" s="180">
        <f>L18</f>
        <v>0.86282200380585694</v>
      </c>
      <c r="I100" s="181"/>
      <c r="J100" s="119">
        <f>G100*H100</f>
        <v>603975.40266409982</v>
      </c>
      <c r="K100" s="120"/>
    </row>
    <row r="101" spans="3:12" ht="13.5" customHeight="1" x14ac:dyDescent="0.2">
      <c r="C101" s="199" t="s">
        <v>69</v>
      </c>
      <c r="D101" s="200"/>
      <c r="E101" s="200"/>
      <c r="F101" s="201"/>
      <c r="G101" s="202">
        <f>G99</f>
        <v>625000</v>
      </c>
      <c r="H101" s="204">
        <f>J101/G101</f>
        <v>2.1367212885251194</v>
      </c>
      <c r="I101" s="204"/>
      <c r="J101" s="121">
        <f>SUM(J98:K100)</f>
        <v>1335450.8053281996</v>
      </c>
      <c r="K101" s="121"/>
    </row>
    <row r="102" spans="3:12" x14ac:dyDescent="0.2">
      <c r="C102" s="206"/>
      <c r="D102" s="207"/>
      <c r="E102" s="46"/>
      <c r="F102" s="46"/>
      <c r="G102" s="203"/>
      <c r="H102" s="205"/>
      <c r="I102" s="205"/>
      <c r="J102" s="122"/>
      <c r="K102" s="122"/>
    </row>
    <row r="104" spans="3:12" x14ac:dyDescent="0.2">
      <c r="C104" s="173"/>
      <c r="D104" s="174"/>
      <c r="E104" s="174"/>
      <c r="F104" s="175"/>
      <c r="G104" s="20" t="s">
        <v>38</v>
      </c>
      <c r="H104" s="176" t="s">
        <v>26</v>
      </c>
      <c r="I104" s="176"/>
      <c r="J104" s="116" t="s">
        <v>27</v>
      </c>
      <c r="K104" s="116"/>
    </row>
    <row r="105" spans="3:12" ht="12.75" customHeight="1" x14ac:dyDescent="0.2">
      <c r="C105" s="177" t="s">
        <v>70</v>
      </c>
      <c r="D105" s="178"/>
      <c r="E105" s="178"/>
      <c r="F105" s="179"/>
      <c r="G105" s="163">
        <v>625000</v>
      </c>
      <c r="H105" s="169">
        <v>2.0499999999999998</v>
      </c>
      <c r="I105" s="170"/>
      <c r="J105" s="112">
        <f>G105*H105</f>
        <v>1281250</v>
      </c>
      <c r="K105" s="113"/>
    </row>
    <row r="106" spans="3:12" x14ac:dyDescent="0.2">
      <c r="C106" s="182"/>
      <c r="D106" s="183"/>
      <c r="E106" s="183"/>
      <c r="F106" s="184"/>
      <c r="G106" s="164"/>
      <c r="H106" s="171"/>
      <c r="I106" s="172"/>
      <c r="J106" s="114"/>
      <c r="K106" s="115"/>
    </row>
    <row r="107" spans="3:12" ht="12.75" customHeight="1" x14ac:dyDescent="0.2">
      <c r="C107" s="177" t="s">
        <v>69</v>
      </c>
      <c r="D107" s="178"/>
      <c r="E107" s="178"/>
      <c r="F107" s="179"/>
      <c r="G107" s="163">
        <f>G101</f>
        <v>625000</v>
      </c>
      <c r="H107" s="165">
        <f>J108/G107</f>
        <v>2.1367212885251194</v>
      </c>
      <c r="I107" s="166"/>
      <c r="J107" s="112"/>
      <c r="K107" s="113"/>
    </row>
    <row r="108" spans="3:12" x14ac:dyDescent="0.2">
      <c r="C108" s="182"/>
      <c r="D108" s="183"/>
      <c r="E108" s="183"/>
      <c r="F108" s="184"/>
      <c r="G108" s="164"/>
      <c r="H108" s="167"/>
      <c r="I108" s="168"/>
      <c r="J108" s="121">
        <f>J101</f>
        <v>1335450.8053281996</v>
      </c>
      <c r="K108" s="115"/>
      <c r="L108" s="68"/>
    </row>
    <row r="109" spans="3:12" ht="12.75" customHeight="1" x14ac:dyDescent="0.2">
      <c r="C109" s="194" t="s">
        <v>71</v>
      </c>
      <c r="D109" s="195"/>
      <c r="E109" s="195"/>
      <c r="F109" s="196"/>
      <c r="G109" s="85">
        <f>G107</f>
        <v>625000</v>
      </c>
      <c r="H109" s="197">
        <f>J109/G109</f>
        <v>-8.6721288525119428E-2</v>
      </c>
      <c r="I109" s="198"/>
      <c r="J109" s="117">
        <f>J105-J108</f>
        <v>-54200.80532819964</v>
      </c>
      <c r="K109" s="118"/>
      <c r="L109" s="74"/>
    </row>
    <row r="112" spans="3:12" ht="12.75" customHeight="1" x14ac:dyDescent="0.2"/>
    <row r="113" ht="12.75" customHeight="1" x14ac:dyDescent="0.2"/>
    <row r="118" ht="38.25" customHeight="1" x14ac:dyDescent="0.2"/>
    <row r="120" ht="12.75" customHeight="1" x14ac:dyDescent="0.2"/>
  </sheetData>
  <mergeCells count="242">
    <mergeCell ref="K31:M32"/>
    <mergeCell ref="M47:M48"/>
    <mergeCell ref="L47:L48"/>
    <mergeCell ref="K47:K48"/>
    <mergeCell ref="I49:I50"/>
    <mergeCell ref="H49:H50"/>
    <mergeCell ref="K49:M50"/>
    <mergeCell ref="M37:M38"/>
    <mergeCell ref="L37:L38"/>
    <mergeCell ref="K37:K38"/>
    <mergeCell ref="J39:J40"/>
    <mergeCell ref="I39:I40"/>
    <mergeCell ref="H39:H40"/>
    <mergeCell ref="K39:M40"/>
    <mergeCell ref="J47:J48"/>
    <mergeCell ref="J37:J38"/>
    <mergeCell ref="H31:H32"/>
    <mergeCell ref="I31:I32"/>
    <mergeCell ref="J31:J32"/>
    <mergeCell ref="C2:O2"/>
    <mergeCell ref="C3:D4"/>
    <mergeCell ref="F3:M3"/>
    <mergeCell ref="F4:K4"/>
    <mergeCell ref="L4:M4"/>
    <mergeCell ref="C5:D6"/>
    <mergeCell ref="E5:E6"/>
    <mergeCell ref="F5:F6"/>
    <mergeCell ref="G5:G6"/>
    <mergeCell ref="H5:H6"/>
    <mergeCell ref="I5:I6"/>
    <mergeCell ref="C9:D9"/>
    <mergeCell ref="L9:M9"/>
    <mergeCell ref="C10:D10"/>
    <mergeCell ref="L10:M10"/>
    <mergeCell ref="C11:D11"/>
    <mergeCell ref="L11:M11"/>
    <mergeCell ref="J5:J6"/>
    <mergeCell ref="K5:K6"/>
    <mergeCell ref="L5:M6"/>
    <mergeCell ref="C7:D7"/>
    <mergeCell ref="L7:M7"/>
    <mergeCell ref="C8:D8"/>
    <mergeCell ref="L8:M8"/>
    <mergeCell ref="C12:D12"/>
    <mergeCell ref="L12:M12"/>
    <mergeCell ref="C13:D13"/>
    <mergeCell ref="L13:M13"/>
    <mergeCell ref="C14:D15"/>
    <mergeCell ref="E14:E18"/>
    <mergeCell ref="F14:F15"/>
    <mergeCell ref="G14:G15"/>
    <mergeCell ref="H14:H15"/>
    <mergeCell ref="I14:I15"/>
    <mergeCell ref="L16:M17"/>
    <mergeCell ref="C18:D18"/>
    <mergeCell ref="C20:D20"/>
    <mergeCell ref="E20:G20"/>
    <mergeCell ref="H20:J20"/>
    <mergeCell ref="K20:M20"/>
    <mergeCell ref="J14:J15"/>
    <mergeCell ref="K14:K15"/>
    <mergeCell ref="L14:M15"/>
    <mergeCell ref="C16:D17"/>
    <mergeCell ref="F16:F17"/>
    <mergeCell ref="G16:G17"/>
    <mergeCell ref="H16:H17"/>
    <mergeCell ref="I16:I17"/>
    <mergeCell ref="J16:J17"/>
    <mergeCell ref="K16:K17"/>
    <mergeCell ref="C21:D21"/>
    <mergeCell ref="C22:D22"/>
    <mergeCell ref="C23:D23"/>
    <mergeCell ref="C24:D24"/>
    <mergeCell ref="C26:C32"/>
    <mergeCell ref="E26:G26"/>
    <mergeCell ref="D31:D32"/>
    <mergeCell ref="E31:E32"/>
    <mergeCell ref="F31:F32"/>
    <mergeCell ref="G31:G32"/>
    <mergeCell ref="H26:J26"/>
    <mergeCell ref="D29:D30"/>
    <mergeCell ref="E29:E30"/>
    <mergeCell ref="F29:F30"/>
    <mergeCell ref="G29:G30"/>
    <mergeCell ref="H29:H30"/>
    <mergeCell ref="I29:I30"/>
    <mergeCell ref="J29:J30"/>
    <mergeCell ref="L29:L30"/>
    <mergeCell ref="K29:K30"/>
    <mergeCell ref="M29:M30"/>
    <mergeCell ref="K26:M26"/>
    <mergeCell ref="C44:C50"/>
    <mergeCell ref="E44:G44"/>
    <mergeCell ref="H44:J44"/>
    <mergeCell ref="D49:D50"/>
    <mergeCell ref="E49:E50"/>
    <mergeCell ref="C34:C40"/>
    <mergeCell ref="E34:G34"/>
    <mergeCell ref="H34:J34"/>
    <mergeCell ref="K34:M34"/>
    <mergeCell ref="D37:D38"/>
    <mergeCell ref="E37:E38"/>
    <mergeCell ref="F37:F38"/>
    <mergeCell ref="G37:G38"/>
    <mergeCell ref="H37:H38"/>
    <mergeCell ref="I37:I38"/>
    <mergeCell ref="K44:M44"/>
    <mergeCell ref="D47:D48"/>
    <mergeCell ref="E47:E48"/>
    <mergeCell ref="F47:F48"/>
    <mergeCell ref="G47:G48"/>
    <mergeCell ref="H47:H48"/>
    <mergeCell ref="I47:I48"/>
    <mergeCell ref="J55:K55"/>
    <mergeCell ref="D56:F56"/>
    <mergeCell ref="H56:I56"/>
    <mergeCell ref="J56:K56"/>
    <mergeCell ref="D57:F57"/>
    <mergeCell ref="H57:I57"/>
    <mergeCell ref="J57:K57"/>
    <mergeCell ref="F49:F50"/>
    <mergeCell ref="G49:G50"/>
    <mergeCell ref="H53:I53"/>
    <mergeCell ref="J53:K53"/>
    <mergeCell ref="D54:F54"/>
    <mergeCell ref="H54:I54"/>
    <mergeCell ref="J54:K54"/>
    <mergeCell ref="D55:F55"/>
    <mergeCell ref="H55:I55"/>
    <mergeCell ref="J49:J50"/>
    <mergeCell ref="C60:C64"/>
    <mergeCell ref="H60:I60"/>
    <mergeCell ref="H61:I61"/>
    <mergeCell ref="H62:I62"/>
    <mergeCell ref="C53:C58"/>
    <mergeCell ref="D39:D40"/>
    <mergeCell ref="E39:E40"/>
    <mergeCell ref="F39:F40"/>
    <mergeCell ref="G39:G40"/>
    <mergeCell ref="D63:F63"/>
    <mergeCell ref="H63:I63"/>
    <mergeCell ref="D64:F64"/>
    <mergeCell ref="H64:I64"/>
    <mergeCell ref="J64:K64"/>
    <mergeCell ref="J69:K69"/>
    <mergeCell ref="H70:I70"/>
    <mergeCell ref="J70:K70"/>
    <mergeCell ref="H65:I65"/>
    <mergeCell ref="J65:K65"/>
    <mergeCell ref="D58:F58"/>
    <mergeCell ref="H58:I58"/>
    <mergeCell ref="H76:I76"/>
    <mergeCell ref="J62:K62"/>
    <mergeCell ref="J61:K61"/>
    <mergeCell ref="J60:K60"/>
    <mergeCell ref="J58:K58"/>
    <mergeCell ref="J63:K63"/>
    <mergeCell ref="D77:F77"/>
    <mergeCell ref="H77:I77"/>
    <mergeCell ref="D78:F78"/>
    <mergeCell ref="H78:I78"/>
    <mergeCell ref="C66:C73"/>
    <mergeCell ref="D67:F67"/>
    <mergeCell ref="H67:I67"/>
    <mergeCell ref="J67:K67"/>
    <mergeCell ref="D68:F68"/>
    <mergeCell ref="H68:I68"/>
    <mergeCell ref="J68:K68"/>
    <mergeCell ref="H69:I69"/>
    <mergeCell ref="D72:E72"/>
    <mergeCell ref="G72:G73"/>
    <mergeCell ref="H72:I73"/>
    <mergeCell ref="J72:K73"/>
    <mergeCell ref="D83:F83"/>
    <mergeCell ref="H83:I83"/>
    <mergeCell ref="D84:F84"/>
    <mergeCell ref="H84:I84"/>
    <mergeCell ref="D81:F81"/>
    <mergeCell ref="H81:I81"/>
    <mergeCell ref="D82:F82"/>
    <mergeCell ref="H82:I82"/>
    <mergeCell ref="D79:F79"/>
    <mergeCell ref="H79:I79"/>
    <mergeCell ref="D80:F80"/>
    <mergeCell ref="H80:I80"/>
    <mergeCell ref="G92:G93"/>
    <mergeCell ref="C97:D97"/>
    <mergeCell ref="H97:I97"/>
    <mergeCell ref="J97:K97"/>
    <mergeCell ref="C87:C93"/>
    <mergeCell ref="E87:G87"/>
    <mergeCell ref="H87:J87"/>
    <mergeCell ref="K87:M87"/>
    <mergeCell ref="D90:D91"/>
    <mergeCell ref="E90:E91"/>
    <mergeCell ref="F90:F91"/>
    <mergeCell ref="G90:G91"/>
    <mergeCell ref="H90:H91"/>
    <mergeCell ref="I90:I91"/>
    <mergeCell ref="C109:F109"/>
    <mergeCell ref="H109:I109"/>
    <mergeCell ref="C106:F106"/>
    <mergeCell ref="C107:F107"/>
    <mergeCell ref="C101:F101"/>
    <mergeCell ref="G101:G102"/>
    <mergeCell ref="H101:I102"/>
    <mergeCell ref="C102:D102"/>
    <mergeCell ref="C99:F99"/>
    <mergeCell ref="H99:I99"/>
    <mergeCell ref="G1:J1"/>
    <mergeCell ref="J92:J93"/>
    <mergeCell ref="I92:I93"/>
    <mergeCell ref="H92:H93"/>
    <mergeCell ref="K92:M93"/>
    <mergeCell ref="L18:M18"/>
    <mergeCell ref="K88:M91"/>
    <mergeCell ref="A2:A5"/>
    <mergeCell ref="G107:G108"/>
    <mergeCell ref="H107:I108"/>
    <mergeCell ref="H105:I106"/>
    <mergeCell ref="G105:G106"/>
    <mergeCell ref="C104:F104"/>
    <mergeCell ref="H104:I104"/>
    <mergeCell ref="C105:F105"/>
    <mergeCell ref="C100:F100"/>
    <mergeCell ref="H100:I100"/>
    <mergeCell ref="C108:F108"/>
    <mergeCell ref="C98:F98"/>
    <mergeCell ref="H98:I98"/>
    <mergeCell ref="J90:J91"/>
    <mergeCell ref="D92:D93"/>
    <mergeCell ref="E92:E93"/>
    <mergeCell ref="F92:F93"/>
    <mergeCell ref="J84:K84"/>
    <mergeCell ref="J83:K83"/>
    <mergeCell ref="J82:K82"/>
    <mergeCell ref="J81:K81"/>
    <mergeCell ref="J80:K80"/>
    <mergeCell ref="J79:K79"/>
    <mergeCell ref="J78:K78"/>
    <mergeCell ref="J77:K77"/>
    <mergeCell ref="J76:K76"/>
  </mergeCells>
  <pageMargins left="0.70866141732283472" right="0.70866141732283472" top="0.74803149606299213" bottom="0.74803149606299213" header="0.31496062992125984" footer="0.31496062992125984"/>
  <pageSetup paperSize="9" scale="90" fitToWidth="4" fitToHeight="1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4"/>
  <sheetViews>
    <sheetView workbookViewId="0">
      <selection activeCell="B7" sqref="B7"/>
    </sheetView>
  </sheetViews>
  <sheetFormatPr baseColWidth="10" defaultRowHeight="12.75" x14ac:dyDescent="0.2"/>
  <cols>
    <col min="2" max="2" width="11.5703125" bestFit="1" customWidth="1"/>
    <col min="3" max="3" width="14.5703125" bestFit="1" customWidth="1"/>
    <col min="5" max="5" width="11.7109375" bestFit="1" customWidth="1"/>
  </cols>
  <sheetData>
    <row r="3" spans="2:3" x14ac:dyDescent="0.2">
      <c r="B3" s="392" t="s">
        <v>78</v>
      </c>
      <c r="C3" s="392"/>
    </row>
    <row r="5" spans="2:3" x14ac:dyDescent="0.2">
      <c r="B5" s="47" t="s">
        <v>79</v>
      </c>
      <c r="C5" s="398">
        <f>'cr '!F4</f>
        <v>16500000</v>
      </c>
    </row>
    <row r="6" spans="2:3" x14ac:dyDescent="0.2">
      <c r="B6" s="1"/>
      <c r="C6" s="398"/>
    </row>
    <row r="7" spans="2:3" x14ac:dyDescent="0.2">
      <c r="B7" s="47" t="s">
        <v>80</v>
      </c>
      <c r="C7" s="398">
        <f>SUM('cr '!D4:D7)</f>
        <v>11357184</v>
      </c>
    </row>
    <row r="8" spans="2:3" x14ac:dyDescent="0.2">
      <c r="B8" s="1"/>
      <c r="C8" s="398"/>
    </row>
    <row r="9" spans="2:3" x14ac:dyDescent="0.2">
      <c r="B9" s="47" t="s">
        <v>81</v>
      </c>
      <c r="C9" s="398">
        <f>C5-C7</f>
        <v>5142816</v>
      </c>
    </row>
    <row r="10" spans="2:3" x14ac:dyDescent="0.2">
      <c r="B10" s="1"/>
      <c r="C10" s="398"/>
    </row>
    <row r="11" spans="2:3" x14ac:dyDescent="0.2">
      <c r="B11" s="47" t="s">
        <v>82</v>
      </c>
      <c r="C11" s="398">
        <f>'cr '!D8+'cr '!D9</f>
        <v>766308</v>
      </c>
    </row>
    <row r="12" spans="2:3" x14ac:dyDescent="0.2">
      <c r="B12" s="1"/>
      <c r="C12" s="398"/>
    </row>
    <row r="13" spans="2:3" x14ac:dyDescent="0.2">
      <c r="B13" s="47" t="s">
        <v>83</v>
      </c>
      <c r="C13" s="398">
        <f>'cr '!D11</f>
        <v>4376508</v>
      </c>
    </row>
    <row r="16" spans="2:3" x14ac:dyDescent="0.2">
      <c r="B16" s="125" t="s">
        <v>84</v>
      </c>
      <c r="C16" s="398">
        <f>C11/(C9/C5)</f>
        <v>2458591.16872935</v>
      </c>
    </row>
    <row r="17" spans="2:5" x14ac:dyDescent="0.2">
      <c r="B17" s="125" t="s">
        <v>98</v>
      </c>
      <c r="C17" s="132">
        <f>C16/(C5/360)</f>
        <v>53.641989135913086</v>
      </c>
    </row>
    <row r="18" spans="2:5" x14ac:dyDescent="0.2">
      <c r="B18" s="125" t="s">
        <v>99</v>
      </c>
      <c r="C18" s="128">
        <v>43885</v>
      </c>
    </row>
    <row r="20" spans="2:5" x14ac:dyDescent="0.2">
      <c r="B20" s="123"/>
      <c r="C20" s="123"/>
      <c r="E20" s="123"/>
    </row>
    <row r="22" spans="2:5" x14ac:dyDescent="0.2">
      <c r="B22" s="133" t="s">
        <v>82</v>
      </c>
      <c r="C22" s="133" t="s">
        <v>85</v>
      </c>
      <c r="D22" s="1"/>
      <c r="E22" s="133" t="s">
        <v>86</v>
      </c>
    </row>
    <row r="23" spans="2:5" x14ac:dyDescent="0.2">
      <c r="B23" s="398">
        <f>C11</f>
        <v>766308</v>
      </c>
      <c r="C23" s="398">
        <f>0</f>
        <v>0</v>
      </c>
      <c r="D23" s="398"/>
      <c r="E23" s="398">
        <v>0</v>
      </c>
    </row>
    <row r="24" spans="2:5" x14ac:dyDescent="0.2">
      <c r="B24" s="398">
        <f>B23</f>
        <v>766308</v>
      </c>
      <c r="C24" s="398">
        <f>C5</f>
        <v>16500000</v>
      </c>
      <c r="D24" s="398"/>
      <c r="E24" s="398">
        <f>C9</f>
        <v>5142816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1"/>
  <sheetViews>
    <sheetView tabSelected="1" workbookViewId="0">
      <selection activeCell="H21" sqref="H20:H21"/>
    </sheetView>
  </sheetViews>
  <sheetFormatPr baseColWidth="10" defaultRowHeight="12.75" x14ac:dyDescent="0.2"/>
  <cols>
    <col min="2" max="2" width="0.5703125" customWidth="1"/>
    <col min="3" max="3" width="23.140625" customWidth="1"/>
    <col min="4" max="4" width="12.7109375" bestFit="1" customWidth="1"/>
    <col min="5" max="5" width="22.85546875" customWidth="1"/>
    <col min="6" max="6" width="12.7109375" bestFit="1" customWidth="1"/>
  </cols>
  <sheetData>
    <row r="2" spans="3:6" x14ac:dyDescent="0.2">
      <c r="C2" s="393" t="s">
        <v>97</v>
      </c>
      <c r="D2" s="394"/>
      <c r="E2" s="394"/>
      <c r="F2" s="394"/>
    </row>
    <row r="3" spans="3:6" x14ac:dyDescent="0.2">
      <c r="C3" s="395" t="s">
        <v>87</v>
      </c>
      <c r="D3" s="396"/>
      <c r="E3" s="395" t="s">
        <v>88</v>
      </c>
      <c r="F3" s="397"/>
    </row>
    <row r="4" spans="3:6" x14ac:dyDescent="0.2">
      <c r="C4" s="126" t="s">
        <v>100</v>
      </c>
      <c r="D4" s="399">
        <f>5333400</f>
        <v>5333400</v>
      </c>
      <c r="E4" s="127" t="s">
        <v>101</v>
      </c>
      <c r="F4" s="402">
        <v>16500000</v>
      </c>
    </row>
    <row r="5" spans="3:6" x14ac:dyDescent="0.2">
      <c r="C5" s="47" t="s">
        <v>89</v>
      </c>
      <c r="D5" s="400">
        <v>4228212</v>
      </c>
      <c r="E5" s="1"/>
      <c r="F5" s="1"/>
    </row>
    <row r="6" spans="3:6" x14ac:dyDescent="0.2">
      <c r="C6" s="47" t="s">
        <v>91</v>
      </c>
      <c r="D6" s="400">
        <v>193596</v>
      </c>
      <c r="E6" s="1"/>
      <c r="F6" s="1"/>
    </row>
    <row r="7" spans="3:6" x14ac:dyDescent="0.2">
      <c r="C7" s="47" t="s">
        <v>90</v>
      </c>
      <c r="D7" s="400">
        <v>1601976</v>
      </c>
      <c r="E7" s="1"/>
      <c r="F7" s="1"/>
    </row>
    <row r="8" spans="3:6" x14ac:dyDescent="0.2">
      <c r="C8" s="47" t="s">
        <v>92</v>
      </c>
      <c r="D8" s="401">
        <v>95340</v>
      </c>
      <c r="E8" s="1"/>
      <c r="F8" s="1"/>
    </row>
    <row r="9" spans="3:6" x14ac:dyDescent="0.2">
      <c r="C9" s="47" t="s">
        <v>93</v>
      </c>
      <c r="D9" s="401">
        <v>670968</v>
      </c>
      <c r="E9" s="1"/>
      <c r="F9" s="1"/>
    </row>
    <row r="10" spans="3:6" x14ac:dyDescent="0.2">
      <c r="C10" s="47" t="s">
        <v>95</v>
      </c>
      <c r="D10" s="398">
        <f>SUM(D4:D9)</f>
        <v>12123492</v>
      </c>
      <c r="E10" s="1"/>
      <c r="F10" s="1"/>
    </row>
    <row r="11" spans="3:6" x14ac:dyDescent="0.2">
      <c r="C11" s="47" t="s">
        <v>102</v>
      </c>
      <c r="D11" s="398">
        <f>F12-D10</f>
        <v>4376508</v>
      </c>
      <c r="E11" s="1"/>
      <c r="F11" s="1"/>
    </row>
    <row r="12" spans="3:6" x14ac:dyDescent="0.2">
      <c r="C12" s="47" t="s">
        <v>96</v>
      </c>
      <c r="D12" s="398">
        <f>D10+D11</f>
        <v>16500000</v>
      </c>
      <c r="E12" s="47" t="s">
        <v>94</v>
      </c>
      <c r="F12" s="398">
        <f>SUM(F4:F11)</f>
        <v>16500000</v>
      </c>
    </row>
    <row r="17" spans="3:5" x14ac:dyDescent="0.2">
      <c r="C17" s="129"/>
      <c r="D17" s="131"/>
      <c r="E17" s="109"/>
    </row>
    <row r="18" spans="3:5" x14ac:dyDescent="0.2">
      <c r="C18" s="24"/>
      <c r="D18" s="109"/>
      <c r="E18" s="130"/>
    </row>
    <row r="19" spans="3:5" x14ac:dyDescent="0.2">
      <c r="C19" s="24"/>
      <c r="D19" s="109"/>
      <c r="E19" s="130"/>
    </row>
    <row r="20" spans="3:5" x14ac:dyDescent="0.2">
      <c r="C20" s="24"/>
      <c r="D20" s="109"/>
      <c r="E20" s="130"/>
    </row>
    <row r="21" spans="3:5" x14ac:dyDescent="0.2">
      <c r="C21" s="24"/>
      <c r="D21" s="109"/>
      <c r="E21" s="130"/>
    </row>
  </sheetData>
  <mergeCells count="3">
    <mergeCell ref="C2:F2"/>
    <mergeCell ref="C3:D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couts complets</vt:lpstr>
      <vt:lpstr>rentabilité</vt:lpstr>
      <vt:lpstr>cr </vt:lpstr>
    </vt:vector>
  </TitlesOfParts>
  <Company>BONAPARTE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GALANOS CHRISTINE</dc:creator>
  <cp:lastModifiedBy>Stécie TETARD</cp:lastModifiedBy>
  <cp:lastPrinted>2015-09-22T08:04:02Z</cp:lastPrinted>
  <dcterms:created xsi:type="dcterms:W3CDTF">2015-09-09T09:40:34Z</dcterms:created>
  <dcterms:modified xsi:type="dcterms:W3CDTF">2021-01-08T10:25:56Z</dcterms:modified>
</cp:coreProperties>
</file>