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3"/>
  </bookViews>
  <sheets>
    <sheet name="ALARM Line" sheetId="1" state="visible" r:id="rId2"/>
    <sheet name="Optocoupler" sheetId="2" state="visible" r:id="rId3"/>
    <sheet name="Solar Panel Sense Lines" sheetId="3" state="visible" r:id="rId4"/>
    <sheet name="Sheet4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<sst xmlns="http://schemas.openxmlformats.org/spreadsheetml/2006/main" count="155" uniqueCount="104">
  <si>
    <t>Alarm Line Capacitance</t>
  </si>
  <si>
    <t>Inputs</t>
  </si>
  <si>
    <t>Reference Information</t>
  </si>
  <si>
    <t>Max number of modules</t>
  </si>
  <si>
    <t>pin capacitance</t>
  </si>
  <si>
    <t>pF</t>
  </si>
  <si>
    <t>Chosen resistor</t>
  </si>
  <si>
    <t>K</t>
  </si>
  <si>
    <t>pin leakage</t>
  </si>
  <si>
    <t>nA</t>
  </si>
  <si>
    <t>max value from pic16lf1847 datasheet page 356 D060</t>
  </si>
  <si>
    <t>Chosen supply capacitor</t>
  </si>
  <si>
    <t>nF</t>
  </si>
  <si>
    <t>system voltage</t>
  </si>
  <si>
    <t>V</t>
  </si>
  <si>
    <t>Chosen pull-up</t>
  </si>
  <si>
    <t>min Vih (TTL)</t>
  </si>
  <si>
    <t>Maximum Time-constant</t>
  </si>
  <si>
    <t>us</t>
  </si>
  <si>
    <t>min Vih (Schmitt)</t>
  </si>
  <si>
    <t>max sink current</t>
  </si>
  <si>
    <t>mA</t>
  </si>
  <si>
    <t>Results</t>
  </si>
  <si>
    <t>Glitch free ALARM line</t>
  </si>
  <si>
    <t>Time constant good</t>
  </si>
  <si>
    <t>Calculations</t>
  </si>
  <si>
    <t>pin time constant</t>
  </si>
  <si>
    <t>line time constant</t>
  </si>
  <si>
    <t>Min glitch voltage</t>
  </si>
  <si>
    <t>HW Reset Optocoupler Design</t>
  </si>
  <si>
    <t>Input Parameters</t>
  </si>
  <si>
    <t>Specifications</t>
  </si>
  <si>
    <t>Max Temp</t>
  </si>
  <si>
    <t>C</t>
  </si>
  <si>
    <t>Chosen part</t>
  </si>
  <si>
    <t>160-1892-1-ND</t>
  </si>
  <si>
    <t>Max voltage when off</t>
  </si>
  <si>
    <t>Pulldown Resistor</t>
  </si>
  <si>
    <t>max voltage</t>
  </si>
  <si>
    <t>min LED current</t>
  </si>
  <si>
    <t>LED series R</t>
  </si>
  <si>
    <t>ohms</t>
  </si>
  <si>
    <t>dark current</t>
  </si>
  <si>
    <t>max LED current</t>
  </si>
  <si>
    <t>dark current V</t>
  </si>
  <si>
    <t>Reset pin limit</t>
  </si>
  <si>
    <t>off leakage spec met</t>
  </si>
  <si>
    <t>min transfer ratio</t>
  </si>
  <si>
    <t>%</t>
  </si>
  <si>
    <t>LED current spec met</t>
  </si>
  <si>
    <t>forward led voltage</t>
  </si>
  <si>
    <t>nominal LED current spec</t>
  </si>
  <si>
    <t>systemV</t>
  </si>
  <si>
    <t>max LED current spec</t>
  </si>
  <si>
    <t>min led v drop</t>
  </si>
  <si>
    <t>max leakage</t>
  </si>
  <si>
    <t>leakage drop</t>
  </si>
  <si>
    <t>required current</t>
  </si>
  <si>
    <t>required led current</t>
  </si>
  <si>
    <t>actual led current</t>
  </si>
  <si>
    <t>min drop led current</t>
  </si>
  <si>
    <t>Solar Panel Current Sense Lines</t>
  </si>
  <si>
    <t>Voc</t>
  </si>
  <si>
    <t>6V</t>
  </si>
  <si>
    <t>System voltage</t>
  </si>
  <si>
    <t>Resistor Val</t>
  </si>
  <si>
    <t>ADC Resolution</t>
  </si>
  <si>
    <t>bits</t>
  </si>
  <si>
    <t>Tolerance</t>
  </si>
  <si>
    <t>operating voltage</t>
  </si>
  <si>
    <t>Sense Resistor</t>
  </si>
  <si>
    <t>Ohm</t>
  </si>
  <si>
    <t>Panel Jsc</t>
  </si>
  <si>
    <t>fullscale reading</t>
  </si>
  <si>
    <t>mV</t>
  </si>
  <si>
    <t>min resolution</t>
  </si>
  <si>
    <t>current resolution</t>
  </si>
  <si>
    <t>max resistor</t>
  </si>
  <si>
    <t>Ohms</t>
  </si>
  <si>
    <t>min resistor</t>
  </si>
  <si>
    <t>max error</t>
  </si>
  <si>
    <t>power dissipation</t>
  </si>
  <si>
    <t>mW</t>
  </si>
  <si>
    <t>lost current</t>
  </si>
  <si>
    <t>Current Limiter</t>
  </si>
  <si>
    <t>Parameters</t>
  </si>
  <si>
    <t>Desired Current</t>
  </si>
  <si>
    <t>USB min V</t>
  </si>
  <si>
    <t>Max Current</t>
  </si>
  <si>
    <t>USB max V</t>
  </si>
  <si>
    <t>Chosen R</t>
  </si>
  <si>
    <t>Min Batt V</t>
  </si>
  <si>
    <t>Max Batt V</t>
  </si>
  <si>
    <t>diode drop</t>
  </si>
  <si>
    <t>Min Charge V</t>
  </si>
  <si>
    <t>Max Charge V</t>
  </si>
  <si>
    <t>Nominal Charge Lo</t>
  </si>
  <si>
    <t>Nominal Charge Hi</t>
  </si>
  <si>
    <t>Desired Resistor</t>
  </si>
  <si>
    <t>Min Charge Curr</t>
  </si>
  <si>
    <t>Nominal Curr Lo</t>
  </si>
  <si>
    <t>Nominal Curr Hi</t>
  </si>
  <si>
    <t>Max P drop</t>
  </si>
  <si>
    <t>W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</si>
</sst>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RowHeight="12.8"/>
  <cols>
    <col collapsed="false" hidden="false" max="1" min="1" style="0" width="22.3622448979592"/>
    <col collapsed="false" hidden="false" max="3" min="2" style="0" width="11.5204081632653"/>
    <col collapsed="false" hidden="false" max="4" min="4" style="0" width="15"/>
    <col collapsed="false" hidden="false" max="1025" min="5" style="0" width="11.5204081632653"/>
  </cols>
  <sheetData>
    <row r="1" customFormat="false" ht="12.8" hidden="false" customHeight="false" outlineLevel="0" collapsed="false">
      <c r="A1" s="1" t="s">
        <v>0</v>
      </c>
    </row>
    <row r="3" customFormat="false" ht="12.8" hidden="false" customHeight="false" outlineLevel="0" collapsed="false">
      <c r="A3" s="1" t="s">
        <v>1</v>
      </c>
      <c r="D3" s="1" t="s">
        <v>2</v>
      </c>
    </row>
    <row r="4" customFormat="false" ht="12.8" hidden="false" customHeight="false" outlineLevel="0" collapsed="false">
      <c r="A4" s="0" t="s">
        <v>3</v>
      </c>
      <c r="B4" s="0" t="n">
        <v>10</v>
      </c>
      <c r="D4" s="0" t="s">
        <v>4</v>
      </c>
      <c r="E4" s="0" t="n">
        <v>4</v>
      </c>
      <c r="F4" s="0" t="s">
        <v>5</v>
      </c>
    </row>
    <row r="5" customFormat="false" ht="12.8" hidden="false" customHeight="false" outlineLevel="0" collapsed="false">
      <c r="A5" s="0" t="s">
        <v>6</v>
      </c>
      <c r="B5" s="0" t="n">
        <v>100</v>
      </c>
      <c r="C5" s="0" t="s">
        <v>7</v>
      </c>
      <c r="D5" s="0" t="s">
        <v>8</v>
      </c>
      <c r="E5" s="0" t="n">
        <v>125</v>
      </c>
      <c r="F5" s="0" t="s">
        <v>9</v>
      </c>
      <c r="G5" s="0" t="s">
        <v>10</v>
      </c>
    </row>
    <row r="6" customFormat="false" ht="12.8" hidden="false" customHeight="false" outlineLevel="0" collapsed="false">
      <c r="A6" s="0" t="s">
        <v>11</v>
      </c>
      <c r="B6" s="0" t="n">
        <v>100</v>
      </c>
      <c r="C6" s="0" t="s">
        <v>12</v>
      </c>
      <c r="D6" s="0" t="s">
        <v>13</v>
      </c>
      <c r="E6" s="0" t="n">
        <v>2.8</v>
      </c>
      <c r="F6" s="0" t="s">
        <v>14</v>
      </c>
    </row>
    <row r="7" customFormat="false" ht="12.8" hidden="false" customHeight="false" outlineLevel="0" collapsed="false">
      <c r="A7" s="0" t="s">
        <v>15</v>
      </c>
      <c r="B7" s="0" t="n">
        <v>2</v>
      </c>
      <c r="C7" s="0" t="s">
        <v>7</v>
      </c>
      <c r="D7" s="0" t="s">
        <v>16</v>
      </c>
      <c r="E7" s="0" t="n">
        <f aca="false">0.25*E6+0.8</f>
        <v>1.5</v>
      </c>
      <c r="F7" s="0" t="s">
        <v>14</v>
      </c>
    </row>
    <row r="8" customFormat="false" ht="12.8" hidden="false" customHeight="false" outlineLevel="0" collapsed="false">
      <c r="A8" s="0" t="s">
        <v>17</v>
      </c>
      <c r="B8" s="0" t="n">
        <v>20</v>
      </c>
      <c r="C8" s="0" t="s">
        <v>18</v>
      </c>
      <c r="D8" s="0" t="s">
        <v>19</v>
      </c>
      <c r="E8" s="0" t="n">
        <f aca="false">0.8*E6</f>
        <v>2.24</v>
      </c>
      <c r="F8" s="0" t="s">
        <v>14</v>
      </c>
    </row>
    <row r="9" customFormat="false" ht="12.8" hidden="false" customHeight="false" outlineLevel="0" collapsed="false">
      <c r="D9" s="0" t="s">
        <v>20</v>
      </c>
      <c r="E9" s="0" t="n">
        <v>25</v>
      </c>
      <c r="F9" s="0" t="s">
        <v>21</v>
      </c>
    </row>
    <row r="11" customFormat="false" ht="12.8" hidden="false" customHeight="false" outlineLevel="0" collapsed="false">
      <c r="A11" s="1" t="s">
        <v>22</v>
      </c>
    </row>
    <row r="12" customFormat="false" ht="12.8" hidden="false" customHeight="false" outlineLevel="0" collapsed="false">
      <c r="A12" s="0" t="s">
        <v>23</v>
      </c>
      <c r="B12" s="0" t="n">
        <f aca="false">B19&gt;E8</f>
        <v>1</v>
      </c>
    </row>
    <row r="13" customFormat="false" ht="12.8" hidden="false" customHeight="false" outlineLevel="0" collapsed="false">
      <c r="A13" s="0" t="s">
        <v>24</v>
      </c>
      <c r="B13" s="0" t="n">
        <f aca="false">B18&lt;B8</f>
        <v>1</v>
      </c>
    </row>
    <row r="16" customFormat="false" ht="12.8" hidden="false" customHeight="false" outlineLevel="0" collapsed="false">
      <c r="A16" s="1" t="s">
        <v>25</v>
      </c>
    </row>
    <row r="17" customFormat="false" ht="12.8" hidden="false" customHeight="false" outlineLevel="0" collapsed="false">
      <c r="A17" s="0" t="s">
        <v>26</v>
      </c>
      <c r="B17" s="0" t="n">
        <f aca="false">B5*1000*E4*0.000000000001*1000000</f>
        <v>0.4</v>
      </c>
      <c r="C17" s="0" t="s">
        <v>18</v>
      </c>
    </row>
    <row r="18" customFormat="false" ht="12.8" hidden="false" customHeight="false" outlineLevel="0" collapsed="false">
      <c r="A18" s="0" t="s">
        <v>27</v>
      </c>
      <c r="B18" s="0" t="n">
        <f aca="false">B6*0.000000001*E6/(E9*0.001)*1000000</f>
        <v>11.2</v>
      </c>
      <c r="C18" s="0" t="s">
        <v>18</v>
      </c>
    </row>
    <row r="19" customFormat="false" ht="12.8" hidden="false" customHeight="false" outlineLevel="0" collapsed="false">
      <c r="A19" s="0" t="s">
        <v>28</v>
      </c>
      <c r="B19" s="0" t="n">
        <f aca="false">E6*(B5/B4)/(B5/B4+B7)</f>
        <v>2.33333333333333</v>
      </c>
      <c r="C19" s="0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2.8"/>
  <cols>
    <col collapsed="false" hidden="false" max="1" min="1" style="0" width="22.6428571428571"/>
    <col collapsed="false" hidden="false" max="3" min="2" style="0" width="11.5204081632653"/>
    <col collapsed="false" hidden="false" max="4" min="4" style="0" width="16.9438775510204"/>
    <col collapsed="false" hidden="false" max="5" min="5" style="0" width="13.515306122449"/>
    <col collapsed="false" hidden="false" max="6" min="6" style="0" width="11.5204081632653"/>
    <col collapsed="false" hidden="false" max="7" min="7" style="0" width="18.1071428571429"/>
    <col collapsed="false" hidden="false" max="1025" min="8" style="0" width="11.5204081632653"/>
  </cols>
  <sheetData>
    <row r="1" customFormat="false" ht="12.8" hidden="false" customHeight="false" outlineLevel="0" collapsed="false">
      <c r="A1" s="1" t="s">
        <v>29</v>
      </c>
    </row>
    <row r="3" customFormat="false" ht="12.8" hidden="false" customHeight="false" outlineLevel="0" collapsed="false">
      <c r="A3" s="1" t="s">
        <v>30</v>
      </c>
      <c r="D3" s="1" t="s">
        <v>2</v>
      </c>
      <c r="G3" s="1" t="s">
        <v>31</v>
      </c>
    </row>
    <row r="4" customFormat="false" ht="12.8" hidden="false" customHeight="false" outlineLevel="0" collapsed="false">
      <c r="A4" s="0" t="s">
        <v>32</v>
      </c>
      <c r="B4" s="0" t="n">
        <v>60</v>
      </c>
      <c r="C4" s="0" t="s">
        <v>33</v>
      </c>
      <c r="D4" s="0" t="s">
        <v>34</v>
      </c>
      <c r="E4" s="0" t="s">
        <v>35</v>
      </c>
      <c r="G4" s="0" t="s">
        <v>36</v>
      </c>
      <c r="H4" s="0" t="n">
        <v>0.1</v>
      </c>
      <c r="I4" s="0" t="s">
        <v>14</v>
      </c>
    </row>
    <row r="5" customFormat="false" ht="12.8" hidden="false" customHeight="false" outlineLevel="0" collapsed="false">
      <c r="A5" s="0" t="s">
        <v>37</v>
      </c>
      <c r="B5" s="0" t="n">
        <v>10</v>
      </c>
      <c r="C5" s="0" t="s">
        <v>7</v>
      </c>
      <c r="D5" s="0" t="s">
        <v>38</v>
      </c>
      <c r="E5" s="0" t="n">
        <v>4.2</v>
      </c>
      <c r="F5" s="0" t="s">
        <v>14</v>
      </c>
      <c r="G5" s="0" t="s">
        <v>39</v>
      </c>
      <c r="H5" s="0" t="n">
        <f aca="false">B17</f>
        <v>0.4</v>
      </c>
      <c r="I5" s="0" t="s">
        <v>21</v>
      </c>
    </row>
    <row r="6" customFormat="false" ht="12.8" hidden="false" customHeight="false" outlineLevel="0" collapsed="false">
      <c r="A6" s="0" t="s">
        <v>40</v>
      </c>
      <c r="B6" s="0" t="n">
        <v>100</v>
      </c>
      <c r="C6" s="0" t="s">
        <v>41</v>
      </c>
      <c r="D6" s="0" t="s">
        <v>42</v>
      </c>
      <c r="E6" s="0" t="n">
        <v>80</v>
      </c>
      <c r="F6" s="0" t="s">
        <v>9</v>
      </c>
      <c r="G6" s="0" t="s">
        <v>43</v>
      </c>
      <c r="H6" s="0" t="n">
        <v>20</v>
      </c>
      <c r="I6" s="0" t="s">
        <v>21</v>
      </c>
    </row>
    <row r="7" customFormat="false" ht="12.8" hidden="false" customHeight="false" outlineLevel="0" collapsed="false">
      <c r="D7" s="0" t="s">
        <v>44</v>
      </c>
      <c r="E7" s="0" t="n">
        <v>20</v>
      </c>
      <c r="F7" s="0" t="s">
        <v>14</v>
      </c>
    </row>
    <row r="8" customFormat="false" ht="12.8" hidden="false" customHeight="false" outlineLevel="0" collapsed="false">
      <c r="A8" s="1" t="s">
        <v>22</v>
      </c>
      <c r="D8" s="0" t="s">
        <v>45</v>
      </c>
      <c r="E8" s="0" t="n">
        <v>2</v>
      </c>
      <c r="F8" s="0" t="s">
        <v>14</v>
      </c>
    </row>
    <row r="9" customFormat="false" ht="12.8" hidden="false" customHeight="false" outlineLevel="0" collapsed="false">
      <c r="A9" s="0" t="s">
        <v>46</v>
      </c>
      <c r="B9" s="0" t="n">
        <f aca="false">B15&lt;H4</f>
        <v>1</v>
      </c>
      <c r="D9" s="0" t="s">
        <v>47</v>
      </c>
      <c r="E9" s="0" t="n">
        <v>50</v>
      </c>
      <c r="F9" s="0" t="s">
        <v>48</v>
      </c>
    </row>
    <row r="10" customFormat="false" ht="12.8" hidden="false" customHeight="false" outlineLevel="0" collapsed="false">
      <c r="A10" s="0" t="s">
        <v>49</v>
      </c>
      <c r="B10" s="0" t="n">
        <f aca="false">B18&gt;H5</f>
        <v>1</v>
      </c>
      <c r="D10" s="0" t="s">
        <v>50</v>
      </c>
      <c r="E10" s="0" t="n">
        <v>1.4</v>
      </c>
      <c r="F10" s="0" t="s">
        <v>14</v>
      </c>
    </row>
    <row r="11" customFormat="false" ht="12.8" hidden="false" customHeight="false" outlineLevel="0" collapsed="false">
      <c r="A11" s="0" t="s">
        <v>51</v>
      </c>
      <c r="B11" s="0" t="n">
        <f aca="false">B18&lt;H6</f>
        <v>1</v>
      </c>
      <c r="D11" s="0" t="s">
        <v>52</v>
      </c>
      <c r="E11" s="0" t="n">
        <v>2.8</v>
      </c>
      <c r="F11" s="0" t="s">
        <v>14</v>
      </c>
    </row>
    <row r="12" customFormat="false" ht="12.8" hidden="false" customHeight="false" outlineLevel="0" collapsed="false">
      <c r="A12" s="0" t="s">
        <v>53</v>
      </c>
      <c r="B12" s="0" t="n">
        <f aca="false">B19&lt;H6</f>
        <v>1</v>
      </c>
      <c r="D12" s="0" t="s">
        <v>54</v>
      </c>
      <c r="E12" s="0" t="n">
        <v>1.1</v>
      </c>
      <c r="F12" s="0" t="s">
        <v>14</v>
      </c>
    </row>
    <row r="13" customFormat="false" ht="12.8" hidden="false" customHeight="false" outlineLevel="0" collapsed="false">
      <c r="A13" s="1" t="s">
        <v>25</v>
      </c>
    </row>
    <row r="14" customFormat="false" ht="12.8" hidden="false" customHeight="false" outlineLevel="0" collapsed="false">
      <c r="A14" s="0" t="s">
        <v>55</v>
      </c>
      <c r="B14" s="0" t="n">
        <f aca="false">E6*(E5/E7)*10^((B4-25)/25)</f>
        <v>421.996920493609</v>
      </c>
      <c r="C14" s="0" t="s">
        <v>9</v>
      </c>
    </row>
    <row r="15" customFormat="false" ht="12.8" hidden="false" customHeight="false" outlineLevel="0" collapsed="false">
      <c r="A15" s="0" t="s">
        <v>56</v>
      </c>
      <c r="B15" s="0" t="n">
        <f aca="false">B14*B5*1000*0.000000001</f>
        <v>0.00421996920493609</v>
      </c>
      <c r="C15" s="0" t="s">
        <v>14</v>
      </c>
    </row>
    <row r="16" customFormat="false" ht="12.8" hidden="false" customHeight="false" outlineLevel="0" collapsed="false">
      <c r="A16" s="0" t="s">
        <v>57</v>
      </c>
      <c r="B16" s="0" t="n">
        <f aca="false">E8/B5</f>
        <v>0.2</v>
      </c>
      <c r="C16" s="0" t="s">
        <v>21</v>
      </c>
    </row>
    <row r="17" customFormat="false" ht="12.8" hidden="false" customHeight="false" outlineLevel="0" collapsed="false">
      <c r="A17" s="0" t="s">
        <v>58</v>
      </c>
      <c r="B17" s="0" t="n">
        <f aca="false">B16/E9*100</f>
        <v>0.4</v>
      </c>
      <c r="C17" s="0" t="s">
        <v>21</v>
      </c>
    </row>
    <row r="18" customFormat="false" ht="12.8" hidden="false" customHeight="false" outlineLevel="0" collapsed="false">
      <c r="A18" s="0" t="s">
        <v>59</v>
      </c>
      <c r="B18" s="0" t="n">
        <f aca="false">(E11-E10)/B6*1000</f>
        <v>14</v>
      </c>
      <c r="C18" s="0" t="s">
        <v>21</v>
      </c>
    </row>
    <row r="19" customFormat="false" ht="12.8" hidden="false" customHeight="false" outlineLevel="0" collapsed="false">
      <c r="A19" s="0" t="s">
        <v>60</v>
      </c>
      <c r="B19" s="0" t="n">
        <f aca="false">(E11-E12)/B6*1000</f>
        <v>17</v>
      </c>
      <c r="C19" s="0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RowHeight="12.8"/>
  <cols>
    <col collapsed="false" hidden="false" max="1" min="1" style="0" width="14.8673469387755"/>
    <col collapsed="false" hidden="false" max="3" min="2" style="0" width="11.5204081632653"/>
    <col collapsed="false" hidden="false" max="4" min="4" style="0" width="13.6173469387755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61</v>
      </c>
    </row>
    <row r="3" customFormat="false" ht="12.8" hidden="false" customHeight="false" outlineLevel="0" collapsed="false">
      <c r="A3" s="1" t="s">
        <v>30</v>
      </c>
      <c r="D3" s="1" t="s">
        <v>2</v>
      </c>
    </row>
    <row r="4" customFormat="false" ht="12.8" hidden="false" customHeight="false" outlineLevel="0" collapsed="false">
      <c r="A4" s="0" t="s">
        <v>62</v>
      </c>
      <c r="B4" s="0" t="s">
        <v>63</v>
      </c>
      <c r="D4" s="0" t="s">
        <v>64</v>
      </c>
      <c r="E4" s="0" t="n">
        <v>2.8</v>
      </c>
      <c r="F4" s="0" t="s">
        <v>14</v>
      </c>
    </row>
    <row r="5" customFormat="false" ht="12.8" hidden="false" customHeight="false" outlineLevel="0" collapsed="false">
      <c r="A5" s="0" t="s">
        <v>65</v>
      </c>
      <c r="B5" s="0" t="n">
        <v>100</v>
      </c>
      <c r="C5" s="0" t="s">
        <v>7</v>
      </c>
      <c r="D5" s="0" t="s">
        <v>66</v>
      </c>
      <c r="E5" s="0" t="n">
        <v>12</v>
      </c>
      <c r="F5" s="0" t="s">
        <v>67</v>
      </c>
    </row>
    <row r="6" customFormat="false" ht="12.8" hidden="false" customHeight="false" outlineLevel="0" collapsed="false">
      <c r="A6" s="0" t="s">
        <v>68</v>
      </c>
      <c r="B6" s="0" t="n">
        <v>1</v>
      </c>
      <c r="C6" s="0" t="s">
        <v>48</v>
      </c>
      <c r="D6" s="0" t="s">
        <v>69</v>
      </c>
      <c r="E6" s="0" t="n">
        <v>4</v>
      </c>
      <c r="F6" s="0" t="s">
        <v>14</v>
      </c>
    </row>
    <row r="7" customFormat="false" ht="12.8" hidden="false" customHeight="false" outlineLevel="0" collapsed="false">
      <c r="A7" s="0" t="s">
        <v>70</v>
      </c>
      <c r="B7" s="0" t="n">
        <v>1</v>
      </c>
      <c r="C7" s="0" t="s">
        <v>71</v>
      </c>
    </row>
    <row r="8" customFormat="false" ht="12.8" hidden="false" customHeight="false" outlineLevel="0" collapsed="false">
      <c r="A8" s="0" t="s">
        <v>72</v>
      </c>
      <c r="B8" s="0" t="n">
        <v>200</v>
      </c>
      <c r="C8" s="0" t="s">
        <v>21</v>
      </c>
    </row>
    <row r="13" customFormat="false" ht="12.8" hidden="false" customHeight="false" outlineLevel="0" collapsed="false">
      <c r="A13" s="1" t="s">
        <v>25</v>
      </c>
    </row>
    <row r="14" customFormat="false" ht="12.8" hidden="false" customHeight="false" outlineLevel="0" collapsed="false">
      <c r="A14" s="0" t="s">
        <v>73</v>
      </c>
      <c r="B14" s="0" t="n">
        <f aca="false">B8*0.001*B7*1000</f>
        <v>200</v>
      </c>
      <c r="C14" s="0" t="s">
        <v>74</v>
      </c>
    </row>
    <row r="15" customFormat="false" ht="12.8" hidden="false" customHeight="false" outlineLevel="0" collapsed="false">
      <c r="A15" s="0" t="s">
        <v>75</v>
      </c>
      <c r="B15" s="0" t="n">
        <f aca="false">(E4/2^E5)*1000</f>
        <v>0.68359375</v>
      </c>
      <c r="C15" s="0" t="s">
        <v>74</v>
      </c>
    </row>
    <row r="16" customFormat="false" ht="12.8" hidden="false" customHeight="false" outlineLevel="0" collapsed="false">
      <c r="A16" s="0" t="s">
        <v>76</v>
      </c>
      <c r="B16" s="0" t="n">
        <f aca="false">B15/B7</f>
        <v>0.68359375</v>
      </c>
      <c r="C16" s="0" t="s">
        <v>21</v>
      </c>
    </row>
    <row r="17" customFormat="false" ht="12.8" hidden="false" customHeight="false" outlineLevel="0" collapsed="false">
      <c r="A17" s="0" t="s">
        <v>77</v>
      </c>
      <c r="B17" s="0" t="n">
        <f aca="false">B7*(1+B6/100)</f>
        <v>1.01</v>
      </c>
      <c r="C17" s="0" t="s">
        <v>78</v>
      </c>
    </row>
    <row r="18" customFormat="false" ht="12.8" hidden="false" customHeight="false" outlineLevel="0" collapsed="false">
      <c r="A18" s="0" t="s">
        <v>79</v>
      </c>
      <c r="B18" s="0" t="n">
        <f aca="false">(B7-B6/100)</f>
        <v>0.99</v>
      </c>
      <c r="C18" s="0" t="s">
        <v>78</v>
      </c>
    </row>
    <row r="19" customFormat="false" ht="12.8" hidden="false" customHeight="false" outlineLevel="0" collapsed="false">
      <c r="A19" s="0" t="s">
        <v>80</v>
      </c>
      <c r="B19" s="0" t="n">
        <f aca="false">(B17*B8 - B18*B8)/B8*100*2</f>
        <v>4</v>
      </c>
      <c r="C19" s="0" t="s">
        <v>48</v>
      </c>
    </row>
    <row r="21" customFormat="false" ht="12.8" hidden="false" customHeight="false" outlineLevel="0" collapsed="false">
      <c r="A21" s="0" t="s">
        <v>81</v>
      </c>
      <c r="B21" s="0" t="n">
        <f aca="false">(B8/1000)^2*B7*1000</f>
        <v>40</v>
      </c>
      <c r="C21" s="0" t="s">
        <v>82</v>
      </c>
    </row>
    <row r="22" customFormat="false" ht="12.8" hidden="false" customHeight="false" outlineLevel="0" collapsed="false">
      <c r="A22" s="0" t="s">
        <v>83</v>
      </c>
      <c r="B22" s="0" t="n">
        <f aca="false">E6/(B5*1000)*1000</f>
        <v>0.04</v>
      </c>
      <c r="C22" s="0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2.8"/>
  <cols>
    <col collapsed="false" hidden="false" max="1" min="1" style="0" width="16.8571428571429"/>
    <col collapsed="false" hidden="false" max="1025" min="2" style="0" width="11.5204081632653"/>
  </cols>
  <sheetData>
    <row r="1" customFormat="false" ht="12.8" hidden="false" customHeight="true" outlineLevel="0" collapsed="false">
      <c r="A1" s="0" t="s">
        <v>84</v>
      </c>
    </row>
    <row r="3" customFormat="false" ht="12.8" hidden="false" customHeight="false" outlineLevel="0" collapsed="false">
      <c r="A3" s="1" t="s">
        <v>85</v>
      </c>
      <c r="D3" s="1" t="s">
        <v>2</v>
      </c>
    </row>
    <row r="4" customFormat="false" ht="12.8" hidden="false" customHeight="false" outlineLevel="0" collapsed="false">
      <c r="A4" s="0" t="s">
        <v>86</v>
      </c>
      <c r="B4" s="0" t="n">
        <v>500</v>
      </c>
      <c r="C4" s="0" t="s">
        <v>21</v>
      </c>
      <c r="D4" s="0" t="s">
        <v>87</v>
      </c>
      <c r="E4" s="0" t="n">
        <v>4.75</v>
      </c>
    </row>
    <row r="5" customFormat="false" ht="12.8" hidden="false" customHeight="false" outlineLevel="0" collapsed="false">
      <c r="A5" s="0" t="s">
        <v>88</v>
      </c>
      <c r="B5" s="0" t="n">
        <v>500</v>
      </c>
      <c r="C5" s="0" t="s">
        <v>21</v>
      </c>
      <c r="D5" s="0" t="s">
        <v>89</v>
      </c>
      <c r="E5" s="0" t="n">
        <v>5.25</v>
      </c>
    </row>
    <row r="6" customFormat="false" ht="12.8" hidden="false" customHeight="false" outlineLevel="0" collapsed="false">
      <c r="A6" s="0" t="s">
        <v>90</v>
      </c>
      <c r="B6" s="0" t="n">
        <v>3.5</v>
      </c>
      <c r="C6" s="0" t="s">
        <v>78</v>
      </c>
      <c r="D6" s="0" t="s">
        <v>91</v>
      </c>
      <c r="E6" s="0" t="n">
        <v>3.2</v>
      </c>
      <c r="F6" s="0" t="s">
        <v>14</v>
      </c>
    </row>
    <row r="7" customFormat="false" ht="12.8" hidden="false" customHeight="false" outlineLevel="0" collapsed="false">
      <c r="D7" s="0" t="s">
        <v>92</v>
      </c>
      <c r="E7" s="0" t="n">
        <v>4.1</v>
      </c>
      <c r="F7" s="0" t="s">
        <v>14</v>
      </c>
    </row>
    <row r="8" customFormat="false" ht="12.8" hidden="false" customHeight="false" outlineLevel="0" collapsed="false">
      <c r="D8" s="0" t="s">
        <v>93</v>
      </c>
      <c r="E8" s="0" t="n">
        <v>0.3</v>
      </c>
      <c r="F8" s="0" t="s">
        <v>14</v>
      </c>
    </row>
    <row r="10" customFormat="false" ht="12.8" hidden="false" customHeight="false" outlineLevel="0" collapsed="false">
      <c r="A10" s="1" t="s">
        <v>25</v>
      </c>
    </row>
    <row r="11" customFormat="false" ht="12.8" hidden="false" customHeight="false" outlineLevel="0" collapsed="false">
      <c r="A11" s="0" t="s">
        <v>94</v>
      </c>
      <c r="B11" s="0" t="n">
        <f aca="false">E4-E7-E8</f>
        <v>0.35</v>
      </c>
    </row>
    <row r="12" customFormat="false" ht="12.8" hidden="false" customHeight="false" outlineLevel="0" collapsed="false">
      <c r="A12" s="0" t="s">
        <v>95</v>
      </c>
      <c r="B12" s="0" t="n">
        <f aca="false">E5-E6-E8</f>
        <v>1.75</v>
      </c>
    </row>
    <row r="13" customFormat="false" ht="12.8" hidden="false" customHeight="false" outlineLevel="0" collapsed="false">
      <c r="A13" s="0" t="s">
        <v>96</v>
      </c>
      <c r="B13" s="0" t="n">
        <f aca="false">5-E6-E8</f>
        <v>1.5</v>
      </c>
    </row>
    <row r="14" customFormat="false" ht="12.8" hidden="false" customHeight="false" outlineLevel="0" collapsed="false">
      <c r="A14" s="0" t="s">
        <v>97</v>
      </c>
      <c r="B14" s="0" t="n">
        <f aca="false">5-E7-E8</f>
        <v>0.6</v>
      </c>
    </row>
    <row r="15" customFormat="false" ht="12.8" hidden="false" customHeight="false" outlineLevel="0" collapsed="false">
      <c r="A15" s="0" t="s">
        <v>98</v>
      </c>
      <c r="B15" s="0" t="n">
        <f aca="false">B12/(B5/1000)</f>
        <v>3.5</v>
      </c>
      <c r="C15" s="0" t="s">
        <v>78</v>
      </c>
    </row>
    <row r="16" customFormat="false" ht="12.8" hidden="false" customHeight="false" outlineLevel="0" collapsed="false">
      <c r="A16" s="0" t="s">
        <v>99</v>
      </c>
      <c r="B16" s="0" t="n">
        <f aca="false">B11/B6*1000</f>
        <v>100</v>
      </c>
      <c r="C16" s="0" t="s">
        <v>21</v>
      </c>
    </row>
    <row r="17" customFormat="false" ht="12.8" hidden="false" customHeight="false" outlineLevel="0" collapsed="false">
      <c r="A17" s="0" t="s">
        <v>100</v>
      </c>
      <c r="B17" s="0" t="n">
        <f aca="false">B13/B6*1000</f>
        <v>428.571428571429</v>
      </c>
      <c r="C17" s="0" t="s">
        <v>21</v>
      </c>
    </row>
    <row r="18" customFormat="false" ht="12.8" hidden="false" customHeight="false" outlineLevel="0" collapsed="false">
      <c r="A18" s="0" t="s">
        <v>101</v>
      </c>
      <c r="B18" s="0" t="n">
        <f aca="false">B14/B6*1000</f>
        <v>171.428571428572</v>
      </c>
      <c r="C18" s="0" t="s">
        <v>21</v>
      </c>
    </row>
    <row r="20" customFormat="false" ht="12.8" hidden="false" customHeight="false" outlineLevel="0" collapsed="false">
      <c r="A20" s="0" t="s">
        <v>102</v>
      </c>
      <c r="B20" s="0" t="n">
        <f aca="false">(B12/B6)*B12</f>
        <v>0.875</v>
      </c>
      <c r="C20" s="0" t="s">
        <v>103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96681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2014-11-19T16:33:04Z</dcterms:created>
  <dc:language>en-US</dc:language>
  <dcterms:modified xsi:type="dcterms:W3CDTF">2014-11-23T14:34:16Z</dcterms:modified>
  <cp:revision>28</cp:revision>
</cp:coreProperties>
</file>